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BenMurphy\Public First Dropbox\Policy and Research Team\Polling\Client Tables\AWS EU - Digital Decade\Germany\Final Data\Business\Business Count\"/>
    </mc:Choice>
  </mc:AlternateContent>
  <xr:revisionPtr revIDLastSave="0" documentId="13_ncr:1_{473ED402-F98B-4C00-9C56-66E03CE4ED78}" xr6:coauthVersionLast="47" xr6:coauthVersionMax="47" xr10:uidLastSave="{00000000-0000-0000-0000-000000000000}"/>
  <bookViews>
    <workbookView xWindow="-110" yWindow="-110" windowWidth="19420" windowHeight="10300" activeTab="2"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B19" i="173" l="1"/>
  <c r="B19" i="172"/>
  <c r="B19" i="171"/>
  <c r="B19" i="170"/>
  <c r="B19" i="169"/>
  <c r="B19" i="168"/>
  <c r="B22" i="167"/>
  <c r="B23" i="166"/>
  <c r="B22" i="165"/>
  <c r="B22" i="164"/>
  <c r="B19" i="163"/>
  <c r="B16" i="162"/>
  <c r="B18" i="161"/>
  <c r="B20" i="160"/>
  <c r="B16" i="159"/>
  <c r="B19" i="158"/>
  <c r="B22" i="157"/>
  <c r="B22" i="156"/>
  <c r="B22" i="155"/>
  <c r="B22" i="154"/>
  <c r="B22" i="153"/>
  <c r="B22" i="152"/>
  <c r="B22" i="151"/>
  <c r="B23" i="150"/>
  <c r="B25" i="149"/>
  <c r="B16" i="148"/>
  <c r="B18" i="147"/>
  <c r="B18" i="146"/>
  <c r="B18" i="145"/>
  <c r="B18" i="144"/>
  <c r="B18" i="143"/>
  <c r="B18" i="142"/>
  <c r="B18" i="141"/>
  <c r="B16" i="140"/>
  <c r="B19" i="139"/>
  <c r="B19" i="138"/>
  <c r="B22" i="137"/>
  <c r="B26" i="136"/>
  <c r="B26" i="135"/>
  <c r="B20" i="134"/>
  <c r="B23" i="133"/>
  <c r="B21" i="132"/>
  <c r="B19" i="131"/>
  <c r="B19" i="130"/>
  <c r="B19" i="129"/>
  <c r="B19" i="128"/>
  <c r="B19" i="127"/>
  <c r="B19" i="126"/>
  <c r="B19" i="125"/>
  <c r="B19" i="124"/>
  <c r="B19" i="123"/>
  <c r="B19" i="122"/>
  <c r="B19" i="121"/>
  <c r="B19" i="120"/>
  <c r="B19" i="119"/>
  <c r="B19" i="118"/>
  <c r="B19" i="117"/>
  <c r="B24" i="116"/>
  <c r="B20" i="115"/>
  <c r="B30" i="114"/>
  <c r="B26" i="113"/>
  <c r="B22" i="112"/>
  <c r="B18" i="111"/>
  <c r="B20" i="110"/>
  <c r="B20" i="109"/>
  <c r="B20" i="108"/>
  <c r="B18" i="107"/>
  <c r="B16" i="106"/>
  <c r="B16" i="105"/>
  <c r="B16" i="104"/>
  <c r="B16" i="103"/>
  <c r="B16" i="102"/>
  <c r="B16" i="101"/>
  <c r="B16" i="100"/>
  <c r="B16" i="99"/>
  <c r="B16" i="98"/>
  <c r="B16" i="97"/>
  <c r="B16" i="96"/>
  <c r="B18" i="95"/>
  <c r="B18" i="94"/>
  <c r="B18" i="93"/>
  <c r="B18" i="92"/>
  <c r="B18" i="91"/>
  <c r="B18" i="90"/>
  <c r="B18" i="89"/>
  <c r="B18" i="88"/>
  <c r="B18" i="87"/>
  <c r="B18" i="86"/>
  <c r="B18" i="85"/>
  <c r="B18" i="84"/>
  <c r="B18" i="83"/>
  <c r="B18" i="82"/>
  <c r="B18" i="81"/>
  <c r="B18" i="80"/>
  <c r="B18" i="79"/>
  <c r="B18" i="78"/>
  <c r="B17" i="77"/>
  <c r="B17" i="76"/>
  <c r="B17" i="75"/>
  <c r="B17" i="74"/>
  <c r="B17" i="73"/>
  <c r="B17" i="72"/>
  <c r="B17" i="71"/>
  <c r="B17" i="70"/>
  <c r="B17" i="69"/>
  <c r="B17" i="68"/>
  <c r="B17" i="67"/>
  <c r="B17" i="66"/>
  <c r="B17" i="65"/>
  <c r="B17" i="64"/>
  <c r="B17" i="63"/>
  <c r="B17" i="62"/>
  <c r="B17" i="61"/>
  <c r="B17" i="60"/>
  <c r="B17" i="59"/>
  <c r="B20" i="58"/>
  <c r="B17" i="57"/>
  <c r="B17" i="56"/>
  <c r="B17" i="55"/>
  <c r="B17" i="54"/>
  <c r="B17" i="53"/>
  <c r="B17" i="52"/>
  <c r="B17" i="51"/>
  <c r="B17" i="50"/>
  <c r="B17" i="49"/>
  <c r="B22" i="48"/>
  <c r="B22" i="47"/>
  <c r="B17" i="46"/>
  <c r="B19" i="45"/>
  <c r="B26" i="44"/>
  <c r="B17" i="43"/>
  <c r="B22" i="42"/>
  <c r="B22" i="41"/>
  <c r="B22" i="40"/>
  <c r="B22" i="39"/>
  <c r="B22" i="38"/>
  <c r="B22" i="37"/>
  <c r="B22" i="36"/>
  <c r="B22" i="35"/>
  <c r="B22" i="34"/>
  <c r="B22" i="33"/>
  <c r="B22" i="32"/>
  <c r="B22" i="31"/>
  <c r="B22" i="30"/>
  <c r="B22" i="29"/>
  <c r="B22" i="28"/>
  <c r="B22" i="27"/>
  <c r="B22" i="26"/>
  <c r="B20" i="25"/>
  <c r="B17" i="24"/>
  <c r="B17" i="23"/>
  <c r="B17" i="22"/>
  <c r="B17" i="21"/>
  <c r="B17" i="20"/>
  <c r="B17" i="19"/>
  <c r="B17" i="18"/>
  <c r="B22" i="17"/>
  <c r="B26" i="16"/>
  <c r="B26" i="15"/>
  <c r="B25" i="14"/>
  <c r="B25" i="13"/>
  <c r="B25" i="12"/>
  <c r="B26" i="11"/>
  <c r="B33" i="10"/>
  <c r="B22" i="9"/>
  <c r="B16" i="8"/>
  <c r="B16" i="7"/>
  <c r="B25" i="6"/>
  <c r="B18" i="5"/>
  <c r="B17" i="4"/>
  <c r="E178" i="2"/>
  <c r="D178" i="2"/>
  <c r="E177" i="2"/>
  <c r="D177" i="2"/>
  <c r="E176" i="2"/>
  <c r="D176" i="2"/>
  <c r="E175" i="2"/>
  <c r="D175" i="2"/>
  <c r="D174" i="2"/>
  <c r="E173" i="2"/>
  <c r="D173" i="2"/>
  <c r="E172" i="2"/>
  <c r="D172" i="2"/>
  <c r="E171" i="2"/>
  <c r="D171" i="2"/>
  <c r="E170" i="2"/>
  <c r="D170" i="2"/>
  <c r="E169" i="2"/>
  <c r="D169" i="2"/>
  <c r="E168" i="2"/>
  <c r="D168" i="2"/>
  <c r="E167" i="2"/>
  <c r="D167" i="2"/>
  <c r="E166" i="2"/>
  <c r="D166" i="2"/>
  <c r="E165" i="2"/>
  <c r="D165" i="2"/>
  <c r="E164" i="2"/>
  <c r="D164" i="2"/>
  <c r="E163" i="2"/>
  <c r="D163" i="2"/>
  <c r="E162" i="2"/>
  <c r="D162" i="2"/>
  <c r="E161" i="2"/>
  <c r="D161" i="2"/>
  <c r="E160" i="2"/>
  <c r="D160" i="2"/>
  <c r="E159" i="2"/>
  <c r="D159" i="2"/>
  <c r="E158" i="2"/>
  <c r="D158" i="2"/>
  <c r="E157" i="2"/>
  <c r="D157" i="2"/>
  <c r="D156" i="2"/>
  <c r="E155" i="2"/>
  <c r="D155" i="2"/>
  <c r="E154" i="2"/>
  <c r="D154" i="2"/>
  <c r="E153" i="2"/>
  <c r="D153" i="2"/>
  <c r="E152" i="2"/>
  <c r="D152" i="2"/>
  <c r="E151" i="2"/>
  <c r="D151" i="2"/>
  <c r="E150" i="2"/>
  <c r="D150" i="2"/>
  <c r="E149" i="2"/>
  <c r="D149" i="2"/>
  <c r="E148" i="2"/>
  <c r="D148" i="2"/>
  <c r="E147" i="2"/>
  <c r="D147"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D128" i="2"/>
  <c r="E127" i="2"/>
  <c r="D127" i="2"/>
  <c r="E126" i="2"/>
  <c r="D126" i="2"/>
  <c r="E125" i="2"/>
  <c r="D125" i="2"/>
  <c r="E124" i="2"/>
  <c r="D124" i="2"/>
  <c r="E123" i="2"/>
  <c r="D123"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D64" i="2"/>
  <c r="E63" i="2"/>
  <c r="D63" i="2"/>
  <c r="E62" i="2"/>
  <c r="D62" i="2"/>
  <c r="E61" i="2"/>
  <c r="D61" i="2"/>
  <c r="E60" i="2"/>
  <c r="D60" i="2"/>
  <c r="E59" i="2"/>
  <c r="D59" i="2"/>
  <c r="E58" i="2"/>
  <c r="D58" i="2"/>
  <c r="E57" i="2"/>
  <c r="D57" i="2"/>
  <c r="E56" i="2"/>
  <c r="D56" i="2"/>
  <c r="E55" i="2"/>
  <c r="D55"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D31" i="2"/>
  <c r="E30" i="2"/>
  <c r="D30" i="2"/>
  <c r="E29" i="2"/>
  <c r="D29" i="2"/>
  <c r="E28" i="2"/>
  <c r="D28" i="2"/>
  <c r="E27" i="2"/>
  <c r="D27" i="2"/>
  <c r="E26" i="2"/>
  <c r="D26" i="2"/>
  <c r="E25" i="2"/>
  <c r="D25" i="2"/>
  <c r="E24" i="2"/>
  <c r="D24"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<sst xmlns="http://schemas.openxmlformats.org/spreadsheetml/2006/main" count="15710" uniqueCount="726">
  <si>
    <t>Public First Poll for AWS Germany (Business Count)</t>
  </si>
  <si>
    <t>Fieldwork:</t>
  </si>
  <si>
    <t>22nd Apr - 29th Apr 2022</t>
  </si>
  <si>
    <t xml:space="preserve">Interview Method: </t>
  </si>
  <si>
    <t>Online Survey</t>
  </si>
  <si>
    <t>Population represented:</t>
  </si>
  <si>
    <t>German senior business decision makers</t>
  </si>
  <si>
    <t>Sample size:</t>
  </si>
  <si>
    <t>Methodology:</t>
  </si>
  <si>
    <t>All results are weighted using Iterative Proportional Fitting, or 'Raking'. The results are  weighted by business size and region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</si>
  <si>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</si>
  <si>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</si>
  <si>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</si>
  <si>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</si>
  <si>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</si>
  <si>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</si>
  <si>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</si>
  <si>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Baden-Wurttemberg</t>
  </si>
  <si>
    <t>Bayern</t>
  </si>
  <si>
    <t>Berlin</t>
  </si>
  <si>
    <t>Brandenburg</t>
  </si>
  <si>
    <t>Bremen</t>
  </si>
  <si>
    <t>Hamburg</t>
  </si>
  <si>
    <t>Hessen</t>
  </si>
  <si>
    <t>Mecklenburg-Vorpommern</t>
  </si>
  <si>
    <t>Lower Saxony</t>
  </si>
  <si>
    <t>North Rhine-Westphalia</t>
  </si>
  <si>
    <t>Rhineland-Palatinate</t>
  </si>
  <si>
    <t>Saarland</t>
  </si>
  <si>
    <t>Saxony</t>
  </si>
  <si>
    <t>Saxony-Anhalt</t>
  </si>
  <si>
    <t>Schleswig-Holstein</t>
  </si>
  <si>
    <t>Thuringia</t>
  </si>
  <si>
    <t>Unweighted</t>
  </si>
  <si>
    <t>Weighted</t>
  </si>
  <si>
    <t>1-9</t>
  </si>
  <si>
    <t>10-49</t>
  </si>
  <si>
    <t>50-249</t>
  </si>
  <si>
    <t>250+</t>
  </si>
  <si>
    <t>Under EUR 85,000</t>
  </si>
  <si>
    <t>EUR 85,001 to EUR 250,000</t>
  </si>
  <si>
    <t>EUR 250,001 to EUR 500,000</t>
  </si>
  <si>
    <t>EUR 500,001 to EUR 1 million</t>
  </si>
  <si>
    <t>EUR 1 million to EUR 2 million</t>
  </si>
  <si>
    <t>EUR 2 million to EUR 5 million</t>
  </si>
  <si>
    <t>EUR 5 million to EUR 10 million</t>
  </si>
  <si>
    <t>EUR 10 million to EUR 20 million</t>
  </si>
  <si>
    <t>EUR 20 million to EUR 50 million</t>
  </si>
  <si>
    <t>Over EUR 50 million</t>
  </si>
  <si>
    <t>Declined by 10%+</t>
  </si>
  <si>
    <t>Declined by 6-10%</t>
  </si>
  <si>
    <t>Declined by 0-5%</t>
  </si>
  <si>
    <t>Stayed about the same size</t>
  </si>
  <si>
    <t>Grown by 0-5%</t>
  </si>
  <si>
    <t>Grown by 6-10%</t>
  </si>
  <si>
    <t>Grown by 10%+</t>
  </si>
  <si>
    <t>Yes</t>
  </si>
  <si>
    <t>No</t>
  </si>
  <si>
    <t>IaaS / PaaS</t>
  </si>
  <si>
    <t>Both</t>
  </si>
  <si>
    <t>SaaS</t>
  </si>
  <si>
    <t>Less than 250 employees</t>
  </si>
  <si>
    <t>250+ employees</t>
  </si>
  <si>
    <t>Early adopter</t>
  </si>
  <si>
    <t>Not early adopter</t>
  </si>
  <si>
    <t>Low</t>
  </si>
  <si>
    <t>Medium</t>
  </si>
  <si>
    <t>High</t>
  </si>
  <si>
    <t>Very High</t>
  </si>
  <si>
    <t>Region of Germany</t>
  </si>
  <si>
    <t>Number of Employees</t>
  </si>
  <si>
    <t>Annual Revenue</t>
  </si>
  <si>
    <t>Revenue Change</t>
  </si>
  <si>
    <t>Cloud User</t>
  </si>
  <si>
    <t>Type of Cloud</t>
  </si>
  <si>
    <t>AWS User</t>
  </si>
  <si>
    <t>Woman-owned Business</t>
  </si>
  <si>
    <t>Grouped Employee Count</t>
  </si>
  <si>
    <t>Tech Adoption</t>
  </si>
  <si>
    <t>Digital Intensity</t>
  </si>
  <si>
    <t>I am very familiar with this concept and I understand what it means</t>
  </si>
  <si>
    <t>I have heard this concept before, but I do not know what it means</t>
  </si>
  <si>
    <t>No, I have not heard of this concept before</t>
  </si>
  <si>
    <t>Don’t know</t>
  </si>
  <si>
    <t xml:space="preserve"> Before taking this survey, were you familiar with the concept of cloud computing?</t>
  </si>
  <si>
    <t>BASE: All Respondents</t>
  </si>
  <si>
    <t>Fieldwork:  22nd Apr - 29th Apr 2022</t>
  </si>
  <si>
    <t>Data weighted by business size and region to nationally representative proportions</t>
  </si>
  <si>
    <t>Yes - we definitely do</t>
  </si>
  <si>
    <t>Yes - I think we probably do</t>
  </si>
  <si>
    <t>Not sure</t>
  </si>
  <si>
    <t>No - I think we probably don’t</t>
  </si>
  <si>
    <t>No - we definitely don’t</t>
  </si>
  <si>
    <t xml:space="preserve"> Do you know if your company directly buys any services from a cloud provider? (eg.  Amazon Web Services, Microsoft Azure, Google Cloud Platform)</t>
  </si>
  <si>
    <t>Online data storage or file sharing</t>
  </si>
  <si>
    <t>Online documents (eg. Google Docs, Microsoft Office 365 etc)</t>
  </si>
  <si>
    <t>Online email or messaging</t>
  </si>
  <si>
    <t>Disaster Recovery</t>
  </si>
  <si>
    <t>Distributing or receiving data from external customers</t>
  </si>
  <si>
    <t>Running your business’s external or customer facing applications</t>
  </si>
  <si>
    <t>Running your business’s internal applications</t>
  </si>
  <si>
    <t>Monitoring key metrics</t>
  </si>
  <si>
    <t>Big Data analysis</t>
  </si>
  <si>
    <t>Artificial Intelligence and/or machine learning</t>
  </si>
  <si>
    <t>Don’t Know</t>
  </si>
  <si>
    <t>Other (please specify)</t>
  </si>
  <si>
    <t>0</t>
  </si>
  <si>
    <t>*</t>
  </si>
  <si>
    <t>Which of the following purposes do you use a cloud computing provider for?Please select all that apply</t>
  </si>
  <si>
    <t>&lt;strong&gt;Through online apps or services run by other companies. &lt;/strong&gt;This is commonly known as Software as a Service (SaaS). Examples of SaaS services include Microsoft Office 365, Google Docs, Slack or Zoom.</t>
  </si>
  <si>
    <t>&lt;strong&gt;As a replacement or complement for your own on-site servers or IT infrastructure, or as underlying computing infrastructure for your own applications or services.&lt;/strong&gt; This is commonly known as Infrastructure as a Service (IaaS) or Platform as a Service (PaaS). Examples of IaaS and PaaS services include Amazon Web Services or Microsoft Azure.</t>
  </si>
  <si>
    <t>Don't Know</t>
  </si>
  <si>
    <t>Which, if any, of the following best describes how you use cloud services?Please select all that apply</t>
  </si>
  <si>
    <t>Don't know</t>
  </si>
  <si>
    <t xml:space="preserve"> Besides cloud computing and personal computers for your staff, does your company own any centralised computers, servers, on-premises computing or data centres of its own?</t>
  </si>
  <si>
    <t>Retail</t>
  </si>
  <si>
    <t>Technology</t>
  </si>
  <si>
    <t>Financial services</t>
  </si>
  <si>
    <t>Media &amp; Entertainment</t>
  </si>
  <si>
    <t>Health</t>
  </si>
  <si>
    <t>Manufacturing</t>
  </si>
  <si>
    <t>Telecommunications</t>
  </si>
  <si>
    <t>Automotive</t>
  </si>
  <si>
    <t>None of the above</t>
  </si>
  <si>
    <t>Does your business operate in any of the following sectors?Please select all that apply</t>
  </si>
  <si>
    <t>Agriculture, forestry &amp; fishing</t>
  </si>
  <si>
    <t>Mining &amp; quarrying</t>
  </si>
  <si>
    <t>Electricity &amp; gas supply</t>
  </si>
  <si>
    <t>Water supply, sewerage &amp; waste management</t>
  </si>
  <si>
    <t>Construction</t>
  </si>
  <si>
    <t>Retail and wholesale</t>
  </si>
  <si>
    <t>Transportation &amp; storage</t>
  </si>
  <si>
    <t>Accommodation &amp; food service activities</t>
  </si>
  <si>
    <t>Information &amp; communication</t>
  </si>
  <si>
    <t>Financial &amp; insurance activities</t>
  </si>
  <si>
    <t>Real estate activities</t>
  </si>
  <si>
    <t>Professional, scientific &amp; technical activities</t>
  </si>
  <si>
    <t>Administrative &amp; support service activities</t>
  </si>
  <si>
    <t>Public administration &amp; defence; social security</t>
  </si>
  <si>
    <t>Education</t>
  </si>
  <si>
    <t>Human health &amp; social work activities</t>
  </si>
  <si>
    <t>Arts, entertainment &amp; recreation</t>
  </si>
  <si>
    <t>Other service activities</t>
  </si>
  <si>
    <t xml:space="preserve"> And more specifically, which one of the following sectors would you say is the best description for your business ?</t>
  </si>
  <si>
    <t>Under €20,000</t>
  </si>
  <si>
    <t>€20,001 to €40,000</t>
  </si>
  <si>
    <t>€40,001 to €85,000</t>
  </si>
  <si>
    <t>€85,001 to €250,000</t>
  </si>
  <si>
    <t>€250,001 to €500,000</t>
  </si>
  <si>
    <t>€500,001 to €1 million</t>
  </si>
  <si>
    <t>€1 million to €2 million</t>
  </si>
  <si>
    <t>€2 million to €5 million</t>
  </si>
  <si>
    <t>€5 million to €10 million</t>
  </si>
  <si>
    <t>€10 million to €20 million</t>
  </si>
  <si>
    <t>€20 million to €50 million</t>
  </si>
  <si>
    <t>Over €50 million</t>
  </si>
  <si>
    <t xml:space="preserve"> What is the approximate annual revenue of your business?</t>
  </si>
  <si>
    <t>Declined by over 50%</t>
  </si>
  <si>
    <t>Declined by 25-50%</t>
  </si>
  <si>
    <t>Declined by 10-25%</t>
  </si>
  <si>
    <t>Grown by 11-20%</t>
  </si>
  <si>
    <t>Grown by 21-50%</t>
  </si>
  <si>
    <t>Grown by over 50%</t>
  </si>
  <si>
    <t xml:space="preserve"> In 2021, how much did the revenue of your company grow? </t>
  </si>
  <si>
    <t xml:space="preserve"> And over the last three years, how much did the revenue of your company grow on average? </t>
  </si>
  <si>
    <t xml:space="preserve"> In 2021, how did the headcount of your company change?</t>
  </si>
  <si>
    <t>None, or not applicable (0%)</t>
  </si>
  <si>
    <t>1-10%</t>
  </si>
  <si>
    <t>11-20%</t>
  </si>
  <si>
    <t>21-30%</t>
  </si>
  <si>
    <t>31-40%</t>
  </si>
  <si>
    <t>41-50%</t>
  </si>
  <si>
    <t>51-60%</t>
  </si>
  <si>
    <t>61-70%</t>
  </si>
  <si>
    <t>71-80%</t>
  </si>
  <si>
    <t>81-90%</t>
  </si>
  <si>
    <t>91-99%</t>
  </si>
  <si>
    <t>All of them (100%)</t>
  </si>
  <si>
    <t xml:space="preserve"> What proportion of your staff worked remotely for at least part of the week in 2019?</t>
  </si>
  <si>
    <t xml:space="preserve"> What proportion of your staff are currently working remotely for at least part of the week?</t>
  </si>
  <si>
    <t>Very likely</t>
  </si>
  <si>
    <t>Somewhat likely</t>
  </si>
  <si>
    <t>Neither likely or unlikely</t>
  </si>
  <si>
    <t>Somewhat unlikely</t>
  </si>
  <si>
    <t>Very unlikely</t>
  </si>
  <si>
    <t>Total Likely:</t>
  </si>
  <si>
    <t>Total Unlikely:</t>
  </si>
  <si>
    <t>Net:</t>
  </si>
  <si>
    <t xml:space="preserve"> How likely do you think it is that a significant proportion of your staff will work remotely even after the Covid-19 pandemic fully ends?</t>
  </si>
  <si>
    <t xml:space="preserve"> Setting long-term goals</t>
  </si>
  <si>
    <t xml:space="preserve"> Setting short-term performance benchmarks</t>
  </si>
  <si>
    <t xml:space="preserve"> Rewarding high performers with bonuses or higher salary</t>
  </si>
  <si>
    <t xml:space="preserve"> Offering training for underperformers</t>
  </si>
  <si>
    <t xml:space="preserve"> Have a structured process for collecting performance data</t>
  </si>
  <si>
    <t xml:space="preserve"> Have a structured process for analysing performance data</t>
  </si>
  <si>
    <t>Yes, this is an important part of our business</t>
  </si>
  <si>
    <t>We sometimes do this, but it is not an important part of our business</t>
  </si>
  <si>
    <t>We don’t do this</t>
  </si>
  <si>
    <t>Grid Summary: Which, if any, of the following management practices does your business use?</t>
  </si>
  <si>
    <t>Which, if any, of the following management practices does your business use?: Setting long-term goals</t>
  </si>
  <si>
    <t>Which, if any, of the following management practices does your business use?: Setting short-term performance benchmarks</t>
  </si>
  <si>
    <t>Which, if any, of the following management practices does your business use?: Rewarding high performers with bonuses or higher salary</t>
  </si>
  <si>
    <t>Which, if any, of the following management practices does your business use?: Offering training for underperformers</t>
  </si>
  <si>
    <t>Which, if any, of the following management practices does your business use?: Have a structured process for collecting performance data</t>
  </si>
  <si>
    <t>Which, if any, of the following management practices does your business use?: Have a structured process for analysing performance data</t>
  </si>
  <si>
    <t>Faster or more reliable Internet</t>
  </si>
  <si>
    <t>Faster or more reliable mobile phone signal</t>
  </si>
  <si>
    <t>Adding extra bus routes</t>
  </si>
  <si>
    <t>Building new railways</t>
  </si>
  <si>
    <t>Building new roads</t>
  </si>
  <si>
    <t>Building new airports or runways</t>
  </si>
  <si>
    <t>If you had to choose, which of the following types of infrastructure investment would prefer your Government to prioritise in your local area?Please select up to three</t>
  </si>
  <si>
    <t xml:space="preserve"> At work</t>
  </si>
  <si>
    <t xml:space="preserve"> At home</t>
  </si>
  <si>
    <t xml:space="preserve"> While travelling</t>
  </si>
  <si>
    <t>Very satisfied</t>
  </si>
  <si>
    <t>Somewhat satisfied</t>
  </si>
  <si>
    <t>Neither satisfied nor dissatisfied</t>
  </si>
  <si>
    <t>Somewhat dissatisfied</t>
  </si>
  <si>
    <t>Very dissatisfied</t>
  </si>
  <si>
    <t>Total Satisfied:</t>
  </si>
  <si>
    <t>Total Dissatisfied:</t>
  </si>
  <si>
    <t>Grid Summary: Overall, how satisfied or dissatisfied are you with the speed and reliability of your Internet connection in the following locations?</t>
  </si>
  <si>
    <t>BASE: Question randomly assigned to respondents</t>
  </si>
  <si>
    <t>Overall, how satisfied or dissatisfied are you with the speed and reliability of your Internet connection in the following locations?: At home</t>
  </si>
  <si>
    <t>Overall, how satisfied or dissatisfied are you with the speed and reliability of your Internet connection in the following locations?: At work</t>
  </si>
  <si>
    <t>Overall, how satisfied or dissatisfied are you with the speed and reliability of your Internet connection in the following locations?: While travelling</t>
  </si>
  <si>
    <t xml:space="preserve"> Find a good price for a product online</t>
  </si>
  <si>
    <t xml:space="preserve"> Save a document</t>
  </si>
  <si>
    <t xml:space="preserve"> Send an email</t>
  </si>
  <si>
    <t xml:space="preserve"> Research a topic</t>
  </si>
  <si>
    <t xml:space="preserve"> Share a file online</t>
  </si>
  <si>
    <t xml:space="preserve"> Edit a photo</t>
  </si>
  <si>
    <t xml:space="preserve"> Post something on social media</t>
  </si>
  <si>
    <t xml:space="preserve"> Tracking changes in a document</t>
  </si>
  <si>
    <t xml:space="preserve"> Create a spreadsheet to track your budget</t>
  </si>
  <si>
    <t xml:space="preserve"> Create your own website</t>
  </si>
  <si>
    <t xml:space="preserve"> Program a small application</t>
  </si>
  <si>
    <t xml:space="preserve"> Build a machine learning model</t>
  </si>
  <si>
    <t>Very confident</t>
  </si>
  <si>
    <t>Somewhat confident</t>
  </si>
  <si>
    <t>Neither confident nor unconfident</t>
  </si>
  <si>
    <t>Somewhat unconfident</t>
  </si>
  <si>
    <t>Very unconfident</t>
  </si>
  <si>
    <t>Total Confident:</t>
  </si>
  <si>
    <t>Total Unconfident:</t>
  </si>
  <si>
    <t>Grid Summary: How confident or unconfident would you be that you could perform the following digital activities?</t>
  </si>
  <si>
    <t>How confident or unconfident would you be that you could perform the following digital activities?: Save a document</t>
  </si>
  <si>
    <t>How confident or unconfident would you be that you could perform the following digital activities?: Tracking changes in a document</t>
  </si>
  <si>
    <t>How confident or unconfident would you be that you could perform the following digital activities?: Send an email</t>
  </si>
  <si>
    <t>How confident or unconfident would you be that you could perform the following digital activities?: Share a file online</t>
  </si>
  <si>
    <t>How confident or unconfident would you be that you could perform the following digital activities?: Post something on social media</t>
  </si>
  <si>
    <t>How confident or unconfident would you be that you could perform the following digital activities?: Create a spreadsheet to track your budget</t>
  </si>
  <si>
    <t>How confident or unconfident would you be that you could perform the following digital activities?: Find a good price for a product online</t>
  </si>
  <si>
    <t>How confident or unconfident would you be that you could perform the following digital activities?: Research a topic</t>
  </si>
  <si>
    <t>How confident or unconfident would you be that you could perform the following digital activities?: Edit a photo</t>
  </si>
  <si>
    <t>How confident or unconfident would you be that you could perform the following digital activities?: Create your own website</t>
  </si>
  <si>
    <t>How confident or unconfident would you be that you could perform the following digital activities?: Program a small application</t>
  </si>
  <si>
    <t>How confident or unconfident would you be that you could perform the following digital activities?: Build a machine learning model</t>
  </si>
  <si>
    <t>Yes, we tend to be a relatively early adopter of new technologies</t>
  </si>
  <si>
    <t>We tend to adopt new technology around the same time as the average company</t>
  </si>
  <si>
    <t>No, we tend to be a relatively late adopter of new technologies</t>
  </si>
  <si>
    <t xml:space="preserve"> Compared to the average business in your industry, would you say that your company is an early adopter of new technology?</t>
  </si>
  <si>
    <t xml:space="preserve"> How much in total does your company spend on IT, digital tools and services?</t>
  </si>
  <si>
    <t>Much more important</t>
  </si>
  <si>
    <t>Somewhat more important</t>
  </si>
  <si>
    <t>Stayed around the same</t>
  </si>
  <si>
    <t>Somewhat less important</t>
  </si>
  <si>
    <t>Much less important</t>
  </si>
  <si>
    <t xml:space="preserve"> In the last five years, would you say that digital technology has become more or less important to your business?</t>
  </si>
  <si>
    <t>Greater impact in the next five years than the last five years</t>
  </si>
  <si>
    <t>Around the same impact in the next five years as the last five years</t>
  </si>
  <si>
    <t>Less impact in the next five years than the last five years</t>
  </si>
  <si>
    <t xml:space="preserve"> And in the next five years, do you expect that the impact of new digital technology in your business is likely to be greater, around the same, or less than in the last five years?</t>
  </si>
  <si>
    <t>Advertising online</t>
  </si>
  <si>
    <t>Selling online to new or existing customers</t>
  </si>
  <si>
    <t>Developing new services</t>
  </si>
  <si>
    <t>Analysing your internal data</t>
  </si>
  <si>
    <t>Offering more flexibility to your customers</t>
  </si>
  <si>
    <t>Replacing existing manual business processes with digital or automated applications</t>
  </si>
  <si>
    <t>Developing your own internal applications or programs</t>
  </si>
  <si>
    <t>Making greater use of machine learning and/or artificial intelligence</t>
  </si>
  <si>
    <t>Which, if any, of the following do you think it would be possible for your business to use digital technology to help with more than you do currently?Please select all that apply</t>
  </si>
  <si>
    <t>Too expensive to implement</t>
  </si>
  <si>
    <t>Other more immediate priorities</t>
  </si>
  <si>
    <t>Unlikely to make a significant difference in your sector or business</t>
  </si>
  <si>
    <t>Additional legal or regulatory complexity it would create</t>
  </si>
  <si>
    <t>Unsure about best way to implement</t>
  </si>
  <si>
    <t>Shortage of digital skills among your workforce</t>
  </si>
  <si>
    <t>Complexities of integrating with existing systems</t>
  </si>
  <si>
    <t>Poor broadband in your area</t>
  </si>
  <si>
    <t>And which, if any, of the following are important barriers which explain why your company doesn’t use more digital technology?Please select all that apply</t>
  </si>
  <si>
    <t xml:space="preserve"> Selling your products or services to your customers online</t>
  </si>
  <si>
    <t xml:space="preserve"> Advertising your products or services to your customers online</t>
  </si>
  <si>
    <t xml:space="preserve"> Spreading awareness about your products or services through social media</t>
  </si>
  <si>
    <t xml:space="preserve"> Supporting remote working</t>
  </si>
  <si>
    <t xml:space="preserve"> Tracking inventory or orders</t>
  </si>
  <si>
    <t xml:space="preserve"> Analysing your internal data</t>
  </si>
  <si>
    <t xml:space="preserve"> To store data online</t>
  </si>
  <si>
    <t xml:space="preserve"> Running your own custom internal applications</t>
  </si>
  <si>
    <t>We don’t use online tools for this</t>
  </si>
  <si>
    <t>We use online tools for this</t>
  </si>
  <si>
    <t>We don't do this at all</t>
  </si>
  <si>
    <t>Grid Summary: Which, if any, of the following purposes does your business use online tools for?</t>
  </si>
  <si>
    <t>Which, if any, of the following purposes does your business use online tools for?: Selling your products or services to your customers online</t>
  </si>
  <si>
    <t>Which, if any, of the following purposes does your business use online tools for?: Advertising your products or services to your customers online</t>
  </si>
  <si>
    <t>Which, if any, of the following purposes does your business use online tools for?: Spreading awareness about your products or services through social media</t>
  </si>
  <si>
    <t>Which, if any, of the following purposes does your business use online tools for?: Supporting remote working</t>
  </si>
  <si>
    <t>Which, if any, of the following purposes does your business use online tools for?: Tracking inventory or orders</t>
  </si>
  <si>
    <t>Which, if any, of the following purposes does your business use online tools for?: Analysing your internal data</t>
  </si>
  <si>
    <t>Which, if any, of the following purposes does your business use online tools for?: To store data online</t>
  </si>
  <si>
    <t>Which, if any, of the following purposes does your business use online tools for?: Running your own custom internal applications</t>
  </si>
  <si>
    <t>0-19%</t>
  </si>
  <si>
    <t>20-39%</t>
  </si>
  <si>
    <t>40-59%</t>
  </si>
  <si>
    <t>60-79%</t>
  </si>
  <si>
    <t>80%-99%</t>
  </si>
  <si>
    <t>100%</t>
  </si>
  <si>
    <t xml:space="preserve"> What proportion of your customer revenue would you say comes through online sales?</t>
  </si>
  <si>
    <t xml:space="preserve"> Office suite (word processing, spreadsheets etc)</t>
  </si>
  <si>
    <t xml:space="preserve"> Web hosting</t>
  </si>
  <si>
    <t xml:space="preserve"> Instant messaging or employee collaboration</t>
  </si>
  <si>
    <t xml:space="preserve"> Video calls</t>
  </si>
  <si>
    <t xml:space="preserve"> Tracking inventory</t>
  </si>
  <si>
    <t xml:space="preserve"> Customer support / CRM</t>
  </si>
  <si>
    <t xml:space="preserve"> Time tracking</t>
  </si>
  <si>
    <t xml:space="preserve"> Managing expenses</t>
  </si>
  <si>
    <t xml:space="preserve"> Enterprise Resource Planning (ERP)</t>
  </si>
  <si>
    <t xml:space="preserve"> Project management</t>
  </si>
  <si>
    <t xml:space="preserve"> Accounting</t>
  </si>
  <si>
    <t xml:space="preserve"> Invoicing</t>
  </si>
  <si>
    <t xml:space="preserve"> Data dashboards or analytics</t>
  </si>
  <si>
    <t xml:space="preserve"> 3D Printing</t>
  </si>
  <si>
    <t xml:space="preserve"> Internet of Things (IoT)</t>
  </si>
  <si>
    <t xml:space="preserve"> Cloud computing</t>
  </si>
  <si>
    <t xml:space="preserve"> Artificial intelligence and/or machine learning</t>
  </si>
  <si>
    <t xml:space="preserve"> Blockchain</t>
  </si>
  <si>
    <t>We don’t use online apps or cloud services for this</t>
  </si>
  <si>
    <t>We use online apps or cloud services for this</t>
  </si>
  <si>
    <t>We don't use this at all</t>
  </si>
  <si>
    <t>Grid Summary: 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</si>
  <si>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Office suite (word processing, spreadsheets etc)</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</si>
  <si>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Web hosting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</si>
  <si>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Instant messaging or employee collaboration</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</si>
  <si>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Video calls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</si>
  <si>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Tracking inventory</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</si>
  <si>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Customer support / CRM</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</si>
  <si>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Time tracking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</si>
  <si>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Managing expenses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</si>
  <si>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Enterprise Resource Planning (ERP)</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</si>
  <si>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Project management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</si>
  <si>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Accounting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</si>
  <si>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Invoicing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</si>
  <si>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Data dashboards or analytics</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</si>
  <si>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3D Printing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</si>
  <si>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Internet of Things (IoT)</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</si>
  <si>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Cloud computing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</si>
  <si>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Artificial intelligence and/or machine learning</t>
  </si>
  <si>
    <t>Online apps or cloud services access their data or run their applications through the Internet, rather than storing it on a device’s local hard drive. Examples of online apps or cloud services include Google Docs, Zoom, Slack, or Amazon Alexa. Which, if any, of the following technologies does your business use online apps or cloud services for?: Blockchain</t>
  </si>
  <si>
    <t>Essential - my business could not operate without it</t>
  </si>
  <si>
    <t>Somewhat important, but not essential</t>
  </si>
  <si>
    <t>Not that important</t>
  </si>
  <si>
    <t>Not at all important</t>
  </si>
  <si>
    <t xml:space="preserve"> And how important would you say those same technologies are to your business: Office suite (word processing, spreadsheets etc)</t>
  </si>
  <si>
    <t>BASE: Question displayed when the Question "Blockchain" is one of the following answers ("We use online apps or cloud services for this") OR ) Question "Artificial intelligence and/or machine learning" is one of the following answers ("We use online apps or cloud services for this") OR ) Question "Cloud computing" is one of the following answers ("We use online apps or cloud services for this") OR ) Question "Internet of Things (IoT)" is one of the following answers ("We use online apps or cloud services for this") OR ) Question "3D Printing" is one of the following answers ("We use online apps or cloud services for this") OR ) Question "Data dashboards or analytics" is one of the following answers ("We use online apps or cloud services for this") OR ) Question "Invoicing" is one of the following answers ("We use online apps or cloud services for this") OR ) Question "Accounting" is one of the following answers ("We use online apps or cloud services for this") OR ) Question "Project management" is one of the following answers ("We use online apps or cloud services for this") OR ) Question "Enterprise Resource Planning (ERP)" is one of the following answers ("We use online apps or cloud services for this") OR ) Question "Managing expenses" is one of the following answers ("We use online apps or cloud services for this") OR ) Question "Time tracking" is one of the following answers ("We use online apps or cloud services for this") OR ) Question "Customer support / CRM" is one of the following answers ("We use online apps or cloud services for this") OR ) Question "Tracking inventory" is one of the following answers ("We use online apps or cloud services for this") OR ) Question "Video calls" is one of the following answers ("We use online apps or cloud services for this") OR ) Question "Instant messaging or employee collaboration" is one of the following answers ("We use online apps or cloud services for this") OR ) Question "Web hosting" is one of the following answers ("We use online apps or cloud services for this") OR Question "Office suite (word processing, spreadsheets etc)" is one of the following answers ("We use online apps or cloud services for this") ( ( ( ( ( ( ( ( ( ( ( ( ( ( ( (</t>
  </si>
  <si>
    <t xml:space="preserve"> And how important would you say those same technologies are to your business: Web hosting</t>
  </si>
  <si>
    <t xml:space="preserve"> And how important would you say those same technologies are to your business: Instant messaging or employee collaboration </t>
  </si>
  <si>
    <t xml:space="preserve"> And how important would you say those same technologies are to your business: Video calls</t>
  </si>
  <si>
    <t xml:space="preserve"> And how important would you say those same technologies are to your business: Tracking inventory</t>
  </si>
  <si>
    <t xml:space="preserve"> And how important would you say those same technologies are to your business: Customer support / CRM</t>
  </si>
  <si>
    <t xml:space="preserve"> And how important would you say those same technologies are to your business: Time tracking</t>
  </si>
  <si>
    <t xml:space="preserve"> And how important would you say those same technologies are to your business: Managing expenses</t>
  </si>
  <si>
    <t xml:space="preserve"> And how important would you say those same technologies are to your business: Enterprise Resource Planning (ERP)</t>
  </si>
  <si>
    <t xml:space="preserve"> And how important would you say those same technologies are to your business: Project management</t>
  </si>
  <si>
    <t xml:space="preserve"> And how important would you say those same technologies are to your business: Accounting</t>
  </si>
  <si>
    <t xml:space="preserve"> And how important would you say those same technologies are to your business: Invoicing</t>
  </si>
  <si>
    <t xml:space="preserve"> And how important would you say those same technologies are to your business: Data dashboards or analytics</t>
  </si>
  <si>
    <t xml:space="preserve"> And how important would you say those same technologies are to your business: 3D Printing</t>
  </si>
  <si>
    <t xml:space="preserve"> And how important would you say those same technologies are to your business: Internet of Things (IoT)</t>
  </si>
  <si>
    <t xml:space="preserve"> And how important would you say those same technologies are to your business: Cloud computing</t>
  </si>
  <si>
    <t xml:space="preserve"> And how important would you say those same technologies are to your business: Artificial intelligence and/or machine learning</t>
  </si>
  <si>
    <t xml:space="preserve"> And how important would you say those same technologies are to your business: Blockchain</t>
  </si>
  <si>
    <t xml:space="preserve"> More than 50% of your employees use computers with access to the internet for business purposes</t>
  </si>
  <si>
    <t xml:space="preserve"> Your business employs ICT specialists</t>
  </si>
  <si>
    <t xml:space="preserve"> The internet connection for your business is at least 30 Mb/s</t>
  </si>
  <si>
    <t xml:space="preserve"> Your business provides more than 20% of your employees with a portable device that connects to the internet, for business purposes</t>
  </si>
  <si>
    <t xml:space="preserve"> Your business has a website </t>
  </si>
  <si>
    <t xml:space="preserve"> Your business uses 3D printing</t>
  </si>
  <si>
    <t xml:space="preserve"> Your business uses e-invoices, suitable for automated processing</t>
  </si>
  <si>
    <t xml:space="preserve"> Your business uses industrial or service robots</t>
  </si>
  <si>
    <t xml:space="preserve"> Sales from e-commerce make up at least 1% of your total turnover</t>
  </si>
  <si>
    <t xml:space="preserve"> Your business makes use of big data analysis</t>
  </si>
  <si>
    <t>Not true for my business</t>
  </si>
  <si>
    <t>True for my business</t>
  </si>
  <si>
    <t>Grid Summary: Which, if any, of the following are true for your business?</t>
  </si>
  <si>
    <t>Which, if any, of the following are true for your business?: More than 50% of your employees use computers with access to the internet for business purposes</t>
  </si>
  <si>
    <t>Which, if any, of the following are true for your business?: Your business employs ICT specialists</t>
  </si>
  <si>
    <t>Which, if any, of the following are true for your business?: The internet connection for your business is at least 30 Mb/s</t>
  </si>
  <si>
    <t>Which, if any, of the following are true for your business?: Your business provides more than 20% of your employees with a portable device that connects to the internet, for business purposes</t>
  </si>
  <si>
    <t xml:space="preserve">Which, if any, of the following are true for your business?: Your business has a website </t>
  </si>
  <si>
    <t>Which, if any, of the following are true for your business?: Your business uses 3D printing</t>
  </si>
  <si>
    <t>Which, if any, of the following are true for your business?: Your business uses e-invoices, suitable for automated processing</t>
  </si>
  <si>
    <t>Which, if any, of the following are true for your business?: Your business uses industrial or service robots</t>
  </si>
  <si>
    <t>Which, if any, of the following are true for your business?: Sales from e-commerce make up at least 1% of your total turnover</t>
  </si>
  <si>
    <t>Which, if any, of the following are true for your business?: Your business makes use of big data analysis</t>
  </si>
  <si>
    <t>Price lists and/or description of goods or services</t>
  </si>
  <si>
    <t>Personalised content for regular or repeat visitors</t>
  </si>
  <si>
    <t>Tracking of status of placed orders</t>
  </si>
  <si>
    <t>Ability for visitors to customise or design online goods or services</t>
  </si>
  <si>
    <t>You said that your business had a website. Does it contain any of the following features?Please select all that apply</t>
  </si>
  <si>
    <t>It would have been significantly easier</t>
  </si>
  <si>
    <t>It would have been moderately easier</t>
  </si>
  <si>
    <t>It would have made no difference</t>
  </si>
  <si>
    <t>It would have been moderately more difficult</t>
  </si>
  <si>
    <t>It would have been significantly more difficult</t>
  </si>
  <si>
    <t>It would have been impossible</t>
  </si>
  <si>
    <t xml:space="preserve"> In your opinion, how easy or difficult would it have been to keep your business running without the use of online tools during the Covid-19 pandemic?</t>
  </si>
  <si>
    <t>0%</t>
  </si>
  <si>
    <t>11-30%</t>
  </si>
  <si>
    <t>31-50%</t>
  </si>
  <si>
    <t>51-80%</t>
  </si>
  <si>
    <t>81-100%</t>
  </si>
  <si>
    <t xml:space="preserve"> What proportion of your total IT budget would you estimate goes on cloud computing Software as a Service (SaaS)?</t>
  </si>
  <si>
    <t xml:space="preserve"> And what proportion of your total IT budget would you estimate goes on cloud computing Infrastructure as a Service (IaaS) or Platform as a Service?</t>
  </si>
  <si>
    <t>Google Cloud Platform</t>
  </si>
  <si>
    <t>Amazon Web Services (AWS)</t>
  </si>
  <si>
    <t>Microsoft Azure</t>
  </si>
  <si>
    <t>Other</t>
  </si>
  <si>
    <t>Does your company use any of the following cloud provider?Please select all that apply</t>
  </si>
  <si>
    <t>Deutsche Telekom</t>
  </si>
  <si>
    <t>IBM Cloud</t>
  </si>
  <si>
    <t>IONOS</t>
  </si>
  <si>
    <t>Open Telekon Cloud</t>
  </si>
  <si>
    <t>Oracle Cloud</t>
  </si>
  <si>
    <t>Ionos</t>
  </si>
  <si>
    <t>Orange</t>
  </si>
  <si>
    <t>Alibaba Cloud</t>
  </si>
  <si>
    <t>You said that your company used another cloud provider. Is it any of the below?Please select all that apply</t>
  </si>
  <si>
    <t>OVH</t>
  </si>
  <si>
    <t>Outscale</t>
  </si>
  <si>
    <t>Scaleway</t>
  </si>
  <si>
    <t>Oodrive</t>
  </si>
  <si>
    <t xml:space="preserve"> And which would you say is your primary cloud provider?</t>
  </si>
  <si>
    <t>Reliability</t>
  </si>
  <si>
    <t>Security</t>
  </si>
  <si>
    <t>Cost</t>
  </si>
  <si>
    <t>Access to latest technologies</t>
  </si>
  <si>
    <t>First cloud provider you tried</t>
  </si>
  <si>
    <t>Global footprint of provider</t>
  </si>
  <si>
    <t>Ease of disaster recovery</t>
  </si>
  <si>
    <t>First cloud provider we tried</t>
  </si>
  <si>
    <t>Breadth of services offered</t>
  </si>
  <si>
    <t>Location where data is stored</t>
  </si>
  <si>
    <t>Wider ecosystem of skills, services, and partner companies</t>
  </si>
  <si>
    <t>Nationality of the provider</t>
  </si>
  <si>
    <t>Specific services or APIs offered by that cloud provider</t>
  </si>
  <si>
    <t>Environmental impact and/or lower carbon footprint</t>
  </si>
  <si>
    <t>Reputation</t>
  </si>
  <si>
    <t>Which of the following, if any, were the most important reasons you choose your current primary cloud provider?Please select up to three</t>
  </si>
  <si>
    <t>In the last year</t>
  </si>
  <si>
    <t>1-2 years ago</t>
  </si>
  <si>
    <t>2-3 years ago</t>
  </si>
  <si>
    <t>3-5 years ago</t>
  </si>
  <si>
    <t>5-10 years ago</t>
  </si>
  <si>
    <t>Over 10 years ago</t>
  </si>
  <si>
    <t xml:space="preserve"> When did your company first start using cloud services? </t>
  </si>
  <si>
    <t>Support remote or flexible working</t>
  </si>
  <si>
    <t>Improve your online security</t>
  </si>
  <si>
    <t>Automate existing business processes</t>
  </si>
  <si>
    <t>Replace paper or manual processes with digital systems</t>
  </si>
  <si>
    <t>Start selling products or services online</t>
  </si>
  <si>
    <t>Reduce carbon footprint of your computing</t>
  </si>
  <si>
    <t>Increase business revenue</t>
  </si>
  <si>
    <t>Develop new types of digital application</t>
  </si>
  <si>
    <t>Move to a continuous deployment model</t>
  </si>
  <si>
    <t>Start monitoring new or existing metrics in real time</t>
  </si>
  <si>
    <t>Has the use of cloud services enabled you to do any of the following?Please select all that apply</t>
  </si>
  <si>
    <t xml:space="preserve"> Building online applications</t>
  </si>
  <si>
    <t xml:space="preserve"> Hosting online applications</t>
  </si>
  <si>
    <t xml:space="preserve"> Data storage</t>
  </si>
  <si>
    <t xml:space="preserve"> Storing data securely</t>
  </si>
  <si>
    <t>Very easy without cloud services</t>
  </si>
  <si>
    <t>Somewhat easy without cloud services</t>
  </si>
  <si>
    <t>Neither easy nor difficult without cloud services</t>
  </si>
  <si>
    <t>Somewhat difficult without cloud services</t>
  </si>
  <si>
    <t>Very difficult without cloud services</t>
  </si>
  <si>
    <t>Grid Summary: To the best of your knowledge, how easy or difficult would the following be without the existence of cloud services?</t>
  </si>
  <si>
    <t>To the best of your knowledge, how easy or difficult would the following be without the existence of cloud services?: Building online applications</t>
  </si>
  <si>
    <t>To the best of your knowledge, how easy or difficult would the following be without the existence of cloud services?: Hosting online applications</t>
  </si>
  <si>
    <t>To the best of your knowledge, how easy or difficult would the following be without the existence of cloud services?: Data storage</t>
  </si>
  <si>
    <t>To the best of your knowledge, how easy or difficult would the following be without the existence of cloud services?: Storing data securely</t>
  </si>
  <si>
    <t>Very difficult</t>
  </si>
  <si>
    <t>Somewhat difficult</t>
  </si>
  <si>
    <t>Neither difficult or easy</t>
  </si>
  <si>
    <t>Somewhat easy</t>
  </si>
  <si>
    <t>Very easy</t>
  </si>
  <si>
    <t xml:space="preserve"> If you had to change your primary cloud provider and move to a different cloud service, how difficult would this be?</t>
  </si>
  <si>
    <t xml:space="preserve"> Other cloud providers are more expensive</t>
  </si>
  <si>
    <t xml:space="preserve"> Other cloud providers are less secure</t>
  </si>
  <si>
    <t xml:space="preserve"> Other cloud providers are less flexible</t>
  </si>
  <si>
    <t xml:space="preserve"> Other cloud providers do not offer the specific services or APIs I need</t>
  </si>
  <si>
    <t xml:space="preserve"> Cost of switching</t>
  </si>
  <si>
    <t xml:space="preserve"> Lack of skills and training for other cloud provider</t>
  </si>
  <si>
    <t xml:space="preserve"> Other cloud providers do not comply with existing standards</t>
  </si>
  <si>
    <t xml:space="preserve"> Would be very difficult to transfer my data to another cloud provider</t>
  </si>
  <si>
    <t>Very important reason</t>
  </si>
  <si>
    <t>Somewhat important reason</t>
  </si>
  <si>
    <t>Neither important or unimportant reason</t>
  </si>
  <si>
    <t>Somewhat unimportant reason</t>
  </si>
  <si>
    <t>Very unimportant reason</t>
  </si>
  <si>
    <t>Grid Summary: You said that you think that changing your primary cloud provider would be difficult. How important or unimportant are the following reasons in explaining why you think it could be difficult to change your primary cloud provide?</t>
  </si>
  <si>
    <t>You said that you think that changing your primary cloud provider would be difficult. How important or unimportant are the following reasons in explaining why you think it could be difficult to change your primary cloud provide?: Other cloud providers are more expensive</t>
  </si>
  <si>
    <t>You said that you think that changing your primary cloud provider would be difficult. How important or unimportant are the following reasons in explaining why you think it could be difficult to change your primary cloud provide?: Other cloud providers are less secure</t>
  </si>
  <si>
    <t>You said that you think that changing your primary cloud provider would be difficult. How important or unimportant are the following reasons in explaining why you think it could be difficult to change your primary cloud provide?: Other cloud providers are less flexible</t>
  </si>
  <si>
    <t>You said that you think that changing your primary cloud provider would be difficult. How important or unimportant are the following reasons in explaining why you think it could be difficult to change your primary cloud provide?: Other cloud providers do not offer the specific services or APIs I need</t>
  </si>
  <si>
    <t>You said that you think that changing your primary cloud provider would be difficult. How important or unimportant are the following reasons in explaining why you think it could be difficult to change your primary cloud provide?: Cost of switching</t>
  </si>
  <si>
    <t>You said that you think that changing your primary cloud provider would be difficult. How important or unimportant are the following reasons in explaining why you think it could be difficult to change your primary cloud provide?: Lack of skills and training for other cloud provider</t>
  </si>
  <si>
    <t>You said that you think that changing your primary cloud provider would be difficult. How important or unimportant are the following reasons in explaining why you think it could be difficult to change your primary cloud provide?: Other cloud providers do not comply with existing standards</t>
  </si>
  <si>
    <t>You said that you think that changing your primary cloud provider would be difficult. How important or unimportant are the following reasons in explaining why you think it could be difficult to change your primary cloud provide?: Would be very difficult to transfer my data to another cloud provider</t>
  </si>
  <si>
    <t>Would increase significantly (over +50%)</t>
  </si>
  <si>
    <t>Would increase somewhat (+10-50%)</t>
  </si>
  <si>
    <t>Would increase a little (+1-10%)</t>
  </si>
  <si>
    <t>Would stay around the same</t>
  </si>
  <si>
    <t>Would decrease a little (-1-10%)</t>
  </si>
  <si>
    <t>Would decrease somewhat (-10%-50%)</t>
  </si>
  <si>
    <t>Would decrease significantly (over -50%)</t>
  </si>
  <si>
    <t xml:space="preserve"> If you could not use cloud computing at all, what impact do you think this would have on the total cost of your IT?</t>
  </si>
  <si>
    <t>Would be very difficult or impossible to develop without cloud computing</t>
  </si>
  <si>
    <t>Not applicable - We do not develop and deploy new software projects</t>
  </si>
  <si>
    <t xml:space="preserve"> And if you could not use cloud computing at all, what impact do you think this would have on the total time it takes you to develop and deploy new software projects?If this is not something your business does, please select the ‘Not applicable’ option</t>
  </si>
  <si>
    <t>Essential - we couldn’t operate without good digital skills</t>
  </si>
  <si>
    <t>Very important</t>
  </si>
  <si>
    <t>Somewhat important</t>
  </si>
  <si>
    <t>Neither important or unimportant</t>
  </si>
  <si>
    <t>Somewhat unimportant</t>
  </si>
  <si>
    <t>Very unimportant</t>
  </si>
  <si>
    <t xml:space="preserve"> How important, if at all, are digital skills to the day to day running of your business?</t>
  </si>
  <si>
    <t>Backing up your data</t>
  </si>
  <si>
    <t>Good email etiquette</t>
  </si>
  <si>
    <t>Creating a basic spreadsheet</t>
  </si>
  <si>
    <t>Share a document online</t>
  </si>
  <si>
    <t>Researching a topic online</t>
  </si>
  <si>
    <t>Tracking changes in a document</t>
  </si>
  <si>
    <t>Posting responsibly on social media</t>
  </si>
  <si>
    <t>Creating or updating a website</t>
  </si>
  <si>
    <t>Managing social media channels (eg Twitter, LinkedIn etc)</t>
  </si>
  <si>
    <t>Analysing datasets</t>
  </si>
  <si>
    <t>Programming a basic application</t>
  </si>
  <si>
    <t>Which digital skills do you think it is important for an average worker to be able to do today?Please select all that apply.</t>
  </si>
  <si>
    <t>And which digital skills do you think it is not important for an average worker to be able to do today?Please select all that apply</t>
  </si>
  <si>
    <t>Documents or spreadsheets</t>
  </si>
  <si>
    <t>Building or updating a website</t>
  </si>
  <si>
    <t>Online advertising</t>
  </si>
  <si>
    <t>E-commerce</t>
  </si>
  <si>
    <t>Digital graphics</t>
  </si>
  <si>
    <t>Data science</t>
  </si>
  <si>
    <t>Programming, or app development</t>
  </si>
  <si>
    <t>Which types of digital skills are most important to your business?Please select up to three.</t>
  </si>
  <si>
    <t xml:space="preserve"> How easy or difficult is it for your business to find staff with good digital skills?</t>
  </si>
  <si>
    <t>Increased costs</t>
  </si>
  <si>
    <t>Slowed business growth</t>
  </si>
  <si>
    <t>It has not affected our business</t>
  </si>
  <si>
    <t>Slowed development of new technology</t>
  </si>
  <si>
    <t>Prevented deployment of existing technology</t>
  </si>
  <si>
    <t>You said that your business found it difficult to find staff with good digital skills. In which ways, if any, has this affected your business?Please select all that apply</t>
  </si>
  <si>
    <t>Programmers and/or developers</t>
  </si>
  <si>
    <t>Data scientists and/or analysts</t>
  </si>
  <si>
    <t>Does your company employ any of the following?Please select all that apply.</t>
  </si>
  <si>
    <t xml:space="preserve"> A university degree</t>
  </si>
  <si>
    <t xml:space="preserve"> Basic digital skills (eg editing a document or spreadsheet)</t>
  </si>
  <si>
    <t xml:space="preserve"> Intermediate digital skills (eg creating or editing a website</t>
  </si>
  <si>
    <t xml:space="preserve"> Coding experience</t>
  </si>
  <si>
    <t xml:space="preserve"> Experience using social media</t>
  </si>
  <si>
    <t xml:space="preserve"> Confidence when talking to other people</t>
  </si>
  <si>
    <t>1 - very important</t>
  </si>
  <si>
    <t>2</t>
  </si>
  <si>
    <t>3</t>
  </si>
  <si>
    <t>4</t>
  </si>
  <si>
    <t>5 - not important at all</t>
  </si>
  <si>
    <t>Grid Summary: If you were hiring someone to take over your current role, how important would the following be for an applicant?Please answer on a scale of 1 to 5, where 1 is very important, and 5 is not important at all.</t>
  </si>
  <si>
    <t>If you were hiring someone to take over your current role, how important would the following be for an applicant?Please answer on a scale of 1 to 5, where 1 is very important, and 5 is not important at all.: A university degree</t>
  </si>
  <si>
    <t>If you were hiring someone to take over your current role, how important would the following be for an applicant?Please answer on a scale of 1 to 5, where 1 is very important, and 5 is not important at all.: Basic digital skills (eg editing a document or spreadsheet)</t>
  </si>
  <si>
    <t>If you were hiring someone to take over your current role, how important would the following be for an applicant?Please answer on a scale of 1 to 5, where 1 is very important, and 5 is not important at all.: Intermediate digital skills (eg creating or editing a website</t>
  </si>
  <si>
    <t>If you were hiring someone to take over your current role, how important would the following be for an applicant?Please answer on a scale of 1 to 5, where 1 is very important, and 5 is not important at all.: Coding experience</t>
  </si>
  <si>
    <t>If you were hiring someone to take over your current role, how important would the following be for an applicant?Please answer on a scale of 1 to 5, where 1 is very important, and 5 is not important at all.: Experience using social media</t>
  </si>
  <si>
    <t>If you were hiring someone to take over your current role, how important would the following be for an applicant?Please answer on a scale of 1 to 5, where 1 is very important, and 5 is not important at all.: Confidence when talking to other people</t>
  </si>
  <si>
    <t>Develop your own software or service</t>
  </si>
  <si>
    <t>Provide consulting to other companies</t>
  </si>
  <si>
    <t>Other (Please specify)</t>
  </si>
  <si>
    <t>You said that your business worked in the technology sector. Which, if any, of the following is the best description for your business?Please select all that apply.</t>
  </si>
  <si>
    <t>Decline by over 50%</t>
  </si>
  <si>
    <t>Decline by 25-50%</t>
  </si>
  <si>
    <t>Decline by 10-25%</t>
  </si>
  <si>
    <t>Decline by 6-10%</t>
  </si>
  <si>
    <t>Decline by 0-5%</t>
  </si>
  <si>
    <t>Stay about the same size</t>
  </si>
  <si>
    <t>Grow by 0-5%</t>
  </si>
  <si>
    <t>Grow by 6-10%</t>
  </si>
  <si>
    <t>Grow by 11-20%</t>
  </si>
  <si>
    <t>Grow by 21-50%</t>
  </si>
  <si>
    <t>Grow by over 50%</t>
  </si>
  <si>
    <t xml:space="preserve"> On average, how much do you expect your revenue to grow in the next three years?</t>
  </si>
  <si>
    <t>Finding new customers</t>
  </si>
  <si>
    <t>Current economic and geopolitical situation</t>
  </si>
  <si>
    <t>Costs and complexity from new regulation</t>
  </si>
  <si>
    <t>Recruitment of new staff</t>
  </si>
  <si>
    <t>Raising finance and/or capital</t>
  </si>
  <si>
    <t>Challenges in exporting</t>
  </si>
  <si>
    <t>We don’t want to grow faster</t>
  </si>
  <si>
    <t>Talent retention</t>
  </si>
  <si>
    <t>Training existing staff</t>
  </si>
  <si>
    <t>Which, if any, of the following do you think are likely to be the biggest constraint on your business growing faster?Please select up to three</t>
  </si>
  <si>
    <t xml:space="preserve"> Digital technology is playing an increasingly important role in my business</t>
  </si>
  <si>
    <t xml:space="preserve"> The costs of starting a business have reduced substantially because of cloud computing</t>
  </si>
  <si>
    <t xml:space="preserve"> Cloud computing has made it easier for my business to compete with bigger enterprises</t>
  </si>
  <si>
    <t xml:space="preserve"> I feel like I personally need to have better digital skills for my job</t>
  </si>
  <si>
    <t xml:space="preserve"> Cloud computing has made it easier for my business to move part of our sales online during the Covid-19 pandemic</t>
  </si>
  <si>
    <t>Strongly agree</t>
  </si>
  <si>
    <t>Somewhat agree</t>
  </si>
  <si>
    <t>Neither agree nor disagree</t>
  </si>
  <si>
    <t>Somewhat disagree</t>
  </si>
  <si>
    <t>Strongly disagree</t>
  </si>
  <si>
    <t>Total Agree:</t>
  </si>
  <si>
    <t>Total Disagree:</t>
  </si>
  <si>
    <t>Grid Summary: Below are several statements that you may agree or disagree with. Using the scale, indicate your agreement with each item.Please be open and honest in your responding.</t>
  </si>
  <si>
    <t>Below are several statements that you may agree or disagree with. Using the scale, indicate your agreement with each item.Please be open and honest in your responding.: Digital technology is playing an increasingly important role in my business</t>
  </si>
  <si>
    <t>Below are several statements that you may agree or disagree with. Using the scale, indicate your agreement with each item.Please be open and honest in your responding.: The costs of starting a business have reduced substantially because of cloud computing</t>
  </si>
  <si>
    <t>Below are several statements that you may agree or disagree with. Using the scale, indicate your agreement with each item.Please be open and honest in your responding.: Cloud computing has made it easier for my business to compete with bigger enterprises</t>
  </si>
  <si>
    <t>Below are several statements that you may agree or disagree with. Using the scale, indicate your agreement with each item.Please be open and honest in your responding.: Cloud computing has made it easier for my business to move part of our sales online during the Covid-19 pandemic</t>
  </si>
  <si>
    <t>Below are several statements that you may agree or disagree with. Using the scale, indicate your agreement with each item.Please be open and honest in your responding.: I feel like I personally need to have better digital skills for my job</t>
  </si>
  <si>
    <t>Total Important:</t>
  </si>
  <si>
    <t>Total Unimportant:</t>
  </si>
  <si>
    <t xml:space="preserve"> How important or unimportant is improving your sustainability to your current business’s strategy?</t>
  </si>
  <si>
    <t>Grow significantly</t>
  </si>
  <si>
    <t>Grow somewhat</t>
  </si>
  <si>
    <t>Stay around the same</t>
  </si>
  <si>
    <t>Shrink somewhat</t>
  </si>
  <si>
    <t>Shrink significantly</t>
  </si>
  <si>
    <t xml:space="preserve"> In the next few years, do you expect the importance of sustainability as a factor in the decisions made by your business to grow, stay around the same or shrink?</t>
  </si>
  <si>
    <t xml:space="preserve"> Do you feel you currently have adequate digital tools to monitor and improve your company’s sustainability?</t>
  </si>
  <si>
    <t>Yes, and we plan to be carbon neutral by 2050</t>
  </si>
  <si>
    <t>Yes, and we plan to be carbon neutral by 2040</t>
  </si>
  <si>
    <t>Yes, and we plan to be carbon neutral by 2030</t>
  </si>
  <si>
    <t>Yes, and we plan to be carbon neutral by 2025</t>
  </si>
  <si>
    <t>We are already carbon neutral</t>
  </si>
  <si>
    <t xml:space="preserve"> Has your company committed to becoming carbon neutral, and if so by when?</t>
  </si>
  <si>
    <t>Very familiar</t>
  </si>
  <si>
    <t>Somewhat familiar</t>
  </si>
  <si>
    <t>Neither familiar or unfamiliar</t>
  </si>
  <si>
    <t>Somewhat unfamiliar</t>
  </si>
  <si>
    <t>Not at all familiar</t>
  </si>
  <si>
    <t xml:space="preserve"> Are you familiar with the concept of a ‘B corporation’?</t>
  </si>
  <si>
    <t xml:space="preserve"> Is your company a B corporation?</t>
  </si>
  <si>
    <t>Phishing emails</t>
  </si>
  <si>
    <t>Payment fraud</t>
  </si>
  <si>
    <t>Hacking or security breach</t>
  </si>
  <si>
    <t>Data loss</t>
  </si>
  <si>
    <t>Ransomware or malware</t>
  </si>
  <si>
    <t>In the last three years, has your business experienced any of the following digital or cyber security threats?Please select all that apply.</t>
  </si>
  <si>
    <t>Neither confident or unconfident</t>
  </si>
  <si>
    <t xml:space="preserve"> Overall, how confident or unconfident are you in keeping your business’s data secure?</t>
  </si>
  <si>
    <t xml:space="preserve"> And how confident or unconfident are you that your company’s data is secure in the cloud?</t>
  </si>
  <si>
    <t>Clarity over existing rules and regulations</t>
  </si>
  <si>
    <t>Using the best technology</t>
  </si>
  <si>
    <t>Training for your business’s staff</t>
  </si>
  <si>
    <t>Having strong laws</t>
  </si>
  <si>
    <t>Ensuring your business’ data doesn’t leave your country</t>
  </si>
  <si>
    <t>Education and advice on best practice</t>
  </si>
  <si>
    <t>Storing and/or processing your data with a European company</t>
  </si>
  <si>
    <t>Ensuring your business’ data doesn’t leave Europe</t>
  </si>
  <si>
    <t>What do you think is most important to helping businesses keep data secure?Please select up to three.</t>
  </si>
  <si>
    <t>Strongly support</t>
  </si>
  <si>
    <t>Somewhat support</t>
  </si>
  <si>
    <t>Neither support or oppose</t>
  </si>
  <si>
    <t>Somewhat oppose</t>
  </si>
  <si>
    <t>Strongly oppose</t>
  </si>
  <si>
    <t>Total Support:</t>
  </si>
  <si>
    <t>Total Oppose:</t>
  </si>
  <si>
    <t xml:space="preserve"> Would you support the building of a new data centre by an international cloud provider in your local city or region?</t>
  </si>
  <si>
    <t>Creates significant number of local jobs</t>
  </si>
  <si>
    <t>Data centre owner contributes to local infrastructure</t>
  </si>
  <si>
    <t>Runs solely on renewable energy</t>
  </si>
  <si>
    <t>Offers new options to host data within your region</t>
  </si>
  <si>
    <t>Owned by a European company</t>
  </si>
  <si>
    <t>Which, if any, of the following would make you most likely to support the construction of a data centre in your local region?Please select up to two reasons.</t>
  </si>
  <si>
    <t xml:space="preserve"> Hosted in your own company’s data centre(s)</t>
  </si>
  <si>
    <t xml:space="preserve"> Hosed in the data centre of another local company from your country</t>
  </si>
  <si>
    <t xml:space="preserve"> Hosted in the data centre of a global company, hosted in Europe</t>
  </si>
  <si>
    <t xml:space="preserve"> Hosted in the data centre of a global company, hosted outside Europe</t>
  </si>
  <si>
    <t>Strongly trust</t>
  </si>
  <si>
    <t>Somewhat trust</t>
  </si>
  <si>
    <t>Neither trust or distrust</t>
  </si>
  <si>
    <t>Somewhat distrust</t>
  </si>
  <si>
    <t>Strongly distrust</t>
  </si>
  <si>
    <t>Grid Summary: To what extent, if at all, would you trust your data to be secure in the following scenarios?</t>
  </si>
  <si>
    <t>To what extent, if at all, would you trust your data to be secure in the following scenarios?: Hosted in your own company’s data centre(s)</t>
  </si>
  <si>
    <t>To what extent, if at all, would you trust your data to be secure in the following scenarios?: Hosed in the data centre of another local company from your country</t>
  </si>
  <si>
    <t>To what extent, if at all, would you trust your data to be secure in the following scenarios?: Hosted in the data centre of a global company, hosted in Europe</t>
  </si>
  <si>
    <t>To what extent, if at all, would you trust your data to be secure in the following scenarios?: Hosted in the data centre of a global company, hosted outside Europe</t>
  </si>
  <si>
    <t>Full Results</t>
  </si>
  <si>
    <t>BASE: Cloud User</t>
  </si>
  <si>
    <t>BASE: Uses Cloud for Office Suite</t>
  </si>
  <si>
    <t>BASE: Uses Cloud for Web Hosting</t>
  </si>
  <si>
    <t>BASE: Uses Cloud for Messaging</t>
  </si>
  <si>
    <t>BASE: Uses Cloud for Video Calls</t>
  </si>
  <si>
    <t>BASE: Uses Cloud to Track Inventory</t>
  </si>
  <si>
    <t>BASE: Uses Cloud for Customer Support</t>
  </si>
  <si>
    <t>BASE: Uses Cloud to Track Time</t>
  </si>
  <si>
    <t>BASE: Uses Cloud to Manage Expenses</t>
  </si>
  <si>
    <t>BASE: Uses Cloud for ERP</t>
  </si>
  <si>
    <t>BASE: Uses Cloud for Project Management</t>
  </si>
  <si>
    <t>BASE: Uses Cloud for Accounting</t>
  </si>
  <si>
    <t>BASE: Uses Cloud for Invoicing</t>
  </si>
  <si>
    <t>BASE: Uses Cloud for Analytics</t>
  </si>
  <si>
    <t>BASE: Uses Cloud to 3D Print</t>
  </si>
  <si>
    <t>BASE: Uses Cloud for IoT</t>
  </si>
  <si>
    <t>BASE: Uses Cloud for Cloud Computing</t>
  </si>
  <si>
    <t>BASE: Uses Cloud for AI</t>
  </si>
  <si>
    <t>BASE: Uses Cloud for Blockchain</t>
  </si>
  <si>
    <t>BASE: Businesses with a website</t>
  </si>
  <si>
    <t>BASE: Software as a Service (SaaS) User</t>
  </si>
  <si>
    <t>BASE: IaaS or PaaS User</t>
  </si>
  <si>
    <t>BASE: Uses "Other" Cloud Providers</t>
  </si>
  <si>
    <t>BASE: Would find it difficult to change cloud providers</t>
  </si>
  <si>
    <t>BASE: Find it difficult to find staff with good digital skills</t>
  </si>
  <si>
    <t>BASE: Business in Technology Sector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</si>
</sst>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8" fillId="0" borderId="3" xfId="0" applyFont="1" applyBorder="1" applyAlignment="1">
      <alignment horizontal="center" vertic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38" Type="http://schemas.openxmlformats.org/officeDocument/2006/relationships/worksheet" Target="worksheets/sheet138.xml"/><Relationship Id="rId154" Type="http://schemas.openxmlformats.org/officeDocument/2006/relationships/worksheet" Target="worksheets/sheet154.xml"/><Relationship Id="rId159" Type="http://schemas.openxmlformats.org/officeDocument/2006/relationships/worksheet" Target="worksheets/sheet159.xml"/><Relationship Id="rId175" Type="http://schemas.openxmlformats.org/officeDocument/2006/relationships/styles" Target="styles.xml"/><Relationship Id="rId170" Type="http://schemas.openxmlformats.org/officeDocument/2006/relationships/worksheet" Target="worksheets/sheet170.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144" Type="http://schemas.openxmlformats.org/officeDocument/2006/relationships/worksheet" Target="worksheets/sheet144.xml"/><Relationship Id="rId149" Type="http://schemas.openxmlformats.org/officeDocument/2006/relationships/worksheet" Target="worksheets/sheet149.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160" Type="http://schemas.openxmlformats.org/officeDocument/2006/relationships/worksheet" Target="worksheets/sheet160.xml"/><Relationship Id="rId165" Type="http://schemas.openxmlformats.org/officeDocument/2006/relationships/worksheet" Target="worksheets/sheet16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50" Type="http://schemas.openxmlformats.org/officeDocument/2006/relationships/worksheet" Target="worksheets/sheet150.xml"/><Relationship Id="rId155" Type="http://schemas.openxmlformats.org/officeDocument/2006/relationships/worksheet" Target="worksheets/sheet155.xml"/><Relationship Id="rId171" Type="http://schemas.openxmlformats.org/officeDocument/2006/relationships/worksheet" Target="worksheets/sheet171.xml"/><Relationship Id="rId176" Type="http://schemas.openxmlformats.org/officeDocument/2006/relationships/sharedStrings" Target="sharedStrings.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30" Type="http://schemas.openxmlformats.org/officeDocument/2006/relationships/worksheet" Target="worksheets/sheet130.xml"/><Relationship Id="rId135" Type="http://schemas.openxmlformats.org/officeDocument/2006/relationships/worksheet" Target="worksheets/sheet135.xml"/><Relationship Id="rId143" Type="http://schemas.openxmlformats.org/officeDocument/2006/relationships/worksheet" Target="worksheets/sheet143.xml"/><Relationship Id="rId148" Type="http://schemas.openxmlformats.org/officeDocument/2006/relationships/worksheet" Target="worksheets/sheet148.xml"/><Relationship Id="rId151" Type="http://schemas.openxmlformats.org/officeDocument/2006/relationships/worksheet" Target="worksheets/sheet151.xml"/><Relationship Id="rId156" Type="http://schemas.openxmlformats.org/officeDocument/2006/relationships/worksheet" Target="worksheets/sheet156.xml"/><Relationship Id="rId164" Type="http://schemas.openxmlformats.org/officeDocument/2006/relationships/worksheet" Target="worksheets/sheet164.xml"/><Relationship Id="rId169" Type="http://schemas.openxmlformats.org/officeDocument/2006/relationships/worksheet" Target="worksheets/sheet169.xml"/><Relationship Id="rId177"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theme" Target="theme/theme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1011</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78"/>
  <sheetViews>
    <sheetView showGridLines="0" topLeftCell="C49" workbookViewId="0">
      <selection activeCell="D83" sqref="D83"/>
    </sheetView>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 Before taking this survey, were you familiar with the concept of cloud computing?")</f>
        <v xml:space="preserve"> Before taking this survey, were you familiar with the concept of cloud computing?</v>
      </c>
      <c r="E9" s="14" t="str">
        <f>HYPERLINK("#'Full Results'!A11", "11")</f>
        <v>11</v>
      </c>
      <c r="F9" t="s">
        <v>85</v>
      </c>
    </row>
    <row r="10" spans="3:6" x14ac:dyDescent="0.35">
      <c r="C10">
        <v>2</v>
      </c>
      <c r="D10" s="8" t="str">
        <f>HYPERLINK("#'Table 2'!A1", " Do you know if your company directly buys any services from a cloud provider? (eg.  Amazon Web Services, Microsoft Azure, Google Cloud Platform)")</f>
        <v xml:space="preserve"> Do you know if your company directly buys any services from a cloud provider? (eg.  Amazon Web Services, Microsoft Azure, Google Cloud Platform)</v>
      </c>
      <c r="E10" s="14" t="str">
        <f>HYPERLINK("#'Full Results'!A18", "18")</f>
        <v>18</v>
      </c>
      <c r="F10" t="s">
        <v>85</v>
      </c>
    </row>
    <row r="11" spans="3:6" x14ac:dyDescent="0.35">
      <c r="C11">
        <v>3</v>
      </c>
      <c r="D11" s="8" t="str">
        <f>HYPERLINK("#'Table 3'!A1", "Which of the following purposes do you use a cloud computing provider for?Please select all that apply")</f>
        <v>Which of the following purposes do you use a cloud computing provider for?Please select all that apply</v>
      </c>
      <c r="E11" s="14" t="str">
        <f>HYPERLINK("#'Full Results'!A26", "26")</f>
        <v>26</v>
      </c>
      <c r="F11" t="s">
        <v>700</v>
      </c>
    </row>
    <row r="12" spans="3:6" x14ac:dyDescent="0.35">
      <c r="C12">
        <v>4</v>
      </c>
      <c r="D12" s="8" t="str">
        <f>HYPERLINK("#'Table 4'!A1", "Which, if any, of the following best describes how you use cloud services?Please select all that apply")</f>
        <v>Which, if any, of the following best describes how you use cloud services?Please select all that apply</v>
      </c>
      <c r="E12" s="14" t="str">
        <f>HYPERLINK("#'Full Results'!A41", "41")</f>
        <v>41</v>
      </c>
      <c r="F12" t="s">
        <v>700</v>
      </c>
    </row>
    <row r="13" spans="3:6" x14ac:dyDescent="0.35">
      <c r="C13">
        <v>5</v>
      </c>
      <c r="D13" s="8" t="str">
        <f>HYPERLINK("#'Table 5'!A1", " Besides cloud computing and personal computers for your staff, does your company own any centralised computers, servers, on-premises computing or data centres of its own?")</f>
        <v xml:space="preserve"> Besides cloud computing and personal computers for your staff, does your company own any centralised computers, servers, on-premises computing or data centres of its own?</v>
      </c>
      <c r="E13" s="14" t="str">
        <f>HYPERLINK("#'Full Results'!A47", "47")</f>
        <v>47</v>
      </c>
      <c r="F13" t="s">
        <v>700</v>
      </c>
    </row>
    <row r="14" spans="3:6" x14ac:dyDescent="0.35">
      <c r="C14">
        <v>6</v>
      </c>
      <c r="D14" s="8" t="str">
        <f>HYPERLINK("#'Table 6'!A1", "Does your business operate in any of the following sectors?Please select all that apply")</f>
        <v>Does your business operate in any of the following sectors?Please select all that apply</v>
      </c>
      <c r="E14" s="14" t="str">
        <f>HYPERLINK("#'Full Results'!A53", "53")</f>
        <v>53</v>
      </c>
      <c r="F14" t="s">
        <v>85</v>
      </c>
    </row>
    <row r="15" spans="3:6" x14ac:dyDescent="0.35">
      <c r="C15">
        <v>7</v>
      </c>
      <c r="D15" s="8" t="str">
        <f>HYPERLINK("#'Table 7'!A1", " And more specifically, which one of the following sectors would you say is the best description for your business ?")</f>
        <v xml:space="preserve"> And more specifically, which one of the following sectors would you say is the best description for your business ?</v>
      </c>
      <c r="E15" s="14" t="str">
        <f>HYPERLINK("#'Full Results'!A65", "65")</f>
        <v>65</v>
      </c>
      <c r="F15" t="s">
        <v>85</v>
      </c>
    </row>
    <row r="16" spans="3:6" x14ac:dyDescent="0.35">
      <c r="C16">
        <v>8</v>
      </c>
      <c r="D16" s="8" t="str">
        <f>HYPERLINK("#'Table 8'!A1", " What is the approximate annual revenue of your business?")</f>
        <v xml:space="preserve"> What is the approximate annual revenue of your business?</v>
      </c>
      <c r="E16" s="14" t="str">
        <f>HYPERLINK("#'Full Results'!A88", "88")</f>
        <v>88</v>
      </c>
      <c r="F16" t="s">
        <v>85</v>
      </c>
    </row>
    <row r="17" spans="3:6" x14ac:dyDescent="0.35">
      <c r="C17">
        <v>9</v>
      </c>
      <c r="D17" s="8" t="str">
        <f>HYPERLINK("#'Table 9'!A1", " In 2021, how much did the revenue of your company grow? ")</f>
        <v xml:space="preserve"> In 2021, how much did the revenue of your company grow? </v>
      </c>
      <c r="E17" s="14" t="str">
        <f>HYPERLINK("#'Full Results'!A104", "104")</f>
        <v>104</v>
      </c>
      <c r="F17" t="s">
        <v>85</v>
      </c>
    </row>
    <row r="18" spans="3:6" x14ac:dyDescent="0.35">
      <c r="C18">
        <v>10</v>
      </c>
      <c r="D18" s="8" t="str">
        <f>HYPERLINK("#'Table 10'!A1", " And over the last three years, how much did the revenue of your company grow on average? ")</f>
        <v xml:space="preserve"> And over the last three years, how much did the revenue of your company grow on average? </v>
      </c>
      <c r="E18" s="14" t="str">
        <f>HYPERLINK("#'Full Results'!A119", "119")</f>
        <v>119</v>
      </c>
      <c r="F18" t="s">
        <v>85</v>
      </c>
    </row>
    <row r="19" spans="3:6" x14ac:dyDescent="0.35">
      <c r="C19">
        <v>11</v>
      </c>
      <c r="D19" s="8" t="str">
        <f>HYPERLINK("#'Table 11'!A1", " In 2021, how did the headcount of your company change?")</f>
        <v xml:space="preserve"> In 2021, how did the headcount of your company change?</v>
      </c>
      <c r="E19" s="14" t="str">
        <f>HYPERLINK("#'Full Results'!A134", "134")</f>
        <v>134</v>
      </c>
      <c r="F19" t="s">
        <v>85</v>
      </c>
    </row>
    <row r="20" spans="3:6" x14ac:dyDescent="0.35">
      <c r="C20">
        <v>12</v>
      </c>
      <c r="D20" s="8" t="str">
        <f>HYPERLINK("#'Table 12'!A1", " What proportion of your staff worked remotely for at least part of the week in 2019?")</f>
        <v xml:space="preserve"> What proportion of your staff worked remotely for at least part of the week in 2019?</v>
      </c>
      <c r="E20" s="14" t="str">
        <f>HYPERLINK("#'Full Results'!A149", "149")</f>
        <v>149</v>
      </c>
      <c r="F20" t="s">
        <v>85</v>
      </c>
    </row>
    <row r="21" spans="3:6" x14ac:dyDescent="0.35">
      <c r="C21">
        <v>13</v>
      </c>
      <c r="D21" s="8" t="str">
        <f>HYPERLINK("#'Table 13'!A1", " What proportion of your staff are currently working remotely for at least part of the week?")</f>
        <v xml:space="preserve"> What proportion of your staff are currently working remotely for at least part of the week?</v>
      </c>
      <c r="E21" s="14" t="str">
        <f>HYPERLINK("#'Full Results'!A165", "165")</f>
        <v>165</v>
      </c>
      <c r="F21" t="s">
        <v>85</v>
      </c>
    </row>
    <row r="22" spans="3:6" x14ac:dyDescent="0.35">
      <c r="C22">
        <v>14</v>
      </c>
      <c r="D22" s="8" t="str">
        <f>HYPERLINK("#'Table 14'!A1", " How likely do you think it is that a significant proportion of your staff will work remotely even after the Covid-19 pandemic fully ends?")</f>
        <v xml:space="preserve"> How likely do you think it is that a significant proportion of your staff will work remotely even after the Covid-19 pandemic fully ends?</v>
      </c>
      <c r="E22" s="14" t="str">
        <f>HYPERLINK("#'Full Results'!A181", "181")</f>
        <v>181</v>
      </c>
      <c r="F22" t="s">
        <v>85</v>
      </c>
    </row>
    <row r="23" spans="3:6" x14ac:dyDescent="0.35">
      <c r="C23">
        <v>15</v>
      </c>
      <c r="D23" s="8" t="str">
        <f>HYPERLINK("#'Table 15'!A1", "Grid Summary: Which, if any, of the following management practices does your business use?")</f>
        <v>Grid Summary: Which, if any, of the following management practices does your business use?</v>
      </c>
      <c r="E23" s="7"/>
      <c r="F23" t="s">
        <v>85</v>
      </c>
    </row>
    <row r="24" spans="3:6" x14ac:dyDescent="0.35">
      <c r="C24">
        <v>16</v>
      </c>
      <c r="D24" s="8" t="str">
        <f>HYPERLINK("#'Table 16'!A1", "Which, if any, of the following management practices does your business use?: Setting long-term goals")</f>
        <v>Which, if any, of the following management practices does your business use?: Setting long-term goals</v>
      </c>
      <c r="E24" s="14" t="str">
        <f>HYPERLINK("#'Full Results'!A193", "193")</f>
        <v>193</v>
      </c>
      <c r="F24" t="s">
        <v>85</v>
      </c>
    </row>
    <row r="25" spans="3:6" x14ac:dyDescent="0.35">
      <c r="C25">
        <v>17</v>
      </c>
      <c r="D25" s="8" t="str">
        <f>HYPERLINK("#'Table 17'!A1", "Which, if any, of the following management practices does your business use?: Setting short-term performance benchmarks")</f>
        <v>Which, if any, of the following management practices does your business use?: Setting short-term performance benchmarks</v>
      </c>
      <c r="E25" s="14" t="str">
        <f>HYPERLINK("#'Full Results'!A200", "200")</f>
        <v>200</v>
      </c>
      <c r="F25" t="s">
        <v>85</v>
      </c>
    </row>
    <row r="26" spans="3:6" x14ac:dyDescent="0.35">
      <c r="C26">
        <v>18</v>
      </c>
      <c r="D26" s="8" t="str">
        <f>HYPERLINK("#'Table 18'!A1", "Which, if any, of the following management practices does your business use?: Rewarding high performers with bonuses or higher salary")</f>
        <v>Which, if any, of the following management practices does your business use?: Rewarding high performers with bonuses or higher salary</v>
      </c>
      <c r="E26" s="14" t="str">
        <f>HYPERLINK("#'Full Results'!A207", "207")</f>
        <v>207</v>
      </c>
      <c r="F26" t="s">
        <v>85</v>
      </c>
    </row>
    <row r="27" spans="3:6" x14ac:dyDescent="0.35">
      <c r="C27">
        <v>19</v>
      </c>
      <c r="D27" s="8" t="str">
        <f>HYPERLINK("#'Table 19'!A1", "Which, if any, of the following management practices does your business use?: Offering training for underperformers")</f>
        <v>Which, if any, of the following management practices does your business use?: Offering training for underperformers</v>
      </c>
      <c r="E27" s="14" t="str">
        <f>HYPERLINK("#'Full Results'!A214", "214")</f>
        <v>214</v>
      </c>
      <c r="F27" t="s">
        <v>85</v>
      </c>
    </row>
    <row r="28" spans="3:6" x14ac:dyDescent="0.35">
      <c r="C28">
        <v>20</v>
      </c>
      <c r="D28" s="8" t="str">
        <f>HYPERLINK("#'Table 20'!A1", "Which, if any, of the following management practices does your business use?: Have a structured process for collecting performance data")</f>
        <v>Which, if any, of the following management practices does your business use?: Have a structured process for collecting performance data</v>
      </c>
      <c r="E28" s="14" t="str">
        <f>HYPERLINK("#'Full Results'!A221", "221")</f>
        <v>221</v>
      </c>
      <c r="F28" t="s">
        <v>85</v>
      </c>
    </row>
    <row r="29" spans="3:6" x14ac:dyDescent="0.35">
      <c r="C29">
        <v>21</v>
      </c>
      <c r="D29" s="8" t="str">
        <f>HYPERLINK("#'Table 21'!A1", "Which, if any, of the following management practices does your business use?: Have a structured process for analysing performance data")</f>
        <v>Which, if any, of the following management practices does your business use?: Have a structured process for analysing performance data</v>
      </c>
      <c r="E29" s="14" t="str">
        <f>HYPERLINK("#'Full Results'!A228", "228")</f>
        <v>228</v>
      </c>
      <c r="F29" t="s">
        <v>85</v>
      </c>
    </row>
    <row r="30" spans="3:6" x14ac:dyDescent="0.35">
      <c r="C30">
        <v>22</v>
      </c>
      <c r="D30" s="8" t="str">
        <f>HYPERLINK("#'Table 22'!A1", "If you had to choose, which of the following types of infrastructure investment would prefer your Government to prioritise in your local area?Please select up to three")</f>
        <v>If you had to choose, which of the following types of infrastructure investment would prefer your Government to prioritise in your local area?Please select up to three</v>
      </c>
      <c r="E30" s="14" t="str">
        <f>HYPERLINK("#'Full Results'!A235", "235")</f>
        <v>235</v>
      </c>
      <c r="F30" t="s">
        <v>85</v>
      </c>
    </row>
    <row r="31" spans="3:6" x14ac:dyDescent="0.35">
      <c r="C31">
        <v>23</v>
      </c>
      <c r="D31" s="8" t="str">
        <f>HYPERLINK("#'Table 23'!A1", "Grid Summary: Overall, how satisfied or dissatisfied are you with the speed and reliability of your Internet connection in the following locations?")</f>
        <v>Grid Summary: Overall, how satisfied or dissatisfied are you with the speed and reliability of your Internet connection in the following locations?</v>
      </c>
      <c r="E31" s="7"/>
      <c r="F31" t="s">
        <v>223</v>
      </c>
    </row>
    <row r="32" spans="3:6" x14ac:dyDescent="0.35">
      <c r="C32">
        <v>24</v>
      </c>
      <c r="D32" s="8" t="str">
        <f>HYPERLINK("#'Table 24'!A1", "Overall, how satisfied or dissatisfied are you with the speed and reliability of your Internet connection in the following locations?: At home")</f>
        <v>Overall, how satisfied or dissatisfied are you with the speed and reliability of your Internet connection in the following locations?: At home</v>
      </c>
      <c r="E32" s="14" t="str">
        <f>HYPERLINK("#'Full Results'!A245", "245")</f>
        <v>245</v>
      </c>
      <c r="F32" t="s">
        <v>223</v>
      </c>
    </row>
    <row r="33" spans="3:6" x14ac:dyDescent="0.35">
      <c r="C33">
        <v>25</v>
      </c>
      <c r="D33" s="8" t="str">
        <f>HYPERLINK("#'Table 25'!A1", "Overall, how satisfied or dissatisfied are you with the speed and reliability of your Internet connection in the following locations?: At work")</f>
        <v>Overall, how satisfied or dissatisfied are you with the speed and reliability of your Internet connection in the following locations?: At work</v>
      </c>
      <c r="E33" s="14" t="str">
        <f>HYPERLINK("#'Full Results'!A257", "257")</f>
        <v>257</v>
      </c>
      <c r="F33" t="s">
        <v>85</v>
      </c>
    </row>
    <row r="34" spans="3:6" x14ac:dyDescent="0.35">
      <c r="C34">
        <v>26</v>
      </c>
      <c r="D34" s="8" t="str">
        <f>HYPERLINK("#'Table 26'!A1", "Overall, how satisfied or dissatisfied are you with the speed and reliability of your Internet connection in the following locations?: While travelling")</f>
        <v>Overall, how satisfied or dissatisfied are you with the speed and reliability of your Internet connection in the following locations?: While travelling</v>
      </c>
      <c r="E34" s="14" t="str">
        <f>HYPERLINK("#'Full Results'!A269", "269")</f>
        <v>269</v>
      </c>
      <c r="F34" t="s">
        <v>85</v>
      </c>
    </row>
    <row r="35" spans="3:6" x14ac:dyDescent="0.35">
      <c r="C35">
        <v>27</v>
      </c>
      <c r="D35" s="8" t="str">
        <f>HYPERLINK("#'Table 27'!A1", "Grid Summary: How confident or unconfident would you be that you could perform the following digital activities?")</f>
        <v>Grid Summary: How confident or unconfident would you be that you could perform the following digital activities?</v>
      </c>
      <c r="E35" s="7"/>
      <c r="F35" t="s">
        <v>85</v>
      </c>
    </row>
    <row r="36" spans="3:6" x14ac:dyDescent="0.35">
      <c r="C36">
        <v>28</v>
      </c>
      <c r="D36" s="8" t="str">
        <f>HYPERLINK("#'Table 28'!A1", "How confident or unconfident would you be that you could perform the following digital activities?: Save a document")</f>
        <v>How confident or unconfident would you be that you could perform the following digital activities?: Save a document</v>
      </c>
      <c r="E36" s="14" t="str">
        <f>HYPERLINK("#'Full Results'!A281", "281")</f>
        <v>281</v>
      </c>
      <c r="F36" t="s">
        <v>85</v>
      </c>
    </row>
    <row r="37" spans="3:6" x14ac:dyDescent="0.35">
      <c r="C37">
        <v>29</v>
      </c>
      <c r="D37" s="8" t="str">
        <f>HYPERLINK("#'Table 29'!A1", "How confident or unconfident would you be that you could perform the following digital activities?: Tracking changes in a document")</f>
        <v>How confident or unconfident would you be that you could perform the following digital activities?: Tracking changes in a document</v>
      </c>
      <c r="E37" s="14" t="str">
        <f>HYPERLINK("#'Full Results'!A293", "293")</f>
        <v>293</v>
      </c>
      <c r="F37" t="s">
        <v>85</v>
      </c>
    </row>
    <row r="38" spans="3:6" x14ac:dyDescent="0.35">
      <c r="C38">
        <v>30</v>
      </c>
      <c r="D38" s="8" t="str">
        <f>HYPERLINK("#'Table 30'!A1", "How confident or unconfident would you be that you could perform the following digital activities?: Send an email")</f>
        <v>How confident or unconfident would you be that you could perform the following digital activities?: Send an email</v>
      </c>
      <c r="E38" s="14" t="str">
        <f>HYPERLINK("#'Full Results'!A305", "305")</f>
        <v>305</v>
      </c>
      <c r="F38" t="s">
        <v>85</v>
      </c>
    </row>
    <row r="39" spans="3:6" x14ac:dyDescent="0.35">
      <c r="C39">
        <v>31</v>
      </c>
      <c r="D39" s="8" t="str">
        <f>HYPERLINK("#'Table 31'!A1", "How confident or unconfident would you be that you could perform the following digital activities?: Share a file online")</f>
        <v>How confident or unconfident would you be that you could perform the following digital activities?: Share a file online</v>
      </c>
      <c r="E39" s="14" t="str">
        <f>HYPERLINK("#'Full Results'!A317", "317")</f>
        <v>317</v>
      </c>
      <c r="F39" t="s">
        <v>85</v>
      </c>
    </row>
    <row r="40" spans="3:6" x14ac:dyDescent="0.35">
      <c r="C40">
        <v>32</v>
      </c>
      <c r="D40" s="8" t="str">
        <f>HYPERLINK("#'Table 32'!A1", "How confident or unconfident would you be that you could perform the following digital activities?: Post something on social media")</f>
        <v>How confident or unconfident would you be that you could perform the following digital activities?: Post something on social media</v>
      </c>
      <c r="E40" s="14" t="str">
        <f>HYPERLINK("#'Full Results'!A329", "329")</f>
        <v>329</v>
      </c>
      <c r="F40" t="s">
        <v>85</v>
      </c>
    </row>
    <row r="41" spans="3:6" x14ac:dyDescent="0.35">
      <c r="C41">
        <v>33</v>
      </c>
      <c r="D41" s="8" t="str">
        <f>HYPERLINK("#'Table 33'!A1", "How confident or unconfident would you be that you could perform the following digital activities?: Create a spreadsheet to track your budget")</f>
        <v>How confident or unconfident would you be that you could perform the following digital activities?: Create a spreadsheet to track your budget</v>
      </c>
      <c r="E41" s="14" t="str">
        <f>HYPERLINK("#'Full Results'!A341", "341")</f>
        <v>341</v>
      </c>
      <c r="F41" t="s">
        <v>85</v>
      </c>
    </row>
    <row r="42" spans="3:6" x14ac:dyDescent="0.35">
      <c r="C42">
        <v>34</v>
      </c>
      <c r="D42" s="8" t="str">
        <f>HYPERLINK("#'Table 34'!A1", "How confident or unconfident would you be that you could perform the following digital activities?: Find a good price for a product online")</f>
        <v>How confident or unconfident would you be that you could perform the following digital activities?: Find a good price for a product online</v>
      </c>
      <c r="E42" s="14" t="str">
        <f>HYPERLINK("#'Full Results'!A353", "353")</f>
        <v>353</v>
      </c>
      <c r="F42" t="s">
        <v>85</v>
      </c>
    </row>
    <row r="43" spans="3:6" x14ac:dyDescent="0.35">
      <c r="C43">
        <v>35</v>
      </c>
      <c r="D43" s="8" t="str">
        <f>HYPERLINK("#'Table 35'!A1", "How confident or unconfident would you be that you could perform the following digital activities?: Research a topic")</f>
        <v>How confident or unconfident would you be that you could perform the following digital activities?: Research a topic</v>
      </c>
      <c r="E43" s="14" t="str">
        <f>HYPERLINK("#'Full Results'!A365", "365")</f>
        <v>365</v>
      </c>
      <c r="F43" t="s">
        <v>85</v>
      </c>
    </row>
    <row r="44" spans="3:6" x14ac:dyDescent="0.35">
      <c r="C44">
        <v>36</v>
      </c>
      <c r="D44" s="8" t="str">
        <f>HYPERLINK("#'Table 36'!A1", "How confident or unconfident would you be that you could perform the following digital activities?: Edit a photo")</f>
        <v>How confident or unconfident would you be that you could perform the following digital activities?: Edit a photo</v>
      </c>
      <c r="E44" s="14" t="str">
        <f>HYPERLINK("#'Full Results'!A377", "377")</f>
        <v>377</v>
      </c>
      <c r="F44" t="s">
        <v>85</v>
      </c>
    </row>
    <row r="45" spans="3:6" x14ac:dyDescent="0.35">
      <c r="C45">
        <v>37</v>
      </c>
      <c r="D45" s="8" t="str">
        <f>HYPERLINK("#'Table 37'!A1", "How confident or unconfident would you be that you could perform the following digital activities?: Create your own website")</f>
        <v>How confident or unconfident would you be that you could perform the following digital activities?: Create your own website</v>
      </c>
      <c r="E45" s="14" t="str">
        <f>HYPERLINK("#'Full Results'!A389", "389")</f>
        <v>389</v>
      </c>
      <c r="F45" t="s">
        <v>85</v>
      </c>
    </row>
    <row r="46" spans="3:6" x14ac:dyDescent="0.35">
      <c r="C46">
        <v>38</v>
      </c>
      <c r="D46" s="8" t="str">
        <f>HYPERLINK("#'Table 38'!A1", "How confident or unconfident would you be that you could perform the following digital activities?: Program a small application")</f>
        <v>How confident or unconfident would you be that you could perform the following digital activities?: Program a small application</v>
      </c>
      <c r="E46" s="14" t="str">
        <f>HYPERLINK("#'Full Results'!A401", "401")</f>
        <v>401</v>
      </c>
      <c r="F46" t="s">
        <v>85</v>
      </c>
    </row>
    <row r="47" spans="3:6" x14ac:dyDescent="0.35">
      <c r="C47">
        <v>39</v>
      </c>
      <c r="D47" s="8" t="str">
        <f>HYPERLINK("#'Table 39'!A1", "How confident or unconfident would you be that you could perform the following digital activities?: Build a machine learning model")</f>
        <v>How confident or unconfident would you be that you could perform the following digital activities?: Build a machine learning model</v>
      </c>
      <c r="E47" s="14" t="str">
        <f>HYPERLINK("#'Full Results'!A413", "413")</f>
        <v>413</v>
      </c>
      <c r="F47" t="s">
        <v>85</v>
      </c>
    </row>
    <row r="48" spans="3:6" x14ac:dyDescent="0.35">
      <c r="C48">
        <v>40</v>
      </c>
      <c r="D48" s="8" t="str">
        <f>HYPERLINK("#'Table 40'!A1", " Compared to the average business in your industry, would you say that your company is an early adopter of new technology?")</f>
        <v xml:space="preserve"> Compared to the average business in your industry, would you say that your company is an early adopter of new technology?</v>
      </c>
      <c r="E48" s="14" t="str">
        <f>HYPERLINK("#'Full Results'!A425", "425")</f>
        <v>425</v>
      </c>
      <c r="F48" t="s">
        <v>85</v>
      </c>
    </row>
    <row r="49" spans="3:6" x14ac:dyDescent="0.35">
      <c r="C49">
        <v>41</v>
      </c>
      <c r="D49" s="8" t="str">
        <f>HYPERLINK("#'Table 41'!A1", " How much in total does your company spend on IT, digital tools and services?")</f>
        <v xml:space="preserve"> How much in total does your company spend on IT, digital tools and services?</v>
      </c>
      <c r="E49" s="14" t="str">
        <f>HYPERLINK("#'Full Results'!A432", "432")</f>
        <v>432</v>
      </c>
      <c r="F49" t="s">
        <v>85</v>
      </c>
    </row>
    <row r="50" spans="3:6" x14ac:dyDescent="0.35">
      <c r="C50">
        <v>42</v>
      </c>
      <c r="D50" s="8" t="str">
        <f>HYPERLINK("#'Table 42'!A1", " In the last five years, would you say that digital technology has become more or less important to your business?")</f>
        <v xml:space="preserve"> In the last five years, would you say that digital technology has become more or less important to your business?</v>
      </c>
      <c r="E50" s="14" t="str">
        <f>HYPERLINK("#'Full Results'!A448", "448")</f>
        <v>448</v>
      </c>
      <c r="F50" t="s">
        <v>85</v>
      </c>
    </row>
    <row r="51" spans="3:6" x14ac:dyDescent="0.35">
      <c r="C51">
        <v>43</v>
      </c>
      <c r="D51" s="8" t="str">
        <f>HYPERLINK("#'Table 43'!A1", " And in the next five years, do you expect that the impact of new digital technology in your business is likely to be greater, around the same, or less than in the last five years?")</f>
        <v xml:space="preserve"> And in the next five years, do you expect that the impact of new digital technology in your business is likely to be greater, around the same, or less than in the last five years?</v>
      </c>
      <c r="E51" s="14" t="str">
        <f>HYPERLINK("#'Full Results'!A457", "457")</f>
        <v>457</v>
      </c>
      <c r="F51" t="s">
        <v>85</v>
      </c>
    </row>
    <row r="52" spans="3:6" x14ac:dyDescent="0.35">
      <c r="C52">
        <v>44</v>
      </c>
      <c r="D52" s="8" t="str">
        <f>HYPERLINK("#'Table 44'!A1", "Which, if any, of the following do you think it would be possible for your business to use digital technology to help with more than you do currently?Please select all that apply")</f>
        <v>Which, if any, of the following do you think it would be possible for your business to use digital technology to help with more than you do currently?Please select all that apply</v>
      </c>
      <c r="E52" s="14" t="str">
        <f>HYPERLINK("#'Full Results'!A464", "464")</f>
        <v>464</v>
      </c>
      <c r="F52" t="s">
        <v>85</v>
      </c>
    </row>
    <row r="53" spans="3:6" x14ac:dyDescent="0.35">
      <c r="C53">
        <v>45</v>
      </c>
      <c r="D53" s="8" t="str">
        <f>HYPERLINK("#'Table 45'!A1", "And which, if any, of the following are important barriers which explain why your company doesn’t use more digital technology?Please select all that apply")</f>
        <v>And which, if any, of the following are important barriers which explain why your company doesn’t use more digital technology?Please select all that apply</v>
      </c>
      <c r="E53" s="14" t="str">
        <f>HYPERLINK("#'Full Results'!A476", "476")</f>
        <v>476</v>
      </c>
      <c r="F53" t="s">
        <v>85</v>
      </c>
    </row>
    <row r="54" spans="3:6" x14ac:dyDescent="0.35">
      <c r="C54">
        <v>46</v>
      </c>
      <c r="D54" s="8" t="str">
        <f>HYPERLINK("#'Table 46'!A1", "Grid Summary: Which, if any, of the following purposes does your business use online tools for?")</f>
        <v>Grid Summary: Which, if any, of the following purposes does your business use online tools for?</v>
      </c>
      <c r="E54" s="7"/>
      <c r="F54" t="s">
        <v>85</v>
      </c>
    </row>
    <row r="55" spans="3:6" x14ac:dyDescent="0.35">
      <c r="C55">
        <v>47</v>
      </c>
      <c r="D55" s="8" t="str">
        <f>HYPERLINK("#'Table 47'!A1", "Which, if any, of the following purposes does your business use online tools for?: Selling your products or services to your customers online")</f>
        <v>Which, if any, of the following purposes does your business use online tools for?: Selling your products or services to your customers online</v>
      </c>
      <c r="E55" s="14" t="str">
        <f>HYPERLINK("#'Full Results'!A488", "488")</f>
        <v>488</v>
      </c>
      <c r="F55" t="s">
        <v>85</v>
      </c>
    </row>
    <row r="56" spans="3:6" x14ac:dyDescent="0.35">
      <c r="C56">
        <v>48</v>
      </c>
      <c r="D56" s="8" t="str">
        <f>HYPERLINK("#'Table 48'!A1", "Which, if any, of the following purposes does your business use online tools for?: Advertising your products or services to your customers online")</f>
        <v>Which, if any, of the following purposes does your business use online tools for?: Advertising your products or services to your customers online</v>
      </c>
      <c r="E56" s="14" t="str">
        <f>HYPERLINK("#'Full Results'!A495", "495")</f>
        <v>495</v>
      </c>
      <c r="F56" t="s">
        <v>85</v>
      </c>
    </row>
    <row r="57" spans="3:6" x14ac:dyDescent="0.35">
      <c r="C57">
        <v>49</v>
      </c>
      <c r="D57" s="8" t="str">
        <f>HYPERLINK("#'Table 49'!A1", "Which, if any, of the following purposes does your business use online tools for?: Spreading awareness about your products or services through social media")</f>
        <v>Which, if any, of the following purposes does your business use online tools for?: Spreading awareness about your products or services through social media</v>
      </c>
      <c r="E57" s="14" t="str">
        <f>HYPERLINK("#'Full Results'!A502", "502")</f>
        <v>502</v>
      </c>
      <c r="F57" t="s">
        <v>85</v>
      </c>
    </row>
    <row r="58" spans="3:6" x14ac:dyDescent="0.35">
      <c r="C58">
        <v>50</v>
      </c>
      <c r="D58" s="8" t="str">
        <f>HYPERLINK("#'Table 50'!A1", "Which, if any, of the following purposes does your business use online tools for?: Supporting remote working")</f>
        <v>Which, if any, of the following purposes does your business use online tools for?: Supporting remote working</v>
      </c>
      <c r="E58" s="14" t="str">
        <f>HYPERLINK("#'Full Results'!A509", "509")</f>
        <v>509</v>
      </c>
      <c r="F58" t="s">
        <v>85</v>
      </c>
    </row>
    <row r="59" spans="3:6" x14ac:dyDescent="0.35">
      <c r="C59">
        <v>51</v>
      </c>
      <c r="D59" s="8" t="str">
        <f>HYPERLINK("#'Table 51'!A1", "Which, if any, of the following purposes does your business use online tools for?: Tracking inventory or orders")</f>
        <v>Which, if any, of the following purposes does your business use online tools for?: Tracking inventory or orders</v>
      </c>
      <c r="E59" s="14" t="str">
        <f>HYPERLINK("#'Full Results'!A516", "516")</f>
        <v>516</v>
      </c>
      <c r="F59" t="s">
        <v>85</v>
      </c>
    </row>
    <row r="60" spans="3:6" x14ac:dyDescent="0.35">
      <c r="C60">
        <v>52</v>
      </c>
      <c r="D60" s="8" t="str">
        <f>HYPERLINK("#'Table 52'!A1", "Which, if any, of the following purposes does your business use online tools for?: Analysing your internal data")</f>
        <v>Which, if any, of the following purposes does your business use online tools for?: Analysing your internal data</v>
      </c>
      <c r="E60" s="14" t="str">
        <f>HYPERLINK("#'Full Results'!A523", "523")</f>
        <v>523</v>
      </c>
      <c r="F60" t="s">
        <v>85</v>
      </c>
    </row>
    <row r="61" spans="3:6" x14ac:dyDescent="0.35">
      <c r="C61">
        <v>53</v>
      </c>
      <c r="D61" s="8" t="str">
        <f>HYPERLINK("#'Table 53'!A1", "Which, if any, of the following purposes does your business use online tools for?: To store data online")</f>
        <v>Which, if any, of the following purposes does your business use online tools for?: To store data online</v>
      </c>
      <c r="E61" s="14" t="str">
        <f>HYPERLINK("#'Full Results'!A530", "530")</f>
        <v>530</v>
      </c>
      <c r="F61" t="s">
        <v>85</v>
      </c>
    </row>
    <row r="62" spans="3:6" x14ac:dyDescent="0.35">
      <c r="C62">
        <v>54</v>
      </c>
      <c r="D62" s="8" t="str">
        <f>HYPERLINK("#'Table 54'!A1", "Which, if any, of the following purposes does your business use online tools for?: Running your own custom internal applications")</f>
        <v>Which, if any, of the following purposes does your business use online tools for?: Running your own custom internal applications</v>
      </c>
      <c r="E62" s="14" t="str">
        <f>HYPERLINK("#'Full Results'!A537", "537")</f>
        <v>537</v>
      </c>
      <c r="F62" t="s">
        <v>85</v>
      </c>
    </row>
    <row r="63" spans="3:6" x14ac:dyDescent="0.35">
      <c r="C63">
        <v>55</v>
      </c>
      <c r="D63" s="8" t="str">
        <f>HYPERLINK("#'Table 55'!A1", " What proportion of your customer revenue would you say comes through online sales?")</f>
        <v xml:space="preserve"> What proportion of your customer revenue would you say comes through online sales?</v>
      </c>
      <c r="E63" s="14" t="str">
        <f>HYPERLINK("#'Full Results'!A544", "544")</f>
        <v>544</v>
      </c>
      <c r="F63" t="s">
        <v>85</v>
      </c>
    </row>
    <row r="64" spans="3:6" x14ac:dyDescent="0.35">
      <c r="C64">
        <v>56</v>
      </c>
      <c r="D64" s="8" t="str">
        <f>HYPERLINK("#'Table 56'!A1", "Grid Summary: Online apps or cloud services access their data or run their applications through the Internet, rather than storing it on a device’s local hard drive. Examples of online apps or cloud services include Google Docs, Zoom, Slack, or Am...")</f>
        <v>Grid Summary: Online apps or cloud services access their data or run their applications through the Internet, rather than storing it on a device’s local hard drive. Examples of online apps or cloud services include Google Docs, Zoom, Slack, or Am...</v>
      </c>
      <c r="E64" s="7"/>
      <c r="F64" t="s">
        <v>85</v>
      </c>
    </row>
    <row r="65" spans="3:6" x14ac:dyDescent="0.35">
      <c r="C65">
        <v>57</v>
      </c>
      <c r="D65" s="8" t="str">
        <f>HYPERLINK("#'Table 57'!A1",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5" s="14" t="str">
        <f>HYPERLINK("#'Full Results'!A554", "554")</f>
        <v>554</v>
      </c>
      <c r="F65" t="s">
        <v>85</v>
      </c>
    </row>
    <row r="66" spans="3:6" x14ac:dyDescent="0.35">
      <c r="C66">
        <v>58</v>
      </c>
      <c r="D66" s="8" t="str">
        <f>HYPERLINK("#'Table 58'!A1",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6" s="14" t="str">
        <f>HYPERLINK("#'Full Results'!A561", "561")</f>
        <v>561</v>
      </c>
      <c r="F66" t="s">
        <v>85</v>
      </c>
    </row>
    <row r="67" spans="3:6" x14ac:dyDescent="0.35">
      <c r="C67">
        <v>59</v>
      </c>
      <c r="D67" s="8" t="str">
        <f>HYPERLINK("#'Table 59'!A1",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7" s="14" t="str">
        <f>HYPERLINK("#'Full Results'!A568", "568")</f>
        <v>568</v>
      </c>
      <c r="F67" t="s">
        <v>85</v>
      </c>
    </row>
    <row r="68" spans="3:6" x14ac:dyDescent="0.35">
      <c r="C68">
        <v>60</v>
      </c>
      <c r="D68" s="8" t="str">
        <f>HYPERLINK("#'Table 60'!A1",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8" s="14" t="str">
        <f>HYPERLINK("#'Full Results'!A575", "575")</f>
        <v>575</v>
      </c>
      <c r="F68" t="s">
        <v>85</v>
      </c>
    </row>
    <row r="69" spans="3:6" x14ac:dyDescent="0.35">
      <c r="C69">
        <v>61</v>
      </c>
      <c r="D69" s="8" t="str">
        <f>HYPERLINK("#'Table 61'!A1",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69" s="14" t="str">
        <f>HYPERLINK("#'Full Results'!A582", "582")</f>
        <v>582</v>
      </c>
      <c r="F69" t="s">
        <v>85</v>
      </c>
    </row>
    <row r="70" spans="3:6" x14ac:dyDescent="0.35">
      <c r="C70">
        <v>62</v>
      </c>
      <c r="D70" s="8" t="str">
        <f>HYPERLINK("#'Table 62'!A1",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0" s="14" t="str">
        <f>HYPERLINK("#'Full Results'!A589", "589")</f>
        <v>589</v>
      </c>
      <c r="F70" t="s">
        <v>85</v>
      </c>
    </row>
    <row r="71" spans="3:6" x14ac:dyDescent="0.35">
      <c r="C71">
        <v>63</v>
      </c>
      <c r="D71" s="8" t="str">
        <f>HYPERLINK("#'Table 63'!A1",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1" s="14" t="str">
        <f>HYPERLINK("#'Full Results'!A596", "596")</f>
        <v>596</v>
      </c>
      <c r="F71" t="s">
        <v>85</v>
      </c>
    </row>
    <row r="72" spans="3:6" x14ac:dyDescent="0.35">
      <c r="C72">
        <v>64</v>
      </c>
      <c r="D72" s="8" t="str">
        <f>HYPERLINK("#'Table 64'!A1",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2" s="14" t="str">
        <f>HYPERLINK("#'Full Results'!A603", "603")</f>
        <v>603</v>
      </c>
      <c r="F72" t="s">
        <v>85</v>
      </c>
    </row>
    <row r="73" spans="3:6" x14ac:dyDescent="0.35">
      <c r="C73">
        <v>65</v>
      </c>
      <c r="D73" s="8" t="str">
        <f>HYPERLINK("#'Table 65'!A1",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3" s="14" t="str">
        <f>HYPERLINK("#'Full Results'!A610", "610")</f>
        <v>610</v>
      </c>
      <c r="F73" t="s">
        <v>85</v>
      </c>
    </row>
    <row r="74" spans="3:6" x14ac:dyDescent="0.35">
      <c r="C74">
        <v>66</v>
      </c>
      <c r="D74" s="8" t="str">
        <f>HYPERLINK("#'Table 66'!A1",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4" s="14" t="str">
        <f>HYPERLINK("#'Full Results'!A617", "617")</f>
        <v>617</v>
      </c>
      <c r="F74" t="s">
        <v>85</v>
      </c>
    </row>
    <row r="75" spans="3:6" x14ac:dyDescent="0.35">
      <c r="C75">
        <v>67</v>
      </c>
      <c r="D75" s="8" t="str">
        <f>HYPERLINK("#'Table 67'!A1",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5" s="14" t="str">
        <f>HYPERLINK("#'Full Results'!A624", "624")</f>
        <v>624</v>
      </c>
      <c r="F75" t="s">
        <v>85</v>
      </c>
    </row>
    <row r="76" spans="3:6" x14ac:dyDescent="0.35">
      <c r="C76">
        <v>68</v>
      </c>
      <c r="D76" s="8" t="str">
        <f>HYPERLINK("#'Table 68'!A1",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6" s="14" t="str">
        <f>HYPERLINK("#'Full Results'!A631", "631")</f>
        <v>631</v>
      </c>
      <c r="F76" t="s">
        <v>85</v>
      </c>
    </row>
    <row r="77" spans="3:6" x14ac:dyDescent="0.35">
      <c r="C77">
        <v>69</v>
      </c>
      <c r="D77" s="8" t="str">
        <f>HYPERLINK("#'Table 69'!A1",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7" s="14" t="str">
        <f>HYPERLINK("#'Full Results'!A638", "638")</f>
        <v>638</v>
      </c>
      <c r="F77" t="s">
        <v>85</v>
      </c>
    </row>
    <row r="78" spans="3:6" x14ac:dyDescent="0.35">
      <c r="C78">
        <v>70</v>
      </c>
      <c r="D78" s="8" t="str">
        <f>HYPERLINK("#'Table 70'!A1",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8" s="14" t="str">
        <f>HYPERLINK("#'Full Results'!A645", "645")</f>
        <v>645</v>
      </c>
      <c r="F78" t="s">
        <v>85</v>
      </c>
    </row>
    <row r="79" spans="3:6" x14ac:dyDescent="0.35">
      <c r="C79">
        <v>71</v>
      </c>
      <c r="D79" s="8" t="str">
        <f>HYPERLINK("#'Table 71'!A1",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79" s="14" t="str">
        <f>HYPERLINK("#'Full Results'!A652", "652")</f>
        <v>652</v>
      </c>
      <c r="F79" t="s">
        <v>85</v>
      </c>
    </row>
    <row r="80" spans="3:6" x14ac:dyDescent="0.35">
      <c r="C80">
        <v>72</v>
      </c>
      <c r="D80" s="8" t="str">
        <f>HYPERLINK("#'Table 72'!A1",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0" s="14" t="str">
        <f>HYPERLINK("#'Full Results'!A659", "659")</f>
        <v>659</v>
      </c>
      <c r="F80" t="s">
        <v>85</v>
      </c>
    </row>
    <row r="81" spans="3:6" x14ac:dyDescent="0.35">
      <c r="C81">
        <v>73</v>
      </c>
      <c r="D81" s="8" t="str">
        <f>HYPERLINK("#'Table 73'!A1",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1" s="14" t="str">
        <f>HYPERLINK("#'Full Results'!A666", "666")</f>
        <v>666</v>
      </c>
      <c r="F81" t="s">
        <v>85</v>
      </c>
    </row>
    <row r="82" spans="3:6" x14ac:dyDescent="0.35">
      <c r="C82">
        <v>74</v>
      </c>
      <c r="D82" s="8" t="str">
        <f>HYPERLINK("#'Table 74'!A1", "Online apps or cloud services access their data or run their applications through the Internet, rather than storing it on a device’s local hard drive. Examples of online apps or cloud services include Google Docs, Zoom, Slack, or Amazon Alexa. Wh...")</f>
        <v>Online apps or cloud services access their data or run their applications through the Internet, rather than storing it on a device’s local hard drive. Examples of online apps or cloud services include Google Docs, Zoom, Slack, or Amazon Alexa. Wh...</v>
      </c>
      <c r="E82" s="14" t="str">
        <f>HYPERLINK("#'Full Results'!A673", "673")</f>
        <v>673</v>
      </c>
      <c r="F82" t="s">
        <v>85</v>
      </c>
    </row>
    <row r="83" spans="3:6" x14ac:dyDescent="0.35">
      <c r="C83">
        <v>75</v>
      </c>
      <c r="D83" s="8" t="str">
        <f>HYPERLINK("#'Table 75'!A1", " And how important would you say those same technologies are to your business: Office suite (word processing, spreadsheets etc)")</f>
        <v xml:space="preserve"> And how important would you say those same technologies are to your business: Office suite (word processing, spreadsheets etc)</v>
      </c>
      <c r="E83" s="14" t="str">
        <f>HYPERLINK("#'Full Results'!A680", "680")</f>
        <v>680</v>
      </c>
      <c r="F83" t="s">
        <v>701</v>
      </c>
    </row>
    <row r="84" spans="3:6" x14ac:dyDescent="0.35">
      <c r="C84">
        <v>76</v>
      </c>
      <c r="D84" s="8" t="str">
        <f>HYPERLINK("#'Table 76'!A1", " And how important would you say those same technologies are to your business: Web hosting")</f>
        <v xml:space="preserve"> And how important would you say those same technologies are to your business: Web hosting</v>
      </c>
      <c r="E84" s="14" t="str">
        <f>HYPERLINK("#'Full Results'!A688", "688")</f>
        <v>688</v>
      </c>
      <c r="F84" t="s">
        <v>702</v>
      </c>
    </row>
    <row r="85" spans="3:6" x14ac:dyDescent="0.35">
      <c r="C85">
        <v>77</v>
      </c>
      <c r="D85" s="8" t="str">
        <f>HYPERLINK("#'Table 77'!A1", " And how important would you say those same technologies are to your business: Instant messaging or employee collaboration ")</f>
        <v xml:space="preserve"> And how important would you say those same technologies are to your business: Instant messaging or employee collaboration </v>
      </c>
      <c r="E85" s="14" t="str">
        <f>HYPERLINK("#'Full Results'!A696", "696")</f>
        <v>696</v>
      </c>
      <c r="F85" t="s">
        <v>703</v>
      </c>
    </row>
    <row r="86" spans="3:6" x14ac:dyDescent="0.35">
      <c r="C86">
        <v>78</v>
      </c>
      <c r="D86" s="8" t="str">
        <f>HYPERLINK("#'Table 78'!A1", " And how important would you say those same technologies are to your business: Video calls")</f>
        <v xml:space="preserve"> And how important would you say those same technologies are to your business: Video calls</v>
      </c>
      <c r="E86" s="14" t="str">
        <f>HYPERLINK("#'Full Results'!A704", "704")</f>
        <v>704</v>
      </c>
      <c r="F86" t="s">
        <v>704</v>
      </c>
    </row>
    <row r="87" spans="3:6" x14ac:dyDescent="0.35">
      <c r="C87">
        <v>79</v>
      </c>
      <c r="D87" s="8" t="str">
        <f>HYPERLINK("#'Table 79'!A1", " And how important would you say those same technologies are to your business: Tracking inventory")</f>
        <v xml:space="preserve"> And how important would you say those same technologies are to your business: Tracking inventory</v>
      </c>
      <c r="E87" s="14" t="str">
        <f>HYPERLINK("#'Full Results'!A712", "712")</f>
        <v>712</v>
      </c>
      <c r="F87" t="s">
        <v>705</v>
      </c>
    </row>
    <row r="88" spans="3:6" x14ac:dyDescent="0.35">
      <c r="C88">
        <v>80</v>
      </c>
      <c r="D88" s="8" t="str">
        <f>HYPERLINK("#'Table 80'!A1", " And how important would you say those same technologies are to your business: Customer support / CRM")</f>
        <v xml:space="preserve"> And how important would you say those same technologies are to your business: Customer support / CRM</v>
      </c>
      <c r="E88" s="14" t="str">
        <f>HYPERLINK("#'Full Results'!A720", "720")</f>
        <v>720</v>
      </c>
      <c r="F88" t="s">
        <v>706</v>
      </c>
    </row>
    <row r="89" spans="3:6" x14ac:dyDescent="0.35">
      <c r="C89">
        <v>81</v>
      </c>
      <c r="D89" s="8" t="str">
        <f>HYPERLINK("#'Table 81'!A1", " And how important would you say those same technologies are to your business: Time tracking")</f>
        <v xml:space="preserve"> And how important would you say those same technologies are to your business: Time tracking</v>
      </c>
      <c r="E89" s="14" t="str">
        <f>HYPERLINK("#'Full Results'!A728", "728")</f>
        <v>728</v>
      </c>
      <c r="F89" t="s">
        <v>707</v>
      </c>
    </row>
    <row r="90" spans="3:6" x14ac:dyDescent="0.35">
      <c r="C90">
        <v>82</v>
      </c>
      <c r="D90" s="8" t="str">
        <f>HYPERLINK("#'Table 82'!A1", " And how important would you say those same technologies are to your business: Managing expenses")</f>
        <v xml:space="preserve"> And how important would you say those same technologies are to your business: Managing expenses</v>
      </c>
      <c r="E90" s="14" t="str">
        <f>HYPERLINK("#'Full Results'!A736", "736")</f>
        <v>736</v>
      </c>
      <c r="F90" t="s">
        <v>708</v>
      </c>
    </row>
    <row r="91" spans="3:6" x14ac:dyDescent="0.35">
      <c r="C91">
        <v>83</v>
      </c>
      <c r="D91" s="8" t="str">
        <f>HYPERLINK("#'Table 83'!A1", " And how important would you say those same technologies are to your business: Enterprise Resource Planning (ERP)")</f>
        <v xml:space="preserve"> And how important would you say those same technologies are to your business: Enterprise Resource Planning (ERP)</v>
      </c>
      <c r="E91" s="14" t="str">
        <f>HYPERLINK("#'Full Results'!A744", "744")</f>
        <v>744</v>
      </c>
      <c r="F91" t="s">
        <v>709</v>
      </c>
    </row>
    <row r="92" spans="3:6" x14ac:dyDescent="0.35">
      <c r="C92">
        <v>84</v>
      </c>
      <c r="D92" s="8" t="str">
        <f>HYPERLINK("#'Table 84'!A1", " And how important would you say those same technologies are to your business: Project management")</f>
        <v xml:space="preserve"> And how important would you say those same technologies are to your business: Project management</v>
      </c>
      <c r="E92" s="14" t="str">
        <f>HYPERLINK("#'Full Results'!A752", "752")</f>
        <v>752</v>
      </c>
      <c r="F92" t="s">
        <v>710</v>
      </c>
    </row>
    <row r="93" spans="3:6" x14ac:dyDescent="0.35">
      <c r="C93">
        <v>85</v>
      </c>
      <c r="D93" s="8" t="str">
        <f>HYPERLINK("#'Table 85'!A1", " And how important would you say those same technologies are to your business: Accounting")</f>
        <v xml:space="preserve"> And how important would you say those same technologies are to your business: Accounting</v>
      </c>
      <c r="E93" s="14" t="str">
        <f>HYPERLINK("#'Full Results'!A760", "760")</f>
        <v>760</v>
      </c>
      <c r="F93" t="s">
        <v>711</v>
      </c>
    </row>
    <row r="94" spans="3:6" x14ac:dyDescent="0.35">
      <c r="C94">
        <v>86</v>
      </c>
      <c r="D94" s="8" t="str">
        <f>HYPERLINK("#'Table 86'!A1", " And how important would you say those same technologies are to your business: Invoicing")</f>
        <v xml:space="preserve"> And how important would you say those same technologies are to your business: Invoicing</v>
      </c>
      <c r="E94" s="14" t="str">
        <f>HYPERLINK("#'Full Results'!A768", "768")</f>
        <v>768</v>
      </c>
      <c r="F94" t="s">
        <v>712</v>
      </c>
    </row>
    <row r="95" spans="3:6" x14ac:dyDescent="0.35">
      <c r="C95">
        <v>87</v>
      </c>
      <c r="D95" s="8" t="str">
        <f>HYPERLINK("#'Table 87'!A1", " And how important would you say those same technologies are to your business: Data dashboards or analytics")</f>
        <v xml:space="preserve"> And how important would you say those same technologies are to your business: Data dashboards or analytics</v>
      </c>
      <c r="E95" s="14" t="str">
        <f>HYPERLINK("#'Full Results'!A776", "776")</f>
        <v>776</v>
      </c>
      <c r="F95" t="s">
        <v>713</v>
      </c>
    </row>
    <row r="96" spans="3:6" x14ac:dyDescent="0.35">
      <c r="C96">
        <v>88</v>
      </c>
      <c r="D96" s="8" t="str">
        <f>HYPERLINK("#'Table 88'!A1", " And how important would you say those same technologies are to your business: 3D Printing")</f>
        <v xml:space="preserve"> And how important would you say those same technologies are to your business: 3D Printing</v>
      </c>
      <c r="E96" s="14" t="str">
        <f>HYPERLINK("#'Full Results'!A784", "784")</f>
        <v>784</v>
      </c>
      <c r="F96" t="s">
        <v>714</v>
      </c>
    </row>
    <row r="97" spans="3:6" x14ac:dyDescent="0.35">
      <c r="C97">
        <v>89</v>
      </c>
      <c r="D97" s="8" t="str">
        <f>HYPERLINK("#'Table 89'!A1", " And how important would you say those same technologies are to your business: Internet of Things (IoT)")</f>
        <v xml:space="preserve"> And how important would you say those same technologies are to your business: Internet of Things (IoT)</v>
      </c>
      <c r="E97" s="14" t="str">
        <f>HYPERLINK("#'Full Results'!A792", "792")</f>
        <v>792</v>
      </c>
      <c r="F97" t="s">
        <v>715</v>
      </c>
    </row>
    <row r="98" spans="3:6" x14ac:dyDescent="0.35">
      <c r="C98">
        <v>90</v>
      </c>
      <c r="D98" s="8" t="str">
        <f>HYPERLINK("#'Table 90'!A1", " And how important would you say those same technologies are to your business: Cloud computing")</f>
        <v xml:space="preserve"> And how important would you say those same technologies are to your business: Cloud computing</v>
      </c>
      <c r="E98" s="14" t="str">
        <f>HYPERLINK("#'Full Results'!A800", "800")</f>
        <v>800</v>
      </c>
      <c r="F98" t="s">
        <v>716</v>
      </c>
    </row>
    <row r="99" spans="3:6" x14ac:dyDescent="0.35">
      <c r="C99">
        <v>91</v>
      </c>
      <c r="D99" s="8" t="str">
        <f>HYPERLINK("#'Table 91'!A1", " And how important would you say those same technologies are to your business: Artificial intelligence and/or machine learning")</f>
        <v xml:space="preserve"> And how important would you say those same technologies are to your business: Artificial intelligence and/or machine learning</v>
      </c>
      <c r="E99" s="14" t="str">
        <f>HYPERLINK("#'Full Results'!A808", "808")</f>
        <v>808</v>
      </c>
      <c r="F99" t="s">
        <v>717</v>
      </c>
    </row>
    <row r="100" spans="3:6" x14ac:dyDescent="0.35">
      <c r="C100">
        <v>92</v>
      </c>
      <c r="D100" s="8" t="str">
        <f>HYPERLINK("#'Table 92'!A1", " And how important would you say those same technologies are to your business: Blockchain")</f>
        <v xml:space="preserve"> And how important would you say those same technologies are to your business: Blockchain</v>
      </c>
      <c r="E100" s="14" t="str">
        <f>HYPERLINK("#'Full Results'!A816", "816")</f>
        <v>816</v>
      </c>
      <c r="F100" t="s">
        <v>718</v>
      </c>
    </row>
    <row r="101" spans="3:6" x14ac:dyDescent="0.35">
      <c r="C101">
        <v>93</v>
      </c>
      <c r="D101" s="8" t="str">
        <f>HYPERLINK("#'Table 93'!A1", "Grid Summary: Which, if any, of the following are true for your business?")</f>
        <v>Grid Summary: Which, if any, of the following are true for your business?</v>
      </c>
      <c r="E101" s="7"/>
      <c r="F101" t="s">
        <v>85</v>
      </c>
    </row>
    <row r="102" spans="3:6" x14ac:dyDescent="0.35">
      <c r="C102">
        <v>94</v>
      </c>
      <c r="D102" s="8" t="str">
        <f>HYPERLINK("#'Table 94'!A1", "Which, if any, of the following are true for your business?: More than 50% of your employees use computers with access to the internet for business purposes")</f>
        <v>Which, if any, of the following are true for your business?: More than 50% of your employees use computers with access to the internet for business purposes</v>
      </c>
      <c r="E102" s="14" t="str">
        <f>HYPERLINK("#'Full Results'!A824", "824")</f>
        <v>824</v>
      </c>
      <c r="F102" t="s">
        <v>85</v>
      </c>
    </row>
    <row r="103" spans="3:6" x14ac:dyDescent="0.35">
      <c r="C103">
        <v>95</v>
      </c>
      <c r="D103" s="8" t="str">
        <f>HYPERLINK("#'Table 95'!A1", "Which, if any, of the following are true for your business?: Your business employs ICT specialists")</f>
        <v>Which, if any, of the following are true for your business?: Your business employs ICT specialists</v>
      </c>
      <c r="E103" s="14" t="str">
        <f>HYPERLINK("#'Full Results'!A830", "830")</f>
        <v>830</v>
      </c>
      <c r="F103" t="s">
        <v>85</v>
      </c>
    </row>
    <row r="104" spans="3:6" x14ac:dyDescent="0.35">
      <c r="C104">
        <v>96</v>
      </c>
      <c r="D104" s="8" t="str">
        <f>HYPERLINK("#'Table 96'!A1", "Which, if any, of the following are true for your business?: The internet connection for your business is at least 30 Mb/s")</f>
        <v>Which, if any, of the following are true for your business?: The internet connection for your business is at least 30 Mb/s</v>
      </c>
      <c r="E104" s="14" t="str">
        <f>HYPERLINK("#'Full Results'!A836", "836")</f>
        <v>836</v>
      </c>
      <c r="F104" t="s">
        <v>85</v>
      </c>
    </row>
    <row r="105" spans="3:6" x14ac:dyDescent="0.35">
      <c r="C105">
        <v>97</v>
      </c>
      <c r="D105" s="8" t="str">
        <f>HYPERLINK("#'Table 97'!A1", "Which, if any, of the following are true for your business?: Your business provides more than 20% of your employees with a portable device that connects to the internet, for business purposes")</f>
        <v>Which, if any, of the following are true for your business?: Your business provides more than 20% of your employees with a portable device that connects to the internet, for business purposes</v>
      </c>
      <c r="E105" s="14" t="str">
        <f>HYPERLINK("#'Full Results'!A842", "842")</f>
        <v>842</v>
      </c>
      <c r="F105" t="s">
        <v>85</v>
      </c>
    </row>
    <row r="106" spans="3:6" x14ac:dyDescent="0.35">
      <c r="C106">
        <v>98</v>
      </c>
      <c r="D106" s="8" t="str">
        <f>HYPERLINK("#'Table 98'!A1", "Which, if any, of the following are true for your business?: Your business has a website ")</f>
        <v xml:space="preserve">Which, if any, of the following are true for your business?: Your business has a website </v>
      </c>
      <c r="E106" s="14" t="str">
        <f>HYPERLINK("#'Full Results'!A848", "848")</f>
        <v>848</v>
      </c>
      <c r="F106" t="s">
        <v>85</v>
      </c>
    </row>
    <row r="107" spans="3:6" x14ac:dyDescent="0.35">
      <c r="C107">
        <v>99</v>
      </c>
      <c r="D107" s="8" t="str">
        <f>HYPERLINK("#'Table 99'!A1", "Which, if any, of the following are true for your business?: Your business uses 3D printing")</f>
        <v>Which, if any, of the following are true for your business?: Your business uses 3D printing</v>
      </c>
      <c r="E107" s="14" t="str">
        <f>HYPERLINK("#'Full Results'!A854", "854")</f>
        <v>854</v>
      </c>
      <c r="F107" t="s">
        <v>85</v>
      </c>
    </row>
    <row r="108" spans="3:6" x14ac:dyDescent="0.35">
      <c r="C108">
        <v>100</v>
      </c>
      <c r="D108" s="8" t="str">
        <f>HYPERLINK("#'Table 100'!A1", "Which, if any, of the following are true for your business?: Your business uses e-invoices, suitable for automated processing")</f>
        <v>Which, if any, of the following are true for your business?: Your business uses e-invoices, suitable for automated processing</v>
      </c>
      <c r="E108" s="14" t="str">
        <f>HYPERLINK("#'Full Results'!A860", "860")</f>
        <v>860</v>
      </c>
      <c r="F108" t="s">
        <v>85</v>
      </c>
    </row>
    <row r="109" spans="3:6" x14ac:dyDescent="0.35">
      <c r="C109">
        <v>101</v>
      </c>
      <c r="D109" s="8" t="str">
        <f>HYPERLINK("#'Table 101'!A1", "Which, if any, of the following are true for your business?: Your business uses industrial or service robots")</f>
        <v>Which, if any, of the following are true for your business?: Your business uses industrial or service robots</v>
      </c>
      <c r="E109" s="14" t="str">
        <f>HYPERLINK("#'Full Results'!A866", "866")</f>
        <v>866</v>
      </c>
      <c r="F109" t="s">
        <v>85</v>
      </c>
    </row>
    <row r="110" spans="3:6" x14ac:dyDescent="0.35">
      <c r="C110">
        <v>102</v>
      </c>
      <c r="D110" s="8" t="str">
        <f>HYPERLINK("#'Table 102'!A1", "Which, if any, of the following are true for your business?: Sales from e-commerce make up at least 1% of your total turnover")</f>
        <v>Which, if any, of the following are true for your business?: Sales from e-commerce make up at least 1% of your total turnover</v>
      </c>
      <c r="E110" s="14" t="str">
        <f>HYPERLINK("#'Full Results'!A872", "872")</f>
        <v>872</v>
      </c>
      <c r="F110" t="s">
        <v>85</v>
      </c>
    </row>
    <row r="111" spans="3:6" x14ac:dyDescent="0.35">
      <c r="C111">
        <v>103</v>
      </c>
      <c r="D111" s="8" t="str">
        <f>HYPERLINK("#'Table 103'!A1", "Which, if any, of the following are true for your business?: Your business makes use of big data analysis")</f>
        <v>Which, if any, of the following are true for your business?: Your business makes use of big data analysis</v>
      </c>
      <c r="E111" s="14" t="str">
        <f>HYPERLINK("#'Full Results'!A878", "878")</f>
        <v>878</v>
      </c>
      <c r="F111" t="s">
        <v>85</v>
      </c>
    </row>
    <row r="112" spans="3:6" x14ac:dyDescent="0.35">
      <c r="C112">
        <v>104</v>
      </c>
      <c r="D112" s="8" t="str">
        <f>HYPERLINK("#'Table 104'!A1", "You said that your business had a website. Does it contain any of the following features?Please select all that apply")</f>
        <v>You said that your business had a website. Does it contain any of the following features?Please select all that apply</v>
      </c>
      <c r="E112" s="14" t="str">
        <f>HYPERLINK("#'Full Results'!A884", "884")</f>
        <v>884</v>
      </c>
      <c r="F112" t="s">
        <v>719</v>
      </c>
    </row>
    <row r="113" spans="3:6" x14ac:dyDescent="0.35">
      <c r="C113">
        <v>105</v>
      </c>
      <c r="D113" s="8" t="str">
        <f>HYPERLINK("#'Table 105'!A1", " In your opinion, how easy or difficult would it have been to keep your business running without the use of online tools during the Covid-19 pandemic?")</f>
        <v xml:space="preserve"> In your opinion, how easy or difficult would it have been to keep your business running without the use of online tools during the Covid-19 pandemic?</v>
      </c>
      <c r="E113" s="14" t="str">
        <f>HYPERLINK("#'Full Results'!A892", "892")</f>
        <v>892</v>
      </c>
      <c r="F113" t="s">
        <v>85</v>
      </c>
    </row>
    <row r="114" spans="3:6" x14ac:dyDescent="0.35">
      <c r="C114">
        <v>106</v>
      </c>
      <c r="D114" s="8" t="str">
        <f>HYPERLINK("#'Table 106'!A1", " What proportion of your total IT budget would you estimate goes on cloud computing Software as a Service (SaaS)?")</f>
        <v xml:space="preserve"> What proportion of your total IT budget would you estimate goes on cloud computing Software as a Service (SaaS)?</v>
      </c>
      <c r="E114" s="14" t="str">
        <f>HYPERLINK("#'Full Results'!A902", "902")</f>
        <v>902</v>
      </c>
      <c r="F114" t="s">
        <v>720</v>
      </c>
    </row>
    <row r="115" spans="3:6" x14ac:dyDescent="0.35">
      <c r="C115">
        <v>107</v>
      </c>
      <c r="D115" s="8" t="str">
        <f>HYPERLINK("#'Table 107'!A1", " And what proportion of your total IT budget would you estimate goes on cloud computing Infrastructure as a Service (IaaS) or Platform as a Service?")</f>
        <v xml:space="preserve"> And what proportion of your total IT budget would you estimate goes on cloud computing Infrastructure as a Service (IaaS) or Platform as a Service?</v>
      </c>
      <c r="E115" s="14" t="str">
        <f>HYPERLINK("#'Full Results'!A912", "912")</f>
        <v>912</v>
      </c>
      <c r="F115" t="s">
        <v>721</v>
      </c>
    </row>
    <row r="116" spans="3:6" x14ac:dyDescent="0.35">
      <c r="C116">
        <v>108</v>
      </c>
      <c r="D116" s="8" t="str">
        <f>HYPERLINK("#'Table 108'!A1", "Does your company use any of the following cloud provider?Please select all that apply")</f>
        <v>Does your company use any of the following cloud provider?Please select all that apply</v>
      </c>
      <c r="E116" s="14" t="str">
        <f>HYPERLINK("#'Full Results'!A922", "922")</f>
        <v>922</v>
      </c>
      <c r="F116" t="s">
        <v>721</v>
      </c>
    </row>
    <row r="117" spans="3:6" x14ac:dyDescent="0.35">
      <c r="C117">
        <v>109</v>
      </c>
      <c r="D117" s="8" t="str">
        <f>HYPERLINK("#'Table 109'!A1", "You said that your company used another cloud provider. Is it any of the below?Please select all that apply")</f>
        <v>You said that your company used another cloud provider. Is it any of the below?Please select all that apply</v>
      </c>
      <c r="E117" s="14" t="str">
        <f>HYPERLINK("#'Full Results'!A930", "930")</f>
        <v>930</v>
      </c>
      <c r="F117" t="s">
        <v>722</v>
      </c>
    </row>
    <row r="118" spans="3:6" x14ac:dyDescent="0.35">
      <c r="C118">
        <v>110</v>
      </c>
      <c r="D118" s="8" t="str">
        <f>HYPERLINK("#'Table 110'!A1", " And which would you say is your primary cloud provider?")</f>
        <v xml:space="preserve"> And which would you say is your primary cloud provider?</v>
      </c>
      <c r="E118" s="14" t="str">
        <f>HYPERLINK("#'Full Results'!A942", "942")</f>
        <v>942</v>
      </c>
      <c r="F118" t="s">
        <v>721</v>
      </c>
    </row>
    <row r="119" spans="3:6" x14ac:dyDescent="0.35">
      <c r="C119">
        <v>111</v>
      </c>
      <c r="D119" s="8" t="str">
        <f>HYPERLINK("#'Table 111'!A1", "Which of the following, if any, were the most important reasons you choose your current primary cloud provider?Please select up to three")</f>
        <v>Which of the following, if any, were the most important reasons you choose your current primary cloud provider?Please select up to three</v>
      </c>
      <c r="E119" s="14" t="str">
        <f>HYPERLINK("#'Full Results'!A958", "958")</f>
        <v>958</v>
      </c>
      <c r="F119" t="s">
        <v>721</v>
      </c>
    </row>
    <row r="120" spans="3:6" x14ac:dyDescent="0.35">
      <c r="C120">
        <v>112</v>
      </c>
      <c r="D120" s="8" t="str">
        <f>HYPERLINK("#'Table 112'!A1", " When did your company first start using cloud services? ")</f>
        <v xml:space="preserve"> When did your company first start using cloud services? </v>
      </c>
      <c r="E120" s="14" t="str">
        <f>HYPERLINK("#'Full Results'!A978", "978")</f>
        <v>978</v>
      </c>
      <c r="F120" t="s">
        <v>721</v>
      </c>
    </row>
    <row r="121" spans="3:6" x14ac:dyDescent="0.35">
      <c r="C121">
        <v>113</v>
      </c>
      <c r="D121" s="8" t="str">
        <f>HYPERLINK("#'Table 113'!A1", "Has the use of cloud services enabled you to do any of the following?Please select all that apply")</f>
        <v>Has the use of cloud services enabled you to do any of the following?Please select all that apply</v>
      </c>
      <c r="E121" s="14" t="str">
        <f>HYPERLINK("#'Full Results'!A988", "988")</f>
        <v>988</v>
      </c>
      <c r="F121" t="s">
        <v>721</v>
      </c>
    </row>
    <row r="122" spans="3:6" x14ac:dyDescent="0.35">
      <c r="C122">
        <v>114</v>
      </c>
      <c r="D122" s="8" t="str">
        <f>HYPERLINK("#'Table 114'!A1", "Grid Summary: To the best of your knowledge, how easy or difficult would the following be without the existence of cloud services?")</f>
        <v>Grid Summary: To the best of your knowledge, how easy or difficult would the following be without the existence of cloud services?</v>
      </c>
      <c r="E122" s="7"/>
      <c r="F122" t="s">
        <v>721</v>
      </c>
    </row>
    <row r="123" spans="3:6" x14ac:dyDescent="0.35">
      <c r="C123">
        <v>115</v>
      </c>
      <c r="D123" s="8" t="str">
        <f>HYPERLINK("#'Table 115'!A1", "To the best of your knowledge, how easy or difficult would the following be without the existence of cloud services?: Building online applications")</f>
        <v>To the best of your knowledge, how easy or difficult would the following be without the existence of cloud services?: Building online applications</v>
      </c>
      <c r="E123" s="14" t="str">
        <f>HYPERLINK("#'Full Results'!A1002", "1002")</f>
        <v>1002</v>
      </c>
      <c r="F123" t="s">
        <v>721</v>
      </c>
    </row>
    <row r="124" spans="3:6" x14ac:dyDescent="0.35">
      <c r="C124">
        <v>116</v>
      </c>
      <c r="D124" s="8" t="str">
        <f>HYPERLINK("#'Table 116'!A1", "To the best of your knowledge, how easy or difficult would the following be without the existence of cloud services?: Hosting online applications")</f>
        <v>To the best of your knowledge, how easy or difficult would the following be without the existence of cloud services?: Hosting online applications</v>
      </c>
      <c r="E124" s="14" t="str">
        <f>HYPERLINK("#'Full Results'!A1011", "1011")</f>
        <v>1011</v>
      </c>
      <c r="F124" t="s">
        <v>721</v>
      </c>
    </row>
    <row r="125" spans="3:6" x14ac:dyDescent="0.35">
      <c r="C125">
        <v>117</v>
      </c>
      <c r="D125" s="8" t="str">
        <f>HYPERLINK("#'Table 117'!A1", "To the best of your knowledge, how easy or difficult would the following be without the existence of cloud services?: Data storage")</f>
        <v>To the best of your knowledge, how easy or difficult would the following be without the existence of cloud services?: Data storage</v>
      </c>
      <c r="E125" s="14" t="str">
        <f>HYPERLINK("#'Full Results'!A1020", "1020")</f>
        <v>1020</v>
      </c>
      <c r="F125" t="s">
        <v>721</v>
      </c>
    </row>
    <row r="126" spans="3:6" x14ac:dyDescent="0.35">
      <c r="C126">
        <v>118</v>
      </c>
      <c r="D126" s="8" t="str">
        <f>HYPERLINK("#'Table 118'!A1", "To the best of your knowledge, how easy or difficult would the following be without the existence of cloud services?: Storing data securely")</f>
        <v>To the best of your knowledge, how easy or difficult would the following be without the existence of cloud services?: Storing data securely</v>
      </c>
      <c r="E126" s="14" t="str">
        <f>HYPERLINK("#'Full Results'!A1029", "1029")</f>
        <v>1029</v>
      </c>
      <c r="F126" t="s">
        <v>721</v>
      </c>
    </row>
    <row r="127" spans="3:6" x14ac:dyDescent="0.35">
      <c r="C127">
        <v>119</v>
      </c>
      <c r="D127" s="8" t="str">
        <f>HYPERLINK("#'Table 119'!A1", " If you had to change your primary cloud provider and move to a different cloud service, how difficult would this be?")</f>
        <v xml:space="preserve"> If you had to change your primary cloud provider and move to a different cloud service, how difficult would this be?</v>
      </c>
      <c r="E127" s="14" t="str">
        <f>HYPERLINK("#'Full Results'!A1038", "1038")</f>
        <v>1038</v>
      </c>
      <c r="F127" t="s">
        <v>721</v>
      </c>
    </row>
    <row r="128" spans="3:6" x14ac:dyDescent="0.35">
      <c r="C128">
        <v>120</v>
      </c>
      <c r="D128" s="8" t="str">
        <f>HYPERLINK("#'Table 120'!A1", "Grid Summary: You said that you think that changing your primary cloud provider would be difficult. How important or unimportant are the following reasons in explaining why you think it could be difficult to change your primary cloud provide?")</f>
        <v>Grid Summary: You said that you think that changing your primary cloud provider would be difficult. How important or unimportant are the following reasons in explaining why you think it could be difficult to change your primary cloud provide?</v>
      </c>
      <c r="E128" s="7"/>
      <c r="F128" t="s">
        <v>723</v>
      </c>
    </row>
    <row r="129" spans="3:6" x14ac:dyDescent="0.35">
      <c r="C129">
        <v>121</v>
      </c>
      <c r="D129" s="8" t="str">
        <f>HYPERLINK("#'Table 121'!A1",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29" s="14" t="str">
        <f>HYPERLINK("#'Full Results'!A1047", "1047")</f>
        <v>1047</v>
      </c>
      <c r="F129" t="s">
        <v>723</v>
      </c>
    </row>
    <row r="130" spans="3:6" x14ac:dyDescent="0.35">
      <c r="C130">
        <v>122</v>
      </c>
      <c r="D130" s="8" t="str">
        <f>HYPERLINK("#'Table 122'!A1",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0" s="14" t="str">
        <f>HYPERLINK("#'Full Results'!A1056", "1056")</f>
        <v>1056</v>
      </c>
      <c r="F130" t="s">
        <v>723</v>
      </c>
    </row>
    <row r="131" spans="3:6" x14ac:dyDescent="0.35">
      <c r="C131">
        <v>123</v>
      </c>
      <c r="D131" s="8" t="str">
        <f>HYPERLINK("#'Table 123'!A1",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1" s="14" t="str">
        <f>HYPERLINK("#'Full Results'!A1065", "1065")</f>
        <v>1065</v>
      </c>
      <c r="F131" t="s">
        <v>723</v>
      </c>
    </row>
    <row r="132" spans="3:6" x14ac:dyDescent="0.35">
      <c r="C132">
        <v>124</v>
      </c>
      <c r="D132" s="8" t="str">
        <f>HYPERLINK("#'Table 124'!A1",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2" s="14" t="str">
        <f>HYPERLINK("#'Full Results'!A1074", "1074")</f>
        <v>1074</v>
      </c>
      <c r="F132" t="s">
        <v>723</v>
      </c>
    </row>
    <row r="133" spans="3:6" x14ac:dyDescent="0.35">
      <c r="C133">
        <v>125</v>
      </c>
      <c r="D133" s="8" t="str">
        <f>HYPERLINK("#'Table 125'!A1", "You said that you think that changing your primary cloud provider would be difficult. How important or unimportant are the following reasons in explaining why you think it could be difficult to change your primary cloud provide?: Cost of switching")</f>
        <v>You said that you think that changing your primary cloud provider would be difficult. How important or unimportant are the following reasons in explaining why you think it could be difficult to change your primary cloud provide?: Cost of switching</v>
      </c>
      <c r="E133" s="14" t="str">
        <f>HYPERLINK("#'Full Results'!A1083", "1083")</f>
        <v>1083</v>
      </c>
      <c r="F133" t="s">
        <v>723</v>
      </c>
    </row>
    <row r="134" spans="3:6" x14ac:dyDescent="0.35">
      <c r="C134">
        <v>126</v>
      </c>
      <c r="D134" s="8" t="str">
        <f>HYPERLINK("#'Table 126'!A1", "You said that you think that changing your primary cloud provider would be difficult. How important or unimportant are the following reasons in explaining why you think it could be difficult to change your primary cloud provide?: Lack of skills a...")</f>
        <v>You said that you think that changing your primary cloud provider would be difficult. How important or unimportant are the following reasons in explaining why you think it could be difficult to change your primary cloud provide?: Lack of skills a...</v>
      </c>
      <c r="E134" s="14" t="str">
        <f>HYPERLINK("#'Full Results'!A1092", "1092")</f>
        <v>1092</v>
      </c>
      <c r="F134" t="s">
        <v>723</v>
      </c>
    </row>
    <row r="135" spans="3:6" x14ac:dyDescent="0.35">
      <c r="C135">
        <v>127</v>
      </c>
      <c r="D135" s="8" t="str">
        <f>HYPERLINK("#'Table 127'!A1", "You said that you think that changing your primary cloud provider would be difficult. How important or unimportant are the following reasons in explaining why you think it could be difficult to change your primary cloud provide?: Other cloud prov...")</f>
        <v>You said that you think that changing your primary cloud provider would be difficult. How important or unimportant are the following reasons in explaining why you think it could be difficult to change your primary cloud provide?: Other cloud prov...</v>
      </c>
      <c r="E135" s="14" t="str">
        <f>HYPERLINK("#'Full Results'!A1101", "1101")</f>
        <v>1101</v>
      </c>
      <c r="F135" t="s">
        <v>723</v>
      </c>
    </row>
    <row r="136" spans="3:6" x14ac:dyDescent="0.35">
      <c r="C136">
        <v>128</v>
      </c>
      <c r="D136" s="8" t="str">
        <f>HYPERLINK("#'Table 128'!A1", "You said that you think that changing your primary cloud provider would be difficult. How important or unimportant are the following reasons in explaining why you think it could be difficult to change your primary cloud provide?: Would be very di...")</f>
        <v>You said that you think that changing your primary cloud provider would be difficult. How important or unimportant are the following reasons in explaining why you think it could be difficult to change your primary cloud provide?: Would be very di...</v>
      </c>
      <c r="E136" s="14" t="str">
        <f>HYPERLINK("#'Full Results'!A1110", "1110")</f>
        <v>1110</v>
      </c>
      <c r="F136" t="s">
        <v>723</v>
      </c>
    </row>
    <row r="137" spans="3:6" x14ac:dyDescent="0.35">
      <c r="C137">
        <v>129</v>
      </c>
      <c r="D137" s="8" t="str">
        <f>HYPERLINK("#'Table 129'!A1", " If you could not use cloud computing at all, what impact do you think this would have on the total cost of your IT?")</f>
        <v xml:space="preserve"> If you could not use cloud computing at all, what impact do you think this would have on the total cost of your IT?</v>
      </c>
      <c r="E137" s="14" t="str">
        <f>HYPERLINK("#'Full Results'!A1119", "1119")</f>
        <v>1119</v>
      </c>
      <c r="F137" t="s">
        <v>721</v>
      </c>
    </row>
    <row r="138" spans="3:6" x14ac:dyDescent="0.35">
      <c r="C138">
        <v>130</v>
      </c>
      <c r="D138" s="8" t="str">
        <f>HYPERLINK("#'Table 130'!A1", " And if you could not use cloud computing at all, what impact do you think this would have on the total time it takes you to develop and deploy new software projects?If this is not something your business does, please select the ‘Not applicable’ ...")</f>
        <v xml:space="preserve"> And if you could not use cloud computing at all, what impact do you think this would have on the total time it takes you to develop and deploy new software projects?If this is not something your business does, please select the ‘Not applicable’ ...</v>
      </c>
      <c r="E138" s="14" t="str">
        <f>HYPERLINK("#'Full Results'!A1130", "1130")</f>
        <v>1130</v>
      </c>
      <c r="F138" t="s">
        <v>721</v>
      </c>
    </row>
    <row r="139" spans="3:6" x14ac:dyDescent="0.35">
      <c r="C139">
        <v>131</v>
      </c>
      <c r="D139" s="8" t="str">
        <f>HYPERLINK("#'Table 131'!A1", " How important, if at all, are digital skills to the day to day running of your business?")</f>
        <v xml:space="preserve"> How important, if at all, are digital skills to the day to day running of your business?</v>
      </c>
      <c r="E139" s="14" t="str">
        <f>HYPERLINK("#'Full Results'!A1143", "1143")</f>
        <v>1143</v>
      </c>
      <c r="F139" t="s">
        <v>85</v>
      </c>
    </row>
    <row r="140" spans="3:6" x14ac:dyDescent="0.35">
      <c r="C140">
        <v>132</v>
      </c>
      <c r="D140" s="8" t="str">
        <f>HYPERLINK("#'Table 132'!A1", "Which digital skills do you think it is important for an average worker to be able to do today?Please select all that apply.")</f>
        <v>Which digital skills do you think it is important for an average worker to be able to do today?Please select all that apply.</v>
      </c>
      <c r="E140" s="14" t="str">
        <f>HYPERLINK("#'Full Results'!A1153", "1153")</f>
        <v>1153</v>
      </c>
      <c r="F140" t="s">
        <v>85</v>
      </c>
    </row>
    <row r="141" spans="3:6" x14ac:dyDescent="0.35">
      <c r="C141">
        <v>133</v>
      </c>
      <c r="D141" s="8" t="str">
        <f>HYPERLINK("#'Table 133'!A1", "And which digital skills do you think it is not important for an average worker to be able to do today?Please select all that apply")</f>
        <v>And which digital skills do you think it is not important for an average worker to be able to do today?Please select all that apply</v>
      </c>
      <c r="E141" s="14" t="str">
        <f>HYPERLINK("#'Full Results'!A1169", "1169")</f>
        <v>1169</v>
      </c>
      <c r="F141" t="s">
        <v>85</v>
      </c>
    </row>
    <row r="142" spans="3:6" x14ac:dyDescent="0.35">
      <c r="C142">
        <v>134</v>
      </c>
      <c r="D142" s="8" t="str">
        <f>HYPERLINK("#'Table 134'!A1", "Which types of digital skills are most important to your business?Please select up to three.")</f>
        <v>Which types of digital skills are most important to your business?Please select up to three.</v>
      </c>
      <c r="E142" s="14" t="str">
        <f>HYPERLINK("#'Full Results'!A1185", "1185")</f>
        <v>1185</v>
      </c>
      <c r="F142" t="s">
        <v>85</v>
      </c>
    </row>
    <row r="143" spans="3:6" x14ac:dyDescent="0.35">
      <c r="C143">
        <v>135</v>
      </c>
      <c r="D143" s="8" t="str">
        <f>HYPERLINK("#'Table 135'!A1", " How easy or difficult is it for your business to find staff with good digital skills?")</f>
        <v xml:space="preserve"> How easy or difficult is it for your business to find staff with good digital skills?</v>
      </c>
      <c r="E143" s="14" t="str">
        <f>HYPERLINK("#'Full Results'!A1197", "1197")</f>
        <v>1197</v>
      </c>
      <c r="F143" t="s">
        <v>85</v>
      </c>
    </row>
    <row r="144" spans="3:6" x14ac:dyDescent="0.35">
      <c r="C144">
        <v>136</v>
      </c>
      <c r="D144" s="8" t="str">
        <f>HYPERLINK("#'Table 136'!A1", "You said that your business found it difficult to find staff with good digital skills. In which ways, if any, has this affected your business?Please select all that apply")</f>
        <v>You said that your business found it difficult to find staff with good digital skills. In which ways, if any, has this affected your business?Please select all that apply</v>
      </c>
      <c r="E144" s="14" t="str">
        <f>HYPERLINK("#'Full Results'!A1206", "1206")</f>
        <v>1206</v>
      </c>
      <c r="F144" t="s">
        <v>724</v>
      </c>
    </row>
    <row r="145" spans="3:6" x14ac:dyDescent="0.35">
      <c r="C145">
        <v>137</v>
      </c>
      <c r="D145" s="8" t="str">
        <f>HYPERLINK("#'Table 137'!A1", "Does your company employ any of the following?Please select all that apply.")</f>
        <v>Does your company employ any of the following?Please select all that apply.</v>
      </c>
      <c r="E145" s="14" t="str">
        <f>HYPERLINK("#'Full Results'!A1215", "1215")</f>
        <v>1215</v>
      </c>
      <c r="F145" t="s">
        <v>85</v>
      </c>
    </row>
    <row r="146" spans="3:6" x14ac:dyDescent="0.35">
      <c r="C146">
        <v>138</v>
      </c>
      <c r="D146" s="8" t="str">
        <f>HYPERLINK("#'Table 138'!A1", "Grid Summary: If you were hiring someone to take over your current role, how important would the following be for an applicant?Please answer on a scale of 1 to 5, where 1 is very important, and 5 is not important at all.")</f>
        <v>Grid Summary: If you were hiring someone to take over your current role, how important would the following be for an applicant?Please answer on a scale of 1 to 5, where 1 is very important, and 5 is not important at all.</v>
      </c>
      <c r="E146" s="7"/>
      <c r="F146" t="s">
        <v>85</v>
      </c>
    </row>
    <row r="147" spans="3:6" x14ac:dyDescent="0.35">
      <c r="C147">
        <v>139</v>
      </c>
      <c r="D147" s="8" t="str">
        <f>HYPERLINK("#'Table 139'!A1", "If you were hiring someone to take over your current role, how important would the following be for an applicant?Please answer on a scale of 1 to 5, where 1 is very important, and 5 is not important at all.: A university degree")</f>
        <v>If you were hiring someone to take over your current role, how important would the following be for an applicant?Please answer on a scale of 1 to 5, where 1 is very important, and 5 is not important at all.: A university degree</v>
      </c>
      <c r="E147" s="14" t="str">
        <f>HYPERLINK("#'Full Results'!A1221", "1221")</f>
        <v>1221</v>
      </c>
      <c r="F147" t="s">
        <v>85</v>
      </c>
    </row>
    <row r="148" spans="3:6" x14ac:dyDescent="0.35">
      <c r="C148">
        <v>140</v>
      </c>
      <c r="D148" s="8" t="str">
        <f>HYPERLINK("#'Table 140'!A1", "If you were hiring someone to take over your current role, how important would the following be for an applicant?Please answer on a scale of 1 to 5, where 1 is very important, and 5 is not important at all.: Basic digital skills (eg editing a doc...")</f>
        <v>If you were hiring someone to take over your current role, how important would the following be for an applicant?Please answer on a scale of 1 to 5, where 1 is very important, and 5 is not important at all.: Basic digital skills (eg editing a doc...</v>
      </c>
      <c r="E148" s="14" t="str">
        <f>HYPERLINK("#'Full Results'!A1229", "1229")</f>
        <v>1229</v>
      </c>
      <c r="F148" t="s">
        <v>85</v>
      </c>
    </row>
    <row r="149" spans="3:6" x14ac:dyDescent="0.35">
      <c r="C149">
        <v>141</v>
      </c>
      <c r="D149" s="8" t="str">
        <f>HYPERLINK("#'Table 141'!A1", "If you were hiring someone to take over your current role, how important would the following be for an applicant?Please answer on a scale of 1 to 5, where 1 is very important, and 5 is not important at all.: Intermediate digital skills (eg creati...")</f>
        <v>If you were hiring someone to take over your current role, how important would the following be for an applicant?Please answer on a scale of 1 to 5, where 1 is very important, and 5 is not important at all.: Intermediate digital skills (eg creati...</v>
      </c>
      <c r="E149" s="14" t="str">
        <f>HYPERLINK("#'Full Results'!A1237", "1237")</f>
        <v>1237</v>
      </c>
      <c r="F149" t="s">
        <v>85</v>
      </c>
    </row>
    <row r="150" spans="3:6" x14ac:dyDescent="0.35">
      <c r="C150">
        <v>142</v>
      </c>
      <c r="D150" s="8" t="str">
        <f>HYPERLINK("#'Table 142'!A1", "If you were hiring someone to take over your current role, how important would the following be for an applicant?Please answer on a scale of 1 to 5, where 1 is very important, and 5 is not important at all.: Coding experience")</f>
        <v>If you were hiring someone to take over your current role, how important would the following be for an applicant?Please answer on a scale of 1 to 5, where 1 is very important, and 5 is not important at all.: Coding experience</v>
      </c>
      <c r="E150" s="14" t="str">
        <f>HYPERLINK("#'Full Results'!A1245", "1245")</f>
        <v>1245</v>
      </c>
      <c r="F150" t="s">
        <v>85</v>
      </c>
    </row>
    <row r="151" spans="3:6" x14ac:dyDescent="0.35">
      <c r="C151">
        <v>143</v>
      </c>
      <c r="D151" s="8" t="str">
        <f>HYPERLINK("#'Table 143'!A1", "If you were hiring someone to take over your current role, how important would the following be for an applicant?Please answer on a scale of 1 to 5, where 1 is very important, and 5 is not important at all.: Experience using social media")</f>
        <v>If you were hiring someone to take over your current role, how important would the following be for an applicant?Please answer on a scale of 1 to 5, where 1 is very important, and 5 is not important at all.: Experience using social media</v>
      </c>
      <c r="E151" s="14" t="str">
        <f>HYPERLINK("#'Full Results'!A1253", "1253")</f>
        <v>1253</v>
      </c>
      <c r="F151" t="s">
        <v>85</v>
      </c>
    </row>
    <row r="152" spans="3:6" x14ac:dyDescent="0.35">
      <c r="C152">
        <v>144</v>
      </c>
      <c r="D152" s="8" t="str">
        <f>HYPERLINK("#'Table 144'!A1", "If you were hiring someone to take over your current role, how important would the following be for an applicant?Please answer on a scale of 1 to 5, where 1 is very important, and 5 is not important at all.: Confidence when talking to other people")</f>
        <v>If you were hiring someone to take over your current role, how important would the following be for an applicant?Please answer on a scale of 1 to 5, where 1 is very important, and 5 is not important at all.: Confidence when talking to other people</v>
      </c>
      <c r="E152" s="14" t="str">
        <f>HYPERLINK("#'Full Results'!A1261", "1261")</f>
        <v>1261</v>
      </c>
      <c r="F152" t="s">
        <v>85</v>
      </c>
    </row>
    <row r="153" spans="3:6" x14ac:dyDescent="0.35">
      <c r="C153">
        <v>145</v>
      </c>
      <c r="D153" s="8" t="str">
        <f>HYPERLINK("#'Table 145'!A1", "You said that your business worked in the technology sector. Which, if any, of the following is the best description for your business?Please select all that apply.")</f>
        <v>You said that your business worked in the technology sector. Which, if any, of the following is the best description for your business?Please select all that apply.</v>
      </c>
      <c r="E153" s="14" t="str">
        <f>HYPERLINK("#'Full Results'!A1269", "1269")</f>
        <v>1269</v>
      </c>
      <c r="F153" t="s">
        <v>725</v>
      </c>
    </row>
    <row r="154" spans="3:6" x14ac:dyDescent="0.35">
      <c r="C154">
        <v>146</v>
      </c>
      <c r="D154" s="8" t="str">
        <f>HYPERLINK("#'Table 146'!A1", " On average, how much do you expect your revenue to grow in the next three years?")</f>
        <v xml:space="preserve"> On average, how much do you expect your revenue to grow in the next three years?</v>
      </c>
      <c r="E154" s="14" t="str">
        <f>HYPERLINK("#'Full Results'!A1275", "1275")</f>
        <v>1275</v>
      </c>
      <c r="F154" t="s">
        <v>725</v>
      </c>
    </row>
    <row r="155" spans="3:6" x14ac:dyDescent="0.35">
      <c r="C155">
        <v>147</v>
      </c>
      <c r="D155" s="8" t="str">
        <f>HYPERLINK("#'Table 147'!A1", "Which, if any, of the following do you think are likely to be the biggest constraint on your business growing faster?Please select up to three")</f>
        <v>Which, if any, of the following do you think are likely to be the biggest constraint on your business growing faster?Please select up to three</v>
      </c>
      <c r="E155" s="14" t="str">
        <f>HYPERLINK("#'Full Results'!A1290", "1290")</f>
        <v>1290</v>
      </c>
      <c r="F155" t="s">
        <v>725</v>
      </c>
    </row>
    <row r="156" spans="3:6" x14ac:dyDescent="0.35">
      <c r="C156">
        <v>148</v>
      </c>
      <c r="D156" s="8" t="str">
        <f>HYPERLINK("#'Table 148'!A1", "Grid Summary: Below are several statements that you may agree or disagree with. Using the scale, indicate your agreement with each item.Please be open and honest in your responding.")</f>
        <v>Grid Summary: Below are several statements that you may agree or disagree with. Using the scale, indicate your agreement with each item.Please be open and honest in your responding.</v>
      </c>
      <c r="E156" s="7"/>
      <c r="F156" t="s">
        <v>85</v>
      </c>
    </row>
    <row r="157" spans="3:6" x14ac:dyDescent="0.35">
      <c r="C157">
        <v>149</v>
      </c>
      <c r="D157" s="8" t="str">
        <f>HYPERLINK("#'Table 149'!A1", "Below are several statements that you may agree or disagree with. Using the scale, indicate your agreement with each item.Please be open and honest in your responding.: Digital technology is playing an increasingly important role in my business")</f>
        <v>Below are several statements that you may agree or disagree with. Using the scale, indicate your agreement with each item.Please be open and honest in your responding.: Digital technology is playing an increasingly important role in my business</v>
      </c>
      <c r="E157" s="14" t="str">
        <f>HYPERLINK("#'Full Results'!A1303", "1303")</f>
        <v>1303</v>
      </c>
      <c r="F157" t="s">
        <v>85</v>
      </c>
    </row>
    <row r="158" spans="3:6" x14ac:dyDescent="0.35">
      <c r="C158">
        <v>150</v>
      </c>
      <c r="D158" s="8" t="str">
        <f>HYPERLINK("#'Table 150'!A1", "Below are several statements that you may agree or disagree with. Using the scale, indicate your agreement with each item.Please be open and honest in your responding.: The costs of starting a business have reduced substantially because of cloud ...")</f>
        <v>Below are several statements that you may agree or disagree with. Using the scale, indicate your agreement with each item.Please be open and honest in your responding.: The costs of starting a business have reduced substantially because of cloud ...</v>
      </c>
      <c r="E158" s="14" t="str">
        <f>HYPERLINK("#'Full Results'!A1315", "1315")</f>
        <v>1315</v>
      </c>
      <c r="F158" t="s">
        <v>85</v>
      </c>
    </row>
    <row r="159" spans="3:6" x14ac:dyDescent="0.35">
      <c r="C159">
        <v>151</v>
      </c>
      <c r="D159" s="8" t="str">
        <f>HYPERLINK("#'Table 151'!A1", "Below are several statements that you may agree or disagree with. Using the scale, indicate your agreement with each item.Please be open and honest in your responding.: Cloud computing has made it easier for my business to compete with bigger ent...")</f>
        <v>Below are several statements that you may agree or disagree with. Using the scale, indicate your agreement with each item.Please be open and honest in your responding.: Cloud computing has made it easier for my business to compete with bigger ent...</v>
      </c>
      <c r="E159" s="14" t="str">
        <f>HYPERLINK("#'Full Results'!A1327", "1327")</f>
        <v>1327</v>
      </c>
      <c r="F159" t="s">
        <v>85</v>
      </c>
    </row>
    <row r="160" spans="3:6" x14ac:dyDescent="0.35">
      <c r="C160">
        <v>152</v>
      </c>
      <c r="D160" s="8" t="str">
        <f>HYPERLINK("#'Table 152'!A1", "Below are several statements that you may agree or disagree with. Using the scale, indicate your agreement with each item.Please be open and honest in your responding.: Cloud computing has made it easier for my business to move part of our sales ...")</f>
        <v>Below are several statements that you may agree or disagree with. Using the scale, indicate your agreement with each item.Please be open and honest in your responding.: Cloud computing has made it easier for my business to move part of our sales ...</v>
      </c>
      <c r="E160" s="14" t="str">
        <f>HYPERLINK("#'Full Results'!A1339", "1339")</f>
        <v>1339</v>
      </c>
      <c r="F160" t="s">
        <v>85</v>
      </c>
    </row>
    <row r="161" spans="3:6" x14ac:dyDescent="0.35">
      <c r="C161">
        <v>153</v>
      </c>
      <c r="D161" s="8" t="str">
        <f>HYPERLINK("#'Table 153'!A1", "Below are several statements that you may agree or disagree with. Using the scale, indicate your agreement with each item.Please be open and honest in your responding.: I feel like I personally need to have better digital skills for my job")</f>
        <v>Below are several statements that you may agree or disagree with. Using the scale, indicate your agreement with each item.Please be open and honest in your responding.: I feel like I personally need to have better digital skills for my job</v>
      </c>
      <c r="E161" s="14" t="str">
        <f>HYPERLINK("#'Full Results'!A1351", "1351")</f>
        <v>1351</v>
      </c>
      <c r="F161" t="s">
        <v>85</v>
      </c>
    </row>
    <row r="162" spans="3:6" x14ac:dyDescent="0.35">
      <c r="C162">
        <v>154</v>
      </c>
      <c r="D162" s="8" t="str">
        <f>HYPERLINK("#'Table 154'!A1", " How important or unimportant is improving your sustainability to your current business’s strategy?")</f>
        <v xml:space="preserve"> How important or unimportant is improving your sustainability to your current business’s strategy?</v>
      </c>
      <c r="E162" s="14" t="str">
        <f>HYPERLINK("#'Full Results'!A1363", "1363")</f>
        <v>1363</v>
      </c>
      <c r="F162" t="s">
        <v>85</v>
      </c>
    </row>
    <row r="163" spans="3:6" x14ac:dyDescent="0.35">
      <c r="C163">
        <v>155</v>
      </c>
      <c r="D163" s="8" t="str">
        <f>HYPERLINK("#'Table 155'!A1", " In the next few years, do you expect the importance of sustainability as a factor in the decisions made by your business to grow, stay around the same or shrink?")</f>
        <v xml:space="preserve"> In the next few years, do you expect the importance of sustainability as a factor in the decisions made by your business to grow, stay around the same or shrink?</v>
      </c>
      <c r="E163" s="14" t="str">
        <f>HYPERLINK("#'Full Results'!A1375", "1375")</f>
        <v>1375</v>
      </c>
      <c r="F163" t="s">
        <v>85</v>
      </c>
    </row>
    <row r="164" spans="3:6" x14ac:dyDescent="0.35">
      <c r="C164">
        <v>156</v>
      </c>
      <c r="D164" s="8" t="str">
        <f>HYPERLINK("#'Table 156'!A1", " Do you feel you currently have adequate digital tools to monitor and improve your company’s sustainability?")</f>
        <v xml:space="preserve"> Do you feel you currently have adequate digital tools to monitor and improve your company’s sustainability?</v>
      </c>
      <c r="E164" s="14" t="str">
        <f>HYPERLINK("#'Full Results'!A1384", "1384")</f>
        <v>1384</v>
      </c>
      <c r="F164" t="s">
        <v>85</v>
      </c>
    </row>
    <row r="165" spans="3:6" x14ac:dyDescent="0.35">
      <c r="C165">
        <v>157</v>
      </c>
      <c r="D165" s="8" t="str">
        <f>HYPERLINK("#'Table 157'!A1", " Has your company committed to becoming carbon neutral, and if so by when?")</f>
        <v xml:space="preserve"> Has your company committed to becoming carbon neutral, and if so by when?</v>
      </c>
      <c r="E165" s="14" t="str">
        <f>HYPERLINK("#'Full Results'!A1390", "1390")</f>
        <v>1390</v>
      </c>
      <c r="F165" t="s">
        <v>85</v>
      </c>
    </row>
    <row r="166" spans="3:6" x14ac:dyDescent="0.35">
      <c r="C166">
        <v>158</v>
      </c>
      <c r="D166" s="8" t="str">
        <f>HYPERLINK("#'Table 158'!A1", " Are you familiar with the concept of a ‘B corporation’?")</f>
        <v xml:space="preserve"> Are you familiar with the concept of a ‘B corporation’?</v>
      </c>
      <c r="E166" s="14" t="str">
        <f>HYPERLINK("#'Full Results'!A1400", "1400")</f>
        <v>1400</v>
      </c>
      <c r="F166" t="s">
        <v>85</v>
      </c>
    </row>
    <row r="167" spans="3:6" x14ac:dyDescent="0.35">
      <c r="C167">
        <v>159</v>
      </c>
      <c r="D167" s="8" t="str">
        <f>HYPERLINK("#'Table 159'!A1", " Is your company a B corporation?")</f>
        <v xml:space="preserve"> Is your company a B corporation?</v>
      </c>
      <c r="E167" s="14" t="str">
        <f>HYPERLINK("#'Full Results'!A1408", "1408")</f>
        <v>1408</v>
      </c>
      <c r="F167" t="s">
        <v>85</v>
      </c>
    </row>
    <row r="168" spans="3:6" x14ac:dyDescent="0.35">
      <c r="C168">
        <v>160</v>
      </c>
      <c r="D168" s="8" t="str">
        <f>HYPERLINK("#'Table 160'!A1", "In the last three years, has your business experienced any of the following digital or cyber security threats?Please select all that apply.")</f>
        <v>In the last three years, has your business experienced any of the following digital or cyber security threats?Please select all that apply.</v>
      </c>
      <c r="E168" s="14" t="str">
        <f>HYPERLINK("#'Full Results'!A1414", "1414")</f>
        <v>1414</v>
      </c>
      <c r="F168" t="s">
        <v>85</v>
      </c>
    </row>
    <row r="169" spans="3:6" x14ac:dyDescent="0.35">
      <c r="C169">
        <v>161</v>
      </c>
      <c r="D169" s="8" t="str">
        <f>HYPERLINK("#'Table 161'!A1", " Overall, how confident or unconfident are you in keeping your business’s data secure?")</f>
        <v xml:space="preserve"> Overall, how confident or unconfident are you in keeping your business’s data secure?</v>
      </c>
      <c r="E169" s="14" t="str">
        <f>HYPERLINK("#'Full Results'!A1423", "1423")</f>
        <v>1423</v>
      </c>
      <c r="F169" t="s">
        <v>85</v>
      </c>
    </row>
    <row r="170" spans="3:6" x14ac:dyDescent="0.35">
      <c r="C170">
        <v>162</v>
      </c>
      <c r="D170" s="8" t="str">
        <f>HYPERLINK("#'Table 162'!A1", " And how confident or unconfident are you that your company’s data is secure in the cloud?")</f>
        <v xml:space="preserve"> And how confident or unconfident are you that your company’s data is secure in the cloud?</v>
      </c>
      <c r="E170" s="14" t="str">
        <f>HYPERLINK("#'Full Results'!A1435", "1435")</f>
        <v>1435</v>
      </c>
      <c r="F170" t="s">
        <v>721</v>
      </c>
    </row>
    <row r="171" spans="3:6" x14ac:dyDescent="0.35">
      <c r="C171">
        <v>163</v>
      </c>
      <c r="D171" s="8" t="str">
        <f>HYPERLINK("#'Table 163'!A1", "What do you think is most important to helping businesses keep data secure?Please select up to three.")</f>
        <v>What do you think is most important to helping businesses keep data secure?Please select up to three.</v>
      </c>
      <c r="E171" s="14" t="str">
        <f>HYPERLINK("#'Full Results'!A1447", "1447")</f>
        <v>1447</v>
      </c>
      <c r="F171" t="s">
        <v>85</v>
      </c>
    </row>
    <row r="172" spans="3:6" x14ac:dyDescent="0.35">
      <c r="C172">
        <v>164</v>
      </c>
      <c r="D172" s="8" t="str">
        <f>HYPERLINK("#'Table 164'!A1", " Would you support the building of a new data centre by an international cloud provider in your local city or region?")</f>
        <v xml:space="preserve"> Would you support the building of a new data centre by an international cloud provider in your local city or region?</v>
      </c>
      <c r="E172" s="14" t="str">
        <f>HYPERLINK("#'Full Results'!A1460", "1460")</f>
        <v>1460</v>
      </c>
      <c r="F172" t="s">
        <v>85</v>
      </c>
    </row>
    <row r="173" spans="3:6" x14ac:dyDescent="0.35">
      <c r="C173">
        <v>165</v>
      </c>
      <c r="D173" s="8" t="str">
        <f>HYPERLINK("#'Table 165'!A1", "Which, if any, of the following would make you most likely to support the construction of a data centre in your local region?Please select up to two reasons.")</f>
        <v>Which, if any, of the following would make you most likely to support the construction of a data centre in your local region?Please select up to two reasons.</v>
      </c>
      <c r="E173" s="14" t="str">
        <f>HYPERLINK("#'Full Results'!A1472", "1472")</f>
        <v>1472</v>
      </c>
      <c r="F173" t="s">
        <v>85</v>
      </c>
    </row>
    <row r="174" spans="3:6" x14ac:dyDescent="0.35">
      <c r="C174">
        <v>166</v>
      </c>
      <c r="D174" s="8" t="str">
        <f>HYPERLINK("#'Table 166'!A1", "Grid Summary: To what extent, if at all, would you trust your data to be secure in the following scenarios?")</f>
        <v>Grid Summary: To what extent, if at all, would you trust your data to be secure in the following scenarios?</v>
      </c>
      <c r="E174" s="7"/>
      <c r="F174" t="s">
        <v>85</v>
      </c>
    </row>
    <row r="175" spans="3:6" x14ac:dyDescent="0.35">
      <c r="C175">
        <v>167</v>
      </c>
      <c r="D175" s="8" t="str">
        <f>HYPERLINK("#'Table 167'!A1", "To what extent, if at all, would you trust your data to be secure in the following scenarios?: Hosted in your own company’s data centre(s)")</f>
        <v>To what extent, if at all, would you trust your data to be secure in the following scenarios?: Hosted in your own company’s data centre(s)</v>
      </c>
      <c r="E175" s="14" t="str">
        <f>HYPERLINK("#'Full Results'!A1481", "1481")</f>
        <v>1481</v>
      </c>
      <c r="F175" t="s">
        <v>85</v>
      </c>
    </row>
    <row r="176" spans="3:6" x14ac:dyDescent="0.35">
      <c r="C176">
        <v>168</v>
      </c>
      <c r="D176" s="8" t="str">
        <f>HYPERLINK("#'Table 168'!A1", "To what extent, if at all, would you trust your data to be secure in the following scenarios?: Hosed in the data centre of another local company from your country")</f>
        <v>To what extent, if at all, would you trust your data to be secure in the following scenarios?: Hosed in the data centre of another local company from your country</v>
      </c>
      <c r="E176" s="14" t="str">
        <f>HYPERLINK("#'Full Results'!A1490", "1490")</f>
        <v>1490</v>
      </c>
      <c r="F176" t="s">
        <v>85</v>
      </c>
    </row>
    <row r="177" spans="3:6" x14ac:dyDescent="0.35">
      <c r="C177">
        <v>169</v>
      </c>
      <c r="D177" s="8" t="str">
        <f>HYPERLINK("#'Table 169'!A1", "To what extent, if at all, would you trust your data to be secure in the following scenarios?: Hosted in the data centre of a global company, hosted in Europe")</f>
        <v>To what extent, if at all, would you trust your data to be secure in the following scenarios?: Hosted in the data centre of a global company, hosted in Europe</v>
      </c>
      <c r="E177" s="14" t="str">
        <f>HYPERLINK("#'Full Results'!A1499", "1499")</f>
        <v>1499</v>
      </c>
      <c r="F177" t="s">
        <v>85</v>
      </c>
    </row>
    <row r="178" spans="3:6" x14ac:dyDescent="0.35">
      <c r="C178">
        <v>170</v>
      </c>
      <c r="D178" s="8" t="str">
        <f>HYPERLINK("#'Table 170'!A1", "To what extent, if at all, would you trust your data to be secure in the following scenarios?: Hosted in the data centre of a global company, hosted outside Europe")</f>
        <v>To what extent, if at all, would you trust your data to be secure in the following scenarios?: Hosted in the data centre of a global company, hosted outside Europe</v>
      </c>
      <c r="E178" s="14" t="str">
        <f>HYPERLINK("#'Full Results'!A1508", "1508")</f>
        <v>1508</v>
      </c>
      <c r="F178" t="s">
        <v>85</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BO1517"/>
  <sheetViews>
    <sheetView showGridLines="0" tabSelected="1" workbookViewId="0">
      <pane xSplit="2" ySplit="8" topLeftCell="C9" activePane="bottomRight" state="frozen"/>
      <selection pane="topRight"/>
      <selection pane="bottomLeft"/>
      <selection pane="bottomRight"/>
    </sheetView>
  </sheetViews>
  <sheetFormatPr defaultColWidth="10.90625" defaultRowHeight="14.5" x14ac:dyDescent="0.35"/>
  <cols>
    <col min="2" max="2" width="20.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25" t="s">
        <v>699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3"/>
      <c r="C5" s="13"/>
      <c r="D5" s="28" t="s">
        <v>69</v>
      </c>
      <c r="E5" s="28"/>
      <c r="F5" s="28"/>
      <c r="G5" s="28"/>
      <c r="H5" s="28"/>
      <c r="I5" s="28"/>
      <c r="J5" s="28"/>
      <c r="K5" s="28"/>
      <c r="L5" s="28"/>
      <c r="M5" s="28"/>
      <c r="N5" s="28"/>
      <c r="O5" s="28"/>
      <c r="P5" s="28"/>
      <c r="Q5" s="28"/>
      <c r="R5" s="28"/>
      <c r="S5" s="28"/>
      <c r="T5" s="13"/>
      <c r="U5" s="28" t="s">
        <v>70</v>
      </c>
      <c r="V5" s="28"/>
      <c r="W5" s="28"/>
      <c r="X5" s="28"/>
      <c r="Y5" s="13"/>
      <c r="Z5" s="28" t="s">
        <v>71</v>
      </c>
      <c r="AA5" s="28"/>
      <c r="AB5" s="28"/>
      <c r="AC5" s="28"/>
      <c r="AD5" s="28"/>
      <c r="AE5" s="28"/>
      <c r="AF5" s="28"/>
      <c r="AG5" s="28"/>
      <c r="AH5" s="28"/>
      <c r="AI5" s="28"/>
      <c r="AJ5" s="13"/>
      <c r="AK5" s="28" t="s">
        <v>72</v>
      </c>
      <c r="AL5" s="28"/>
      <c r="AM5" s="28"/>
      <c r="AN5" s="28"/>
      <c r="AO5" s="28"/>
      <c r="AP5" s="28"/>
      <c r="AQ5" s="28"/>
      <c r="AR5" s="13"/>
      <c r="AS5" s="28" t="s">
        <v>73</v>
      </c>
      <c r="AT5" s="28"/>
      <c r="AU5" s="13"/>
      <c r="AV5" s="28" t="s">
        <v>74</v>
      </c>
      <c r="AW5" s="28"/>
      <c r="AX5" s="28"/>
      <c r="AY5" s="13"/>
      <c r="AZ5" s="28" t="s">
        <v>75</v>
      </c>
      <c r="BA5" s="28"/>
      <c r="BB5" s="13"/>
      <c r="BC5" s="28" t="s">
        <v>76</v>
      </c>
      <c r="BD5" s="28"/>
      <c r="BE5" s="13"/>
      <c r="BF5" s="28" t="s">
        <v>77</v>
      </c>
      <c r="BG5" s="28"/>
      <c r="BH5" s="13"/>
      <c r="BI5" s="28" t="s">
        <v>78</v>
      </c>
      <c r="BJ5" s="28"/>
      <c r="BK5" s="13"/>
      <c r="BL5" s="28" t="s">
        <v>79</v>
      </c>
      <c r="BM5" s="28"/>
      <c r="BN5" s="28"/>
      <c r="BO5" s="28"/>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2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2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11" spans="2:67" x14ac:dyDescent="0.35">
      <c r="B11" s="6" t="s">
        <v>84</v>
      </c>
    </row>
    <row r="12" spans="2:67" x14ac:dyDescent="0.35">
      <c r="B12" s="24" t="s">
        <v>85</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row>
    <row r="13" spans="2:67" x14ac:dyDescent="0.35">
      <c r="B13" t="s">
        <v>80</v>
      </c>
      <c r="C13" s="17">
        <v>0.43072436904579198</v>
      </c>
      <c r="D13" s="17">
        <v>0.48229223152470602</v>
      </c>
      <c r="E13" s="17">
        <v>0.57694455461604699</v>
      </c>
      <c r="F13" s="17">
        <v>0.33325824557443801</v>
      </c>
      <c r="G13" s="17">
        <v>0.155925320139089</v>
      </c>
      <c r="H13" s="17">
        <v>0.35447142810689902</v>
      </c>
      <c r="I13" s="17">
        <v>0.28772617433458397</v>
      </c>
      <c r="J13" s="17">
        <v>0.49730379780593198</v>
      </c>
      <c r="K13" s="17">
        <v>0.54547672439221595</v>
      </c>
      <c r="L13" s="17">
        <v>0.239839071488441</v>
      </c>
      <c r="M13" s="17">
        <v>0.38248119154765298</v>
      </c>
      <c r="N13" s="17">
        <v>0.69643191783312397</v>
      </c>
      <c r="O13" s="17">
        <v>0.51494214061170596</v>
      </c>
      <c r="P13" s="17">
        <v>0.263575073540884</v>
      </c>
      <c r="Q13" s="17">
        <v>0.43420536263294501</v>
      </c>
      <c r="R13" s="17">
        <v>0.373123213420686</v>
      </c>
      <c r="S13" s="17">
        <v>0.42135672940385699</v>
      </c>
      <c r="T13" s="17"/>
      <c r="U13" s="17">
        <v>0.42136040474132103</v>
      </c>
      <c r="V13" s="17">
        <v>0.44628683148874498</v>
      </c>
      <c r="W13" s="17">
        <v>0.624719076504194</v>
      </c>
      <c r="X13" s="17">
        <v>0.771505059250017</v>
      </c>
      <c r="Y13" s="17"/>
      <c r="Z13" s="17">
        <v>0.31330742932663203</v>
      </c>
      <c r="AA13" s="17">
        <v>0.62186929141348701</v>
      </c>
      <c r="AB13" s="17">
        <v>0.60956578872346601</v>
      </c>
      <c r="AC13" s="17">
        <v>0.38479498038162202</v>
      </c>
      <c r="AD13" s="17">
        <v>0.492665520021005</v>
      </c>
      <c r="AE13" s="17">
        <v>0.60257284475393902</v>
      </c>
      <c r="AF13" s="17">
        <v>0.67159454235536398</v>
      </c>
      <c r="AG13" s="17">
        <v>0.62760216179007</v>
      </c>
      <c r="AH13" s="17">
        <v>0.56996105779509498</v>
      </c>
      <c r="AI13" s="17">
        <v>0.80028336174266002</v>
      </c>
      <c r="AJ13" s="17"/>
      <c r="AK13" s="17">
        <v>0.359636665802613</v>
      </c>
      <c r="AL13" s="17">
        <v>0.51513684348653099</v>
      </c>
      <c r="AM13" s="17">
        <v>0.57108827916151805</v>
      </c>
      <c r="AN13" s="17">
        <v>0.499617069889295</v>
      </c>
      <c r="AO13" s="17">
        <v>0.48619514635636102</v>
      </c>
      <c r="AP13" s="17">
        <v>0.36677640851701598</v>
      </c>
      <c r="AQ13" s="17">
        <v>0.37118131152206701</v>
      </c>
      <c r="AR13" s="17"/>
      <c r="AS13" s="17">
        <v>0.699737495488155</v>
      </c>
      <c r="AT13" s="17">
        <v>0.33052542118796702</v>
      </c>
      <c r="AU13" s="17"/>
      <c r="AV13" s="17">
        <v>0.700263850371875</v>
      </c>
      <c r="AW13" s="17">
        <v>0.89170149310524904</v>
      </c>
      <c r="AX13" s="17">
        <v>0.58268751908330196</v>
      </c>
      <c r="AY13" s="17"/>
      <c r="AZ13" s="17">
        <v>0.99602291638754203</v>
      </c>
      <c r="BA13" s="17">
        <v>0.40385305796868398</v>
      </c>
      <c r="BB13" s="17"/>
      <c r="BC13" s="17">
        <v>0.272050982667358</v>
      </c>
      <c r="BD13" s="17">
        <v>0.52851635735362201</v>
      </c>
      <c r="BE13" s="17"/>
      <c r="BF13" s="17">
        <v>0.42937031982643598</v>
      </c>
      <c r="BG13" s="17">
        <v>0.771505059250017</v>
      </c>
      <c r="BH13" s="17"/>
      <c r="BI13" s="17">
        <v>0.56464877494259802</v>
      </c>
      <c r="BJ13" s="17">
        <v>0.39939791008593101</v>
      </c>
      <c r="BK13" s="17"/>
      <c r="BL13" s="17">
        <v>0.34973734231370801</v>
      </c>
      <c r="BM13" s="17">
        <v>0.43382416104166499</v>
      </c>
      <c r="BN13" s="17">
        <v>0.61440054549392098</v>
      </c>
      <c r="BO13" s="17">
        <v>0.96961040763301198</v>
      </c>
    </row>
    <row r="14" spans="2:67" x14ac:dyDescent="0.35">
      <c r="B14" t="s">
        <v>81</v>
      </c>
      <c r="C14" s="17">
        <v>0.327594559975874</v>
      </c>
      <c r="D14" s="17">
        <v>0.35597360311778498</v>
      </c>
      <c r="E14" s="17">
        <v>0.30364498302258403</v>
      </c>
      <c r="F14" s="17">
        <v>0.32556396139059401</v>
      </c>
      <c r="G14" s="17">
        <v>0.30013606139652799</v>
      </c>
      <c r="H14" s="17">
        <v>0.32398318448754299</v>
      </c>
      <c r="I14" s="17">
        <v>0.32962007835795398</v>
      </c>
      <c r="J14" s="17">
        <v>0.33356496163363902</v>
      </c>
      <c r="K14" s="17">
        <v>0.42887546162315998</v>
      </c>
      <c r="L14" s="17">
        <v>0.42005929069338399</v>
      </c>
      <c r="M14" s="17">
        <v>0.318307586904089</v>
      </c>
      <c r="N14" s="17">
        <v>0.190805175119342</v>
      </c>
      <c r="O14" s="17">
        <v>0.48406214637057698</v>
      </c>
      <c r="P14" s="17">
        <v>0.29349023863920698</v>
      </c>
      <c r="Q14" s="17">
        <v>0.33724130316510698</v>
      </c>
      <c r="R14" s="17">
        <v>0.36777657313269502</v>
      </c>
      <c r="S14" s="17">
        <v>0.23522360018738001</v>
      </c>
      <c r="T14" s="17"/>
      <c r="U14" s="17">
        <v>0.32636949613459698</v>
      </c>
      <c r="V14" s="17">
        <v>0.35211357232685803</v>
      </c>
      <c r="W14" s="17">
        <v>0.24459426099103199</v>
      </c>
      <c r="X14" s="17">
        <v>0.15863648545282999</v>
      </c>
      <c r="Y14" s="17"/>
      <c r="Z14" s="17">
        <v>0.41994643566642398</v>
      </c>
      <c r="AA14" s="17">
        <v>0.25684373708728098</v>
      </c>
      <c r="AB14" s="17">
        <v>0.13100960735841499</v>
      </c>
      <c r="AC14" s="17">
        <v>0.280178321807391</v>
      </c>
      <c r="AD14" s="17">
        <v>0.355067639307178</v>
      </c>
      <c r="AE14" s="17">
        <v>0.141356083380097</v>
      </c>
      <c r="AF14" s="17">
        <v>0.27871349206319201</v>
      </c>
      <c r="AG14" s="17">
        <v>0.35560231535866799</v>
      </c>
      <c r="AH14" s="17">
        <v>0.38623788200645098</v>
      </c>
      <c r="AI14" s="17">
        <v>0.15008020144340101</v>
      </c>
      <c r="AJ14" s="17"/>
      <c r="AK14" s="17">
        <v>0.30864178595653502</v>
      </c>
      <c r="AL14" s="17">
        <v>0.28901447077547598</v>
      </c>
      <c r="AM14" s="17">
        <v>0.33946300628396398</v>
      </c>
      <c r="AN14" s="17">
        <v>0.31516745982459499</v>
      </c>
      <c r="AO14" s="17">
        <v>0.40379005792912698</v>
      </c>
      <c r="AP14" s="17">
        <v>0.30749177000357603</v>
      </c>
      <c r="AQ14" s="17">
        <v>0.463679494933738</v>
      </c>
      <c r="AR14" s="17"/>
      <c r="AS14" s="17">
        <v>0.24121370212131901</v>
      </c>
      <c r="AT14" s="17">
        <v>0.35976871886004003</v>
      </c>
      <c r="AU14" s="17"/>
      <c r="AV14" s="17">
        <v>0.22890491318362099</v>
      </c>
      <c r="AW14" s="17">
        <v>0.10817482145284001</v>
      </c>
      <c r="AX14" s="17">
        <v>0.35055441722740399</v>
      </c>
      <c r="AY14" s="17"/>
      <c r="AZ14" s="17">
        <v>3.9770836124581399E-3</v>
      </c>
      <c r="BA14" s="17">
        <v>0.34297762776941798</v>
      </c>
      <c r="BB14" s="17"/>
      <c r="BC14" s="17">
        <v>0.39049414061773602</v>
      </c>
      <c r="BD14" s="17">
        <v>0.28882892198774901</v>
      </c>
      <c r="BE14" s="17"/>
      <c r="BF14" s="17">
        <v>0.32826589363851399</v>
      </c>
      <c r="BG14" s="17">
        <v>0.15863648545282999</v>
      </c>
      <c r="BH14" s="17"/>
      <c r="BI14" s="17">
        <v>0.246869194413359</v>
      </c>
      <c r="BJ14" s="17">
        <v>0.34647715149741098</v>
      </c>
      <c r="BK14" s="17"/>
      <c r="BL14" s="17">
        <v>0.367670690475839</v>
      </c>
      <c r="BM14" s="17">
        <v>0.31608867412549702</v>
      </c>
      <c r="BN14" s="17">
        <v>0.285480697416712</v>
      </c>
      <c r="BO14" s="17">
        <v>2.34390439994344E-2</v>
      </c>
    </row>
    <row r="15" spans="2:67" x14ac:dyDescent="0.35">
      <c r="B15" t="s">
        <v>82</v>
      </c>
      <c r="C15" s="17">
        <v>0.23689568308097</v>
      </c>
      <c r="D15" s="17">
        <v>0.16107232212935099</v>
      </c>
      <c r="E15" s="17">
        <v>0.119410462361369</v>
      </c>
      <c r="F15" s="17">
        <v>0.34117779303496798</v>
      </c>
      <c r="G15" s="17">
        <v>0.54393861846438296</v>
      </c>
      <c r="H15" s="17">
        <v>0.32154538740555799</v>
      </c>
      <c r="I15" s="17">
        <v>0.30134593983026697</v>
      </c>
      <c r="J15" s="17">
        <v>0.169131240560429</v>
      </c>
      <c r="K15" s="17">
        <v>2.5647813984624099E-2</v>
      </c>
      <c r="L15" s="17">
        <v>0.33554454497709002</v>
      </c>
      <c r="M15" s="17">
        <v>0.29872058287172398</v>
      </c>
      <c r="N15" s="17">
        <v>0.112762907047534</v>
      </c>
      <c r="O15" s="17">
        <v>9.9571301771683805E-4</v>
      </c>
      <c r="P15" s="17">
        <v>0.41670990743441899</v>
      </c>
      <c r="Q15" s="17">
        <v>0.20164170758217301</v>
      </c>
      <c r="R15" s="17">
        <v>0.25910021344661899</v>
      </c>
      <c r="S15" s="17">
        <v>0.34341967040876298</v>
      </c>
      <c r="T15" s="17"/>
      <c r="U15" s="17">
        <v>0.25227009912408099</v>
      </c>
      <c r="V15" s="17">
        <v>0.172009519625788</v>
      </c>
      <c r="W15" s="17">
        <v>0.105141165718712</v>
      </c>
      <c r="X15" s="17">
        <v>6.6670809191913594E-2</v>
      </c>
      <c r="Y15" s="17"/>
      <c r="Z15" s="17">
        <v>0.266746135006944</v>
      </c>
      <c r="AA15" s="17">
        <v>0.121286971499232</v>
      </c>
      <c r="AB15" s="17">
        <v>0.25398233823862998</v>
      </c>
      <c r="AC15" s="17">
        <v>0.33363553168966498</v>
      </c>
      <c r="AD15" s="17">
        <v>0.14679162525217301</v>
      </c>
      <c r="AE15" s="17">
        <v>0.155566034209284</v>
      </c>
      <c r="AF15" s="17">
        <v>4.9691965581443898E-2</v>
      </c>
      <c r="AG15" s="17">
        <v>1.6795522851262099E-2</v>
      </c>
      <c r="AH15" s="17">
        <v>4.3801060198454103E-2</v>
      </c>
      <c r="AI15" s="17">
        <v>4.6103321801185003E-2</v>
      </c>
      <c r="AJ15" s="17"/>
      <c r="AK15" s="17">
        <v>0.33172154824085298</v>
      </c>
      <c r="AL15" s="17">
        <v>0.19584868573799299</v>
      </c>
      <c r="AM15" s="17">
        <v>7.8186003251905306E-2</v>
      </c>
      <c r="AN15" s="17">
        <v>0.18521547028610999</v>
      </c>
      <c r="AO15" s="17">
        <v>0.106261770235226</v>
      </c>
      <c r="AP15" s="17">
        <v>0.27705027372130298</v>
      </c>
      <c r="AQ15" s="17">
        <v>0.16513919354419601</v>
      </c>
      <c r="AR15" s="17"/>
      <c r="AS15" s="17">
        <v>5.9048802390526102E-2</v>
      </c>
      <c r="AT15" s="17">
        <v>0.30313806523029102</v>
      </c>
      <c r="AU15" s="17"/>
      <c r="AV15" s="17">
        <v>7.0831236444504606E-2</v>
      </c>
      <c r="AW15" s="17">
        <v>1.2368544191122E-4</v>
      </c>
      <c r="AX15" s="17">
        <v>6.6758063689293295E-2</v>
      </c>
      <c r="AY15" s="17"/>
      <c r="AZ15" s="17">
        <v>0</v>
      </c>
      <c r="BA15" s="17">
        <v>0.24815645426608399</v>
      </c>
      <c r="BB15" s="17"/>
      <c r="BC15" s="17">
        <v>0.33647671041758997</v>
      </c>
      <c r="BD15" s="17">
        <v>0.175522904171728</v>
      </c>
      <c r="BE15" s="17"/>
      <c r="BF15" s="17">
        <v>0.237572050211591</v>
      </c>
      <c r="BG15" s="17">
        <v>6.6670809191913594E-2</v>
      </c>
      <c r="BH15" s="17"/>
      <c r="BI15" s="17">
        <v>0.187516643193611</v>
      </c>
      <c r="BJ15" s="17">
        <v>0.24844600847648199</v>
      </c>
      <c r="BK15" s="17"/>
      <c r="BL15" s="17">
        <v>0.27759260429347299</v>
      </c>
      <c r="BM15" s="17">
        <v>0.25008716483283899</v>
      </c>
      <c r="BN15" s="17">
        <v>8.0927275221186201E-2</v>
      </c>
      <c r="BO15" s="17">
        <v>6.9505483675538597E-3</v>
      </c>
    </row>
    <row r="16" spans="2:67" x14ac:dyDescent="0.35">
      <c r="B16" t="s">
        <v>83</v>
      </c>
      <c r="C16" s="17">
        <v>4.7853878973634096E-3</v>
      </c>
      <c r="D16" s="17">
        <v>6.6184322815813199E-4</v>
      </c>
      <c r="E16" s="17">
        <v>0</v>
      </c>
      <c r="F16" s="17">
        <v>0</v>
      </c>
      <c r="G16" s="17">
        <v>0</v>
      </c>
      <c r="H16" s="17">
        <v>0</v>
      </c>
      <c r="I16" s="17">
        <v>8.1307807477194599E-2</v>
      </c>
      <c r="J16" s="17">
        <v>0</v>
      </c>
      <c r="K16" s="17">
        <v>0</v>
      </c>
      <c r="L16" s="17">
        <v>4.5570928410860996E-3</v>
      </c>
      <c r="M16" s="17">
        <v>4.9063867653369295E-4</v>
      </c>
      <c r="N16" s="17">
        <v>0</v>
      </c>
      <c r="O16" s="17">
        <v>0</v>
      </c>
      <c r="P16" s="17">
        <v>2.62247803854905E-2</v>
      </c>
      <c r="Q16" s="17">
        <v>2.6911626619774899E-2</v>
      </c>
      <c r="R16" s="17">
        <v>0</v>
      </c>
      <c r="S16" s="17">
        <v>0</v>
      </c>
      <c r="T16" s="17"/>
      <c r="U16" s="17">
        <v>0</v>
      </c>
      <c r="V16" s="17">
        <v>2.9590076558608899E-2</v>
      </c>
      <c r="W16" s="17">
        <v>2.5545496786062601E-2</v>
      </c>
      <c r="X16" s="17">
        <v>3.18764610523984E-3</v>
      </c>
      <c r="Y16" s="17"/>
      <c r="Z16" s="17">
        <v>0</v>
      </c>
      <c r="AA16" s="17">
        <v>0</v>
      </c>
      <c r="AB16" s="17">
        <v>5.4422656794902999E-3</v>
      </c>
      <c r="AC16" s="17">
        <v>1.3911661213215399E-3</v>
      </c>
      <c r="AD16" s="17">
        <v>5.4752154196438E-3</v>
      </c>
      <c r="AE16" s="17">
        <v>0.10050503765667899</v>
      </c>
      <c r="AF16" s="17">
        <v>0</v>
      </c>
      <c r="AG16" s="17">
        <v>0</v>
      </c>
      <c r="AH16" s="17">
        <v>0</v>
      </c>
      <c r="AI16" s="17">
        <v>3.5331150127533599E-3</v>
      </c>
      <c r="AJ16" s="17"/>
      <c r="AK16" s="17">
        <v>0</v>
      </c>
      <c r="AL16" s="17">
        <v>0</v>
      </c>
      <c r="AM16" s="17">
        <v>1.1262711302612499E-2</v>
      </c>
      <c r="AN16" s="17">
        <v>0</v>
      </c>
      <c r="AO16" s="17">
        <v>3.7530254792860198E-3</v>
      </c>
      <c r="AP16" s="17">
        <v>4.8681547758104897E-2</v>
      </c>
      <c r="AQ16" s="17">
        <v>0</v>
      </c>
      <c r="AR16" s="17"/>
      <c r="AS16" s="17">
        <v>0</v>
      </c>
      <c r="AT16" s="17">
        <v>6.5677947217014504E-3</v>
      </c>
      <c r="AU16" s="17"/>
      <c r="AV16" s="17">
        <v>0</v>
      </c>
      <c r="AW16" s="17">
        <v>0</v>
      </c>
      <c r="AX16" s="17">
        <v>0</v>
      </c>
      <c r="AY16" s="17"/>
      <c r="AZ16" s="17">
        <v>0</v>
      </c>
      <c r="BA16" s="17">
        <v>5.0128599958136101E-3</v>
      </c>
      <c r="BB16" s="17"/>
      <c r="BC16" s="17">
        <v>9.7816629731594198E-4</v>
      </c>
      <c r="BD16" s="17">
        <v>7.13181648690135E-3</v>
      </c>
      <c r="BE16" s="17"/>
      <c r="BF16" s="17">
        <v>4.7917363234583803E-3</v>
      </c>
      <c r="BG16" s="17">
        <v>3.18764610523984E-3</v>
      </c>
      <c r="BH16" s="17"/>
      <c r="BI16" s="17">
        <v>9.6538745043148297E-4</v>
      </c>
      <c r="BJ16" s="17">
        <v>5.6789299401757698E-3</v>
      </c>
      <c r="BK16" s="17"/>
      <c r="BL16" s="17">
        <v>4.9993629169810599E-3</v>
      </c>
      <c r="BM16" s="17">
        <v>0</v>
      </c>
      <c r="BN16" s="17">
        <v>1.9191481868180701E-2</v>
      </c>
      <c r="BO16" s="17">
        <v>0</v>
      </c>
    </row>
    <row r="17" spans="2:67" x14ac:dyDescent="0.35">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row>
    <row r="18" spans="2:67" x14ac:dyDescent="0.35">
      <c r="B18" s="6" t="s">
        <v>93</v>
      </c>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row>
    <row r="19" spans="2:67" x14ac:dyDescent="0.35">
      <c r="B19" s="24" t="s">
        <v>85</v>
      </c>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7"/>
      <c r="BK19" s="17"/>
      <c r="BL19" s="17"/>
      <c r="BM19" s="17"/>
      <c r="BN19" s="17"/>
      <c r="BO19" s="17"/>
    </row>
    <row r="20" spans="2:67" x14ac:dyDescent="0.35">
      <c r="B20" t="s">
        <v>88</v>
      </c>
      <c r="C20" s="17">
        <v>0.189693486579737</v>
      </c>
      <c r="D20" s="17">
        <v>0.14697078919305201</v>
      </c>
      <c r="E20" s="17">
        <v>0.18477024284454399</v>
      </c>
      <c r="F20" s="17">
        <v>0.137711725696885</v>
      </c>
      <c r="G20" s="17">
        <v>3.8576996903604097E-2</v>
      </c>
      <c r="H20" s="17">
        <v>3.5363837783325698E-2</v>
      </c>
      <c r="I20" s="17">
        <v>0.20517607778736399</v>
      </c>
      <c r="J20" s="17">
        <v>0.30513791554837699</v>
      </c>
      <c r="K20" s="17">
        <v>1.7680254748959801E-3</v>
      </c>
      <c r="L20" s="17">
        <v>0.18922670080191201</v>
      </c>
      <c r="M20" s="17">
        <v>0.19867204923332299</v>
      </c>
      <c r="N20" s="17">
        <v>0.35411122013509599</v>
      </c>
      <c r="O20" s="17">
        <v>0.51394642759398901</v>
      </c>
      <c r="P20" s="17">
        <v>6.3772781396966099E-2</v>
      </c>
      <c r="Q20" s="17">
        <v>0.232769244284105</v>
      </c>
      <c r="R20" s="17">
        <v>0.31037249023014402</v>
      </c>
      <c r="S20" s="17">
        <v>4.6462700030797201E-2</v>
      </c>
      <c r="T20" s="17"/>
      <c r="U20" s="17">
        <v>0.17321872450482401</v>
      </c>
      <c r="V20" s="17">
        <v>0.231895773894953</v>
      </c>
      <c r="W20" s="17">
        <v>0.45248865937135302</v>
      </c>
      <c r="X20" s="17">
        <v>0.68733093764611297</v>
      </c>
      <c r="Y20" s="17"/>
      <c r="Z20" s="17">
        <v>0.12116040779680599</v>
      </c>
      <c r="AA20" s="17">
        <v>0.217526474226589</v>
      </c>
      <c r="AB20" s="17">
        <v>0.27672020251879498</v>
      </c>
      <c r="AC20" s="17">
        <v>0.33600229320601499</v>
      </c>
      <c r="AD20" s="17">
        <v>0.29720782765618098</v>
      </c>
      <c r="AE20" s="17">
        <v>0.12313393138800099</v>
      </c>
      <c r="AF20" s="17">
        <v>0.42712127441379399</v>
      </c>
      <c r="AG20" s="17">
        <v>0.47338592063149398</v>
      </c>
      <c r="AH20" s="17">
        <v>0.33454117906490999</v>
      </c>
      <c r="AI20" s="17">
        <v>0.60009112085168703</v>
      </c>
      <c r="AJ20" s="17"/>
      <c r="AK20" s="17">
        <v>0.142209152123565</v>
      </c>
      <c r="AL20" s="17">
        <v>7.3118015576154702E-2</v>
      </c>
      <c r="AM20" s="17">
        <v>0.37319142049424298</v>
      </c>
      <c r="AN20" s="17">
        <v>0.146708440464977</v>
      </c>
      <c r="AO20" s="17">
        <v>0.37252058062503202</v>
      </c>
      <c r="AP20" s="17">
        <v>0.29978214634259098</v>
      </c>
      <c r="AQ20" s="17">
        <v>0.29067786845692301</v>
      </c>
      <c r="AR20" s="17"/>
      <c r="AS20" s="17">
        <v>0.69898064958443695</v>
      </c>
      <c r="AT20" s="17">
        <v>0</v>
      </c>
      <c r="AU20" s="17"/>
      <c r="AV20" s="17">
        <v>0.67304001187916396</v>
      </c>
      <c r="AW20" s="17">
        <v>0.83637539931635296</v>
      </c>
      <c r="AX20" s="17">
        <v>0.63975132029788795</v>
      </c>
      <c r="AY20" s="17"/>
      <c r="AZ20" s="17">
        <v>0.912283183772581</v>
      </c>
      <c r="BA20" s="17">
        <v>0.15534538392550601</v>
      </c>
      <c r="BB20" s="17"/>
      <c r="BC20" s="17">
        <v>0.195109851505124</v>
      </c>
      <c r="BD20" s="17">
        <v>0.18635532693278101</v>
      </c>
      <c r="BE20" s="17"/>
      <c r="BF20" s="17">
        <v>0.18771618674583301</v>
      </c>
      <c r="BG20" s="17">
        <v>0.68733093764611297</v>
      </c>
      <c r="BH20" s="17"/>
      <c r="BI20" s="17">
        <v>0.42318159626671797</v>
      </c>
      <c r="BJ20" s="17">
        <v>0.13507793210521701</v>
      </c>
      <c r="BK20" s="17"/>
      <c r="BL20" s="17">
        <v>4.6021728060126998E-2</v>
      </c>
      <c r="BM20" s="17">
        <v>0.237585498370008</v>
      </c>
      <c r="BN20" s="17">
        <v>0.44163254007793201</v>
      </c>
      <c r="BO20" s="17">
        <v>0.79629511528848995</v>
      </c>
    </row>
    <row r="21" spans="2:67" x14ac:dyDescent="0.35">
      <c r="B21" t="s">
        <v>89</v>
      </c>
      <c r="C21" s="17">
        <v>8.16924047071175E-2</v>
      </c>
      <c r="D21" s="17">
        <v>3.8845443665670498E-2</v>
      </c>
      <c r="E21" s="17">
        <v>4.4663319451568102E-2</v>
      </c>
      <c r="F21" s="17">
        <v>0.13759308293858</v>
      </c>
      <c r="G21" s="17">
        <v>0.29453424986668603</v>
      </c>
      <c r="H21" s="17">
        <v>0.32154538740555799</v>
      </c>
      <c r="I21" s="17">
        <v>1.0874050090924899E-2</v>
      </c>
      <c r="J21" s="17">
        <v>9.39798349385534E-2</v>
      </c>
      <c r="K21" s="17">
        <v>0</v>
      </c>
      <c r="L21" s="17">
        <v>0.15962161306160899</v>
      </c>
      <c r="M21" s="17">
        <v>9.1476141264504596E-2</v>
      </c>
      <c r="N21" s="17">
        <v>5.5115820601740598E-2</v>
      </c>
      <c r="O21" s="17">
        <v>2.9871390531505202E-3</v>
      </c>
      <c r="P21" s="17">
        <v>9.7195230535820007E-2</v>
      </c>
      <c r="Q21" s="17">
        <v>2.0558923333234401E-4</v>
      </c>
      <c r="R21" s="17">
        <v>3.56288933034842E-4</v>
      </c>
      <c r="S21" s="17">
        <v>0.14925077086791599</v>
      </c>
      <c r="T21" s="17"/>
      <c r="U21" s="17">
        <v>6.3803119035411596E-2</v>
      </c>
      <c r="V21" s="17">
        <v>0.17004815659411199</v>
      </c>
      <c r="W21" s="17">
        <v>0.17792084109617501</v>
      </c>
      <c r="X21" s="17">
        <v>0.13074330625300601</v>
      </c>
      <c r="Y21" s="17"/>
      <c r="Z21" s="17">
        <v>8.1476326814671804E-2</v>
      </c>
      <c r="AA21" s="17">
        <v>6.21399184111745E-2</v>
      </c>
      <c r="AB21" s="17">
        <v>6.1793295253730701E-2</v>
      </c>
      <c r="AC21" s="17">
        <v>8.6362755721675205E-2</v>
      </c>
      <c r="AD21" s="17">
        <v>0.13870391345886299</v>
      </c>
      <c r="AE21" s="17">
        <v>4.1372625057161903E-2</v>
      </c>
      <c r="AF21" s="17">
        <v>2.7779046731672401E-2</v>
      </c>
      <c r="AG21" s="17">
        <v>0.32532163514079399</v>
      </c>
      <c r="AH21" s="17">
        <v>8.7720856383123796E-2</v>
      </c>
      <c r="AI21" s="17">
        <v>4.4773153467596E-2</v>
      </c>
      <c r="AJ21" s="17"/>
      <c r="AK21" s="17">
        <v>8.9079975745353895E-2</v>
      </c>
      <c r="AL21" s="17">
        <v>0.155744224957344</v>
      </c>
      <c r="AM21" s="17">
        <v>4.12781767052256E-2</v>
      </c>
      <c r="AN21" s="17">
        <v>5.3849867790924502E-2</v>
      </c>
      <c r="AO21" s="17">
        <v>0.134105072162301</v>
      </c>
      <c r="AP21" s="17">
        <v>0.10591539779534399</v>
      </c>
      <c r="AQ21" s="17">
        <v>4.73265090849352E-2</v>
      </c>
      <c r="AR21" s="17"/>
      <c r="AS21" s="17">
        <v>0.30101935041556299</v>
      </c>
      <c r="AT21" s="17">
        <v>0</v>
      </c>
      <c r="AU21" s="17"/>
      <c r="AV21" s="17">
        <v>0.32695998812083599</v>
      </c>
      <c r="AW21" s="17">
        <v>0.16362460068364801</v>
      </c>
      <c r="AX21" s="17">
        <v>0.360248679702112</v>
      </c>
      <c r="AY21" s="17"/>
      <c r="AZ21" s="17">
        <v>8.7716816227419295E-2</v>
      </c>
      <c r="BA21" s="17">
        <v>8.1406035961293199E-2</v>
      </c>
      <c r="BB21" s="17"/>
      <c r="BC21" s="17">
        <v>7.6129590368186201E-2</v>
      </c>
      <c r="BD21" s="17">
        <v>8.5120822586181102E-2</v>
      </c>
      <c r="BE21" s="17"/>
      <c r="BF21" s="17">
        <v>8.1497507117975695E-2</v>
      </c>
      <c r="BG21" s="17">
        <v>0.13074330625300601</v>
      </c>
      <c r="BH21" s="17"/>
      <c r="BI21" s="17">
        <v>0.12881713083726601</v>
      </c>
      <c r="BJ21" s="17">
        <v>7.0669389228905796E-2</v>
      </c>
      <c r="BK21" s="17"/>
      <c r="BL21" s="17">
        <v>3.1842483828716198E-2</v>
      </c>
      <c r="BM21" s="17">
        <v>9.6918052046924899E-2</v>
      </c>
      <c r="BN21" s="17">
        <v>0.19178286687173601</v>
      </c>
      <c r="BO21" s="17">
        <v>0.186257825765374</v>
      </c>
    </row>
    <row r="22" spans="2:67" x14ac:dyDescent="0.35">
      <c r="B22" t="s">
        <v>90</v>
      </c>
      <c r="C22" s="17">
        <v>0.121241672067171</v>
      </c>
      <c r="D22" s="17">
        <v>8.1474006781414601E-2</v>
      </c>
      <c r="E22" s="17">
        <v>0.10221253925566</v>
      </c>
      <c r="F22" s="17">
        <v>7.3807666335412497E-2</v>
      </c>
      <c r="G22" s="17">
        <v>0.22603845126522401</v>
      </c>
      <c r="H22" s="17">
        <v>0.32154538740555799</v>
      </c>
      <c r="I22" s="17">
        <v>0.30134593983026697</v>
      </c>
      <c r="J22" s="17">
        <v>5.4090099430385001E-2</v>
      </c>
      <c r="K22" s="17">
        <v>1.7680254748959801E-3</v>
      </c>
      <c r="L22" s="17">
        <v>0.22023109483803399</v>
      </c>
      <c r="M22" s="17">
        <v>9.2369733828567502E-2</v>
      </c>
      <c r="N22" s="17">
        <v>5.68263126203657E-2</v>
      </c>
      <c r="O22" s="17">
        <v>9.9571301771683805E-4</v>
      </c>
      <c r="P22" s="17">
        <v>0.123420010921311</v>
      </c>
      <c r="Q22" s="17">
        <v>0.32490062596978903</v>
      </c>
      <c r="R22" s="17">
        <v>0.25820949111403202</v>
      </c>
      <c r="S22" s="17">
        <v>0.19416889954084801</v>
      </c>
      <c r="T22" s="17"/>
      <c r="U22" s="17">
        <v>0.125133516410014</v>
      </c>
      <c r="V22" s="17">
        <v>0.106016265248962</v>
      </c>
      <c r="W22" s="17">
        <v>8.2921375522524904E-2</v>
      </c>
      <c r="X22" s="17">
        <v>6.22740715687208E-2</v>
      </c>
      <c r="Y22" s="17"/>
      <c r="Z22" s="17">
        <v>8.1627014385302302E-2</v>
      </c>
      <c r="AA22" s="17">
        <v>0.14025054683896501</v>
      </c>
      <c r="AB22" s="17">
        <v>6.6951693156967501E-2</v>
      </c>
      <c r="AC22" s="17">
        <v>0.140590651153916</v>
      </c>
      <c r="AD22" s="17">
        <v>0.183731399376131</v>
      </c>
      <c r="AE22" s="17">
        <v>9.2812466660643703E-2</v>
      </c>
      <c r="AF22" s="17">
        <v>6.7068557351654401E-2</v>
      </c>
      <c r="AG22" s="17">
        <v>2.43414273409783E-2</v>
      </c>
      <c r="AH22" s="17">
        <v>1.3385371221713901E-2</v>
      </c>
      <c r="AI22" s="17">
        <v>5.3455407604416201E-2</v>
      </c>
      <c r="AJ22" s="17"/>
      <c r="AK22" s="17">
        <v>0.13305551679800601</v>
      </c>
      <c r="AL22" s="17">
        <v>0.29806876436928897</v>
      </c>
      <c r="AM22" s="17">
        <v>4.1399426894345601E-2</v>
      </c>
      <c r="AN22" s="17">
        <v>7.3605717037626403E-2</v>
      </c>
      <c r="AO22" s="17">
        <v>6.5141218914718593E-2</v>
      </c>
      <c r="AP22" s="17">
        <v>0.15925856196309399</v>
      </c>
      <c r="AQ22" s="17">
        <v>6.9892194208480293E-2</v>
      </c>
      <c r="AR22" s="17"/>
      <c r="AS22" s="17">
        <v>0</v>
      </c>
      <c r="AT22" s="17">
        <v>0.166400390298925</v>
      </c>
      <c r="AU22" s="17"/>
      <c r="AV22" s="17">
        <v>0</v>
      </c>
      <c r="AW22" s="17">
        <v>0</v>
      </c>
      <c r="AX22" s="17">
        <v>0</v>
      </c>
      <c r="AY22" s="17"/>
      <c r="AZ22" s="17">
        <v>0</v>
      </c>
      <c r="BA22" s="17">
        <v>0.12700486162593699</v>
      </c>
      <c r="BB22" s="17"/>
      <c r="BC22" s="17">
        <v>0.12580272829926101</v>
      </c>
      <c r="BD22" s="17">
        <v>0.11843064768620699</v>
      </c>
      <c r="BE22" s="17"/>
      <c r="BF22" s="17">
        <v>0.121475972412576</v>
      </c>
      <c r="BG22" s="17">
        <v>6.22740715687208E-2</v>
      </c>
      <c r="BH22" s="17"/>
      <c r="BI22" s="17">
        <v>0.16134022069489301</v>
      </c>
      <c r="BJ22" s="17">
        <v>0.11186216032302899</v>
      </c>
      <c r="BK22" s="17"/>
      <c r="BL22" s="17">
        <v>8.5311905068872096E-2</v>
      </c>
      <c r="BM22" s="17">
        <v>0.18212891496884201</v>
      </c>
      <c r="BN22" s="17">
        <v>8.9150269117985098E-2</v>
      </c>
      <c r="BO22" s="17">
        <v>5.99566512096602E-3</v>
      </c>
    </row>
    <row r="23" spans="2:67" x14ac:dyDescent="0.35">
      <c r="B23" t="s">
        <v>91</v>
      </c>
      <c r="C23" s="17">
        <v>0.108333748758579</v>
      </c>
      <c r="D23" s="17">
        <v>0.100915318879084</v>
      </c>
      <c r="E23" s="17">
        <v>6.6331139669554201E-2</v>
      </c>
      <c r="F23" s="17">
        <v>5.0809613959940103E-2</v>
      </c>
      <c r="G23" s="17">
        <v>6.1241143955956499E-2</v>
      </c>
      <c r="H23" s="17">
        <v>2.4377970819849299E-3</v>
      </c>
      <c r="I23" s="17">
        <v>6.2114453501250599E-4</v>
      </c>
      <c r="J23" s="17">
        <v>0.100725527463342</v>
      </c>
      <c r="K23" s="17">
        <v>1.370791972976E-2</v>
      </c>
      <c r="L23" s="17">
        <v>0.19763555067289501</v>
      </c>
      <c r="M23" s="17">
        <v>0.15496234909394599</v>
      </c>
      <c r="N23" s="17">
        <v>9.8323558371848904E-2</v>
      </c>
      <c r="O23" s="17">
        <v>0.48107500731742597</v>
      </c>
      <c r="P23" s="17">
        <v>0.12592558433135101</v>
      </c>
      <c r="Q23" s="17">
        <v>0.111259165178658</v>
      </c>
      <c r="R23" s="17">
        <v>8.6782408237413594E-2</v>
      </c>
      <c r="S23" s="17">
        <v>4.0745786374959798E-2</v>
      </c>
      <c r="T23" s="17"/>
      <c r="U23" s="17">
        <v>9.4808006569675099E-2</v>
      </c>
      <c r="V23" s="17">
        <v>0.186537803102199</v>
      </c>
      <c r="W23" s="17">
        <v>0.122660027978332</v>
      </c>
      <c r="X23" s="17">
        <v>5.6261052231284102E-2</v>
      </c>
      <c r="Y23" s="17"/>
      <c r="Z23" s="17">
        <v>0.110117036909283</v>
      </c>
      <c r="AA23" s="17">
        <v>2.2209327742683301E-2</v>
      </c>
      <c r="AB23" s="17">
        <v>7.2224884981969897E-2</v>
      </c>
      <c r="AC23" s="17">
        <v>0.23474112699105301</v>
      </c>
      <c r="AD23" s="17">
        <v>0.101958071886031</v>
      </c>
      <c r="AE23" s="17">
        <v>0.30334440271153801</v>
      </c>
      <c r="AF23" s="17">
        <v>0.192344300051113</v>
      </c>
      <c r="AG23" s="17">
        <v>4.5571949609607698E-2</v>
      </c>
      <c r="AH23" s="17">
        <v>0.19396160626600101</v>
      </c>
      <c r="AI23" s="17">
        <v>5.0159774794128302E-2</v>
      </c>
      <c r="AJ23" s="17"/>
      <c r="AK23" s="17">
        <v>0.112577898563822</v>
      </c>
      <c r="AL23" s="17">
        <v>0.116413361151079</v>
      </c>
      <c r="AM23" s="17">
        <v>8.4587444635677397E-2</v>
      </c>
      <c r="AN23" s="17">
        <v>0.12602902376163599</v>
      </c>
      <c r="AO23" s="17">
        <v>0.100624176661091</v>
      </c>
      <c r="AP23" s="17">
        <v>9.6262696409527601E-2</v>
      </c>
      <c r="AQ23" s="17">
        <v>3.9359356314096997E-2</v>
      </c>
      <c r="AR23" s="17"/>
      <c r="AS23" s="17">
        <v>0</v>
      </c>
      <c r="AT23" s="17">
        <v>0.148684670613797</v>
      </c>
      <c r="AU23" s="17"/>
      <c r="AV23" s="17">
        <v>0</v>
      </c>
      <c r="AW23" s="17">
        <v>0</v>
      </c>
      <c r="AX23" s="17">
        <v>0</v>
      </c>
      <c r="AY23" s="17"/>
      <c r="AZ23" s="17">
        <v>0</v>
      </c>
      <c r="BA23" s="17">
        <v>0.113483363730579</v>
      </c>
      <c r="BB23" s="17"/>
      <c r="BC23" s="17">
        <v>8.0630183408782002E-2</v>
      </c>
      <c r="BD23" s="17">
        <v>0.12540773199298999</v>
      </c>
      <c r="BE23" s="17"/>
      <c r="BF23" s="17">
        <v>0.108540653070089</v>
      </c>
      <c r="BG23" s="17">
        <v>5.6261052231284102E-2</v>
      </c>
      <c r="BH23" s="17"/>
      <c r="BI23" s="17">
        <v>4.7421859562210698E-2</v>
      </c>
      <c r="BJ23" s="17">
        <v>0.12258174026020301</v>
      </c>
      <c r="BK23" s="17"/>
      <c r="BL23" s="17">
        <v>0.11143997918434199</v>
      </c>
      <c r="BM23" s="17">
        <v>0.13017790966315401</v>
      </c>
      <c r="BN23" s="17">
        <v>5.4637823929178403E-2</v>
      </c>
      <c r="BO23" s="17">
        <v>9.7399826248022495E-4</v>
      </c>
    </row>
    <row r="24" spans="2:67" x14ac:dyDescent="0.35">
      <c r="B24" t="s">
        <v>92</v>
      </c>
      <c r="C24" s="17">
        <v>0.49903868788739503</v>
      </c>
      <c r="D24" s="17">
        <v>0.63179444148077801</v>
      </c>
      <c r="E24" s="17">
        <v>0.60202275877867495</v>
      </c>
      <c r="F24" s="17">
        <v>0.60007791106918196</v>
      </c>
      <c r="G24" s="17">
        <v>0.37960915800852901</v>
      </c>
      <c r="H24" s="17">
        <v>0.319107590323573</v>
      </c>
      <c r="I24" s="17">
        <v>0.481982787756431</v>
      </c>
      <c r="J24" s="17">
        <v>0.44606662261934299</v>
      </c>
      <c r="K24" s="17">
        <v>0.98275602932044803</v>
      </c>
      <c r="L24" s="17">
        <v>0.23328504062555</v>
      </c>
      <c r="M24" s="17">
        <v>0.46251972657965901</v>
      </c>
      <c r="N24" s="17">
        <v>0.43562308827094898</v>
      </c>
      <c r="O24" s="17">
        <v>9.9571301771683805E-4</v>
      </c>
      <c r="P24" s="17">
        <v>0.58968639281455204</v>
      </c>
      <c r="Q24" s="17">
        <v>0.33086537533411597</v>
      </c>
      <c r="R24" s="17">
        <v>0.34427932148537599</v>
      </c>
      <c r="S24" s="17">
        <v>0.56937184318547995</v>
      </c>
      <c r="T24" s="17"/>
      <c r="U24" s="17">
        <v>0.54303663348007603</v>
      </c>
      <c r="V24" s="17">
        <v>0.30550200115977399</v>
      </c>
      <c r="W24" s="17">
        <v>0.16400909603161401</v>
      </c>
      <c r="X24" s="17">
        <v>6.3390632300875605E-2</v>
      </c>
      <c r="Y24" s="17"/>
      <c r="Z24" s="17">
        <v>0.60561921409393704</v>
      </c>
      <c r="AA24" s="17">
        <v>0.55787373278058805</v>
      </c>
      <c r="AB24" s="17">
        <v>0.52230992408853705</v>
      </c>
      <c r="AC24" s="17">
        <v>0.20230317292734101</v>
      </c>
      <c r="AD24" s="17">
        <v>0.27839878762279302</v>
      </c>
      <c r="AE24" s="17">
        <v>0.43933657418265598</v>
      </c>
      <c r="AF24" s="17">
        <v>0.28568682145176599</v>
      </c>
      <c r="AG24" s="17">
        <v>0.131379067277126</v>
      </c>
      <c r="AH24" s="17">
        <v>0.370390987064251</v>
      </c>
      <c r="AI24" s="17">
        <v>0.25152054328217299</v>
      </c>
      <c r="AJ24" s="17"/>
      <c r="AK24" s="17">
        <v>0.52307745676925399</v>
      </c>
      <c r="AL24" s="17">
        <v>0.35665563394613298</v>
      </c>
      <c r="AM24" s="17">
        <v>0.45954353127050901</v>
      </c>
      <c r="AN24" s="17">
        <v>0.59980695094483705</v>
      </c>
      <c r="AO24" s="17">
        <v>0.32760895163685799</v>
      </c>
      <c r="AP24" s="17">
        <v>0.33878119748944302</v>
      </c>
      <c r="AQ24" s="17">
        <v>0.55274407193556396</v>
      </c>
      <c r="AR24" s="17"/>
      <c r="AS24" s="17">
        <v>0</v>
      </c>
      <c r="AT24" s="17">
        <v>0.68491493908727796</v>
      </c>
      <c r="AU24" s="17"/>
      <c r="AV24" s="17">
        <v>0</v>
      </c>
      <c r="AW24" s="17">
        <v>0</v>
      </c>
      <c r="AX24" s="17">
        <v>0</v>
      </c>
      <c r="AY24" s="17"/>
      <c r="AZ24" s="17">
        <v>0</v>
      </c>
      <c r="BA24" s="17">
        <v>0.52276035475668503</v>
      </c>
      <c r="BB24" s="17"/>
      <c r="BC24" s="17">
        <v>0.52232764641864604</v>
      </c>
      <c r="BD24" s="17">
        <v>0.48468547080184199</v>
      </c>
      <c r="BE24" s="17"/>
      <c r="BF24" s="17">
        <v>0.50076968065352601</v>
      </c>
      <c r="BG24" s="17">
        <v>6.3390632300875605E-2</v>
      </c>
      <c r="BH24" s="17"/>
      <c r="BI24" s="17">
        <v>0.239239192638912</v>
      </c>
      <c r="BJ24" s="17">
        <v>0.55980877808264595</v>
      </c>
      <c r="BK24" s="17"/>
      <c r="BL24" s="17">
        <v>0.72538390385794305</v>
      </c>
      <c r="BM24" s="17">
        <v>0.35318962495107198</v>
      </c>
      <c r="BN24" s="17">
        <v>0.222796500003168</v>
      </c>
      <c r="BO24" s="17">
        <v>1.04773955626895E-2</v>
      </c>
    </row>
    <row r="25" spans="2:67" x14ac:dyDescent="0.35">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row>
    <row r="26" spans="2:67" x14ac:dyDescent="0.35">
      <c r="B26" s="6" t="s">
        <v>108</v>
      </c>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7"/>
      <c r="BK26" s="17"/>
      <c r="BL26" s="17"/>
      <c r="BM26" s="17"/>
      <c r="BN26" s="17"/>
      <c r="BO26" s="17"/>
    </row>
    <row r="27" spans="2:67" x14ac:dyDescent="0.35">
      <c r="B27" s="24" t="s">
        <v>700</v>
      </c>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7"/>
      <c r="BK27" s="17"/>
      <c r="BL27" s="17"/>
      <c r="BM27" s="17"/>
      <c r="BN27" s="17"/>
      <c r="BO27" s="17"/>
    </row>
    <row r="28" spans="2:67" x14ac:dyDescent="0.35">
      <c r="B28" t="s">
        <v>94</v>
      </c>
      <c r="C28" s="17">
        <v>0.70616563692051804</v>
      </c>
      <c r="D28" s="17">
        <v>0.63770698126712499</v>
      </c>
      <c r="E28" s="17">
        <v>0.66208836514749403</v>
      </c>
      <c r="F28" s="17">
        <v>0.28993015650693799</v>
      </c>
      <c r="G28" s="17">
        <v>0.89508108801576403</v>
      </c>
      <c r="H28" s="17">
        <v>9.9083563235470906E-2</v>
      </c>
      <c r="I28" s="17">
        <v>0.94104385023489501</v>
      </c>
      <c r="J28" s="17">
        <v>0.65145048146500195</v>
      </c>
      <c r="K28" s="17">
        <v>1</v>
      </c>
      <c r="L28" s="17">
        <v>0.81209530476402403</v>
      </c>
      <c r="M28" s="17">
        <v>0.81099192862803304</v>
      </c>
      <c r="N28" s="17">
        <v>0.59986202830412205</v>
      </c>
      <c r="O28" s="17">
        <v>0.96627918115463196</v>
      </c>
      <c r="P28" s="17">
        <v>0.338284491298177</v>
      </c>
      <c r="Q28" s="17">
        <v>0.56084509392079795</v>
      </c>
      <c r="R28" s="17">
        <v>0.99053664468514802</v>
      </c>
      <c r="S28" s="17">
        <v>0.99842159934032904</v>
      </c>
      <c r="T28" s="17"/>
      <c r="U28" s="17">
        <v>0.72701361408178899</v>
      </c>
      <c r="V28" s="17">
        <v>0.65796019959399898</v>
      </c>
      <c r="W28" s="17">
        <v>0.62073338283754698</v>
      </c>
      <c r="X28" s="17">
        <v>0.65157160331714903</v>
      </c>
      <c r="Y28" s="17"/>
      <c r="Z28" s="17">
        <v>0.75848936960140301</v>
      </c>
      <c r="AA28" s="17">
        <v>0.74393340669389296</v>
      </c>
      <c r="AB28" s="17">
        <v>0.60964906035130795</v>
      </c>
      <c r="AC28" s="17">
        <v>0.80795026939663595</v>
      </c>
      <c r="AD28" s="17">
        <v>0.71546902530724799</v>
      </c>
      <c r="AE28" s="17">
        <v>0.81669311261723099</v>
      </c>
      <c r="AF28" s="17">
        <v>0.390647396210755</v>
      </c>
      <c r="AG28" s="17">
        <v>0.55597819529300296</v>
      </c>
      <c r="AH28" s="17">
        <v>0.73680905523059104</v>
      </c>
      <c r="AI28" s="17">
        <v>0.66378262598837801</v>
      </c>
      <c r="AJ28" s="17"/>
      <c r="AK28" s="17">
        <v>0.65910478363522595</v>
      </c>
      <c r="AL28" s="17">
        <v>0.71497425911211798</v>
      </c>
      <c r="AM28" s="17">
        <v>0.72715796565225499</v>
      </c>
      <c r="AN28" s="17">
        <v>0.66701778465641604</v>
      </c>
      <c r="AO28" s="17">
        <v>0.68704281101540199</v>
      </c>
      <c r="AP28" s="17">
        <v>0.77178066840531301</v>
      </c>
      <c r="AQ28" s="17">
        <v>0.75525152037066301</v>
      </c>
      <c r="AR28" s="17"/>
      <c r="AS28" s="17">
        <v>0.70616563692051804</v>
      </c>
      <c r="AT28" s="17" t="s">
        <v>107</v>
      </c>
      <c r="AU28" s="17"/>
      <c r="AV28" s="17">
        <v>0.62551522259464698</v>
      </c>
      <c r="AW28" s="17">
        <v>0.78307464966587104</v>
      </c>
      <c r="AX28" s="17">
        <v>0.72242168534808204</v>
      </c>
      <c r="AY28" s="17"/>
      <c r="AZ28" s="17">
        <v>0.64365755532318603</v>
      </c>
      <c r="BA28" s="17">
        <v>0.718715950156114</v>
      </c>
      <c r="BB28" s="17"/>
      <c r="BC28" s="17">
        <v>0.72534448127046103</v>
      </c>
      <c r="BD28" s="17">
        <v>0.69435583042578697</v>
      </c>
      <c r="BE28" s="17"/>
      <c r="BF28" s="17">
        <v>0.70682481116228002</v>
      </c>
      <c r="BG28" s="17">
        <v>0.65157160331714903</v>
      </c>
      <c r="BH28" s="17"/>
      <c r="BI28" s="17">
        <v>0.73991489983230696</v>
      </c>
      <c r="BJ28" s="17">
        <v>0.68498593923989803</v>
      </c>
      <c r="BK28" s="17"/>
      <c r="BL28" s="17">
        <v>0.63185885991898205</v>
      </c>
      <c r="BM28" s="17">
        <v>0.71956047386892796</v>
      </c>
      <c r="BN28" s="17">
        <v>0.73074155679101305</v>
      </c>
      <c r="BO28" s="17">
        <v>0.63152157379644902</v>
      </c>
    </row>
    <row r="29" spans="2:67" x14ac:dyDescent="0.35">
      <c r="B29" t="s">
        <v>95</v>
      </c>
      <c r="C29" s="17">
        <v>0.62659003181317396</v>
      </c>
      <c r="D29" s="17">
        <v>0.68126927580179897</v>
      </c>
      <c r="E29" s="17">
        <v>0.51162222080296704</v>
      </c>
      <c r="F29" s="17">
        <v>0.76984077106299698</v>
      </c>
      <c r="G29" s="17">
        <v>0.89648556432195103</v>
      </c>
      <c r="H29" s="17">
        <v>9.9083563235470906E-2</v>
      </c>
      <c r="I29" s="17">
        <v>0.89646271012871603</v>
      </c>
      <c r="J29" s="17">
        <v>0.66099458270294997</v>
      </c>
      <c r="K29" s="17">
        <v>0.5</v>
      </c>
      <c r="L29" s="17">
        <v>0.65290001776078999</v>
      </c>
      <c r="M29" s="17">
        <v>0.56211680888829496</v>
      </c>
      <c r="N29" s="17">
        <v>0.73481432461193796</v>
      </c>
      <c r="O29" s="17">
        <v>0.93255836230926303</v>
      </c>
      <c r="P29" s="17">
        <v>0.18968633931543599</v>
      </c>
      <c r="Q29" s="17">
        <v>0.57188146285678398</v>
      </c>
      <c r="R29" s="17">
        <v>0.92380687692463903</v>
      </c>
      <c r="S29" s="17">
        <v>3.0789030002584501E-2</v>
      </c>
      <c r="T29" s="17"/>
      <c r="U29" s="17">
        <v>0.60893864603929704</v>
      </c>
      <c r="V29" s="17">
        <v>0.68790357658961498</v>
      </c>
      <c r="W29" s="17">
        <v>0.61561140422625404</v>
      </c>
      <c r="X29" s="17">
        <v>0.66320506516968203</v>
      </c>
      <c r="Y29" s="17"/>
      <c r="Z29" s="17">
        <v>0.53493330344247803</v>
      </c>
      <c r="AA29" s="17">
        <v>0.77593337363271697</v>
      </c>
      <c r="AB29" s="17">
        <v>0.72953686374648297</v>
      </c>
      <c r="AC29" s="17">
        <v>0.53186574396490904</v>
      </c>
      <c r="AD29" s="17">
        <v>0.32435614247886202</v>
      </c>
      <c r="AE29" s="17">
        <v>0.84785326880662903</v>
      </c>
      <c r="AF29" s="17">
        <v>0.80389919853248004</v>
      </c>
      <c r="AG29" s="17">
        <v>0.52926396103506401</v>
      </c>
      <c r="AH29" s="17">
        <v>0.69729380130436303</v>
      </c>
      <c r="AI29" s="17">
        <v>0.75758221270358195</v>
      </c>
      <c r="AJ29" s="17"/>
      <c r="AK29" s="17">
        <v>0.60067338872824005</v>
      </c>
      <c r="AL29" s="17">
        <v>0.34126894220418003</v>
      </c>
      <c r="AM29" s="17">
        <v>0.50854064688721001</v>
      </c>
      <c r="AN29" s="17">
        <v>0.61964332526698795</v>
      </c>
      <c r="AO29" s="17">
        <v>0.51575439347659402</v>
      </c>
      <c r="AP29" s="17">
        <v>0.96466514880219401</v>
      </c>
      <c r="AQ29" s="17">
        <v>0.76897239572967901</v>
      </c>
      <c r="AR29" s="17"/>
      <c r="AS29" s="17">
        <v>0.62659003181317396</v>
      </c>
      <c r="AT29" s="17" t="s">
        <v>107</v>
      </c>
      <c r="AU29" s="17"/>
      <c r="AV29" s="17">
        <v>0.62925708554956294</v>
      </c>
      <c r="AW29" s="17">
        <v>0.74845173476952098</v>
      </c>
      <c r="AX29" s="17">
        <v>0.566529187234869</v>
      </c>
      <c r="AY29" s="17"/>
      <c r="AZ29" s="17">
        <v>0.71844230928925101</v>
      </c>
      <c r="BA29" s="17">
        <v>0.60814801880830105</v>
      </c>
      <c r="BB29" s="17"/>
      <c r="BC29" s="17">
        <v>0.59504475020607805</v>
      </c>
      <c r="BD29" s="17">
        <v>0.64601475130117103</v>
      </c>
      <c r="BE29" s="17"/>
      <c r="BF29" s="17">
        <v>0.626147937956815</v>
      </c>
      <c r="BG29" s="17">
        <v>0.66320506516968203</v>
      </c>
      <c r="BH29" s="17"/>
      <c r="BI29" s="17">
        <v>0.82491577039191399</v>
      </c>
      <c r="BJ29" s="17">
        <v>0.50212867109065196</v>
      </c>
      <c r="BK29" s="17"/>
      <c r="BL29" s="17">
        <v>0.44579824588084899</v>
      </c>
      <c r="BM29" s="17">
        <v>0.62857003294369196</v>
      </c>
      <c r="BN29" s="17">
        <v>0.72239286751643395</v>
      </c>
      <c r="BO29" s="17">
        <v>0.65501239703261604</v>
      </c>
    </row>
    <row r="30" spans="2:67" x14ac:dyDescent="0.35">
      <c r="B30" t="s">
        <v>96</v>
      </c>
      <c r="C30" s="17">
        <v>0.48235531551199601</v>
      </c>
      <c r="D30" s="17">
        <v>0.27273423152792597</v>
      </c>
      <c r="E30" s="17">
        <v>0.770586907517822</v>
      </c>
      <c r="F30" s="17">
        <v>0.85752801443627003</v>
      </c>
      <c r="G30" s="17">
        <v>0.46457663770287899</v>
      </c>
      <c r="H30" s="17">
        <v>9.9083563235470906E-2</v>
      </c>
      <c r="I30" s="17">
        <v>0.87058769274265002</v>
      </c>
      <c r="J30" s="17">
        <v>0.42891217034323698</v>
      </c>
      <c r="K30" s="17">
        <v>1</v>
      </c>
      <c r="L30" s="17">
        <v>0.43281272602833998</v>
      </c>
      <c r="M30" s="17">
        <v>0.52012355137154997</v>
      </c>
      <c r="N30" s="17">
        <v>0.21024010189469999</v>
      </c>
      <c r="O30" s="17">
        <v>3.56470102981215E-2</v>
      </c>
      <c r="P30" s="17">
        <v>0.20898582466679999</v>
      </c>
      <c r="Q30" s="17">
        <v>0.45548599024846298</v>
      </c>
      <c r="R30" s="17">
        <v>0.43654978448418402</v>
      </c>
      <c r="S30" s="17">
        <v>2.7632228683242398E-2</v>
      </c>
      <c r="T30" s="17"/>
      <c r="U30" s="17">
        <v>0.44391611873655001</v>
      </c>
      <c r="V30" s="17">
        <v>0.59452275249768205</v>
      </c>
      <c r="W30" s="17">
        <v>0.55914956519225301</v>
      </c>
      <c r="X30" s="17">
        <v>0.51312575165540197</v>
      </c>
      <c r="Y30" s="17"/>
      <c r="Z30" s="17">
        <v>0.39153279129273899</v>
      </c>
      <c r="AA30" s="17">
        <v>0.49636300418107898</v>
      </c>
      <c r="AB30" s="17">
        <v>0.594226204084498</v>
      </c>
      <c r="AC30" s="17">
        <v>0.49587062997192699</v>
      </c>
      <c r="AD30" s="17">
        <v>0.19631206103364801</v>
      </c>
      <c r="AE30" s="17">
        <v>0.48413421689077002</v>
      </c>
      <c r="AF30" s="17">
        <v>0.80897023767129606</v>
      </c>
      <c r="AG30" s="17">
        <v>0.69399052289956198</v>
      </c>
      <c r="AH30" s="17">
        <v>0.65476794793329196</v>
      </c>
      <c r="AI30" s="17">
        <v>0.53434254493102695</v>
      </c>
      <c r="AJ30" s="17"/>
      <c r="AK30" s="17">
        <v>0.35987751303014598</v>
      </c>
      <c r="AL30" s="17">
        <v>0.44021051660214899</v>
      </c>
      <c r="AM30" s="17">
        <v>0.28065740396067901</v>
      </c>
      <c r="AN30" s="17">
        <v>0.58058911067652497</v>
      </c>
      <c r="AO30" s="17">
        <v>0.69638218623278003</v>
      </c>
      <c r="AP30" s="17">
        <v>0.44024471403218102</v>
      </c>
      <c r="AQ30" s="17">
        <v>0.35540099638849398</v>
      </c>
      <c r="AR30" s="17"/>
      <c r="AS30" s="17">
        <v>0.48235531551199601</v>
      </c>
      <c r="AT30" s="17" t="s">
        <v>107</v>
      </c>
      <c r="AU30" s="17"/>
      <c r="AV30" s="17">
        <v>0.45965931661394199</v>
      </c>
      <c r="AW30" s="17">
        <v>0.61599111154812602</v>
      </c>
      <c r="AX30" s="17">
        <v>0.41240282128349898</v>
      </c>
      <c r="AY30" s="17"/>
      <c r="AZ30" s="17">
        <v>0.76360833215871504</v>
      </c>
      <c r="BA30" s="17">
        <v>0.42588560204180498</v>
      </c>
      <c r="BB30" s="17"/>
      <c r="BC30" s="17">
        <v>0.464903210870527</v>
      </c>
      <c r="BD30" s="17">
        <v>0.49310184303893501</v>
      </c>
      <c r="BE30" s="17"/>
      <c r="BF30" s="17">
        <v>0.48198378995187902</v>
      </c>
      <c r="BG30" s="17">
        <v>0.51312575165540197</v>
      </c>
      <c r="BH30" s="17"/>
      <c r="BI30" s="17">
        <v>0.480025039693113</v>
      </c>
      <c r="BJ30" s="17">
        <v>0.483817704112463</v>
      </c>
      <c r="BK30" s="17"/>
      <c r="BL30" s="17">
        <v>0.41759287981149201</v>
      </c>
      <c r="BM30" s="17">
        <v>0.43984647371586399</v>
      </c>
      <c r="BN30" s="17">
        <v>0.53801719316057695</v>
      </c>
      <c r="BO30" s="17">
        <v>0.69850575617660204</v>
      </c>
    </row>
    <row r="31" spans="2:67" x14ac:dyDescent="0.35">
      <c r="B31" t="s">
        <v>97</v>
      </c>
      <c r="C31" s="17">
        <v>0.35800485604688298</v>
      </c>
      <c r="D31" s="17">
        <v>0.157667762575669</v>
      </c>
      <c r="E31" s="17">
        <v>0.32156349263053202</v>
      </c>
      <c r="F31" s="17">
        <v>7.6367489866214597E-2</v>
      </c>
      <c r="G31" s="17">
        <v>0.12388843342773199</v>
      </c>
      <c r="H31" s="17">
        <v>0</v>
      </c>
      <c r="I31" s="17">
        <v>0.88783770433336096</v>
      </c>
      <c r="J31" s="17">
        <v>0.41024778383282601</v>
      </c>
      <c r="K31" s="17">
        <v>0</v>
      </c>
      <c r="L31" s="17">
        <v>0.302097560378985</v>
      </c>
      <c r="M31" s="17">
        <v>0.49886691465308503</v>
      </c>
      <c r="N31" s="17">
        <v>0.56430803141663499</v>
      </c>
      <c r="O31" s="17">
        <v>0.96242679824912603</v>
      </c>
      <c r="P31" s="17">
        <v>0.19342016426038899</v>
      </c>
      <c r="Q31" s="17">
        <v>1.3683726552623499E-2</v>
      </c>
      <c r="R31" s="17">
        <v>0.27756674187094998</v>
      </c>
      <c r="S31" s="17">
        <v>2.7632228683242398E-2</v>
      </c>
      <c r="T31" s="17"/>
      <c r="U31" s="17">
        <v>0.34882650986803798</v>
      </c>
      <c r="V31" s="17">
        <v>0.37286566893592699</v>
      </c>
      <c r="W31" s="17">
        <v>0.40356784412102098</v>
      </c>
      <c r="X31" s="17">
        <v>0.46089277338637902</v>
      </c>
      <c r="Y31" s="17"/>
      <c r="Z31" s="17">
        <v>0.18435605970931401</v>
      </c>
      <c r="AA31" s="17">
        <v>0.53072032613064901</v>
      </c>
      <c r="AB31" s="17">
        <v>0.56240932982265202</v>
      </c>
      <c r="AC31" s="17">
        <v>0.393459804400147</v>
      </c>
      <c r="AD31" s="17">
        <v>0.37321359451688102</v>
      </c>
      <c r="AE31" s="17">
        <v>0.48318631610101698</v>
      </c>
      <c r="AF31" s="17">
        <v>0.203519543669159</v>
      </c>
      <c r="AG31" s="17">
        <v>0.36899397559137898</v>
      </c>
      <c r="AH31" s="17">
        <v>0.39751797707037201</v>
      </c>
      <c r="AI31" s="17">
        <v>0.50078469469947795</v>
      </c>
      <c r="AJ31" s="17"/>
      <c r="AK31" s="17">
        <v>0.32646115386028202</v>
      </c>
      <c r="AL31" s="17">
        <v>0.459410313840111</v>
      </c>
      <c r="AM31" s="17">
        <v>0.64311879037540098</v>
      </c>
      <c r="AN31" s="17">
        <v>0.31379035817983297</v>
      </c>
      <c r="AO31" s="17">
        <v>0.209360719471959</v>
      </c>
      <c r="AP31" s="17">
        <v>0.50088373778556405</v>
      </c>
      <c r="AQ31" s="17">
        <v>0.30335143289699401</v>
      </c>
      <c r="AR31" s="17"/>
      <c r="AS31" s="17">
        <v>0.35800485604688298</v>
      </c>
      <c r="AT31" s="17" t="s">
        <v>107</v>
      </c>
      <c r="AU31" s="17"/>
      <c r="AV31" s="17">
        <v>0.41784120008838099</v>
      </c>
      <c r="AW31" s="17">
        <v>0.49927694158206498</v>
      </c>
      <c r="AX31" s="17">
        <v>0.24357540479710499</v>
      </c>
      <c r="AY31" s="17"/>
      <c r="AZ31" s="17">
        <v>0.49622722012512299</v>
      </c>
      <c r="BA31" s="17">
        <v>0.33025270110919902</v>
      </c>
      <c r="BB31" s="17"/>
      <c r="BC31" s="17">
        <v>0.30785104290318699</v>
      </c>
      <c r="BD31" s="17">
        <v>0.38888819903630101</v>
      </c>
      <c r="BE31" s="17"/>
      <c r="BF31" s="17">
        <v>0.356762576251411</v>
      </c>
      <c r="BG31" s="17">
        <v>0.46089277338637902</v>
      </c>
      <c r="BH31" s="17"/>
      <c r="BI31" s="17">
        <v>0.402004606221397</v>
      </c>
      <c r="BJ31" s="17">
        <v>0.33039235946718698</v>
      </c>
      <c r="BK31" s="17"/>
      <c r="BL31" s="17">
        <v>0.27456836642676902</v>
      </c>
      <c r="BM31" s="17">
        <v>0.32050898239733699</v>
      </c>
      <c r="BN31" s="17">
        <v>0.40998469297033402</v>
      </c>
      <c r="BO31" s="17">
        <v>0.60756818093516196</v>
      </c>
    </row>
    <row r="32" spans="2:67" x14ac:dyDescent="0.35">
      <c r="B32" t="s">
        <v>98</v>
      </c>
      <c r="C32" s="17">
        <v>0.224026176420423</v>
      </c>
      <c r="D32" s="17">
        <v>0.25334374097706502</v>
      </c>
      <c r="E32" s="17">
        <v>0.189289608334338</v>
      </c>
      <c r="F32" s="17">
        <v>7.2216936205922802E-2</v>
      </c>
      <c r="G32" s="17">
        <v>0.44350040180010197</v>
      </c>
      <c r="H32" s="17">
        <v>0</v>
      </c>
      <c r="I32" s="17">
        <v>0.89504381932633303</v>
      </c>
      <c r="J32" s="17">
        <v>0.17315518652387399</v>
      </c>
      <c r="K32" s="17">
        <v>0</v>
      </c>
      <c r="L32" s="17">
        <v>0.15792698342987399</v>
      </c>
      <c r="M32" s="17">
        <v>0.28260908081450498</v>
      </c>
      <c r="N32" s="17">
        <v>0.30775153236022401</v>
      </c>
      <c r="O32" s="17">
        <v>3.1794627392615502E-2</v>
      </c>
      <c r="P32" s="17">
        <v>2.8011743556253299E-2</v>
      </c>
      <c r="Q32" s="17">
        <v>0.56835165270126897</v>
      </c>
      <c r="R32" s="17">
        <v>5.7331177046806095E-4</v>
      </c>
      <c r="S32" s="17">
        <v>4.7352019790131298E-3</v>
      </c>
      <c r="T32" s="17"/>
      <c r="U32" s="17">
        <v>0.17014110666603399</v>
      </c>
      <c r="V32" s="17">
        <v>0.35854281159648899</v>
      </c>
      <c r="W32" s="17">
        <v>0.39711284943616298</v>
      </c>
      <c r="X32" s="17">
        <v>0.39186257436834199</v>
      </c>
      <c r="Y32" s="17"/>
      <c r="Z32" s="17">
        <v>0.10286230594234599</v>
      </c>
      <c r="AA32" s="17">
        <v>0.22567671920936799</v>
      </c>
      <c r="AB32" s="17">
        <v>0.52492589931737699</v>
      </c>
      <c r="AC32" s="17">
        <v>0.23307537009386201</v>
      </c>
      <c r="AD32" s="17">
        <v>8.8900949559445594E-2</v>
      </c>
      <c r="AE32" s="17">
        <v>0.16364677588459101</v>
      </c>
      <c r="AF32" s="17">
        <v>0.201479087664164</v>
      </c>
      <c r="AG32" s="17">
        <v>0.32521972345976402</v>
      </c>
      <c r="AH32" s="17">
        <v>0.307939667857628</v>
      </c>
      <c r="AI32" s="17">
        <v>0.45399571483766099</v>
      </c>
      <c r="AJ32" s="17"/>
      <c r="AK32" s="17">
        <v>0.139701569025032</v>
      </c>
      <c r="AL32" s="17">
        <v>0.47182784858895099</v>
      </c>
      <c r="AM32" s="17">
        <v>0.24934044930904001</v>
      </c>
      <c r="AN32" s="17">
        <v>0.13317477324125801</v>
      </c>
      <c r="AO32" s="17">
        <v>0.26277287219341999</v>
      </c>
      <c r="AP32" s="17">
        <v>0.22224614012275601</v>
      </c>
      <c r="AQ32" s="17">
        <v>0.30647667274618401</v>
      </c>
      <c r="AR32" s="17"/>
      <c r="AS32" s="17">
        <v>0.224026176420423</v>
      </c>
      <c r="AT32" s="17" t="s">
        <v>107</v>
      </c>
      <c r="AU32" s="17"/>
      <c r="AV32" s="17">
        <v>0.243655984051737</v>
      </c>
      <c r="AW32" s="17">
        <v>0.26805005845418201</v>
      </c>
      <c r="AX32" s="17">
        <v>0.17188897359579999</v>
      </c>
      <c r="AY32" s="17"/>
      <c r="AZ32" s="17">
        <v>0.31989544525533398</v>
      </c>
      <c r="BA32" s="17">
        <v>0.20477763570697699</v>
      </c>
      <c r="BB32" s="17"/>
      <c r="BC32" s="17">
        <v>0.248146325695109</v>
      </c>
      <c r="BD32" s="17">
        <v>0.20917364983641601</v>
      </c>
      <c r="BE32" s="17"/>
      <c r="BF32" s="17">
        <v>0.22199970167482699</v>
      </c>
      <c r="BG32" s="17">
        <v>0.39186257436834199</v>
      </c>
      <c r="BH32" s="17"/>
      <c r="BI32" s="17">
        <v>0.26045480061062798</v>
      </c>
      <c r="BJ32" s="17">
        <v>0.201165017962354</v>
      </c>
      <c r="BK32" s="17"/>
      <c r="BL32" s="17">
        <v>9.3039700293887098E-2</v>
      </c>
      <c r="BM32" s="17">
        <v>0.155008100203641</v>
      </c>
      <c r="BN32" s="17">
        <v>0.33459546551867902</v>
      </c>
      <c r="BO32" s="17">
        <v>0.494594846855405</v>
      </c>
    </row>
    <row r="33" spans="2:67" x14ac:dyDescent="0.35">
      <c r="B33" t="s">
        <v>99</v>
      </c>
      <c r="C33" s="17">
        <v>0.21689070819704201</v>
      </c>
      <c r="D33" s="17">
        <v>5.6703071191891503E-2</v>
      </c>
      <c r="E33" s="17">
        <v>0.66655301641127596</v>
      </c>
      <c r="F33" s="17">
        <v>2.8605968038809201E-2</v>
      </c>
      <c r="G33" s="17">
        <v>1.22937133341231E-2</v>
      </c>
      <c r="H33" s="17">
        <v>0</v>
      </c>
      <c r="I33" s="17">
        <v>0.82600655263647105</v>
      </c>
      <c r="J33" s="17">
        <v>0.31368953536809002</v>
      </c>
      <c r="K33" s="17">
        <v>0.5</v>
      </c>
      <c r="L33" s="17">
        <v>4.0275068081532903E-2</v>
      </c>
      <c r="M33" s="17">
        <v>0.14230923378803301</v>
      </c>
      <c r="N33" s="17">
        <v>8.89872903948025E-3</v>
      </c>
      <c r="O33" s="17">
        <v>5.7785743582589701E-3</v>
      </c>
      <c r="P33" s="17">
        <v>4.3577403962663901E-2</v>
      </c>
      <c r="Q33" s="17">
        <v>1.45661790915024E-2</v>
      </c>
      <c r="R33" s="17">
        <v>0.28645678541533398</v>
      </c>
      <c r="S33" s="17">
        <v>0.209769416780615</v>
      </c>
      <c r="T33" s="17"/>
      <c r="U33" s="17">
        <v>0.19020300750550201</v>
      </c>
      <c r="V33" s="17">
        <v>0.26099279166578199</v>
      </c>
      <c r="W33" s="17">
        <v>0.36387326479253601</v>
      </c>
      <c r="X33" s="17">
        <v>0.438833848860262</v>
      </c>
      <c r="Y33" s="17"/>
      <c r="Z33" s="17">
        <v>4.0521099132395197E-2</v>
      </c>
      <c r="AA33" s="17">
        <v>0.28851188987712401</v>
      </c>
      <c r="AB33" s="17">
        <v>0.18572809072736199</v>
      </c>
      <c r="AC33" s="17">
        <v>0.30820885523181601</v>
      </c>
      <c r="AD33" s="17">
        <v>0.380094362783718</v>
      </c>
      <c r="AE33" s="17">
        <v>0.119585856560746</v>
      </c>
      <c r="AF33" s="17">
        <v>9.8847196828390299E-2</v>
      </c>
      <c r="AG33" s="17">
        <v>0.429660458136706</v>
      </c>
      <c r="AH33" s="17">
        <v>0.33287981086610302</v>
      </c>
      <c r="AI33" s="17">
        <v>0.550512695858701</v>
      </c>
      <c r="AJ33" s="17"/>
      <c r="AK33" s="17">
        <v>6.6165932815512404E-2</v>
      </c>
      <c r="AL33" s="17">
        <v>0.37904139823770799</v>
      </c>
      <c r="AM33" s="17">
        <v>0.33248463824076502</v>
      </c>
      <c r="AN33" s="17">
        <v>4.76375970882277E-2</v>
      </c>
      <c r="AO33" s="17">
        <v>0.45383710534891603</v>
      </c>
      <c r="AP33" s="17">
        <v>0.26253533800961298</v>
      </c>
      <c r="AQ33" s="17">
        <v>0.17061029522082699</v>
      </c>
      <c r="AR33" s="17"/>
      <c r="AS33" s="17">
        <v>0.21689070819704201</v>
      </c>
      <c r="AT33" s="17" t="s">
        <v>107</v>
      </c>
      <c r="AU33" s="17"/>
      <c r="AV33" s="17">
        <v>0.18506392919550399</v>
      </c>
      <c r="AW33" s="17">
        <v>0.30213091559176902</v>
      </c>
      <c r="AX33" s="17">
        <v>0.19738119223470901</v>
      </c>
      <c r="AY33" s="17"/>
      <c r="AZ33" s="17">
        <v>0.41576546448696799</v>
      </c>
      <c r="BA33" s="17">
        <v>0.176960823575564</v>
      </c>
      <c r="BB33" s="17"/>
      <c r="BC33" s="17">
        <v>0.24779948382415201</v>
      </c>
      <c r="BD33" s="17">
        <v>0.19785793163945301</v>
      </c>
      <c r="BE33" s="17"/>
      <c r="BF33" s="17">
        <v>0.21421094281234901</v>
      </c>
      <c r="BG33" s="17">
        <v>0.438833848860262</v>
      </c>
      <c r="BH33" s="17"/>
      <c r="BI33" s="17">
        <v>0.19366807722431501</v>
      </c>
      <c r="BJ33" s="17">
        <v>0.23146430954165501</v>
      </c>
      <c r="BK33" s="17"/>
      <c r="BL33" s="17">
        <v>9.3890414785393894E-2</v>
      </c>
      <c r="BM33" s="17">
        <v>0.148803648691755</v>
      </c>
      <c r="BN33" s="17">
        <v>0.32483506913357102</v>
      </c>
      <c r="BO33" s="17">
        <v>0.476536966233718</v>
      </c>
    </row>
    <row r="34" spans="2:67" x14ac:dyDescent="0.35">
      <c r="B34" t="s">
        <v>100</v>
      </c>
      <c r="C34" s="17">
        <v>0.21656301347679199</v>
      </c>
      <c r="D34" s="17">
        <v>5.8176268416230102E-2</v>
      </c>
      <c r="E34" s="17">
        <v>0.51906384104664105</v>
      </c>
      <c r="F34" s="17">
        <v>0.28359658837935797</v>
      </c>
      <c r="G34" s="17">
        <v>0.10351443567804899</v>
      </c>
      <c r="H34" s="17">
        <v>0</v>
      </c>
      <c r="I34" s="17">
        <v>8.1956165219385799E-2</v>
      </c>
      <c r="J34" s="17">
        <v>0.245423372102967</v>
      </c>
      <c r="K34" s="17">
        <v>0.5</v>
      </c>
      <c r="L34" s="17">
        <v>5.2903064535176403E-2</v>
      </c>
      <c r="M34" s="17">
        <v>0.210738644568853</v>
      </c>
      <c r="N34" s="17">
        <v>0.174146999591555</v>
      </c>
      <c r="O34" s="17">
        <v>3.3720818845368497E-2</v>
      </c>
      <c r="P34" s="17">
        <v>0.646149848295413</v>
      </c>
      <c r="Q34" s="17">
        <v>3.0014810721883601E-2</v>
      </c>
      <c r="R34" s="17">
        <v>5.7331177046806095E-4</v>
      </c>
      <c r="S34" s="17">
        <v>4.7352019790131298E-3</v>
      </c>
      <c r="T34" s="17"/>
      <c r="U34" s="17">
        <v>0.20523567235714699</v>
      </c>
      <c r="V34" s="17">
        <v>0.19019711264477801</v>
      </c>
      <c r="W34" s="17">
        <v>0.42643889498107501</v>
      </c>
      <c r="X34" s="17">
        <v>0.48334867590540598</v>
      </c>
      <c r="Y34" s="17"/>
      <c r="Z34" s="17">
        <v>0.15968802522436401</v>
      </c>
      <c r="AA34" s="17">
        <v>0.15674357708729</v>
      </c>
      <c r="AB34" s="17">
        <v>0.12563475726800399</v>
      </c>
      <c r="AC34" s="17">
        <v>0.26092168713959002</v>
      </c>
      <c r="AD34" s="17">
        <v>0.31764471368922398</v>
      </c>
      <c r="AE34" s="17">
        <v>0.466100367489233</v>
      </c>
      <c r="AF34" s="17">
        <v>0.31688663809555301</v>
      </c>
      <c r="AG34" s="17">
        <v>0.44529682349829702</v>
      </c>
      <c r="AH34" s="17">
        <v>0.431640302432792</v>
      </c>
      <c r="AI34" s="17">
        <v>0.54036461845031802</v>
      </c>
      <c r="AJ34" s="17"/>
      <c r="AK34" s="17">
        <v>0.107971475499338</v>
      </c>
      <c r="AL34" s="17">
        <v>0.20074330529967599</v>
      </c>
      <c r="AM34" s="17">
        <v>0.206198932767861</v>
      </c>
      <c r="AN34" s="17">
        <v>0.166948473627619</v>
      </c>
      <c r="AO34" s="17">
        <v>0.26665511023757599</v>
      </c>
      <c r="AP34" s="17">
        <v>0.28808643342891899</v>
      </c>
      <c r="AQ34" s="17">
        <v>0.31353250014696998</v>
      </c>
      <c r="AR34" s="17"/>
      <c r="AS34" s="17">
        <v>0.21656301347679199</v>
      </c>
      <c r="AT34" s="17" t="s">
        <v>107</v>
      </c>
      <c r="AU34" s="17"/>
      <c r="AV34" s="17">
        <v>0.19033591212140999</v>
      </c>
      <c r="AW34" s="17">
        <v>0.30413174056404801</v>
      </c>
      <c r="AX34" s="17">
        <v>0.19867851174040899</v>
      </c>
      <c r="AY34" s="17"/>
      <c r="AZ34" s="17">
        <v>0.26693398209786501</v>
      </c>
      <c r="BA34" s="17">
        <v>0.20644957825337301</v>
      </c>
      <c r="BB34" s="17"/>
      <c r="BC34" s="17">
        <v>0.31360212752827799</v>
      </c>
      <c r="BD34" s="17">
        <v>0.156808987714985</v>
      </c>
      <c r="BE34" s="17"/>
      <c r="BF34" s="17">
        <v>0.21334181465455301</v>
      </c>
      <c r="BG34" s="17">
        <v>0.48334867590540598</v>
      </c>
      <c r="BH34" s="17"/>
      <c r="BI34" s="17">
        <v>0.209035198831139</v>
      </c>
      <c r="BJ34" s="17">
        <v>0.22128717112158</v>
      </c>
      <c r="BK34" s="17"/>
      <c r="BL34" s="17">
        <v>0.18400565677869099</v>
      </c>
      <c r="BM34" s="17">
        <v>0.148952802949542</v>
      </c>
      <c r="BN34" s="17">
        <v>0.31408867645750199</v>
      </c>
      <c r="BO34" s="17">
        <v>0.35293668904860798</v>
      </c>
    </row>
    <row r="35" spans="2:67" x14ac:dyDescent="0.35">
      <c r="B35" t="s">
        <v>101</v>
      </c>
      <c r="C35" s="17">
        <v>0.19267048074506399</v>
      </c>
      <c r="D35" s="17">
        <v>8.7245766146866494E-2</v>
      </c>
      <c r="E35" s="17">
        <v>0.16068872348403601</v>
      </c>
      <c r="F35" s="17">
        <v>0.22251585212905001</v>
      </c>
      <c r="G35" s="17">
        <v>0.115105910859078</v>
      </c>
      <c r="H35" s="17">
        <v>0</v>
      </c>
      <c r="I35" s="17">
        <v>0.44966885603025097</v>
      </c>
      <c r="J35" s="17">
        <v>0.19323806328688201</v>
      </c>
      <c r="K35" s="17">
        <v>0</v>
      </c>
      <c r="L35" s="17">
        <v>0.30492952782683702</v>
      </c>
      <c r="M35" s="17">
        <v>0.263093303348996</v>
      </c>
      <c r="N35" s="17">
        <v>4.3374515095649498E-2</v>
      </c>
      <c r="O35" s="17">
        <v>3.3720818845368497E-2</v>
      </c>
      <c r="P35" s="17">
        <v>0.188441731000452</v>
      </c>
      <c r="Q35" s="17">
        <v>0.45372108517070497</v>
      </c>
      <c r="R35" s="17">
        <v>8.3167317739159998E-3</v>
      </c>
      <c r="S35" s="17">
        <v>0.211347817440286</v>
      </c>
      <c r="T35" s="17"/>
      <c r="U35" s="17">
        <v>0.145942055355436</v>
      </c>
      <c r="V35" s="17">
        <v>0.30829497365351699</v>
      </c>
      <c r="W35" s="17">
        <v>0.33959520998959403</v>
      </c>
      <c r="X35" s="17">
        <v>0.36982768066635802</v>
      </c>
      <c r="Y35" s="17"/>
      <c r="Z35" s="17">
        <v>0.186004339865739</v>
      </c>
      <c r="AA35" s="17">
        <v>4.3999261254729402E-2</v>
      </c>
      <c r="AB35" s="17">
        <v>0.37182895400924199</v>
      </c>
      <c r="AC35" s="17">
        <v>0.33534787959956103</v>
      </c>
      <c r="AD35" s="17">
        <v>7.9333443095386397E-2</v>
      </c>
      <c r="AE35" s="17">
        <v>0.47246365718664501</v>
      </c>
      <c r="AF35" s="17">
        <v>0.17600530950223101</v>
      </c>
      <c r="AG35" s="17">
        <v>0.328577112236281</v>
      </c>
      <c r="AH35" s="17">
        <v>0.337688952031028</v>
      </c>
      <c r="AI35" s="17">
        <v>0.42657314379799699</v>
      </c>
      <c r="AJ35" s="17"/>
      <c r="AK35" s="17">
        <v>0.17137497659714801</v>
      </c>
      <c r="AL35" s="17">
        <v>0.36260569662437497</v>
      </c>
      <c r="AM35" s="17">
        <v>0.191149192775702</v>
      </c>
      <c r="AN35" s="17">
        <v>0.11543024998290299</v>
      </c>
      <c r="AO35" s="17">
        <v>0.19328172234919799</v>
      </c>
      <c r="AP35" s="17">
        <v>0.19699303271919</v>
      </c>
      <c r="AQ35" s="17">
        <v>0.26845252679652498</v>
      </c>
      <c r="AR35" s="17"/>
      <c r="AS35" s="17">
        <v>0.19267048074506399</v>
      </c>
      <c r="AT35" s="17" t="s">
        <v>107</v>
      </c>
      <c r="AU35" s="17"/>
      <c r="AV35" s="17">
        <v>0.17229361424343001</v>
      </c>
      <c r="AW35" s="17">
        <v>0.30094156887701801</v>
      </c>
      <c r="AX35" s="17">
        <v>0.153598730869834</v>
      </c>
      <c r="AY35" s="17"/>
      <c r="AZ35" s="17">
        <v>0.191566025286386</v>
      </c>
      <c r="BA35" s="17">
        <v>0.19289223226273899</v>
      </c>
      <c r="BB35" s="17"/>
      <c r="BC35" s="17">
        <v>0.19341378156453601</v>
      </c>
      <c r="BD35" s="17">
        <v>0.19221277648065799</v>
      </c>
      <c r="BE35" s="17"/>
      <c r="BF35" s="17">
        <v>0.190531465632547</v>
      </c>
      <c r="BG35" s="17">
        <v>0.36982768066635802</v>
      </c>
      <c r="BH35" s="17"/>
      <c r="BI35" s="17">
        <v>0.20240487866086301</v>
      </c>
      <c r="BJ35" s="17">
        <v>0.186561559033252</v>
      </c>
      <c r="BK35" s="17"/>
      <c r="BL35" s="17">
        <v>9.5840250500484905E-2</v>
      </c>
      <c r="BM35" s="17">
        <v>0.12348206533230199</v>
      </c>
      <c r="BN35" s="17">
        <v>0.30010813409187298</v>
      </c>
      <c r="BO35" s="17">
        <v>0.36826569984452001</v>
      </c>
    </row>
    <row r="36" spans="2:67" x14ac:dyDescent="0.35">
      <c r="B36" t="s">
        <v>102</v>
      </c>
      <c r="C36" s="17">
        <v>0.129172133481813</v>
      </c>
      <c r="D36" s="17">
        <v>9.2771845095979993E-2</v>
      </c>
      <c r="E36" s="17">
        <v>6.5464683638077795E-2</v>
      </c>
      <c r="F36" s="17">
        <v>0.220111710042588</v>
      </c>
      <c r="G36" s="17">
        <v>0.104918911984236</v>
      </c>
      <c r="H36" s="17">
        <v>0.89408613676123005</v>
      </c>
      <c r="I36" s="17">
        <v>0.93816884830310998</v>
      </c>
      <c r="J36" s="17">
        <v>0.170999638487876</v>
      </c>
      <c r="K36" s="17">
        <v>0</v>
      </c>
      <c r="L36" s="17">
        <v>3.2220054465226397E-2</v>
      </c>
      <c r="M36" s="17">
        <v>0.15705036066598399</v>
      </c>
      <c r="N36" s="17">
        <v>5.5275753510576602E-3</v>
      </c>
      <c r="O36" s="17">
        <v>3.3720818845368497E-2</v>
      </c>
      <c r="P36" s="17">
        <v>0.174120678909025</v>
      </c>
      <c r="Q36" s="17">
        <v>1.7649050777577299E-3</v>
      </c>
      <c r="R36" s="17">
        <v>0</v>
      </c>
      <c r="S36" s="17">
        <v>4.7352019790131298E-3</v>
      </c>
      <c r="T36" s="17"/>
      <c r="U36" s="17">
        <v>6.5427255029481907E-2</v>
      </c>
      <c r="V36" s="17">
        <v>0.25902594493428199</v>
      </c>
      <c r="W36" s="17">
        <v>0.39733901929346099</v>
      </c>
      <c r="X36" s="17">
        <v>0.57695331441180697</v>
      </c>
      <c r="Y36" s="17"/>
      <c r="Z36" s="17">
        <v>4.0468776508150499E-2</v>
      </c>
      <c r="AA36" s="17">
        <v>9.65226600046689E-2</v>
      </c>
      <c r="AB36" s="17">
        <v>0.14766401445529001</v>
      </c>
      <c r="AC36" s="17">
        <v>0.29263496691935198</v>
      </c>
      <c r="AD36" s="17">
        <v>3.2635289875950803E-2</v>
      </c>
      <c r="AE36" s="17">
        <v>0.27135090864038097</v>
      </c>
      <c r="AF36" s="17">
        <v>0.47774214196666798</v>
      </c>
      <c r="AG36" s="17">
        <v>0.27949641711307699</v>
      </c>
      <c r="AH36" s="17">
        <v>0.38583610921330402</v>
      </c>
      <c r="AI36" s="17">
        <v>0.61531394228871195</v>
      </c>
      <c r="AJ36" s="17"/>
      <c r="AK36" s="17">
        <v>0.115021239451099</v>
      </c>
      <c r="AL36" s="17">
        <v>0.29277366626496198</v>
      </c>
      <c r="AM36" s="17">
        <v>0.173936888872089</v>
      </c>
      <c r="AN36" s="17">
        <v>3.3631833247262599E-2</v>
      </c>
      <c r="AO36" s="17">
        <v>0.13245960515431701</v>
      </c>
      <c r="AP36" s="17">
        <v>0.114572415848049</v>
      </c>
      <c r="AQ36" s="17">
        <v>0.20501771451657799</v>
      </c>
      <c r="AR36" s="17"/>
      <c r="AS36" s="17">
        <v>0.129172133481813</v>
      </c>
      <c r="AT36" s="17" t="s">
        <v>107</v>
      </c>
      <c r="AU36" s="17"/>
      <c r="AV36" s="17">
        <v>0.16294953402406601</v>
      </c>
      <c r="AW36" s="17">
        <v>0.13444631263085499</v>
      </c>
      <c r="AX36" s="17">
        <v>0.112584015925454</v>
      </c>
      <c r="AY36" s="17"/>
      <c r="AZ36" s="17">
        <v>0.26360164812849202</v>
      </c>
      <c r="BA36" s="17">
        <v>0.102181503249497</v>
      </c>
      <c r="BB36" s="17"/>
      <c r="BC36" s="17">
        <v>0.12007157715194</v>
      </c>
      <c r="BD36" s="17">
        <v>0.134776006545755</v>
      </c>
      <c r="BE36" s="17"/>
      <c r="BF36" s="17">
        <v>0.123765575275115</v>
      </c>
      <c r="BG36" s="17">
        <v>0.57695331441180697</v>
      </c>
      <c r="BH36" s="17"/>
      <c r="BI36" s="17">
        <v>0.14477548255851799</v>
      </c>
      <c r="BJ36" s="17">
        <v>0.119380090997401</v>
      </c>
      <c r="BK36" s="17"/>
      <c r="BL36" s="17">
        <v>1.6539421698586901E-3</v>
      </c>
      <c r="BM36" s="17">
        <v>4.8376730066449901E-2</v>
      </c>
      <c r="BN36" s="17">
        <v>0.247442369839597</v>
      </c>
      <c r="BO36" s="17">
        <v>0.42079845208473099</v>
      </c>
    </row>
    <row r="37" spans="2:67" x14ac:dyDescent="0.35">
      <c r="B37" t="s">
        <v>103</v>
      </c>
      <c r="C37" s="17">
        <v>7.1645558772499507E-2</v>
      </c>
      <c r="D37" s="17">
        <v>2.0755474365320901E-2</v>
      </c>
      <c r="E37" s="17">
        <v>1.3932531104973301E-2</v>
      </c>
      <c r="F37" s="17">
        <v>0.22644527817016899</v>
      </c>
      <c r="G37" s="17">
        <v>2.17784740558708E-2</v>
      </c>
      <c r="H37" s="17">
        <v>0</v>
      </c>
      <c r="I37" s="17">
        <v>9.0581171014741196E-2</v>
      </c>
      <c r="J37" s="17">
        <v>3.3834164123590499E-2</v>
      </c>
      <c r="K37" s="17">
        <v>0</v>
      </c>
      <c r="L37" s="17">
        <v>0.21638481658985501</v>
      </c>
      <c r="M37" s="17">
        <v>0.10590272694713</v>
      </c>
      <c r="N37" s="17">
        <v>1.3348093559220399E-2</v>
      </c>
      <c r="O37" s="17">
        <v>1.9261914527529901E-3</v>
      </c>
      <c r="P37" s="17">
        <v>2.3033310296316199E-2</v>
      </c>
      <c r="Q37" s="17">
        <v>8.8245253887886605E-4</v>
      </c>
      <c r="R37" s="17">
        <v>1.6633463547832E-2</v>
      </c>
      <c r="S37" s="17">
        <v>4.7352019790131298E-3</v>
      </c>
      <c r="T37" s="17"/>
      <c r="U37" s="17">
        <v>6.3411948037098695E-2</v>
      </c>
      <c r="V37" s="17">
        <v>4.6611373432245903E-2</v>
      </c>
      <c r="W37" s="17">
        <v>0.219800532446112</v>
      </c>
      <c r="X37" s="17">
        <v>0.38804998522282702</v>
      </c>
      <c r="Y37" s="17"/>
      <c r="Z37" s="17">
        <v>8.4171562902663394E-2</v>
      </c>
      <c r="AA37" s="17">
        <v>1.72269947513662E-3</v>
      </c>
      <c r="AB37" s="17">
        <v>9.9819364369788E-2</v>
      </c>
      <c r="AC37" s="17">
        <v>4.4043410213195397E-2</v>
      </c>
      <c r="AD37" s="17">
        <v>1.5922515696238201E-2</v>
      </c>
      <c r="AE37" s="17">
        <v>0.24186425004826501</v>
      </c>
      <c r="AF37" s="17">
        <v>0.40882594947033501</v>
      </c>
      <c r="AG37" s="17">
        <v>3.7052240856512403E-2</v>
      </c>
      <c r="AH37" s="17">
        <v>0.178793215224966</v>
      </c>
      <c r="AI37" s="17">
        <v>0.386382161568601</v>
      </c>
      <c r="AJ37" s="17"/>
      <c r="AK37" s="17">
        <v>0.13782879957493499</v>
      </c>
      <c r="AL37" s="17">
        <v>2.2477933101722702E-2</v>
      </c>
      <c r="AM37" s="17">
        <v>2.8410025906413099E-2</v>
      </c>
      <c r="AN37" s="17">
        <v>5.4836051853202903E-3</v>
      </c>
      <c r="AO37" s="17">
        <v>0.10819556113821201</v>
      </c>
      <c r="AP37" s="17">
        <v>4.1683357095879899E-2</v>
      </c>
      <c r="AQ37" s="17">
        <v>0.165716909257276</v>
      </c>
      <c r="AR37" s="17"/>
      <c r="AS37" s="17">
        <v>7.1645558772499507E-2</v>
      </c>
      <c r="AT37" s="17" t="s">
        <v>107</v>
      </c>
      <c r="AU37" s="17"/>
      <c r="AV37" s="17">
        <v>6.2692022875931994E-2</v>
      </c>
      <c r="AW37" s="17">
        <v>0.12971050843124399</v>
      </c>
      <c r="AX37" s="17">
        <v>4.5937682537736897E-2</v>
      </c>
      <c r="AY37" s="17"/>
      <c r="AZ37" s="17">
        <v>0.137089497542288</v>
      </c>
      <c r="BA37" s="17">
        <v>5.8505786923109301E-2</v>
      </c>
      <c r="BB37" s="17"/>
      <c r="BC37" s="17">
        <v>4.8836691819809902E-2</v>
      </c>
      <c r="BD37" s="17">
        <v>8.5690633656072102E-2</v>
      </c>
      <c r="BE37" s="17"/>
      <c r="BF37" s="17">
        <v>6.7825257649286305E-2</v>
      </c>
      <c r="BG37" s="17">
        <v>0.38804998522282702</v>
      </c>
      <c r="BH37" s="17"/>
      <c r="BI37" s="17">
        <v>9.6329218792444896E-2</v>
      </c>
      <c r="BJ37" s="17">
        <v>5.61550735953837E-2</v>
      </c>
      <c r="BK37" s="17"/>
      <c r="BL37" s="17">
        <v>4.9840294137658996E-4</v>
      </c>
      <c r="BM37" s="17">
        <v>2.4803621372591199E-2</v>
      </c>
      <c r="BN37" s="17">
        <v>0.17140366697831699</v>
      </c>
      <c r="BO37" s="17">
        <v>0.102058834855766</v>
      </c>
    </row>
    <row r="38" spans="2:67" x14ac:dyDescent="0.35">
      <c r="B38" t="s">
        <v>104</v>
      </c>
      <c r="C38" s="17">
        <v>1.54066789611921E-2</v>
      </c>
      <c r="D38" s="17">
        <v>0</v>
      </c>
      <c r="E38" s="17">
        <v>0</v>
      </c>
      <c r="F38" s="17">
        <v>4.3660289345767001E-4</v>
      </c>
      <c r="G38" s="17">
        <v>0</v>
      </c>
      <c r="H38" s="17">
        <v>6.8303000032985802E-3</v>
      </c>
      <c r="I38" s="17">
        <v>0</v>
      </c>
      <c r="J38" s="17">
        <v>2.05163808663642E-4</v>
      </c>
      <c r="K38" s="17">
        <v>0</v>
      </c>
      <c r="L38" s="17">
        <v>5.69747201028733E-2</v>
      </c>
      <c r="M38" s="17">
        <v>0</v>
      </c>
      <c r="N38" s="17">
        <v>0.13414363818432801</v>
      </c>
      <c r="O38" s="17">
        <v>0</v>
      </c>
      <c r="P38" s="17">
        <v>0</v>
      </c>
      <c r="Q38" s="17">
        <v>0</v>
      </c>
      <c r="R38" s="17">
        <v>0</v>
      </c>
      <c r="S38" s="17">
        <v>0</v>
      </c>
      <c r="T38" s="17"/>
      <c r="U38" s="17">
        <v>1.2299887833419201E-2</v>
      </c>
      <c r="V38" s="17">
        <v>2.8830109845761901E-2</v>
      </c>
      <c r="W38" s="17">
        <v>5.3064230592568297E-3</v>
      </c>
      <c r="X38" s="17">
        <v>9.9056078704233205E-3</v>
      </c>
      <c r="Y38" s="17"/>
      <c r="Z38" s="17">
        <v>2.9133090250505402E-2</v>
      </c>
      <c r="AA38" s="17">
        <v>0</v>
      </c>
      <c r="AB38" s="17">
        <v>0</v>
      </c>
      <c r="AC38" s="17">
        <v>0</v>
      </c>
      <c r="AD38" s="17">
        <v>3.3616156330281799E-3</v>
      </c>
      <c r="AE38" s="17">
        <v>3.2219772591012001E-3</v>
      </c>
      <c r="AF38" s="17">
        <v>0</v>
      </c>
      <c r="AG38" s="17">
        <v>0.222012107911431</v>
      </c>
      <c r="AH38" s="17">
        <v>0</v>
      </c>
      <c r="AI38" s="17">
        <v>5.5505650504185204E-3</v>
      </c>
      <c r="AJ38" s="17"/>
      <c r="AK38" s="17">
        <v>0</v>
      </c>
      <c r="AL38" s="17">
        <v>2.5119186807171602E-4</v>
      </c>
      <c r="AM38" s="17">
        <v>0</v>
      </c>
      <c r="AN38" s="17">
        <v>3.9342972387397902E-2</v>
      </c>
      <c r="AO38" s="17">
        <v>4.8184771242913699E-4</v>
      </c>
      <c r="AP38" s="17">
        <v>0</v>
      </c>
      <c r="AQ38" s="17">
        <v>5.42596256219149E-2</v>
      </c>
      <c r="AR38" s="17"/>
      <c r="AS38" s="17">
        <v>1.54066789611921E-2</v>
      </c>
      <c r="AT38" s="17" t="s">
        <v>107</v>
      </c>
      <c r="AU38" s="17"/>
      <c r="AV38" s="17">
        <v>8.9004105369179401E-4</v>
      </c>
      <c r="AW38" s="17">
        <v>0</v>
      </c>
      <c r="AX38" s="17">
        <v>3.85379228813372E-2</v>
      </c>
      <c r="AY38" s="17"/>
      <c r="AZ38" s="17">
        <v>0</v>
      </c>
      <c r="BA38" s="17">
        <v>1.85000173254826E-2</v>
      </c>
      <c r="BB38" s="17"/>
      <c r="BC38" s="17">
        <v>7.6661077310309698E-4</v>
      </c>
      <c r="BD38" s="17">
        <v>2.4421631542081799E-2</v>
      </c>
      <c r="BE38" s="17"/>
      <c r="BF38" s="17">
        <v>1.54730994860334E-2</v>
      </c>
      <c r="BG38" s="17">
        <v>9.9056078704233205E-3</v>
      </c>
      <c r="BH38" s="17"/>
      <c r="BI38" s="17">
        <v>0</v>
      </c>
      <c r="BJ38" s="17">
        <v>2.5075299088194499E-2</v>
      </c>
      <c r="BK38" s="17"/>
      <c r="BL38" s="17">
        <v>4.6672711747655103E-2</v>
      </c>
      <c r="BM38" s="17">
        <v>1.8828542919621799E-2</v>
      </c>
      <c r="BN38" s="17">
        <v>1.0316482222723199E-3</v>
      </c>
      <c r="BO38" s="17">
        <v>0</v>
      </c>
    </row>
    <row r="39" spans="2:67" x14ac:dyDescent="0.35">
      <c r="B39" t="s">
        <v>105</v>
      </c>
      <c r="C39" s="17">
        <v>1.40772308712253E-2</v>
      </c>
      <c r="D39" s="17">
        <v>0.118628284935586</v>
      </c>
      <c r="E39" s="17">
        <v>0</v>
      </c>
      <c r="F39" s="17">
        <v>0</v>
      </c>
      <c r="G39" s="17">
        <v>0</v>
      </c>
      <c r="H39" s="17">
        <v>0</v>
      </c>
      <c r="I39" s="17">
        <v>0</v>
      </c>
      <c r="J39" s="17">
        <v>2.6855938538967498E-2</v>
      </c>
      <c r="K39" s="17">
        <v>0</v>
      </c>
      <c r="L39" s="17">
        <v>0</v>
      </c>
      <c r="M39" s="17">
        <v>1.1656819638827299E-4</v>
      </c>
      <c r="N39" s="17">
        <v>0</v>
      </c>
      <c r="O39" s="17">
        <v>0</v>
      </c>
      <c r="P39" s="17">
        <v>0</v>
      </c>
      <c r="Q39" s="17">
        <v>0</v>
      </c>
      <c r="R39" s="17">
        <v>0</v>
      </c>
      <c r="S39" s="17">
        <v>0</v>
      </c>
      <c r="T39" s="17"/>
      <c r="U39" s="17">
        <v>1.5040680929863401E-2</v>
      </c>
      <c r="V39" s="17">
        <v>1.48074251847875E-2</v>
      </c>
      <c r="W39" s="17">
        <v>0</v>
      </c>
      <c r="X39" s="17">
        <v>2.1492261962552002E-3</v>
      </c>
      <c r="Y39" s="17"/>
      <c r="Z39" s="17">
        <v>0</v>
      </c>
      <c r="AA39" s="17">
        <v>0</v>
      </c>
      <c r="AB39" s="17">
        <v>2.0012796713136699E-4</v>
      </c>
      <c r="AC39" s="17">
        <v>0</v>
      </c>
      <c r="AD39" s="17">
        <v>0.13690874053542201</v>
      </c>
      <c r="AE39" s="17">
        <v>0</v>
      </c>
      <c r="AF39" s="17">
        <v>8.78780951963226E-2</v>
      </c>
      <c r="AG39" s="17">
        <v>0</v>
      </c>
      <c r="AH39" s="17">
        <v>0</v>
      </c>
      <c r="AI39" s="17">
        <v>0</v>
      </c>
      <c r="AJ39" s="17"/>
      <c r="AK39" s="17">
        <v>7.3075936477478898E-2</v>
      </c>
      <c r="AL39" s="17">
        <v>2.6975970071227201E-4</v>
      </c>
      <c r="AM39" s="17">
        <v>0</v>
      </c>
      <c r="AN39" s="17">
        <v>0</v>
      </c>
      <c r="AO39" s="17">
        <v>0</v>
      </c>
      <c r="AP39" s="17">
        <v>0</v>
      </c>
      <c r="AQ39" s="17">
        <v>0</v>
      </c>
      <c r="AR39" s="17"/>
      <c r="AS39" s="17">
        <v>1.40772308712253E-2</v>
      </c>
      <c r="AT39" s="17" t="s">
        <v>107</v>
      </c>
      <c r="AU39" s="17"/>
      <c r="AV39" s="17">
        <v>0</v>
      </c>
      <c r="AW39" s="17">
        <v>0</v>
      </c>
      <c r="AX39" s="17">
        <v>8.0716722586858698E-3</v>
      </c>
      <c r="AY39" s="17"/>
      <c r="AZ39" s="17">
        <v>0</v>
      </c>
      <c r="BA39" s="17">
        <v>1.69036439110909E-2</v>
      </c>
      <c r="BB39" s="17"/>
      <c r="BC39" s="17">
        <v>0</v>
      </c>
      <c r="BD39" s="17">
        <v>2.2745603664569399E-2</v>
      </c>
      <c r="BE39" s="17"/>
      <c r="BF39" s="17">
        <v>1.42212508843734E-2</v>
      </c>
      <c r="BG39" s="17">
        <v>2.1492261962552002E-3</v>
      </c>
      <c r="BH39" s="17"/>
      <c r="BI39" s="17">
        <v>0</v>
      </c>
      <c r="BJ39" s="17">
        <v>2.29115421512118E-2</v>
      </c>
      <c r="BK39" s="17"/>
      <c r="BL39" s="17">
        <v>8.3806119400813506E-2</v>
      </c>
      <c r="BM39" s="17">
        <v>6.5873526542897702E-3</v>
      </c>
      <c r="BN39" s="17">
        <v>0</v>
      </c>
      <c r="BO39" s="17">
        <v>0</v>
      </c>
    </row>
    <row r="40" spans="2:67" x14ac:dyDescent="0.35">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7"/>
      <c r="BK40" s="17"/>
      <c r="BL40" s="17"/>
      <c r="BM40" s="17"/>
      <c r="BN40" s="17"/>
      <c r="BO40" s="17"/>
    </row>
    <row r="41" spans="2:67" x14ac:dyDescent="0.35">
      <c r="B41" s="6" t="s">
        <v>112</v>
      </c>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7"/>
      <c r="BK41" s="17"/>
      <c r="BL41" s="17"/>
      <c r="BM41" s="17"/>
      <c r="BN41" s="17"/>
      <c r="BO41" s="17"/>
    </row>
    <row r="42" spans="2:67" x14ac:dyDescent="0.35">
      <c r="B42" s="24" t="s">
        <v>700</v>
      </c>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row>
    <row r="43" spans="2:67" x14ac:dyDescent="0.35">
      <c r="B43" t="s">
        <v>109</v>
      </c>
      <c r="C43" s="17">
        <v>0.65878336463224196</v>
      </c>
      <c r="D43" s="17">
        <v>0.37801347989052902</v>
      </c>
      <c r="E43" s="17">
        <v>0.81356184884828198</v>
      </c>
      <c r="F43" s="17">
        <v>0.55933432467647803</v>
      </c>
      <c r="G43" s="17">
        <v>0.136182146761855</v>
      </c>
      <c r="H43" s="17">
        <v>0</v>
      </c>
      <c r="I43" s="17">
        <v>0.188368457022455</v>
      </c>
      <c r="J43" s="17">
        <v>0.85092971255310501</v>
      </c>
      <c r="K43" s="17">
        <v>0.5</v>
      </c>
      <c r="L43" s="17">
        <v>0.70813372247417805</v>
      </c>
      <c r="M43" s="17">
        <v>0.71873220800108695</v>
      </c>
      <c r="N43" s="17">
        <v>0.73481432461193796</v>
      </c>
      <c r="O43" s="17">
        <v>0.96435298970187899</v>
      </c>
      <c r="P43" s="17">
        <v>0.20649660803683101</v>
      </c>
      <c r="Q43" s="17">
        <v>0.57364636793454205</v>
      </c>
      <c r="R43" s="17">
        <v>0.64738675859462502</v>
      </c>
      <c r="S43" s="17">
        <v>0.99842159934032904</v>
      </c>
      <c r="T43" s="17"/>
      <c r="U43" s="17">
        <v>0.683675041328069</v>
      </c>
      <c r="V43" s="17">
        <v>0.56990166894623795</v>
      </c>
      <c r="W43" s="17">
        <v>0.67532881253435795</v>
      </c>
      <c r="X43" s="17">
        <v>0.64542797501926796</v>
      </c>
      <c r="Y43" s="17"/>
      <c r="Z43" s="17">
        <v>0.72042969310495697</v>
      </c>
      <c r="AA43" s="17">
        <v>0.58638636195566396</v>
      </c>
      <c r="AB43" s="17">
        <v>0.77872079318030096</v>
      </c>
      <c r="AC43" s="17">
        <v>0.55465049484957196</v>
      </c>
      <c r="AD43" s="17">
        <v>0.46522789992826202</v>
      </c>
      <c r="AE43" s="17">
        <v>0.65129275159041899</v>
      </c>
      <c r="AF43" s="17">
        <v>0.48374028421682502</v>
      </c>
      <c r="AG43" s="17">
        <v>0.77417885616874305</v>
      </c>
      <c r="AH43" s="17">
        <v>0.68163640409503201</v>
      </c>
      <c r="AI43" s="17">
        <v>0.70179386171033797</v>
      </c>
      <c r="AJ43" s="17"/>
      <c r="AK43" s="17">
        <v>0.46348728638953901</v>
      </c>
      <c r="AL43" s="17">
        <v>0.78504228989074598</v>
      </c>
      <c r="AM43" s="17">
        <v>0.58852902930795403</v>
      </c>
      <c r="AN43" s="17">
        <v>0.69058484628685501</v>
      </c>
      <c r="AO43" s="17">
        <v>0.60815759731712704</v>
      </c>
      <c r="AP43" s="17">
        <v>0.72912706834194496</v>
      </c>
      <c r="AQ43" s="17">
        <v>0.81463685234434402</v>
      </c>
      <c r="AR43" s="17"/>
      <c r="AS43" s="17">
        <v>0.65878336463224196</v>
      </c>
      <c r="AT43" s="17" t="s">
        <v>107</v>
      </c>
      <c r="AU43" s="17"/>
      <c r="AV43" s="17">
        <v>0</v>
      </c>
      <c r="AW43" s="17">
        <v>1</v>
      </c>
      <c r="AX43" s="17">
        <v>1</v>
      </c>
      <c r="AY43" s="17"/>
      <c r="AZ43" s="17">
        <v>0.52409194064655196</v>
      </c>
      <c r="BA43" s="17">
        <v>0.68582658077281</v>
      </c>
      <c r="BB43" s="17"/>
      <c r="BC43" s="17">
        <v>0.63691261986712899</v>
      </c>
      <c r="BD43" s="17">
        <v>0.67225076959464802</v>
      </c>
      <c r="BE43" s="17"/>
      <c r="BF43" s="17">
        <v>0.65894461904486801</v>
      </c>
      <c r="BG43" s="17">
        <v>0.64542797501926796</v>
      </c>
      <c r="BH43" s="17"/>
      <c r="BI43" s="17">
        <v>0.59489713191901195</v>
      </c>
      <c r="BJ43" s="17">
        <v>0.69887582823230798</v>
      </c>
      <c r="BK43" s="17"/>
      <c r="BL43" s="17">
        <v>0.58090372270402302</v>
      </c>
      <c r="BM43" s="17">
        <v>0.73071018101952501</v>
      </c>
      <c r="BN43" s="17">
        <v>0.65346164004702101</v>
      </c>
      <c r="BO43" s="17">
        <v>0.47084168063292797</v>
      </c>
    </row>
    <row r="44" spans="2:67" x14ac:dyDescent="0.35">
      <c r="B44" t="s">
        <v>110</v>
      </c>
      <c r="C44" s="17">
        <v>0.56983702849343998</v>
      </c>
      <c r="D44" s="17">
        <v>0.36929229490632698</v>
      </c>
      <c r="E44" s="17">
        <v>0.67273075334944399</v>
      </c>
      <c r="F44" s="17">
        <v>0.45398488974642498</v>
      </c>
      <c r="G44" s="17">
        <v>0.53682783860330896</v>
      </c>
      <c r="H44" s="17">
        <v>0.99316969999670102</v>
      </c>
      <c r="I44" s="17">
        <v>0.89933771206050095</v>
      </c>
      <c r="J44" s="17">
        <v>0.41601268297351601</v>
      </c>
      <c r="K44" s="17">
        <v>1</v>
      </c>
      <c r="L44" s="17">
        <v>0.51456509234249803</v>
      </c>
      <c r="M44" s="17">
        <v>0.60056401372311896</v>
      </c>
      <c r="N44" s="17">
        <v>0.664245436252623</v>
      </c>
      <c r="O44" s="17">
        <v>0.99614761709449395</v>
      </c>
      <c r="P44" s="17">
        <v>0.99502156674006303</v>
      </c>
      <c r="Q44" s="17">
        <v>0.88448697993055703</v>
      </c>
      <c r="R44" s="17">
        <v>0.36207659672022702</v>
      </c>
      <c r="S44" s="17">
        <v>4.7352019790131298E-3</v>
      </c>
      <c r="T44" s="17"/>
      <c r="U44" s="17">
        <v>0.56348727007768795</v>
      </c>
      <c r="V44" s="17">
        <v>0.56752413067371099</v>
      </c>
      <c r="W44" s="17">
        <v>0.62668330897593205</v>
      </c>
      <c r="X44" s="17">
        <v>0.75650192379319503</v>
      </c>
      <c r="Y44" s="17"/>
      <c r="Z44" s="17">
        <v>0.46656848699403602</v>
      </c>
      <c r="AA44" s="17">
        <v>0.76002719294996202</v>
      </c>
      <c r="AB44" s="17">
        <v>0.69330749456305696</v>
      </c>
      <c r="AC44" s="17">
        <v>0.55704410713517405</v>
      </c>
      <c r="AD44" s="17">
        <v>0.43085827210266198</v>
      </c>
      <c r="AE44" s="17">
        <v>0.92547199751449405</v>
      </c>
      <c r="AF44" s="17">
        <v>0.70798493248461303</v>
      </c>
      <c r="AG44" s="17">
        <v>0.43807889613189599</v>
      </c>
      <c r="AH44" s="17">
        <v>0.53171415898653496</v>
      </c>
      <c r="AI44" s="17">
        <v>0.76442995575063399</v>
      </c>
      <c r="AJ44" s="17"/>
      <c r="AK44" s="17">
        <v>0.67222535891288304</v>
      </c>
      <c r="AL44" s="17">
        <v>0.50692990616552303</v>
      </c>
      <c r="AM44" s="17">
        <v>0.57013614192554696</v>
      </c>
      <c r="AN44" s="17">
        <v>0.54704872931189197</v>
      </c>
      <c r="AO44" s="17">
        <v>0.65929052762239004</v>
      </c>
      <c r="AP44" s="17">
        <v>0.58921458100561297</v>
      </c>
      <c r="AQ44" s="17">
        <v>0.45335327442758599</v>
      </c>
      <c r="AR44" s="17"/>
      <c r="AS44" s="17">
        <v>0.56983702849343998</v>
      </c>
      <c r="AT44" s="17" t="s">
        <v>107</v>
      </c>
      <c r="AU44" s="17"/>
      <c r="AV44" s="17">
        <v>1</v>
      </c>
      <c r="AW44" s="17">
        <v>1</v>
      </c>
      <c r="AX44" s="17">
        <v>0</v>
      </c>
      <c r="AY44" s="17"/>
      <c r="AZ44" s="17">
        <v>1</v>
      </c>
      <c r="BA44" s="17">
        <v>0.48346931576247398</v>
      </c>
      <c r="BB44" s="17"/>
      <c r="BC44" s="17">
        <v>0.56475576025490404</v>
      </c>
      <c r="BD44" s="17">
        <v>0.57296593415375896</v>
      </c>
      <c r="BE44" s="17"/>
      <c r="BF44" s="17">
        <v>0.567583216442899</v>
      </c>
      <c r="BG44" s="17">
        <v>0.75650192379319503</v>
      </c>
      <c r="BH44" s="17"/>
      <c r="BI44" s="17">
        <v>0.69812071955494703</v>
      </c>
      <c r="BJ44" s="17">
        <v>0.48933127637854801</v>
      </c>
      <c r="BK44" s="17"/>
      <c r="BL44" s="17">
        <v>0.24780470059277701</v>
      </c>
      <c r="BM44" s="17">
        <v>0.57841096258696201</v>
      </c>
      <c r="BN44" s="17">
        <v>0.65367209457772502</v>
      </c>
      <c r="BO44" s="17">
        <v>0.80982742355223503</v>
      </c>
    </row>
    <row r="45" spans="2:67" x14ac:dyDescent="0.35">
      <c r="B45" t="s">
        <v>111</v>
      </c>
      <c r="C45" s="17">
        <v>3.9791662918874503E-2</v>
      </c>
      <c r="D45" s="17">
        <v>0.30153706581620898</v>
      </c>
      <c r="E45" s="17">
        <v>0</v>
      </c>
      <c r="F45" s="17">
        <v>4.3660289345767001E-4</v>
      </c>
      <c r="G45" s="17">
        <v>0.339283727968959</v>
      </c>
      <c r="H45" s="17">
        <v>6.8303000032985802E-3</v>
      </c>
      <c r="I45" s="17">
        <v>0</v>
      </c>
      <c r="J45" s="17">
        <v>0</v>
      </c>
      <c r="K45" s="17">
        <v>0</v>
      </c>
      <c r="L45" s="17">
        <v>0</v>
      </c>
      <c r="M45" s="17">
        <v>1.69099340475592E-3</v>
      </c>
      <c r="N45" s="17">
        <v>2.6955270782938402E-4</v>
      </c>
      <c r="O45" s="17">
        <v>0</v>
      </c>
      <c r="P45" s="17">
        <v>0</v>
      </c>
      <c r="Q45" s="17">
        <v>0</v>
      </c>
      <c r="R45" s="17">
        <v>0</v>
      </c>
      <c r="S45" s="17">
        <v>0</v>
      </c>
      <c r="T45" s="17"/>
      <c r="U45" s="17">
        <v>4.59583107159382E-2</v>
      </c>
      <c r="V45" s="17">
        <v>2.8051104165250199E-2</v>
      </c>
      <c r="W45" s="17">
        <v>7.3569752675862301E-3</v>
      </c>
      <c r="X45" s="17">
        <v>9.4545042624857405E-3</v>
      </c>
      <c r="Y45" s="17"/>
      <c r="Z45" s="17">
        <v>7.3230431942812493E-2</v>
      </c>
      <c r="AA45" s="17">
        <v>0</v>
      </c>
      <c r="AB45" s="17">
        <v>0</v>
      </c>
      <c r="AC45" s="17">
        <v>2.6214265135580499E-2</v>
      </c>
      <c r="AD45" s="17">
        <v>0.141569379688227</v>
      </c>
      <c r="AE45" s="17">
        <v>3.2219772591012001E-3</v>
      </c>
      <c r="AF45" s="17">
        <v>0</v>
      </c>
      <c r="AG45" s="17">
        <v>0</v>
      </c>
      <c r="AH45" s="17">
        <v>0</v>
      </c>
      <c r="AI45" s="17">
        <v>4.91627430027678E-3</v>
      </c>
      <c r="AJ45" s="17"/>
      <c r="AK45" s="17">
        <v>0.11873896401384</v>
      </c>
      <c r="AL45" s="17">
        <v>1.94571687990392E-4</v>
      </c>
      <c r="AM45" s="17">
        <v>0</v>
      </c>
      <c r="AN45" s="17">
        <v>4.6707405472118602E-2</v>
      </c>
      <c r="AO45" s="17">
        <v>2.0549383417245898E-2</v>
      </c>
      <c r="AP45" s="17">
        <v>0</v>
      </c>
      <c r="AQ45" s="17">
        <v>2.6396750106582701E-2</v>
      </c>
      <c r="AR45" s="17"/>
      <c r="AS45" s="17">
        <v>3.9791662918874503E-2</v>
      </c>
      <c r="AT45" s="17" t="s">
        <v>107</v>
      </c>
      <c r="AU45" s="17"/>
      <c r="AV45" s="17">
        <v>0</v>
      </c>
      <c r="AW45" s="17">
        <v>0</v>
      </c>
      <c r="AX45" s="17">
        <v>0</v>
      </c>
      <c r="AY45" s="17"/>
      <c r="AZ45" s="17">
        <v>0</v>
      </c>
      <c r="BA45" s="17">
        <v>4.7780995194566099E-2</v>
      </c>
      <c r="BB45" s="17"/>
      <c r="BC45" s="17">
        <v>6.6702399963645201E-2</v>
      </c>
      <c r="BD45" s="17">
        <v>2.3220768899898901E-2</v>
      </c>
      <c r="BE45" s="17"/>
      <c r="BF45" s="17">
        <v>4.0157957039947102E-2</v>
      </c>
      <c r="BG45" s="17">
        <v>9.4545042624857405E-3</v>
      </c>
      <c r="BH45" s="17"/>
      <c r="BI45" s="17">
        <v>2.9912558535583202E-2</v>
      </c>
      <c r="BJ45" s="17">
        <v>4.5991396665365003E-2</v>
      </c>
      <c r="BK45" s="17"/>
      <c r="BL45" s="17">
        <v>0.17227189284344999</v>
      </c>
      <c r="BM45" s="17">
        <v>6.3760120022430698E-3</v>
      </c>
      <c r="BN45" s="17">
        <v>9.7595771258723995E-3</v>
      </c>
      <c r="BO45" s="17">
        <v>5.1872812712879402E-3</v>
      </c>
    </row>
    <row r="46" spans="2:67" x14ac:dyDescent="0.35">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7"/>
      <c r="BK46" s="17"/>
      <c r="BL46" s="17"/>
      <c r="BM46" s="17"/>
      <c r="BN46" s="17"/>
      <c r="BO46" s="17"/>
    </row>
    <row r="47" spans="2:67" x14ac:dyDescent="0.35">
      <c r="B47" s="6" t="s">
        <v>114</v>
      </c>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7"/>
      <c r="BK47" s="17"/>
      <c r="BL47" s="17"/>
      <c r="BM47" s="17"/>
      <c r="BN47" s="17"/>
      <c r="BO47" s="17"/>
    </row>
    <row r="48" spans="2:67" x14ac:dyDescent="0.35">
      <c r="B48" s="24" t="s">
        <v>700</v>
      </c>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7"/>
      <c r="BK48" s="17"/>
      <c r="BL48" s="17"/>
      <c r="BM48" s="17"/>
      <c r="BN48" s="17"/>
      <c r="BO48" s="17"/>
    </row>
    <row r="49" spans="2:67" x14ac:dyDescent="0.35">
      <c r="B49" t="s">
        <v>56</v>
      </c>
      <c r="C49" s="17">
        <v>0.56399346493708502</v>
      </c>
      <c r="D49" s="17">
        <v>0.687286420492359</v>
      </c>
      <c r="E49" s="17">
        <v>0.70681804935956805</v>
      </c>
      <c r="F49" s="17">
        <v>0.310019541950879</v>
      </c>
      <c r="G49" s="17">
        <v>2.5289664821339999E-2</v>
      </c>
      <c r="H49" s="17">
        <v>1</v>
      </c>
      <c r="I49" s="17">
        <v>0.95829386182560605</v>
      </c>
      <c r="J49" s="17">
        <v>0.398892521133003</v>
      </c>
      <c r="K49" s="17">
        <v>1</v>
      </c>
      <c r="L49" s="17">
        <v>0.50350075976334596</v>
      </c>
      <c r="M49" s="17">
        <v>0.66842827907990998</v>
      </c>
      <c r="N49" s="17">
        <v>0.14803083715920701</v>
      </c>
      <c r="O49" s="17">
        <v>0.99807380854724703</v>
      </c>
      <c r="P49" s="17">
        <v>0.39742755566725102</v>
      </c>
      <c r="Q49" s="17">
        <v>0.45813334786509902</v>
      </c>
      <c r="R49" s="17">
        <v>0.72300656989951795</v>
      </c>
      <c r="S49" s="17">
        <v>1</v>
      </c>
      <c r="T49" s="17"/>
      <c r="U49" s="17">
        <v>0.482616513447303</v>
      </c>
      <c r="V49" s="17">
        <v>0.76271905344272595</v>
      </c>
      <c r="W49" s="17">
        <v>0.81223783178887399</v>
      </c>
      <c r="X49" s="17">
        <v>0.95139815701401298</v>
      </c>
      <c r="Y49" s="17"/>
      <c r="Z49" s="17">
        <v>0.4672665156138</v>
      </c>
      <c r="AA49" s="17">
        <v>0.61749193872434605</v>
      </c>
      <c r="AB49" s="17">
        <v>0.53934353691629999</v>
      </c>
      <c r="AC49" s="17">
        <v>0.46494721658958499</v>
      </c>
      <c r="AD49" s="17">
        <v>0.76103352377149602</v>
      </c>
      <c r="AE49" s="17">
        <v>0.77147208218013197</v>
      </c>
      <c r="AF49" s="17">
        <v>0.79422340054354501</v>
      </c>
      <c r="AG49" s="17">
        <v>0.72115790496746202</v>
      </c>
      <c r="AH49" s="17">
        <v>0.86766132601020396</v>
      </c>
      <c r="AI49" s="17">
        <v>0.93225148972807503</v>
      </c>
      <c r="AJ49" s="17"/>
      <c r="AK49" s="17">
        <v>0.359601468920967</v>
      </c>
      <c r="AL49" s="17">
        <v>0.73316990932331605</v>
      </c>
      <c r="AM49" s="17">
        <v>0.56038489272467695</v>
      </c>
      <c r="AN49" s="17">
        <v>0.38190183125097499</v>
      </c>
      <c r="AO49" s="17">
        <v>0.84873761592805197</v>
      </c>
      <c r="AP49" s="17">
        <v>0.609305050923586</v>
      </c>
      <c r="AQ49" s="17">
        <v>0.76777415999227605</v>
      </c>
      <c r="AR49" s="17"/>
      <c r="AS49" s="17">
        <v>0.56399346493708502</v>
      </c>
      <c r="AT49" s="17" t="s">
        <v>107</v>
      </c>
      <c r="AU49" s="17"/>
      <c r="AV49" s="17">
        <v>0.56290073402482799</v>
      </c>
      <c r="AW49" s="17">
        <v>0.69851323937852094</v>
      </c>
      <c r="AX49" s="17">
        <v>0.52100838079329403</v>
      </c>
      <c r="AY49" s="17"/>
      <c r="AZ49" s="17">
        <v>0.92995991326538197</v>
      </c>
      <c r="BA49" s="17">
        <v>0.49051506913818499</v>
      </c>
      <c r="BB49" s="17"/>
      <c r="BC49" s="17">
        <v>0.64983510032705805</v>
      </c>
      <c r="BD49" s="17">
        <v>0.51113453951649002</v>
      </c>
      <c r="BE49" s="17"/>
      <c r="BF49" s="17">
        <v>0.55931589895963196</v>
      </c>
      <c r="BG49" s="17">
        <v>0.95139815701401298</v>
      </c>
      <c r="BH49" s="17"/>
      <c r="BI49" s="17">
        <v>0.53875767308198996</v>
      </c>
      <c r="BJ49" s="17">
        <v>0.57983044613631796</v>
      </c>
      <c r="BK49" s="17"/>
      <c r="BL49" s="17">
        <v>0.50205948363989705</v>
      </c>
      <c r="BM49" s="17">
        <v>0.43225536354257699</v>
      </c>
      <c r="BN49" s="17">
        <v>0.72611688395333696</v>
      </c>
      <c r="BO49" s="17">
        <v>0.97345399045680303</v>
      </c>
    </row>
    <row r="50" spans="2:67" x14ac:dyDescent="0.35">
      <c r="B50" t="s">
        <v>57</v>
      </c>
      <c r="C50" s="17">
        <v>0.39040901538957501</v>
      </c>
      <c r="D50" s="17">
        <v>0.28057333153512198</v>
      </c>
      <c r="E50" s="17">
        <v>0.29318195064043201</v>
      </c>
      <c r="F50" s="17">
        <v>0.47903740876914402</v>
      </c>
      <c r="G50" s="17">
        <v>0.97471033517866001</v>
      </c>
      <c r="H50" s="17">
        <v>0</v>
      </c>
      <c r="I50" s="17">
        <v>0</v>
      </c>
      <c r="J50" s="17">
        <v>0.59813127559634505</v>
      </c>
      <c r="K50" s="17">
        <v>0</v>
      </c>
      <c r="L50" s="17">
        <v>0.28620797750999599</v>
      </c>
      <c r="M50" s="17">
        <v>0.33145515272370202</v>
      </c>
      <c r="N50" s="17">
        <v>0.85196916284079305</v>
      </c>
      <c r="O50" s="17">
        <v>1.9261914527529901E-3</v>
      </c>
      <c r="P50" s="17">
        <v>0.60257244433274904</v>
      </c>
      <c r="Q50" s="17">
        <v>0.115513020069443</v>
      </c>
      <c r="R50" s="17">
        <v>0.276993430100482</v>
      </c>
      <c r="S50" s="17">
        <v>0</v>
      </c>
      <c r="T50" s="17"/>
      <c r="U50" s="17">
        <v>0.460559072524169</v>
      </c>
      <c r="V50" s="17">
        <v>0.22325539447464901</v>
      </c>
      <c r="W50" s="17">
        <v>0.16142435860697499</v>
      </c>
      <c r="X50" s="17">
        <v>4.6452616789732198E-2</v>
      </c>
      <c r="Y50" s="17"/>
      <c r="Z50" s="17">
        <v>0.42292907226672</v>
      </c>
      <c r="AA50" s="17">
        <v>0.34712763878408998</v>
      </c>
      <c r="AB50" s="17">
        <v>0.46065646308370001</v>
      </c>
      <c r="AC50" s="17">
        <v>0.53505278341041496</v>
      </c>
      <c r="AD50" s="17">
        <v>0.238966476228504</v>
      </c>
      <c r="AE50" s="17">
        <v>0.183868743319832</v>
      </c>
      <c r="AF50" s="17">
        <v>0.19603785679577701</v>
      </c>
      <c r="AG50" s="17">
        <v>0.27884209503253798</v>
      </c>
      <c r="AH50" s="17">
        <v>0.13233867398979701</v>
      </c>
      <c r="AI50" s="17">
        <v>6.4726512060739094E-2</v>
      </c>
      <c r="AJ50" s="17"/>
      <c r="AK50" s="17">
        <v>0.52359724432079002</v>
      </c>
      <c r="AL50" s="17">
        <v>0.26683009067668401</v>
      </c>
      <c r="AM50" s="17">
        <v>0.43961510727532299</v>
      </c>
      <c r="AN50" s="17">
        <v>0.58411836015377105</v>
      </c>
      <c r="AO50" s="17">
        <v>4.8296105142121799E-2</v>
      </c>
      <c r="AP50" s="17">
        <v>0.390694949076414</v>
      </c>
      <c r="AQ50" s="17">
        <v>0.232225840007724</v>
      </c>
      <c r="AR50" s="17"/>
      <c r="AS50" s="17">
        <v>0.39040901538957501</v>
      </c>
      <c r="AT50" s="17" t="s">
        <v>107</v>
      </c>
      <c r="AU50" s="17"/>
      <c r="AV50" s="17">
        <v>0.37139198346026397</v>
      </c>
      <c r="AW50" s="17">
        <v>0.21652120468500299</v>
      </c>
      <c r="AX50" s="17">
        <v>0.47892593711630399</v>
      </c>
      <c r="AY50" s="17"/>
      <c r="AZ50" s="17">
        <v>2.4572222181019E-2</v>
      </c>
      <c r="BA50" s="17">
        <v>0.46386137915671599</v>
      </c>
      <c r="BB50" s="17"/>
      <c r="BC50" s="17">
        <v>0.31814384689220399</v>
      </c>
      <c r="BD50" s="17">
        <v>0.43490792474464501</v>
      </c>
      <c r="BE50" s="17"/>
      <c r="BF50" s="17">
        <v>0.39456198199199999</v>
      </c>
      <c r="BG50" s="17">
        <v>4.6452616789732198E-2</v>
      </c>
      <c r="BH50" s="17"/>
      <c r="BI50" s="17">
        <v>0.38072222302120001</v>
      </c>
      <c r="BJ50" s="17">
        <v>0.396488061749591</v>
      </c>
      <c r="BK50" s="17"/>
      <c r="BL50" s="17">
        <v>0.35338730084462899</v>
      </c>
      <c r="BM50" s="17">
        <v>0.56496084591277396</v>
      </c>
      <c r="BN50" s="17">
        <v>0.19073063103781501</v>
      </c>
      <c r="BO50" s="17">
        <v>2.6546009543196698E-2</v>
      </c>
    </row>
    <row r="51" spans="2:67" x14ac:dyDescent="0.35">
      <c r="B51" t="s">
        <v>113</v>
      </c>
      <c r="C51" s="17">
        <v>4.5597519673339297E-2</v>
      </c>
      <c r="D51" s="17">
        <v>3.2140247972518798E-2</v>
      </c>
      <c r="E51" s="17">
        <v>0</v>
      </c>
      <c r="F51" s="17">
        <v>0.21094304927997701</v>
      </c>
      <c r="G51" s="17">
        <v>0</v>
      </c>
      <c r="H51" s="17">
        <v>0</v>
      </c>
      <c r="I51" s="17">
        <v>4.1706138174393899E-2</v>
      </c>
      <c r="J51" s="17">
        <v>2.9762032706523601E-3</v>
      </c>
      <c r="K51" s="17">
        <v>0</v>
      </c>
      <c r="L51" s="17">
        <v>0.21029126272665799</v>
      </c>
      <c r="M51" s="17">
        <v>1.1656819638827299E-4</v>
      </c>
      <c r="N51" s="17">
        <v>0</v>
      </c>
      <c r="O51" s="17">
        <v>0</v>
      </c>
      <c r="P51" s="17">
        <v>0</v>
      </c>
      <c r="Q51" s="17">
        <v>0.42635363206545801</v>
      </c>
      <c r="R51" s="17">
        <v>0</v>
      </c>
      <c r="S51" s="17">
        <v>0</v>
      </c>
      <c r="T51" s="17"/>
      <c r="U51" s="17">
        <v>5.6824414028528399E-2</v>
      </c>
      <c r="V51" s="17">
        <v>1.40255520826251E-2</v>
      </c>
      <c r="W51" s="17">
        <v>2.6337809604151399E-2</v>
      </c>
      <c r="X51" s="17">
        <v>2.1492261962552002E-3</v>
      </c>
      <c r="Y51" s="17"/>
      <c r="Z51" s="17">
        <v>0.10980441211948</v>
      </c>
      <c r="AA51" s="17">
        <v>3.5380422491564603E-2</v>
      </c>
      <c r="AB51" s="17">
        <v>0</v>
      </c>
      <c r="AC51" s="17">
        <v>0</v>
      </c>
      <c r="AD51" s="17">
        <v>0</v>
      </c>
      <c r="AE51" s="17">
        <v>4.4659174500036002E-2</v>
      </c>
      <c r="AF51" s="17">
        <v>9.7387426606781995E-3</v>
      </c>
      <c r="AG51" s="17">
        <v>0</v>
      </c>
      <c r="AH51" s="17">
        <v>0</v>
      </c>
      <c r="AI51" s="17">
        <v>3.0219982111861199E-3</v>
      </c>
      <c r="AJ51" s="17"/>
      <c r="AK51" s="17">
        <v>0.116801286758243</v>
      </c>
      <c r="AL51" s="17">
        <v>0</v>
      </c>
      <c r="AM51" s="17">
        <v>0</v>
      </c>
      <c r="AN51" s="17">
        <v>3.3979808595253902E-2</v>
      </c>
      <c r="AO51" s="17">
        <v>0.102966278929826</v>
      </c>
      <c r="AP51" s="17">
        <v>0</v>
      </c>
      <c r="AQ51" s="17">
        <v>0</v>
      </c>
      <c r="AR51" s="17"/>
      <c r="AS51" s="17">
        <v>4.5597519673339297E-2</v>
      </c>
      <c r="AT51" s="17" t="s">
        <v>107</v>
      </c>
      <c r="AU51" s="17"/>
      <c r="AV51" s="17">
        <v>6.5707282514907497E-2</v>
      </c>
      <c r="AW51" s="17">
        <v>8.49655559364762E-2</v>
      </c>
      <c r="AX51" s="17">
        <v>6.5682090401924498E-5</v>
      </c>
      <c r="AY51" s="17"/>
      <c r="AZ51" s="17">
        <v>4.5467864553599101E-2</v>
      </c>
      <c r="BA51" s="17">
        <v>4.5623551705098297E-2</v>
      </c>
      <c r="BB51" s="17"/>
      <c r="BC51" s="17">
        <v>3.2021052780738003E-2</v>
      </c>
      <c r="BD51" s="17">
        <v>5.3957535738865199E-2</v>
      </c>
      <c r="BE51" s="17"/>
      <c r="BF51" s="17">
        <v>4.6122119048368097E-2</v>
      </c>
      <c r="BG51" s="17">
        <v>2.1492261962552002E-3</v>
      </c>
      <c r="BH51" s="17"/>
      <c r="BI51" s="17">
        <v>8.0520103896809095E-2</v>
      </c>
      <c r="BJ51" s="17">
        <v>2.3681492114090999E-2</v>
      </c>
      <c r="BK51" s="17"/>
      <c r="BL51" s="17">
        <v>0.14455321551547401</v>
      </c>
      <c r="BM51" s="17">
        <v>2.7837905446486998E-3</v>
      </c>
      <c r="BN51" s="17">
        <v>8.3152485008847907E-2</v>
      </c>
      <c r="BO51" s="17">
        <v>0</v>
      </c>
    </row>
    <row r="52" spans="2:67" x14ac:dyDescent="0.35">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row>
    <row r="53" spans="2:67" x14ac:dyDescent="0.35">
      <c r="B53" s="6" t="s">
        <v>124</v>
      </c>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row>
    <row r="54" spans="2:67" x14ac:dyDescent="0.35">
      <c r="B54" s="24" t="s">
        <v>85</v>
      </c>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row>
    <row r="55" spans="2:67" x14ac:dyDescent="0.35">
      <c r="B55" t="s">
        <v>115</v>
      </c>
      <c r="C55" s="17">
        <v>0.14478781889391301</v>
      </c>
      <c r="D55" s="17">
        <v>0.132440862075653</v>
      </c>
      <c r="E55" s="17">
        <v>7.6211539160421601E-2</v>
      </c>
      <c r="F55" s="17">
        <v>0.11650786825811001</v>
      </c>
      <c r="G55" s="17">
        <v>0.26367975446200098</v>
      </c>
      <c r="H55" s="17">
        <v>2.4377970819849299E-3</v>
      </c>
      <c r="I55" s="17">
        <v>0.31594685713126702</v>
      </c>
      <c r="J55" s="17">
        <v>0.120365754972109</v>
      </c>
      <c r="K55" s="17">
        <v>0</v>
      </c>
      <c r="L55" s="17">
        <v>0.20930792545600499</v>
      </c>
      <c r="M55" s="17">
        <v>0.12508555011684999</v>
      </c>
      <c r="N55" s="17">
        <v>0.12285018960359401</v>
      </c>
      <c r="O55" s="17">
        <v>9.9571301771683805E-4</v>
      </c>
      <c r="P55" s="17">
        <v>0.193789434693346</v>
      </c>
      <c r="Q55" s="17">
        <v>0.39731866580001901</v>
      </c>
      <c r="R55" s="17">
        <v>0.195636912390007</v>
      </c>
      <c r="S55" s="17">
        <v>0.33893841383921802</v>
      </c>
      <c r="T55" s="17"/>
      <c r="U55" s="17">
        <v>0.154136739023636</v>
      </c>
      <c r="V55" s="17">
        <v>0.103613089180202</v>
      </c>
      <c r="W55" s="17">
        <v>5.6912245194564302E-2</v>
      </c>
      <c r="X55" s="17">
        <v>0.145822475948027</v>
      </c>
      <c r="Y55" s="17"/>
      <c r="Z55" s="17">
        <v>0.146811052137094</v>
      </c>
      <c r="AA55" s="17">
        <v>0.17134047379982001</v>
      </c>
      <c r="AB55" s="17">
        <v>0.16200963763388601</v>
      </c>
      <c r="AC55" s="17">
        <v>0.285422917326009</v>
      </c>
      <c r="AD55" s="17">
        <v>4.4581941005264497E-2</v>
      </c>
      <c r="AE55" s="17">
        <v>0</v>
      </c>
      <c r="AF55" s="17">
        <v>2.3750370114843801E-2</v>
      </c>
      <c r="AG55" s="17">
        <v>0.251654629682248</v>
      </c>
      <c r="AH55" s="17">
        <v>0.31011287160788997</v>
      </c>
      <c r="AI55" s="17">
        <v>0.10376715617209301</v>
      </c>
      <c r="AJ55" s="17"/>
      <c r="AK55" s="17">
        <v>0.19528895263099499</v>
      </c>
      <c r="AL55" s="17">
        <v>0.23044246358988299</v>
      </c>
      <c r="AM55" s="17">
        <v>0.14430559330649201</v>
      </c>
      <c r="AN55" s="17">
        <v>0.13865722584169701</v>
      </c>
      <c r="AO55" s="17">
        <v>0.12508202604236601</v>
      </c>
      <c r="AP55" s="17">
        <v>0.13219558727720701</v>
      </c>
      <c r="AQ55" s="17">
        <v>3.03496512336449E-2</v>
      </c>
      <c r="AR55" s="17"/>
      <c r="AS55" s="17">
        <v>0.15176749250433599</v>
      </c>
      <c r="AT55" s="17">
        <v>0.14218810949904301</v>
      </c>
      <c r="AU55" s="17"/>
      <c r="AV55" s="17">
        <v>9.5898501759339796E-2</v>
      </c>
      <c r="AW55" s="17">
        <v>0.13164303653532999</v>
      </c>
      <c r="AX55" s="17">
        <v>0.22421399633569999</v>
      </c>
      <c r="AY55" s="17"/>
      <c r="AZ55" s="17">
        <v>0.121524905864689</v>
      </c>
      <c r="BA55" s="17">
        <v>0.14589361507100801</v>
      </c>
      <c r="BB55" s="17"/>
      <c r="BC55" s="17">
        <v>0.11583499161970499</v>
      </c>
      <c r="BD55" s="17">
        <v>0.162631734694166</v>
      </c>
      <c r="BE55" s="17"/>
      <c r="BF55" s="17">
        <v>0.14478370781421601</v>
      </c>
      <c r="BG55" s="17">
        <v>0.145822475948027</v>
      </c>
      <c r="BH55" s="17"/>
      <c r="BI55" s="17">
        <v>0.105132465742662</v>
      </c>
      <c r="BJ55" s="17">
        <v>0.1540636621184</v>
      </c>
      <c r="BK55" s="17"/>
      <c r="BL55" s="17">
        <v>0.12955679474460699</v>
      </c>
      <c r="BM55" s="17">
        <v>0.163881555471625</v>
      </c>
      <c r="BN55" s="17">
        <v>0.15598327797608</v>
      </c>
      <c r="BO55" s="17">
        <v>9.5301263939173195E-2</v>
      </c>
    </row>
    <row r="56" spans="2:67" x14ac:dyDescent="0.35">
      <c r="B56" t="s">
        <v>116</v>
      </c>
      <c r="C56" s="17">
        <v>8.4138966820355293E-2</v>
      </c>
      <c r="D56" s="17">
        <v>8.2546465947299502E-2</v>
      </c>
      <c r="E56" s="17">
        <v>7.5464309448409997E-2</v>
      </c>
      <c r="F56" s="17">
        <v>6.3003345850088502E-2</v>
      </c>
      <c r="G56" s="17">
        <v>3.6273273227527799E-3</v>
      </c>
      <c r="H56" s="17">
        <v>0.319107590323573</v>
      </c>
      <c r="I56" s="17">
        <v>2.2990389251874799E-2</v>
      </c>
      <c r="J56" s="17">
        <v>8.4116087205685197E-2</v>
      </c>
      <c r="K56" s="17">
        <v>0.42710743614826402</v>
      </c>
      <c r="L56" s="17">
        <v>7.9435220971091902E-2</v>
      </c>
      <c r="M56" s="17">
        <v>6.3629541096047001E-2</v>
      </c>
      <c r="N56" s="17">
        <v>0.17432440965418899</v>
      </c>
      <c r="O56" s="17">
        <v>9.9571301771683805E-4</v>
      </c>
      <c r="P56" s="17">
        <v>0</v>
      </c>
      <c r="Q56" s="17">
        <v>9.9535255683337098E-2</v>
      </c>
      <c r="R56" s="17">
        <v>0.258387635580549</v>
      </c>
      <c r="S56" s="17">
        <v>3.0891427157303801E-4</v>
      </c>
      <c r="T56" s="17"/>
      <c r="U56" s="17">
        <v>7.9155011807550496E-2</v>
      </c>
      <c r="V56" s="17">
        <v>9.5022180914369495E-2</v>
      </c>
      <c r="W56" s="17">
        <v>0.18339178019581701</v>
      </c>
      <c r="X56" s="17">
        <v>0.193894757571314</v>
      </c>
      <c r="Y56" s="17"/>
      <c r="Z56" s="17">
        <v>8.5555492777214304E-2</v>
      </c>
      <c r="AA56" s="17">
        <v>0.118848187816559</v>
      </c>
      <c r="AB56" s="17">
        <v>6.6329260084494301E-2</v>
      </c>
      <c r="AC56" s="17">
        <v>7.0799806029195902E-2</v>
      </c>
      <c r="AD56" s="17">
        <v>7.5540951716230001E-2</v>
      </c>
      <c r="AE56" s="17">
        <v>8.9570955502016603E-2</v>
      </c>
      <c r="AF56" s="17">
        <v>0.122482018807602</v>
      </c>
      <c r="AG56" s="17">
        <v>0.108170756194164</v>
      </c>
      <c r="AH56" s="17">
        <v>0.13191661108343</v>
      </c>
      <c r="AI56" s="17">
        <v>0.135948344434696</v>
      </c>
      <c r="AJ56" s="17"/>
      <c r="AK56" s="17">
        <v>6.8681146497703099E-2</v>
      </c>
      <c r="AL56" s="17">
        <v>7.3813787085431001E-2</v>
      </c>
      <c r="AM56" s="17">
        <v>0.18310105520223899</v>
      </c>
      <c r="AN56" s="17">
        <v>4.6442945441542802E-2</v>
      </c>
      <c r="AO56" s="17">
        <v>9.4380719739922903E-2</v>
      </c>
      <c r="AP56" s="17">
        <v>0.17199863399594201</v>
      </c>
      <c r="AQ56" s="17">
        <v>0.16331802909635301</v>
      </c>
      <c r="AR56" s="17"/>
      <c r="AS56" s="17">
        <v>0.163492945900238</v>
      </c>
      <c r="AT56" s="17">
        <v>5.4582099773424798E-2</v>
      </c>
      <c r="AU56" s="17"/>
      <c r="AV56" s="17">
        <v>9.9861787319665302E-2</v>
      </c>
      <c r="AW56" s="17">
        <v>0.29189946985895399</v>
      </c>
      <c r="AX56" s="17">
        <v>0.14100107086427799</v>
      </c>
      <c r="AY56" s="17"/>
      <c r="AZ56" s="17">
        <v>0.24256848188386401</v>
      </c>
      <c r="BA56" s="17">
        <v>7.6608063365736598E-2</v>
      </c>
      <c r="BB56" s="17"/>
      <c r="BC56" s="17">
        <v>3.9074052270611601E-2</v>
      </c>
      <c r="BD56" s="17">
        <v>0.111912922474338</v>
      </c>
      <c r="BE56" s="17"/>
      <c r="BF56" s="17">
        <v>8.3702865987596797E-2</v>
      </c>
      <c r="BG56" s="17">
        <v>0.193894757571314</v>
      </c>
      <c r="BH56" s="17"/>
      <c r="BI56" s="17">
        <v>0.16677318256214399</v>
      </c>
      <c r="BJ56" s="17">
        <v>6.4809873285976705E-2</v>
      </c>
      <c r="BK56" s="17"/>
      <c r="BL56" s="17">
        <v>4.91840726106441E-2</v>
      </c>
      <c r="BM56" s="17">
        <v>8.6429073948550594E-2</v>
      </c>
      <c r="BN56" s="17">
        <v>0.16793526393459399</v>
      </c>
      <c r="BO56" s="17">
        <v>0.275144172898168</v>
      </c>
    </row>
    <row r="57" spans="2:67" x14ac:dyDescent="0.35">
      <c r="B57" t="s">
        <v>117</v>
      </c>
      <c r="C57" s="17">
        <v>8.1329332876061103E-2</v>
      </c>
      <c r="D57" s="17">
        <v>0.140672315520011</v>
      </c>
      <c r="E57" s="17">
        <v>2.1646099046637802E-3</v>
      </c>
      <c r="F57" s="17">
        <v>6.0658689708580099E-2</v>
      </c>
      <c r="G57" s="17">
        <v>3.0620571977978302E-2</v>
      </c>
      <c r="H57" s="17">
        <v>2.4377970819849299E-3</v>
      </c>
      <c r="I57" s="17">
        <v>1.24228907002501E-3</v>
      </c>
      <c r="J57" s="17">
        <v>4.4723042243461998E-2</v>
      </c>
      <c r="K57" s="17">
        <v>0</v>
      </c>
      <c r="L57" s="17">
        <v>0.15689655352232901</v>
      </c>
      <c r="M57" s="17">
        <v>0.156887733154569</v>
      </c>
      <c r="N57" s="17">
        <v>8.7084577219518594E-2</v>
      </c>
      <c r="O57" s="17">
        <v>2.9871390531505202E-3</v>
      </c>
      <c r="P57" s="17">
        <v>3.1065997883349002E-3</v>
      </c>
      <c r="Q57" s="17">
        <v>0.100152023383334</v>
      </c>
      <c r="R57" s="17">
        <v>2.3853540580354202E-2</v>
      </c>
      <c r="S57" s="17">
        <v>8.5663915047891795E-2</v>
      </c>
      <c r="T57" s="17"/>
      <c r="U57" s="17">
        <v>8.5242653749150202E-2</v>
      </c>
      <c r="V57" s="17">
        <v>5.2729136741273303E-2</v>
      </c>
      <c r="W57" s="17">
        <v>0.105291568689289</v>
      </c>
      <c r="X57" s="17">
        <v>0.15693023029275199</v>
      </c>
      <c r="Y57" s="17"/>
      <c r="Z57" s="17">
        <v>6.8184285567509606E-2</v>
      </c>
      <c r="AA57" s="17">
        <v>7.4641753506108105E-2</v>
      </c>
      <c r="AB57" s="17">
        <v>0.135448188829835</v>
      </c>
      <c r="AC57" s="17">
        <v>0.13398313936542899</v>
      </c>
      <c r="AD57" s="17">
        <v>8.1565974933230104E-2</v>
      </c>
      <c r="AE57" s="17">
        <v>9.1688788642117505E-2</v>
      </c>
      <c r="AF57" s="17">
        <v>3.6764989247658302E-2</v>
      </c>
      <c r="AG57" s="17">
        <v>3.5250830606727498E-2</v>
      </c>
      <c r="AH57" s="17">
        <v>5.4295368700998999E-2</v>
      </c>
      <c r="AI57" s="17">
        <v>0.20204893783077901</v>
      </c>
      <c r="AJ57" s="17"/>
      <c r="AK57" s="17">
        <v>6.6001392943838402E-2</v>
      </c>
      <c r="AL57" s="17">
        <v>7.7664344682891295E-2</v>
      </c>
      <c r="AM57" s="17">
        <v>0.22196203257743599</v>
      </c>
      <c r="AN57" s="17">
        <v>8.8845805815635503E-2</v>
      </c>
      <c r="AO57" s="17">
        <v>2.4712665282657101E-2</v>
      </c>
      <c r="AP57" s="17">
        <v>9.3073675937083405E-2</v>
      </c>
      <c r="AQ57" s="17">
        <v>8.3657977424822505E-2</v>
      </c>
      <c r="AR57" s="17"/>
      <c r="AS57" s="17">
        <v>9.5273014227805097E-2</v>
      </c>
      <c r="AT57" s="17">
        <v>7.61357491309613E-2</v>
      </c>
      <c r="AU57" s="17"/>
      <c r="AV57" s="17">
        <v>5.3289411198523998E-2</v>
      </c>
      <c r="AW57" s="17">
        <v>9.3232770470266096E-2</v>
      </c>
      <c r="AX57" s="17">
        <v>0.131162182267856</v>
      </c>
      <c r="AY57" s="17"/>
      <c r="AZ57" s="17">
        <v>5.05243428613808E-2</v>
      </c>
      <c r="BA57" s="17">
        <v>8.2793639609740399E-2</v>
      </c>
      <c r="BB57" s="17"/>
      <c r="BC57" s="17">
        <v>4.8639477939592897E-2</v>
      </c>
      <c r="BD57" s="17">
        <v>0.101476416042909</v>
      </c>
      <c r="BE57" s="17"/>
      <c r="BF57" s="17">
        <v>8.1028942216988503E-2</v>
      </c>
      <c r="BG57" s="17">
        <v>0.15693023029275199</v>
      </c>
      <c r="BH57" s="17"/>
      <c r="BI57" s="17">
        <v>0.101204986226289</v>
      </c>
      <c r="BJ57" s="17">
        <v>7.6680188944400901E-2</v>
      </c>
      <c r="BK57" s="17"/>
      <c r="BL57" s="17">
        <v>7.8263447881588705E-2</v>
      </c>
      <c r="BM57" s="17">
        <v>6.5901662038437406E-2</v>
      </c>
      <c r="BN57" s="17">
        <v>0.148215131119045</v>
      </c>
      <c r="BO57" s="17">
        <v>3.9292476718054602E-2</v>
      </c>
    </row>
    <row r="58" spans="2:67" x14ac:dyDescent="0.35">
      <c r="B58" t="s">
        <v>118</v>
      </c>
      <c r="C58" s="17">
        <v>6.8440708181856505E-2</v>
      </c>
      <c r="D58" s="17">
        <v>8.4136970442022604E-2</v>
      </c>
      <c r="E58" s="17">
        <v>7.3873775907282502E-2</v>
      </c>
      <c r="F58" s="17">
        <v>1.20198876033054E-4</v>
      </c>
      <c r="G58" s="17">
        <v>0</v>
      </c>
      <c r="H58" s="17">
        <v>0</v>
      </c>
      <c r="I58" s="17">
        <v>2.48457814005003E-3</v>
      </c>
      <c r="J58" s="17">
        <v>4.0913822026952699E-2</v>
      </c>
      <c r="K58" s="17">
        <v>0</v>
      </c>
      <c r="L58" s="17">
        <v>7.5866055199105303E-2</v>
      </c>
      <c r="M58" s="17">
        <v>9.8604265490130502E-2</v>
      </c>
      <c r="N58" s="17">
        <v>0.106590040652336</v>
      </c>
      <c r="O58" s="17">
        <v>1.44442841028479E-2</v>
      </c>
      <c r="P58" s="17">
        <v>0</v>
      </c>
      <c r="Q58" s="17">
        <v>9.9329666450004794E-2</v>
      </c>
      <c r="R58" s="17">
        <v>0.17213966074268799</v>
      </c>
      <c r="S58" s="17">
        <v>4.0436872103386798E-2</v>
      </c>
      <c r="T58" s="17"/>
      <c r="U58" s="17">
        <v>7.72140334344633E-2</v>
      </c>
      <c r="V58" s="17">
        <v>2.3648462413564601E-2</v>
      </c>
      <c r="W58" s="17">
        <v>3.0590930043605202E-2</v>
      </c>
      <c r="X58" s="17">
        <v>4.5594723234356697E-2</v>
      </c>
      <c r="Y58" s="17"/>
      <c r="Z58" s="17">
        <v>9.1195510867683002E-2</v>
      </c>
      <c r="AA58" s="17">
        <v>0.10636069794722899</v>
      </c>
      <c r="AB58" s="17">
        <v>1.7944626327511101E-4</v>
      </c>
      <c r="AC58" s="17">
        <v>4.9425042638614303E-2</v>
      </c>
      <c r="AD58" s="17">
        <v>1.23523938902886E-4</v>
      </c>
      <c r="AE58" s="17">
        <v>7.07896450677588E-3</v>
      </c>
      <c r="AF58" s="17">
        <v>0</v>
      </c>
      <c r="AG58" s="17">
        <v>0</v>
      </c>
      <c r="AH58" s="17">
        <v>3.2375327433066203E-2</v>
      </c>
      <c r="AI58" s="17">
        <v>2.7983753341306799E-2</v>
      </c>
      <c r="AJ58" s="17"/>
      <c r="AK58" s="17">
        <v>6.7272615543573999E-2</v>
      </c>
      <c r="AL58" s="17">
        <v>0.131710851826114</v>
      </c>
      <c r="AM58" s="17">
        <v>3.3999345942414502E-3</v>
      </c>
      <c r="AN58" s="17">
        <v>7.4305708837655707E-2</v>
      </c>
      <c r="AO58" s="17">
        <v>2.38780983258208E-3</v>
      </c>
      <c r="AP58" s="17">
        <v>0.142579766008294</v>
      </c>
      <c r="AQ58" s="17">
        <v>4.2192000847024902E-2</v>
      </c>
      <c r="AR58" s="17"/>
      <c r="AS58" s="17">
        <v>0.12926210921689901</v>
      </c>
      <c r="AT58" s="17">
        <v>4.5786644896748302E-2</v>
      </c>
      <c r="AU58" s="17"/>
      <c r="AV58" s="17">
        <v>0.14689323747517499</v>
      </c>
      <c r="AW58" s="17">
        <v>6.2942220139148297E-2</v>
      </c>
      <c r="AX58" s="17">
        <v>0.146435164603056</v>
      </c>
      <c r="AY58" s="17"/>
      <c r="AZ58" s="17">
        <v>0.171396791531713</v>
      </c>
      <c r="BA58" s="17">
        <v>6.3546719057022999E-2</v>
      </c>
      <c r="BB58" s="17"/>
      <c r="BC58" s="17">
        <v>3.1864321827300403E-2</v>
      </c>
      <c r="BD58" s="17">
        <v>9.0983099368974599E-2</v>
      </c>
      <c r="BE58" s="17"/>
      <c r="BF58" s="17">
        <v>6.8531483830162804E-2</v>
      </c>
      <c r="BG58" s="17">
        <v>4.5594723234356697E-2</v>
      </c>
      <c r="BH58" s="17"/>
      <c r="BI58" s="17">
        <v>0.11674623714360199</v>
      </c>
      <c r="BJ58" s="17">
        <v>5.7141489339545402E-2</v>
      </c>
      <c r="BK58" s="17"/>
      <c r="BL58" s="17">
        <v>2.3730096549242002E-2</v>
      </c>
      <c r="BM58" s="17">
        <v>0.108740644462722</v>
      </c>
      <c r="BN58" s="17">
        <v>9.3288103025661206E-2</v>
      </c>
      <c r="BO58" s="17">
        <v>1.3839616196182901E-2</v>
      </c>
    </row>
    <row r="59" spans="2:67" x14ac:dyDescent="0.35">
      <c r="B59" t="s">
        <v>119</v>
      </c>
      <c r="C59" s="17">
        <v>6.4484770243741704E-2</v>
      </c>
      <c r="D59" s="17">
        <v>6.2459237598831898E-3</v>
      </c>
      <c r="E59" s="17">
        <v>0.131229336750945</v>
      </c>
      <c r="F59" s="17">
        <v>0.14773553154685801</v>
      </c>
      <c r="G59" s="17">
        <v>0.174728216441982</v>
      </c>
      <c r="H59" s="17">
        <v>2.4377970819849299E-3</v>
      </c>
      <c r="I59" s="17">
        <v>2.48457814005003E-3</v>
      </c>
      <c r="J59" s="17">
        <v>1.43350910776011E-3</v>
      </c>
      <c r="K59" s="17">
        <v>0</v>
      </c>
      <c r="L59" s="17">
        <v>2.4888140594093701E-2</v>
      </c>
      <c r="M59" s="17">
        <v>4.0879767725601798E-2</v>
      </c>
      <c r="N59" s="17">
        <v>4.5249154559576302E-2</v>
      </c>
      <c r="O59" s="17">
        <v>0</v>
      </c>
      <c r="P59" s="17">
        <v>0.24663967971652301</v>
      </c>
      <c r="Q59" s="17">
        <v>0</v>
      </c>
      <c r="R59" s="17">
        <v>8.6426119304378796E-2</v>
      </c>
      <c r="S59" s="17">
        <v>5.0990851126912996E-3</v>
      </c>
      <c r="T59" s="17"/>
      <c r="U59" s="17">
        <v>5.5924782022219802E-2</v>
      </c>
      <c r="V59" s="17">
        <v>0.11224257334896399</v>
      </c>
      <c r="W59" s="17">
        <v>7.1940478776529607E-2</v>
      </c>
      <c r="X59" s="17">
        <v>0.10285951365328901</v>
      </c>
      <c r="Y59" s="17"/>
      <c r="Z59" s="17">
        <v>2.03146366652633E-2</v>
      </c>
      <c r="AA59" s="17">
        <v>7.6482158299324102E-2</v>
      </c>
      <c r="AB59" s="17">
        <v>4.5717311155029798E-2</v>
      </c>
      <c r="AC59" s="17">
        <v>0.101584002256013</v>
      </c>
      <c r="AD59" s="17">
        <v>0.11147191941680699</v>
      </c>
      <c r="AE59" s="17">
        <v>6.1806324821073198E-2</v>
      </c>
      <c r="AF59" s="17">
        <v>0.14532481641524</v>
      </c>
      <c r="AG59" s="17">
        <v>4.0766238838129597E-2</v>
      </c>
      <c r="AH59" s="17">
        <v>2.3112313527993002E-3</v>
      </c>
      <c r="AI59" s="17">
        <v>9.6291527524101805E-2</v>
      </c>
      <c r="AJ59" s="17"/>
      <c r="AK59" s="17">
        <v>5.7955295766021299E-2</v>
      </c>
      <c r="AL59" s="17">
        <v>3.6840635668635498E-2</v>
      </c>
      <c r="AM59" s="17">
        <v>1.50709354966719E-2</v>
      </c>
      <c r="AN59" s="17">
        <v>3.31754602573738E-2</v>
      </c>
      <c r="AO59" s="17">
        <v>0.18440854716735999</v>
      </c>
      <c r="AP59" s="17">
        <v>6.8165898663275298E-2</v>
      </c>
      <c r="AQ59" s="17">
        <v>0.12983522614669701</v>
      </c>
      <c r="AR59" s="17"/>
      <c r="AS59" s="17">
        <v>8.7326656203121203E-2</v>
      </c>
      <c r="AT59" s="17">
        <v>5.59768845115984E-2</v>
      </c>
      <c r="AU59" s="17"/>
      <c r="AV59" s="17">
        <v>0.14393519377501299</v>
      </c>
      <c r="AW59" s="17">
        <v>2.2940356056092098E-2</v>
      </c>
      <c r="AX59" s="17">
        <v>9.5653787369591403E-2</v>
      </c>
      <c r="AY59" s="17"/>
      <c r="AZ59" s="17">
        <v>5.4235417196946398E-2</v>
      </c>
      <c r="BA59" s="17">
        <v>6.4971970423814099E-2</v>
      </c>
      <c r="BB59" s="17"/>
      <c r="BC59" s="17">
        <v>0.117387053786012</v>
      </c>
      <c r="BD59" s="17">
        <v>3.1880566024613102E-2</v>
      </c>
      <c r="BE59" s="17"/>
      <c r="BF59" s="17">
        <v>6.4332293026427803E-2</v>
      </c>
      <c r="BG59" s="17">
        <v>0.10285951365328901</v>
      </c>
      <c r="BH59" s="17"/>
      <c r="BI59" s="17">
        <v>9.1632238809674096E-2</v>
      </c>
      <c r="BJ59" s="17">
        <v>5.81346650915106E-2</v>
      </c>
      <c r="BK59" s="17"/>
      <c r="BL59" s="17">
        <v>4.5032124178943499E-2</v>
      </c>
      <c r="BM59" s="17">
        <v>8.0872548703474906E-2</v>
      </c>
      <c r="BN59" s="17">
        <v>8.7730952504811596E-2</v>
      </c>
      <c r="BO59" s="17">
        <v>5.788320654286E-2</v>
      </c>
    </row>
    <row r="60" spans="2:67" x14ac:dyDescent="0.35">
      <c r="B60" t="s">
        <v>120</v>
      </c>
      <c r="C60" s="17">
        <v>5.2439711878663801E-2</v>
      </c>
      <c r="D60" s="17">
        <v>2.2590548934190699E-2</v>
      </c>
      <c r="E60" s="17">
        <v>1.3132296798856099E-2</v>
      </c>
      <c r="F60" s="17">
        <v>0.136089818929303</v>
      </c>
      <c r="G60" s="17">
        <v>0</v>
      </c>
      <c r="H60" s="17">
        <v>0</v>
      </c>
      <c r="I60" s="17">
        <v>1.46009173009999E-2</v>
      </c>
      <c r="J60" s="17">
        <v>4.4968695796847501E-2</v>
      </c>
      <c r="K60" s="17">
        <v>0</v>
      </c>
      <c r="L60" s="17">
        <v>0.14793420541091501</v>
      </c>
      <c r="M60" s="17">
        <v>3.0389264079978801E-2</v>
      </c>
      <c r="N60" s="17">
        <v>0.10014435864742199</v>
      </c>
      <c r="O60" s="17">
        <v>0.48306643335285998</v>
      </c>
      <c r="P60" s="17">
        <v>2.91310380477274E-2</v>
      </c>
      <c r="Q60" s="17">
        <v>0.20462408226433601</v>
      </c>
      <c r="R60" s="17">
        <v>0</v>
      </c>
      <c r="S60" s="17">
        <v>8.1491572749919597E-2</v>
      </c>
      <c r="T60" s="17"/>
      <c r="U60" s="17">
        <v>4.7516079325191501E-2</v>
      </c>
      <c r="V60" s="17">
        <v>6.2886939703388503E-2</v>
      </c>
      <c r="W60" s="17">
        <v>0.146463810253018</v>
      </c>
      <c r="X60" s="17">
        <v>0.19397135931282</v>
      </c>
      <c r="Y60" s="17"/>
      <c r="Z60" s="17">
        <v>5.81878359837859E-2</v>
      </c>
      <c r="AA60" s="17">
        <v>4.63693105324173E-3</v>
      </c>
      <c r="AB60" s="17">
        <v>4.9760400615522199E-2</v>
      </c>
      <c r="AC60" s="17">
        <v>3.1987395080555502E-2</v>
      </c>
      <c r="AD60" s="17">
        <v>3.0772485364628299E-2</v>
      </c>
      <c r="AE60" s="17">
        <v>9.8846602900119998E-2</v>
      </c>
      <c r="AF60" s="17">
        <v>0.19073236493656101</v>
      </c>
      <c r="AG60" s="17">
        <v>7.8695008847107104E-2</v>
      </c>
      <c r="AH60" s="17">
        <v>5.0655112427125198E-2</v>
      </c>
      <c r="AI60" s="17">
        <v>0.16713017509209399</v>
      </c>
      <c r="AJ60" s="17"/>
      <c r="AK60" s="17">
        <v>5.5438970568569702E-2</v>
      </c>
      <c r="AL60" s="17">
        <v>0.16690763798991901</v>
      </c>
      <c r="AM60" s="17">
        <v>2.6985750318601901E-2</v>
      </c>
      <c r="AN60" s="17">
        <v>1.11401821520346E-2</v>
      </c>
      <c r="AO60" s="17">
        <v>4.4388335707080201E-2</v>
      </c>
      <c r="AP60" s="17">
        <v>3.5635801974753203E-2</v>
      </c>
      <c r="AQ60" s="17">
        <v>0.109449622138567</v>
      </c>
      <c r="AR60" s="17"/>
      <c r="AS60" s="17">
        <v>6.6066726202520604E-2</v>
      </c>
      <c r="AT60" s="17">
        <v>4.7364076664311097E-2</v>
      </c>
      <c r="AU60" s="17"/>
      <c r="AV60" s="17">
        <v>1.23813690373346E-2</v>
      </c>
      <c r="AW60" s="17">
        <v>0.13867182282000601</v>
      </c>
      <c r="AX60" s="17">
        <v>6.4284922832756705E-2</v>
      </c>
      <c r="AY60" s="17"/>
      <c r="AZ60" s="17">
        <v>7.62481089747995E-2</v>
      </c>
      <c r="BA60" s="17">
        <v>5.1307986266372702E-2</v>
      </c>
      <c r="BB60" s="17"/>
      <c r="BC60" s="17">
        <v>5.0247708706944803E-2</v>
      </c>
      <c r="BD60" s="17">
        <v>5.37906652643073E-2</v>
      </c>
      <c r="BE60" s="17"/>
      <c r="BF60" s="17">
        <v>5.1877353675188503E-2</v>
      </c>
      <c r="BG60" s="17">
        <v>0.19397135931282</v>
      </c>
      <c r="BH60" s="17"/>
      <c r="BI60" s="17">
        <v>7.0251275298844701E-2</v>
      </c>
      <c r="BJ60" s="17">
        <v>4.8273382323144202E-2</v>
      </c>
      <c r="BK60" s="17"/>
      <c r="BL60" s="17">
        <v>3.9479114744833697E-2</v>
      </c>
      <c r="BM60" s="17">
        <v>4.00677085298244E-2</v>
      </c>
      <c r="BN60" s="17">
        <v>0.13880332565208001</v>
      </c>
      <c r="BO60" s="17">
        <v>3.8916973114105802E-2</v>
      </c>
    </row>
    <row r="61" spans="2:67" x14ac:dyDescent="0.35">
      <c r="B61" t="s">
        <v>121</v>
      </c>
      <c r="C61" s="17">
        <v>2.1903322591323798E-2</v>
      </c>
      <c r="D61" s="17">
        <v>8.8020486863542094E-3</v>
      </c>
      <c r="E61" s="17">
        <v>4.0660883875755997E-2</v>
      </c>
      <c r="F61" s="17">
        <v>2.22445726547535E-3</v>
      </c>
      <c r="G61" s="17">
        <v>3.6273273227527799E-3</v>
      </c>
      <c r="H61" s="17">
        <v>0</v>
      </c>
      <c r="I61" s="17">
        <v>1.24228907002501E-3</v>
      </c>
      <c r="J61" s="17">
        <v>2.52465837702853E-2</v>
      </c>
      <c r="K61" s="17">
        <v>0.42710743614826402</v>
      </c>
      <c r="L61" s="17">
        <v>3.0367514151611702E-4</v>
      </c>
      <c r="M61" s="17">
        <v>5.5100493537583398E-3</v>
      </c>
      <c r="N61" s="17">
        <v>5.3295020326167897E-2</v>
      </c>
      <c r="O61" s="17">
        <v>0</v>
      </c>
      <c r="P61" s="17">
        <v>0</v>
      </c>
      <c r="Q61" s="17">
        <v>0</v>
      </c>
      <c r="R61" s="17">
        <v>0</v>
      </c>
      <c r="S61" s="17">
        <v>0</v>
      </c>
      <c r="T61" s="17"/>
      <c r="U61" s="17">
        <v>1.7291010955518299E-2</v>
      </c>
      <c r="V61" s="17">
        <v>4.0484383690255102E-2</v>
      </c>
      <c r="W61" s="17">
        <v>7.1132593986362194E-2</v>
      </c>
      <c r="X61" s="17">
        <v>5.1467244796717403E-2</v>
      </c>
      <c r="Y61" s="17"/>
      <c r="Z61" s="17">
        <v>3.5013505664091102E-2</v>
      </c>
      <c r="AA61" s="17">
        <v>4.30351449244608E-3</v>
      </c>
      <c r="AB61" s="17">
        <v>9.5450742239294305E-4</v>
      </c>
      <c r="AC61" s="17">
        <v>4.1197746542381501E-2</v>
      </c>
      <c r="AD61" s="17">
        <v>2.57097769559432E-2</v>
      </c>
      <c r="AE61" s="17">
        <v>8.6201959423004102E-3</v>
      </c>
      <c r="AF61" s="17">
        <v>6.8900436251921895E-2</v>
      </c>
      <c r="AG61" s="17">
        <v>0</v>
      </c>
      <c r="AH61" s="17">
        <v>3.3326571079159803E-2</v>
      </c>
      <c r="AI61" s="17">
        <v>5.78587536514205E-2</v>
      </c>
      <c r="AJ61" s="17"/>
      <c r="AK61" s="17">
        <v>9.4461089886968097E-4</v>
      </c>
      <c r="AL61" s="17">
        <v>7.7826020486165395E-2</v>
      </c>
      <c r="AM61" s="17">
        <v>2.2394000030326801E-2</v>
      </c>
      <c r="AN61" s="17">
        <v>1.4703147683124199E-2</v>
      </c>
      <c r="AO61" s="17">
        <v>1.37707210199478E-2</v>
      </c>
      <c r="AP61" s="17">
        <v>2.89733373792667E-2</v>
      </c>
      <c r="AQ61" s="17">
        <v>4.1209867129820402E-2</v>
      </c>
      <c r="AR61" s="17"/>
      <c r="AS61" s="17">
        <v>2.73858356463237E-2</v>
      </c>
      <c r="AT61" s="17">
        <v>1.9861258521838801E-2</v>
      </c>
      <c r="AU61" s="17"/>
      <c r="AV61" s="17">
        <v>3.5027574594282899E-2</v>
      </c>
      <c r="AW61" s="17">
        <v>4.97742207423588E-3</v>
      </c>
      <c r="AX61" s="17">
        <v>3.9684396639164898E-2</v>
      </c>
      <c r="AY61" s="17"/>
      <c r="AZ61" s="17">
        <v>1.28200874549183E-2</v>
      </c>
      <c r="BA61" s="17">
        <v>2.2335091677030201E-2</v>
      </c>
      <c r="BB61" s="17"/>
      <c r="BC61" s="17">
        <v>2.4150536294067201E-2</v>
      </c>
      <c r="BD61" s="17">
        <v>2.0518342405549402E-2</v>
      </c>
      <c r="BE61" s="17"/>
      <c r="BF61" s="17">
        <v>2.17858540641039E-2</v>
      </c>
      <c r="BG61" s="17">
        <v>5.1467244796717403E-2</v>
      </c>
      <c r="BH61" s="17"/>
      <c r="BI61" s="17">
        <v>2.8780161570521101E-2</v>
      </c>
      <c r="BJ61" s="17">
        <v>2.0294750855553802E-2</v>
      </c>
      <c r="BK61" s="17"/>
      <c r="BL61" s="17">
        <v>2.6313935997400201E-2</v>
      </c>
      <c r="BM61" s="17">
        <v>1.65635568561644E-2</v>
      </c>
      <c r="BN61" s="17">
        <v>1.1193289384858E-2</v>
      </c>
      <c r="BO61" s="17">
        <v>0.103613192792921</v>
      </c>
    </row>
    <row r="62" spans="2:67" x14ac:dyDescent="0.35">
      <c r="B62" t="s">
        <v>122</v>
      </c>
      <c r="C62" s="17">
        <v>1.4247937822340399E-2</v>
      </c>
      <c r="D62" s="17">
        <v>8.4433920048114996E-4</v>
      </c>
      <c r="E62" s="17">
        <v>3.2084593404294898E-2</v>
      </c>
      <c r="F62" s="17">
        <v>3.36925183062892E-2</v>
      </c>
      <c r="G62" s="17">
        <v>0</v>
      </c>
      <c r="H62" s="17">
        <v>0</v>
      </c>
      <c r="I62" s="17">
        <v>6.2114453501250599E-4</v>
      </c>
      <c r="J62" s="17">
        <v>1.2315959920238401E-2</v>
      </c>
      <c r="K62" s="17">
        <v>0</v>
      </c>
      <c r="L62" s="17">
        <v>6.9115580470081803E-3</v>
      </c>
      <c r="M62" s="17">
        <v>1.7525206779092899E-2</v>
      </c>
      <c r="N62" s="17">
        <v>0</v>
      </c>
      <c r="O62" s="17">
        <v>1.54399971205648E-2</v>
      </c>
      <c r="P62" s="17">
        <v>2.7026148889882699E-2</v>
      </c>
      <c r="Q62" s="17">
        <v>0</v>
      </c>
      <c r="R62" s="17">
        <v>0</v>
      </c>
      <c r="S62" s="17">
        <v>0</v>
      </c>
      <c r="T62" s="17"/>
      <c r="U62" s="17">
        <v>9.2752979780635694E-3</v>
      </c>
      <c r="V62" s="17">
        <v>3.4540713460618599E-2</v>
      </c>
      <c r="W62" s="17">
        <v>6.0336289052312198E-2</v>
      </c>
      <c r="X62" s="17">
        <v>7.5179191642272394E-2</v>
      </c>
      <c r="Y62" s="17"/>
      <c r="Z62" s="17">
        <v>2.4574539248649601E-4</v>
      </c>
      <c r="AA62" s="17">
        <v>2.0875777479106E-2</v>
      </c>
      <c r="AB62" s="17">
        <v>3.3621170061196803E-2</v>
      </c>
      <c r="AC62" s="17">
        <v>3.5935471241149201E-2</v>
      </c>
      <c r="AD62" s="17">
        <v>8.3527723041063092E-3</v>
      </c>
      <c r="AE62" s="17">
        <v>5.0487728055381799E-2</v>
      </c>
      <c r="AF62" s="17">
        <v>5.0267803081239501E-2</v>
      </c>
      <c r="AG62" s="17">
        <v>1.0213623727990599E-3</v>
      </c>
      <c r="AH62" s="17">
        <v>0</v>
      </c>
      <c r="AI62" s="17">
        <v>0.108290946912091</v>
      </c>
      <c r="AJ62" s="17"/>
      <c r="AK62" s="17">
        <v>2.8462122943977999E-2</v>
      </c>
      <c r="AL62" s="17">
        <v>1.54267338238201E-2</v>
      </c>
      <c r="AM62" s="17">
        <v>2.4191799419616099E-3</v>
      </c>
      <c r="AN62" s="17">
        <v>7.5876443997243705E-4</v>
      </c>
      <c r="AO62" s="17">
        <v>4.8562976745505004E-3</v>
      </c>
      <c r="AP62" s="17">
        <v>1.15663746972865E-2</v>
      </c>
      <c r="AQ62" s="17">
        <v>4.9202595982628501E-2</v>
      </c>
      <c r="AR62" s="17"/>
      <c r="AS62" s="17">
        <v>2.2851384004265101E-2</v>
      </c>
      <c r="AT62" s="17">
        <v>1.10434240992342E-2</v>
      </c>
      <c r="AU62" s="17"/>
      <c r="AV62" s="17">
        <v>2.2348141043951899E-3</v>
      </c>
      <c r="AW62" s="17">
        <v>2.26816829498145E-2</v>
      </c>
      <c r="AX62" s="17">
        <v>4.1216446279106499E-2</v>
      </c>
      <c r="AY62" s="17"/>
      <c r="AZ62" s="17">
        <v>3.4181923626067798E-2</v>
      </c>
      <c r="BA62" s="17">
        <v>1.33003812859625E-2</v>
      </c>
      <c r="BB62" s="17"/>
      <c r="BC62" s="17">
        <v>1.3677822710409701E-2</v>
      </c>
      <c r="BD62" s="17">
        <v>1.45993054437957E-2</v>
      </c>
      <c r="BE62" s="17"/>
      <c r="BF62" s="17">
        <v>1.4005835147392001E-2</v>
      </c>
      <c r="BG62" s="17">
        <v>7.5179191642272394E-2</v>
      </c>
      <c r="BH62" s="17"/>
      <c r="BI62" s="17">
        <v>2.7251597153691898E-2</v>
      </c>
      <c r="BJ62" s="17">
        <v>1.12062323345036E-2</v>
      </c>
      <c r="BK62" s="17"/>
      <c r="BL62" s="17">
        <v>3.8189285953695901E-3</v>
      </c>
      <c r="BM62" s="17">
        <v>1.9871478638123E-2</v>
      </c>
      <c r="BN62" s="17">
        <v>3.56204328181167E-2</v>
      </c>
      <c r="BO62" s="17">
        <v>6.84118140573357E-3</v>
      </c>
    </row>
    <row r="63" spans="2:67" x14ac:dyDescent="0.35">
      <c r="B63" t="s">
        <v>123</v>
      </c>
      <c r="C63" s="17">
        <v>0.52929293117111398</v>
      </c>
      <c r="D63" s="17">
        <v>0.53416674896078997</v>
      </c>
      <c r="E63" s="17">
        <v>0.59355643092464805</v>
      </c>
      <c r="F63" s="17">
        <v>0.440808963391494</v>
      </c>
      <c r="G63" s="17">
        <v>0.52711020636857897</v>
      </c>
      <c r="H63" s="17">
        <v>0.67357901843047197</v>
      </c>
      <c r="I63" s="17">
        <v>0.64646183631585796</v>
      </c>
      <c r="J63" s="17">
        <v>0.65403014694246597</v>
      </c>
      <c r="K63" s="17">
        <v>0.57289256385173604</v>
      </c>
      <c r="L63" s="17">
        <v>0.52035797377430804</v>
      </c>
      <c r="M63" s="17">
        <v>0.53385126815363404</v>
      </c>
      <c r="N63" s="17">
        <v>0.431491638665218</v>
      </c>
      <c r="O63" s="17">
        <v>0.49751071745570802</v>
      </c>
      <c r="P63" s="17">
        <v>0.52653187924967704</v>
      </c>
      <c r="Q63" s="17">
        <v>0.19836997286897401</v>
      </c>
      <c r="R63" s="17">
        <v>0.26373427586853998</v>
      </c>
      <c r="S63" s="17">
        <v>0.44806122687532002</v>
      </c>
      <c r="T63" s="17"/>
      <c r="U63" s="17">
        <v>0.53508275467928801</v>
      </c>
      <c r="V63" s="17">
        <v>0.52602582811509901</v>
      </c>
      <c r="W63" s="17">
        <v>0.37966978721737799</v>
      </c>
      <c r="X63" s="17">
        <v>0.25293533230607701</v>
      </c>
      <c r="Y63" s="17"/>
      <c r="Z63" s="17">
        <v>0.57437709026277595</v>
      </c>
      <c r="AA63" s="17">
        <v>0.45109188913335502</v>
      </c>
      <c r="AB63" s="17">
        <v>0.60417378114033304</v>
      </c>
      <c r="AC63" s="17">
        <v>0.30876751720030399</v>
      </c>
      <c r="AD63" s="17">
        <v>0.62495607048219504</v>
      </c>
      <c r="AE63" s="17">
        <v>0.612089966312096</v>
      </c>
      <c r="AF63" s="17">
        <v>0.46563366337435302</v>
      </c>
      <c r="AG63" s="17">
        <v>0.55639328018685996</v>
      </c>
      <c r="AH63" s="17">
        <v>0.41032271626866501</v>
      </c>
      <c r="AI63" s="17">
        <v>0.26570213727559799</v>
      </c>
      <c r="AJ63" s="17"/>
      <c r="AK63" s="17">
        <v>0.54742518575996102</v>
      </c>
      <c r="AL63" s="17">
        <v>0.27997578389240402</v>
      </c>
      <c r="AM63" s="17">
        <v>0.38341177079198902</v>
      </c>
      <c r="AN63" s="17">
        <v>0.612095567141687</v>
      </c>
      <c r="AO63" s="17">
        <v>0.52059310505414902</v>
      </c>
      <c r="AP63" s="17">
        <v>0.40315385257384401</v>
      </c>
      <c r="AQ63" s="17">
        <v>0.53799733817234296</v>
      </c>
      <c r="AR63" s="17"/>
      <c r="AS63" s="17">
        <v>0.42787253251602098</v>
      </c>
      <c r="AT63" s="17">
        <v>0.56706884705653704</v>
      </c>
      <c r="AU63" s="17"/>
      <c r="AV63" s="17">
        <v>0.43272774369901401</v>
      </c>
      <c r="AW63" s="17">
        <v>0.60888063448297303</v>
      </c>
      <c r="AX63" s="17">
        <v>0.27816165314585101</v>
      </c>
      <c r="AY63" s="17"/>
      <c r="AZ63" s="17">
        <v>0.44003196988829901</v>
      </c>
      <c r="BA63" s="17">
        <v>0.53353592643255798</v>
      </c>
      <c r="BB63" s="17"/>
      <c r="BC63" s="17">
        <v>0.60624822845670201</v>
      </c>
      <c r="BD63" s="17">
        <v>0.48186461502974598</v>
      </c>
      <c r="BE63" s="17"/>
      <c r="BF63" s="17">
        <v>0.53039100333823697</v>
      </c>
      <c r="BG63" s="17">
        <v>0.25293533230607701</v>
      </c>
      <c r="BH63" s="17"/>
      <c r="BI63" s="17">
        <v>0.44242434761229399</v>
      </c>
      <c r="BJ63" s="17">
        <v>0.54961249204229301</v>
      </c>
      <c r="BK63" s="17"/>
      <c r="BL63" s="17">
        <v>0.62417349687475798</v>
      </c>
      <c r="BM63" s="17">
        <v>0.454417289007712</v>
      </c>
      <c r="BN63" s="17">
        <v>0.43210099759241799</v>
      </c>
      <c r="BO63" s="17">
        <v>0.49252396345807398</v>
      </c>
    </row>
    <row r="64" spans="2:67" x14ac:dyDescent="0.3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7"/>
      <c r="BK64" s="17"/>
      <c r="BL64" s="17"/>
      <c r="BM64" s="17"/>
      <c r="BN64" s="17"/>
      <c r="BO64" s="17"/>
    </row>
    <row r="65" spans="2:67" x14ac:dyDescent="0.35">
      <c r="B65" s="6" t="s">
        <v>143</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7"/>
      <c r="BK65" s="17"/>
      <c r="BL65" s="17"/>
      <c r="BM65" s="17"/>
      <c r="BN65" s="17"/>
      <c r="BO65" s="17"/>
    </row>
    <row r="66" spans="2:67" x14ac:dyDescent="0.35">
      <c r="B66" s="24" t="s">
        <v>85</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7"/>
      <c r="BK66" s="17"/>
      <c r="BL66" s="17"/>
      <c r="BM66" s="17"/>
      <c r="BN66" s="17"/>
      <c r="BO66" s="17"/>
    </row>
    <row r="67" spans="2:67" x14ac:dyDescent="0.35">
      <c r="B67" t="s">
        <v>125</v>
      </c>
      <c r="C67" s="17">
        <v>9.2452310810684397E-3</v>
      </c>
      <c r="D67" s="17">
        <v>0</v>
      </c>
      <c r="E67" s="17">
        <v>0</v>
      </c>
      <c r="F67" s="17">
        <v>5.8073635815005603E-2</v>
      </c>
      <c r="G67" s="17">
        <v>3.0620571977978302E-2</v>
      </c>
      <c r="H67" s="17">
        <v>0</v>
      </c>
      <c r="I67" s="17">
        <v>0</v>
      </c>
      <c r="J67" s="17">
        <v>8.18845177951639E-5</v>
      </c>
      <c r="K67" s="17">
        <v>0</v>
      </c>
      <c r="L67" s="17">
        <v>1.5183757075805799E-4</v>
      </c>
      <c r="M67" s="17">
        <v>2.1258941641985302E-2</v>
      </c>
      <c r="N67" s="17">
        <v>0</v>
      </c>
      <c r="O67" s="17">
        <v>0</v>
      </c>
      <c r="P67" s="17">
        <v>0</v>
      </c>
      <c r="Q67" s="17">
        <v>0</v>
      </c>
      <c r="R67" s="17">
        <v>0</v>
      </c>
      <c r="S67" s="17">
        <v>4.0436872103386798E-2</v>
      </c>
      <c r="T67" s="17"/>
      <c r="U67" s="17">
        <v>7.7020718123437699E-3</v>
      </c>
      <c r="V67" s="17">
        <v>1.9078639802072701E-2</v>
      </c>
      <c r="W67" s="17">
        <v>4.6379071033909999E-3</v>
      </c>
      <c r="X67" s="17">
        <v>4.8248521884437399E-3</v>
      </c>
      <c r="Y67" s="17"/>
      <c r="Z67" s="17">
        <v>8.1846885347093903E-3</v>
      </c>
      <c r="AA67" s="17">
        <v>4.6035601238801297E-3</v>
      </c>
      <c r="AB67" s="17">
        <v>0</v>
      </c>
      <c r="AC67" s="17">
        <v>1.3911661213215399E-3</v>
      </c>
      <c r="AD67" s="17">
        <v>0</v>
      </c>
      <c r="AE67" s="17">
        <v>0</v>
      </c>
      <c r="AF67" s="17">
        <v>0.18642033170163799</v>
      </c>
      <c r="AG67" s="17">
        <v>0</v>
      </c>
      <c r="AH67" s="17">
        <v>7.9857325266610203E-4</v>
      </c>
      <c r="AI67" s="17">
        <v>3.5331150127533599E-3</v>
      </c>
      <c r="AJ67" s="17"/>
      <c r="AK67" s="17">
        <v>1.498536425886E-2</v>
      </c>
      <c r="AL67" s="17">
        <v>8.0814780567216998E-3</v>
      </c>
      <c r="AM67" s="17">
        <v>1.47390784258963E-2</v>
      </c>
      <c r="AN67" s="17">
        <v>9.6176833928521503E-3</v>
      </c>
      <c r="AO67" s="17">
        <v>1.34252392864278E-2</v>
      </c>
      <c r="AP67" s="17">
        <v>0</v>
      </c>
      <c r="AQ67" s="17">
        <v>0</v>
      </c>
      <c r="AR67" s="17"/>
      <c r="AS67" s="17">
        <v>3.4266896544763101E-3</v>
      </c>
      <c r="AT67" s="17">
        <v>1.14124551742638E-2</v>
      </c>
      <c r="AU67" s="17"/>
      <c r="AV67" s="17">
        <v>1.11348714729667E-2</v>
      </c>
      <c r="AW67" s="17">
        <v>2.6213922188273798E-4</v>
      </c>
      <c r="AX67" s="17">
        <v>0</v>
      </c>
      <c r="AY67" s="17"/>
      <c r="AZ67" s="17">
        <v>0</v>
      </c>
      <c r="BA67" s="17">
        <v>9.6847005994801904E-3</v>
      </c>
      <c r="BB67" s="17"/>
      <c r="BC67" s="17">
        <v>2.1678633892422701E-2</v>
      </c>
      <c r="BD67" s="17">
        <v>1.58240109989811E-3</v>
      </c>
      <c r="BE67" s="17"/>
      <c r="BF67" s="17">
        <v>9.2627949007356505E-3</v>
      </c>
      <c r="BG67" s="17">
        <v>4.8248521884437399E-3</v>
      </c>
      <c r="BH67" s="17"/>
      <c r="BI67" s="17">
        <v>1.00728815124729E-4</v>
      </c>
      <c r="BJ67" s="17">
        <v>1.13842353426455E-2</v>
      </c>
      <c r="BK67" s="17"/>
      <c r="BL67" s="17">
        <v>1.1377261140298901E-2</v>
      </c>
      <c r="BM67" s="17">
        <v>2.3638130780226901E-3</v>
      </c>
      <c r="BN67" s="17">
        <v>2.4014626244739198E-2</v>
      </c>
      <c r="BO67" s="17">
        <v>6.3698495559773305E-4</v>
      </c>
    </row>
    <row r="68" spans="2:67" x14ac:dyDescent="0.35">
      <c r="B68" t="s">
        <v>126</v>
      </c>
      <c r="C68" s="17">
        <v>1.84853506720504E-3</v>
      </c>
      <c r="D68" s="17">
        <v>0</v>
      </c>
      <c r="E68" s="17">
        <v>1.5097384134078699E-4</v>
      </c>
      <c r="F68" s="17">
        <v>1.7436617613431401E-3</v>
      </c>
      <c r="G68" s="17">
        <v>0</v>
      </c>
      <c r="H68" s="17">
        <v>0</v>
      </c>
      <c r="I68" s="17">
        <v>0</v>
      </c>
      <c r="J68" s="17">
        <v>8.18845177951639E-5</v>
      </c>
      <c r="K68" s="17">
        <v>0</v>
      </c>
      <c r="L68" s="17">
        <v>0</v>
      </c>
      <c r="M68" s="17">
        <v>4.4611278981876498E-3</v>
      </c>
      <c r="N68" s="17">
        <v>1.4439348675685301E-2</v>
      </c>
      <c r="O68" s="17">
        <v>9.9571301771683805E-4</v>
      </c>
      <c r="P68" s="17">
        <v>2.9062576622368701E-3</v>
      </c>
      <c r="Q68" s="17">
        <v>0</v>
      </c>
      <c r="R68" s="17">
        <v>0</v>
      </c>
      <c r="S68" s="17">
        <v>0</v>
      </c>
      <c r="T68" s="17"/>
      <c r="U68" s="17">
        <v>0</v>
      </c>
      <c r="V68" s="17">
        <v>1.1001894832916199E-2</v>
      </c>
      <c r="W68" s="17">
        <v>1.0539614421303099E-2</v>
      </c>
      <c r="X68" s="17">
        <v>1.2962379970203801E-2</v>
      </c>
      <c r="Y68" s="17"/>
      <c r="Z68" s="17">
        <v>2.2438721241626598E-3</v>
      </c>
      <c r="AA68" s="17">
        <v>0</v>
      </c>
      <c r="AB68" s="17">
        <v>0</v>
      </c>
      <c r="AC68" s="17">
        <v>9.0543924214566002E-3</v>
      </c>
      <c r="AD68" s="17">
        <v>0</v>
      </c>
      <c r="AE68" s="17">
        <v>0</v>
      </c>
      <c r="AF68" s="17">
        <v>4.3082770837936102E-3</v>
      </c>
      <c r="AG68" s="17">
        <v>1.4816365782278001E-2</v>
      </c>
      <c r="AH68" s="17">
        <v>8.5760292835008805E-4</v>
      </c>
      <c r="AI68" s="17">
        <v>9.3843571695831404E-3</v>
      </c>
      <c r="AJ68" s="17"/>
      <c r="AK68" s="17">
        <v>4.0658094379486601E-3</v>
      </c>
      <c r="AL68" s="17">
        <v>9.6120231553199095E-5</v>
      </c>
      <c r="AM68" s="17">
        <v>1.20937859528967E-4</v>
      </c>
      <c r="AN68" s="17">
        <v>4.9282929465359001E-4</v>
      </c>
      <c r="AO68" s="17">
        <v>0</v>
      </c>
      <c r="AP68" s="17">
        <v>8.7437981777087597E-3</v>
      </c>
      <c r="AQ68" s="17">
        <v>1.1152306894728599E-3</v>
      </c>
      <c r="AR68" s="17"/>
      <c r="AS68" s="17">
        <v>3.88218149055621E-3</v>
      </c>
      <c r="AT68" s="17">
        <v>1.0910655911634099E-3</v>
      </c>
      <c r="AU68" s="17"/>
      <c r="AV68" s="17">
        <v>1.24698027506259E-2</v>
      </c>
      <c r="AW68" s="17">
        <v>2.1263654589336799E-4</v>
      </c>
      <c r="AX68" s="17">
        <v>1.7008762189146801E-4</v>
      </c>
      <c r="AY68" s="17"/>
      <c r="AZ68" s="17">
        <v>1.4279009042110499E-4</v>
      </c>
      <c r="BA68" s="17">
        <v>1.92961718585705E-3</v>
      </c>
      <c r="BB68" s="17"/>
      <c r="BC68" s="17">
        <v>2.84119588982475E-5</v>
      </c>
      <c r="BD68" s="17">
        <v>2.9702950660862302E-3</v>
      </c>
      <c r="BE68" s="17"/>
      <c r="BF68" s="17">
        <v>1.80437560204894E-3</v>
      </c>
      <c r="BG68" s="17">
        <v>1.2962379970203801E-2</v>
      </c>
      <c r="BH68" s="17"/>
      <c r="BI68" s="17">
        <v>1.1841370199884001E-4</v>
      </c>
      <c r="BJ68" s="17">
        <v>2.2532303546679701E-3</v>
      </c>
      <c r="BK68" s="17"/>
      <c r="BL68" s="17">
        <v>3.03653411667723E-4</v>
      </c>
      <c r="BM68" s="17">
        <v>4.2935132833586097E-3</v>
      </c>
      <c r="BN68" s="17">
        <v>2.2029085767843299E-4</v>
      </c>
      <c r="BO68" s="17">
        <v>7.8207605917912496E-4</v>
      </c>
    </row>
    <row r="69" spans="2:67" x14ac:dyDescent="0.35">
      <c r="B69" t="s">
        <v>120</v>
      </c>
      <c r="C69" s="17">
        <v>2.4606239299901401E-2</v>
      </c>
      <c r="D69" s="17">
        <v>3.5242375758227001E-2</v>
      </c>
      <c r="E69" s="17">
        <v>5.0847405281439799E-3</v>
      </c>
      <c r="F69" s="17">
        <v>4.5691134069837597E-3</v>
      </c>
      <c r="G69" s="17">
        <v>3.6273273227527799E-3</v>
      </c>
      <c r="H69" s="17">
        <v>0</v>
      </c>
      <c r="I69" s="17">
        <v>1.33586282309749E-2</v>
      </c>
      <c r="J69" s="17">
        <v>2.94890273331538E-3</v>
      </c>
      <c r="K69" s="17">
        <v>0</v>
      </c>
      <c r="L69" s="17">
        <v>7.3967102705457394E-2</v>
      </c>
      <c r="M69" s="17">
        <v>8.6735058127115107E-3</v>
      </c>
      <c r="N69" s="17">
        <v>8.42151344670065E-2</v>
      </c>
      <c r="O69" s="17">
        <v>1.54399971205648E-2</v>
      </c>
      <c r="P69" s="17">
        <v>8.0136850439212703E-4</v>
      </c>
      <c r="Q69" s="17">
        <v>9.9329666450004794E-2</v>
      </c>
      <c r="R69" s="17">
        <v>8.6069830371343997E-2</v>
      </c>
      <c r="S69" s="17">
        <v>4.1054700646532903E-2</v>
      </c>
      <c r="T69" s="17"/>
      <c r="U69" s="17">
        <v>1.9871097737885E-2</v>
      </c>
      <c r="V69" s="17">
        <v>3.36230645662004E-2</v>
      </c>
      <c r="W69" s="17">
        <v>0.116792491902467</v>
      </c>
      <c r="X69" s="17">
        <v>0.18813595900160199</v>
      </c>
      <c r="Y69" s="17"/>
      <c r="Z69" s="17">
        <v>3.2996253478573698E-2</v>
      </c>
      <c r="AA69" s="17">
        <v>1.4354170338991499E-2</v>
      </c>
      <c r="AB69" s="17">
        <v>6.7746018155743901E-5</v>
      </c>
      <c r="AC69" s="17">
        <v>2.6832329372389101E-2</v>
      </c>
      <c r="AD69" s="17">
        <v>3.0755959595075998E-2</v>
      </c>
      <c r="AE69" s="17">
        <v>6.3027088726724703E-2</v>
      </c>
      <c r="AF69" s="17">
        <v>3.3967975237898601E-2</v>
      </c>
      <c r="AG69" s="17">
        <v>6.4951200097469602E-2</v>
      </c>
      <c r="AH69" s="17">
        <v>3.23354249533628E-2</v>
      </c>
      <c r="AI69" s="17">
        <v>0.18981815372523</v>
      </c>
      <c r="AJ69" s="17"/>
      <c r="AK69" s="17">
        <v>3.6572561834259103E-2</v>
      </c>
      <c r="AL69" s="17">
        <v>2.9098515525071901E-2</v>
      </c>
      <c r="AM69" s="17">
        <v>3.9812320687378999E-2</v>
      </c>
      <c r="AN69" s="17">
        <v>1.54456037774617E-3</v>
      </c>
      <c r="AO69" s="17">
        <v>4.4346837312340501E-2</v>
      </c>
      <c r="AP69" s="17">
        <v>7.5341652008046097E-3</v>
      </c>
      <c r="AQ69" s="17">
        <v>6.8933114075716395E-2</v>
      </c>
      <c r="AR69" s="17"/>
      <c r="AS69" s="17">
        <v>3.4286434135724797E-2</v>
      </c>
      <c r="AT69" s="17">
        <v>2.1000670492031099E-2</v>
      </c>
      <c r="AU69" s="17"/>
      <c r="AV69" s="17">
        <v>1.8283872195977699E-2</v>
      </c>
      <c r="AW69" s="17">
        <v>4.9239622426127602E-2</v>
      </c>
      <c r="AX69" s="17">
        <v>3.2225555903689897E-2</v>
      </c>
      <c r="AY69" s="17"/>
      <c r="AZ69" s="17">
        <v>6.9172706770303502E-2</v>
      </c>
      <c r="BA69" s="17">
        <v>2.24877845176693E-2</v>
      </c>
      <c r="BB69" s="17"/>
      <c r="BC69" s="17">
        <v>2.4469896107657499E-2</v>
      </c>
      <c r="BD69" s="17">
        <v>2.4690268967170002E-2</v>
      </c>
      <c r="BE69" s="17"/>
      <c r="BF69" s="17">
        <v>2.3956474522528599E-2</v>
      </c>
      <c r="BG69" s="17">
        <v>0.18813595900160199</v>
      </c>
      <c r="BH69" s="17"/>
      <c r="BI69" s="17">
        <v>6.9245664313650507E-2</v>
      </c>
      <c r="BJ69" s="17">
        <v>1.4164564339158799E-2</v>
      </c>
      <c r="BK69" s="17"/>
      <c r="BL69" s="17">
        <v>1.1839276822985001E-2</v>
      </c>
      <c r="BM69" s="17">
        <v>2.9111662520567402E-2</v>
      </c>
      <c r="BN69" s="17">
        <v>4.9915078707755099E-2</v>
      </c>
      <c r="BO69" s="17">
        <v>2.9676148868223399E-2</v>
      </c>
    </row>
    <row r="70" spans="2:67" x14ac:dyDescent="0.35">
      <c r="B70" t="s">
        <v>127</v>
      </c>
      <c r="C70" s="17">
        <v>7.45241352506753E-3</v>
      </c>
      <c r="D70" s="17">
        <v>4.56239930807546E-5</v>
      </c>
      <c r="E70" s="17">
        <v>5.0324613780262402E-5</v>
      </c>
      <c r="F70" s="17">
        <v>1.20198876033054E-4</v>
      </c>
      <c r="G70" s="17">
        <v>0</v>
      </c>
      <c r="H70" s="17">
        <v>0</v>
      </c>
      <c r="I70" s="17">
        <v>1.24228907002501E-3</v>
      </c>
      <c r="J70" s="17">
        <v>0</v>
      </c>
      <c r="K70" s="17">
        <v>0</v>
      </c>
      <c r="L70" s="17">
        <v>7.3511589993183205E-2</v>
      </c>
      <c r="M70" s="17">
        <v>1.0146615375495899E-4</v>
      </c>
      <c r="N70" s="17">
        <v>0</v>
      </c>
      <c r="O70" s="17">
        <v>9.9571301771683805E-4</v>
      </c>
      <c r="P70" s="17">
        <v>2.64251225115886E-2</v>
      </c>
      <c r="Q70" s="17">
        <v>0</v>
      </c>
      <c r="R70" s="17">
        <v>0</v>
      </c>
      <c r="S70" s="17">
        <v>0</v>
      </c>
      <c r="T70" s="17"/>
      <c r="U70" s="17">
        <v>7.3279450138869504E-3</v>
      </c>
      <c r="V70" s="17">
        <v>8.7370889043533791E-3</v>
      </c>
      <c r="W70" s="17">
        <v>0</v>
      </c>
      <c r="X70" s="17">
        <v>2.83369711105315E-2</v>
      </c>
      <c r="Y70" s="17"/>
      <c r="Z70" s="17">
        <v>0</v>
      </c>
      <c r="AA70" s="17">
        <v>0</v>
      </c>
      <c r="AB70" s="17">
        <v>5.9588571902253001E-2</v>
      </c>
      <c r="AC70" s="17">
        <v>1.7159592693065301E-2</v>
      </c>
      <c r="AD70" s="17">
        <v>0</v>
      </c>
      <c r="AE70" s="17">
        <v>1.7313880621161001E-4</v>
      </c>
      <c r="AF70" s="17">
        <v>7.9987982331537701E-4</v>
      </c>
      <c r="AG70" s="17">
        <v>0</v>
      </c>
      <c r="AH70" s="17">
        <v>8.5760292835008805E-4</v>
      </c>
      <c r="AI70" s="17">
        <v>1.58309428782606E-2</v>
      </c>
      <c r="AJ70" s="17"/>
      <c r="AK70" s="17">
        <v>0</v>
      </c>
      <c r="AL70" s="17">
        <v>1.1108653398020999E-2</v>
      </c>
      <c r="AM70" s="17">
        <v>0</v>
      </c>
      <c r="AN70" s="17">
        <v>7.6113872444430103E-5</v>
      </c>
      <c r="AO70" s="17">
        <v>4.8209644043711598E-4</v>
      </c>
      <c r="AP70" s="17">
        <v>8.1693021283755607E-2</v>
      </c>
      <c r="AQ70" s="17">
        <v>0</v>
      </c>
      <c r="AR70" s="17"/>
      <c r="AS70" s="17">
        <v>5.0011487720938797E-3</v>
      </c>
      <c r="AT70" s="17">
        <v>8.3654327238594992E-3</v>
      </c>
      <c r="AU70" s="17"/>
      <c r="AV70" s="17">
        <v>8.5063965910528897E-5</v>
      </c>
      <c r="AW70" s="17">
        <v>1.79530420425714E-2</v>
      </c>
      <c r="AX70" s="17">
        <v>4.0140102042556598E-4</v>
      </c>
      <c r="AY70" s="17"/>
      <c r="AZ70" s="17">
        <v>2.8342828602211202E-2</v>
      </c>
      <c r="BA70" s="17">
        <v>6.4593933860497797E-3</v>
      </c>
      <c r="BB70" s="17"/>
      <c r="BC70" s="17">
        <v>1.92663842298651E-2</v>
      </c>
      <c r="BD70" s="17">
        <v>1.7134572030537101E-4</v>
      </c>
      <c r="BE70" s="17"/>
      <c r="BF70" s="17">
        <v>7.3694313617347603E-3</v>
      </c>
      <c r="BG70" s="17">
        <v>2.83369711105315E-2</v>
      </c>
      <c r="BH70" s="17"/>
      <c r="BI70" s="17">
        <v>3.76797327761147E-4</v>
      </c>
      <c r="BJ70" s="17">
        <v>9.1074815385216307E-3</v>
      </c>
      <c r="BK70" s="17"/>
      <c r="BL70" s="17">
        <v>0</v>
      </c>
      <c r="BM70" s="17">
        <v>1.89735725009147E-2</v>
      </c>
      <c r="BN70" s="17">
        <v>4.1974366204933802E-4</v>
      </c>
      <c r="BO70" s="17">
        <v>1.7290756511782401E-3</v>
      </c>
    </row>
    <row r="71" spans="2:67" x14ac:dyDescent="0.35">
      <c r="B71" t="s">
        <v>128</v>
      </c>
      <c r="C71" s="17">
        <v>4.2609043386308501E-4</v>
      </c>
      <c r="D71" s="17">
        <v>4.56239930807546E-5</v>
      </c>
      <c r="E71" s="17">
        <v>0</v>
      </c>
      <c r="F71" s="17">
        <v>0</v>
      </c>
      <c r="G71" s="17">
        <v>3.3934038960460201E-3</v>
      </c>
      <c r="H71" s="17">
        <v>0</v>
      </c>
      <c r="I71" s="17">
        <v>0</v>
      </c>
      <c r="J71" s="17">
        <v>2.3757111087492301E-3</v>
      </c>
      <c r="K71" s="17">
        <v>0</v>
      </c>
      <c r="L71" s="17">
        <v>0</v>
      </c>
      <c r="M71" s="17">
        <v>0</v>
      </c>
      <c r="N71" s="17">
        <v>0</v>
      </c>
      <c r="O71" s="17">
        <v>0</v>
      </c>
      <c r="P71" s="17">
        <v>2.9062576622368701E-3</v>
      </c>
      <c r="Q71" s="17">
        <v>0</v>
      </c>
      <c r="R71" s="17">
        <v>0</v>
      </c>
      <c r="S71" s="17">
        <v>0</v>
      </c>
      <c r="T71" s="17"/>
      <c r="U71" s="17">
        <v>0</v>
      </c>
      <c r="V71" s="17">
        <v>0</v>
      </c>
      <c r="W71" s="17">
        <v>1.92951810722614E-2</v>
      </c>
      <c r="X71" s="17">
        <v>1.55075706298742E-3</v>
      </c>
      <c r="Y71" s="17"/>
      <c r="Z71" s="17">
        <v>0</v>
      </c>
      <c r="AA71" s="17">
        <v>4.5071146840443499E-4</v>
      </c>
      <c r="AB71" s="17">
        <v>0</v>
      </c>
      <c r="AC71" s="17">
        <v>1.9016440561949099E-3</v>
      </c>
      <c r="AD71" s="17">
        <v>0</v>
      </c>
      <c r="AE71" s="17">
        <v>5.16537383047138E-3</v>
      </c>
      <c r="AF71" s="17">
        <v>0</v>
      </c>
      <c r="AG71" s="17">
        <v>6.5901991635576801E-4</v>
      </c>
      <c r="AH71" s="17">
        <v>0</v>
      </c>
      <c r="AI71" s="17">
        <v>0</v>
      </c>
      <c r="AJ71" s="17"/>
      <c r="AK71" s="17">
        <v>0</v>
      </c>
      <c r="AL71" s="17">
        <v>1.2242307695722399E-3</v>
      </c>
      <c r="AM71" s="17">
        <v>1.63340012689948E-3</v>
      </c>
      <c r="AN71" s="17">
        <v>0</v>
      </c>
      <c r="AO71" s="17">
        <v>2.3789923933953401E-3</v>
      </c>
      <c r="AP71" s="17">
        <v>8.1682099209291805E-5</v>
      </c>
      <c r="AQ71" s="17">
        <v>0</v>
      </c>
      <c r="AR71" s="17"/>
      <c r="AS71" s="17">
        <v>1.5700537409762E-3</v>
      </c>
      <c r="AT71" s="17">
        <v>0</v>
      </c>
      <c r="AU71" s="17"/>
      <c r="AV71" s="17">
        <v>1.14904217179018E-3</v>
      </c>
      <c r="AW71" s="17">
        <v>3.2688606391929999E-3</v>
      </c>
      <c r="AX71" s="17">
        <v>8.8710958847283E-4</v>
      </c>
      <c r="AY71" s="17"/>
      <c r="AZ71" s="17">
        <v>7.3187680499518602E-3</v>
      </c>
      <c r="BA71" s="17">
        <v>9.84488978161685E-5</v>
      </c>
      <c r="BB71" s="17"/>
      <c r="BC71" s="17">
        <v>3.6186756674431601E-4</v>
      </c>
      <c r="BD71" s="17">
        <v>4.6567162648599402E-4</v>
      </c>
      <c r="BE71" s="17"/>
      <c r="BF71" s="17">
        <v>4.2162171243908598E-4</v>
      </c>
      <c r="BG71" s="17">
        <v>1.55075706298742E-3</v>
      </c>
      <c r="BH71" s="17"/>
      <c r="BI71" s="17">
        <v>3.2375276049940801E-5</v>
      </c>
      <c r="BJ71" s="17">
        <v>5.1818493785224095E-4</v>
      </c>
      <c r="BK71" s="17"/>
      <c r="BL71" s="17">
        <v>0</v>
      </c>
      <c r="BM71" s="17">
        <v>3.55555308230214E-4</v>
      </c>
      <c r="BN71" s="17">
        <v>2.1996879061791401E-3</v>
      </c>
      <c r="BO71" s="17">
        <v>0</v>
      </c>
    </row>
    <row r="72" spans="2:67" x14ac:dyDescent="0.35">
      <c r="B72" t="s">
        <v>129</v>
      </c>
      <c r="C72" s="17">
        <v>3.0324023654183001E-2</v>
      </c>
      <c r="D72" s="17">
        <v>4.5501056476921202E-2</v>
      </c>
      <c r="E72" s="17">
        <v>2.72846035026909E-2</v>
      </c>
      <c r="F72" s="17">
        <v>1.6214826024539102E-2</v>
      </c>
      <c r="G72" s="17">
        <v>2.33923426706753E-4</v>
      </c>
      <c r="H72" s="17">
        <v>0</v>
      </c>
      <c r="I72" s="17">
        <v>8.1307807477194599E-2</v>
      </c>
      <c r="J72" s="17">
        <v>2.1519248071571101E-2</v>
      </c>
      <c r="K72" s="17">
        <v>1.7680254748959801E-3</v>
      </c>
      <c r="L72" s="17">
        <v>7.6017892769863399E-2</v>
      </c>
      <c r="M72" s="17">
        <v>2.0640208598897299E-3</v>
      </c>
      <c r="N72" s="17">
        <v>1.60018376167749E-3</v>
      </c>
      <c r="O72" s="17">
        <v>0</v>
      </c>
      <c r="P72" s="17">
        <v>0.12923252624578399</v>
      </c>
      <c r="Q72" s="17">
        <v>6.5752751968202697E-2</v>
      </c>
      <c r="R72" s="17">
        <v>0</v>
      </c>
      <c r="S72" s="17">
        <v>0</v>
      </c>
      <c r="T72" s="17"/>
      <c r="U72" s="17">
        <v>2.5216332333904801E-2</v>
      </c>
      <c r="V72" s="17">
        <v>5.1204189007129003E-2</v>
      </c>
      <c r="W72" s="17">
        <v>8.6571508635736094E-2</v>
      </c>
      <c r="X72" s="17">
        <v>4.2619041314396998E-2</v>
      </c>
      <c r="Y72" s="17"/>
      <c r="Z72" s="17">
        <v>3.9873920287988002E-2</v>
      </c>
      <c r="AA72" s="17">
        <v>2.2039267149104699E-2</v>
      </c>
      <c r="AB72" s="17">
        <v>5.4422656794902999E-3</v>
      </c>
      <c r="AC72" s="17">
        <v>2.0872822087125702E-2</v>
      </c>
      <c r="AD72" s="17">
        <v>2.60013722725317E-2</v>
      </c>
      <c r="AE72" s="17">
        <v>0.13641682735636601</v>
      </c>
      <c r="AF72" s="17">
        <v>1.29468319324532E-2</v>
      </c>
      <c r="AG72" s="17">
        <v>3.12417979341948E-2</v>
      </c>
      <c r="AH72" s="17">
        <v>4.6170385102268001E-2</v>
      </c>
      <c r="AI72" s="17">
        <v>2.2229001445574399E-2</v>
      </c>
      <c r="AJ72" s="17"/>
      <c r="AK72" s="17">
        <v>4.6726352722845699E-2</v>
      </c>
      <c r="AL72" s="17">
        <v>0</v>
      </c>
      <c r="AM72" s="17">
        <v>3.5794889471328202E-2</v>
      </c>
      <c r="AN72" s="17">
        <v>3.6523880618758102E-2</v>
      </c>
      <c r="AO72" s="17">
        <v>1.6644734122528301E-2</v>
      </c>
      <c r="AP72" s="17">
        <v>5.1665697709547202E-2</v>
      </c>
      <c r="AQ72" s="17">
        <v>1.2783517378286201E-3</v>
      </c>
      <c r="AR72" s="17"/>
      <c r="AS72" s="17">
        <v>2.4809329389774901E-2</v>
      </c>
      <c r="AT72" s="17">
        <v>3.2378074214312998E-2</v>
      </c>
      <c r="AU72" s="17"/>
      <c r="AV72" s="17">
        <v>6.1206278214981598E-2</v>
      </c>
      <c r="AW72" s="17">
        <v>1.39733127079929E-2</v>
      </c>
      <c r="AX72" s="17">
        <v>6.6849766210042598E-3</v>
      </c>
      <c r="AY72" s="17"/>
      <c r="AZ72" s="17">
        <v>7.4393764905593199E-3</v>
      </c>
      <c r="BA72" s="17">
        <v>3.1411839067322297E-2</v>
      </c>
      <c r="BB72" s="17"/>
      <c r="BC72" s="17">
        <v>5.6966502177446497E-3</v>
      </c>
      <c r="BD72" s="17">
        <v>4.5502119175537897E-2</v>
      </c>
      <c r="BE72" s="17"/>
      <c r="BF72" s="17">
        <v>3.02751709476086E-2</v>
      </c>
      <c r="BG72" s="17">
        <v>4.2619041314396998E-2</v>
      </c>
      <c r="BH72" s="17"/>
      <c r="BI72" s="17">
        <v>9.2463732432192108E-3</v>
      </c>
      <c r="BJ72" s="17">
        <v>3.5254328523917799E-2</v>
      </c>
      <c r="BK72" s="17"/>
      <c r="BL72" s="17">
        <v>4.2851386508287299E-2</v>
      </c>
      <c r="BM72" s="17">
        <v>1.7361493939024E-2</v>
      </c>
      <c r="BN72" s="17">
        <v>2.9282167679085799E-2</v>
      </c>
      <c r="BO72" s="17">
        <v>1.40944736620755E-2</v>
      </c>
    </row>
    <row r="73" spans="2:67" x14ac:dyDescent="0.35">
      <c r="B73" t="s">
        <v>130</v>
      </c>
      <c r="C73" s="17">
        <v>0.16623792347035701</v>
      </c>
      <c r="D73" s="17">
        <v>0.16718137390999199</v>
      </c>
      <c r="E73" s="17">
        <v>0.101306044695502</v>
      </c>
      <c r="F73" s="17">
        <v>7.4048064087478604E-2</v>
      </c>
      <c r="G73" s="17">
        <v>0.34607840811663498</v>
      </c>
      <c r="H73" s="17">
        <v>0.35690922518888402</v>
      </c>
      <c r="I73" s="17">
        <v>0.30569395157535501</v>
      </c>
      <c r="J73" s="17">
        <v>0.15865821233692701</v>
      </c>
      <c r="K73" s="17">
        <v>0</v>
      </c>
      <c r="L73" s="17">
        <v>0.211814228232685</v>
      </c>
      <c r="M73" s="17">
        <v>0.17767830041313901</v>
      </c>
      <c r="N73" s="17">
        <v>0.12285018960359401</v>
      </c>
      <c r="O73" s="17">
        <v>9.9571301771683805E-4</v>
      </c>
      <c r="P73" s="17">
        <v>0.194190118945542</v>
      </c>
      <c r="Q73" s="17">
        <v>0.39731866580001901</v>
      </c>
      <c r="R73" s="17">
        <v>0.172317805209205</v>
      </c>
      <c r="S73" s="17">
        <v>0.189687642971302</v>
      </c>
      <c r="T73" s="17"/>
      <c r="U73" s="17">
        <v>0.17466792145805199</v>
      </c>
      <c r="V73" s="17">
        <v>0.12677928766375299</v>
      </c>
      <c r="W73" s="17">
        <v>0.10413536635489699</v>
      </c>
      <c r="X73" s="17">
        <v>0.15687171014439599</v>
      </c>
      <c r="Y73" s="17"/>
      <c r="Z73" s="17">
        <v>0.139450001397291</v>
      </c>
      <c r="AA73" s="17">
        <v>0.20833929054945</v>
      </c>
      <c r="AB73" s="17">
        <v>0.16200963763388601</v>
      </c>
      <c r="AC73" s="17">
        <v>0.30754130432444099</v>
      </c>
      <c r="AD73" s="17">
        <v>4.5900873449195002E-2</v>
      </c>
      <c r="AE73" s="17">
        <v>0.28276942207150002</v>
      </c>
      <c r="AF73" s="17">
        <v>2.6135057404963798E-2</v>
      </c>
      <c r="AG73" s="17">
        <v>0.33792032383604498</v>
      </c>
      <c r="AH73" s="17">
        <v>0.37415369974503099</v>
      </c>
      <c r="AI73" s="17">
        <v>0.21218001982651299</v>
      </c>
      <c r="AJ73" s="17"/>
      <c r="AK73" s="17">
        <v>0.22969569082650601</v>
      </c>
      <c r="AL73" s="17">
        <v>0.26165951929226799</v>
      </c>
      <c r="AM73" s="17">
        <v>0.19594413077247899</v>
      </c>
      <c r="AN73" s="17">
        <v>0.13981913332016299</v>
      </c>
      <c r="AO73" s="17">
        <v>0.15888091706511401</v>
      </c>
      <c r="AP73" s="17">
        <v>0.182113376280231</v>
      </c>
      <c r="AQ73" s="17">
        <v>3.4883930262174102E-2</v>
      </c>
      <c r="AR73" s="17"/>
      <c r="AS73" s="17">
        <v>0.144942890882992</v>
      </c>
      <c r="AT73" s="17">
        <v>0.174169654862317</v>
      </c>
      <c r="AU73" s="17"/>
      <c r="AV73" s="17">
        <v>0.13491928272126699</v>
      </c>
      <c r="AW73" s="17">
        <v>0.13282272448148399</v>
      </c>
      <c r="AX73" s="17">
        <v>0.17579065809592501</v>
      </c>
      <c r="AY73" s="17"/>
      <c r="AZ73" s="17">
        <v>0.132236189577561</v>
      </c>
      <c r="BA73" s="17">
        <v>0.167854186545667</v>
      </c>
      <c r="BB73" s="17"/>
      <c r="BC73" s="17">
        <v>0.12503210748886301</v>
      </c>
      <c r="BD73" s="17">
        <v>0.19163347824263899</v>
      </c>
      <c r="BE73" s="17"/>
      <c r="BF73" s="17">
        <v>0.16627513894120699</v>
      </c>
      <c r="BG73" s="17">
        <v>0.15687171014439599</v>
      </c>
      <c r="BH73" s="17"/>
      <c r="BI73" s="17">
        <v>0.14904589028929999</v>
      </c>
      <c r="BJ73" s="17">
        <v>0.170259337777007</v>
      </c>
      <c r="BK73" s="17"/>
      <c r="BL73" s="17">
        <v>0.137656477562319</v>
      </c>
      <c r="BM73" s="17">
        <v>0.210419450119851</v>
      </c>
      <c r="BN73" s="17">
        <v>0.15327641354404101</v>
      </c>
      <c r="BO73" s="17">
        <v>9.8524130365057999E-2</v>
      </c>
    </row>
    <row r="74" spans="2:67" x14ac:dyDescent="0.35">
      <c r="B74" t="s">
        <v>131</v>
      </c>
      <c r="C74" s="17">
        <v>2.2804996160911299E-2</v>
      </c>
      <c r="D74" s="17">
        <v>3.47405118343386E-2</v>
      </c>
      <c r="E74" s="17">
        <v>2.3410718089509402E-3</v>
      </c>
      <c r="F74" s="17">
        <v>1.60946271485061E-2</v>
      </c>
      <c r="G74" s="17">
        <v>0.122482287911913</v>
      </c>
      <c r="H74" s="17">
        <v>0.319107590323573</v>
      </c>
      <c r="I74" s="17">
        <v>1.0874050090924899E-2</v>
      </c>
      <c r="J74" s="17">
        <v>4.03810426149393E-2</v>
      </c>
      <c r="K74" s="17">
        <v>0</v>
      </c>
      <c r="L74" s="17">
        <v>4.0054745222982899E-2</v>
      </c>
      <c r="M74" s="17">
        <v>1.94542474712422E-3</v>
      </c>
      <c r="N74" s="17">
        <v>1.60018376167749E-3</v>
      </c>
      <c r="O74" s="17">
        <v>0</v>
      </c>
      <c r="P74" s="17">
        <v>0</v>
      </c>
      <c r="Q74" s="17">
        <v>0</v>
      </c>
      <c r="R74" s="17">
        <v>2.58424791073653E-3</v>
      </c>
      <c r="S74" s="17">
        <v>0.14925077086791599</v>
      </c>
      <c r="T74" s="17"/>
      <c r="U74" s="17">
        <v>1.158831371691E-2</v>
      </c>
      <c r="V74" s="17">
        <v>8.1761951727541304E-2</v>
      </c>
      <c r="W74" s="17">
        <v>5.5760249062436297E-2</v>
      </c>
      <c r="X74" s="17">
        <v>7.60416975155042E-2</v>
      </c>
      <c r="Y74" s="17"/>
      <c r="Z74" s="17">
        <v>1.58444766482181E-2</v>
      </c>
      <c r="AA74" s="17">
        <v>1.8866077218308099E-2</v>
      </c>
      <c r="AB74" s="17">
        <v>1.5079913318214499E-4</v>
      </c>
      <c r="AC74" s="17">
        <v>4.1275795103016596E-3</v>
      </c>
      <c r="AD74" s="17">
        <v>7.03048262908052E-2</v>
      </c>
      <c r="AE74" s="17">
        <v>2.2663866344733202E-2</v>
      </c>
      <c r="AF74" s="17">
        <v>9.0487191974810297E-2</v>
      </c>
      <c r="AG74" s="17">
        <v>3.7953347635989503E-2</v>
      </c>
      <c r="AH74" s="17">
        <v>4.3960863302860302E-2</v>
      </c>
      <c r="AI74" s="17">
        <v>3.1790620585983399E-2</v>
      </c>
      <c r="AJ74" s="17"/>
      <c r="AK74" s="17">
        <v>1.1727332388331299E-2</v>
      </c>
      <c r="AL74" s="17">
        <v>3.1720764132720097E-2</v>
      </c>
      <c r="AM74" s="17">
        <v>7.3086988580867004E-3</v>
      </c>
      <c r="AN74" s="17">
        <v>1.3245285012196699E-2</v>
      </c>
      <c r="AO74" s="17">
        <v>4.8619305991304202E-3</v>
      </c>
      <c r="AP74" s="17">
        <v>1.43163983752056E-2</v>
      </c>
      <c r="AQ74" s="17">
        <v>7.0197803778570697E-2</v>
      </c>
      <c r="AR74" s="17"/>
      <c r="AS74" s="17">
        <v>4.2131986948510801E-2</v>
      </c>
      <c r="AT74" s="17">
        <v>1.5606298581407701E-2</v>
      </c>
      <c r="AU74" s="17"/>
      <c r="AV74" s="17">
        <v>1.7553165866734399E-3</v>
      </c>
      <c r="AW74" s="17">
        <v>1.49881239430155E-2</v>
      </c>
      <c r="AX74" s="17">
        <v>9.62670583217234E-2</v>
      </c>
      <c r="AY74" s="17"/>
      <c r="AZ74" s="17">
        <v>6.6190298608880304E-3</v>
      </c>
      <c r="BA74" s="17">
        <v>2.35743916203137E-2</v>
      </c>
      <c r="BB74" s="17"/>
      <c r="BC74" s="17">
        <v>1.09131269203224E-2</v>
      </c>
      <c r="BD74" s="17">
        <v>3.01340736091E-2</v>
      </c>
      <c r="BE74" s="17"/>
      <c r="BF74" s="17">
        <v>2.2593466822593899E-2</v>
      </c>
      <c r="BG74" s="17">
        <v>7.60416975155042E-2</v>
      </c>
      <c r="BH74" s="17"/>
      <c r="BI74" s="17">
        <v>3.1538418143048703E-2</v>
      </c>
      <c r="BJ74" s="17">
        <v>2.07621483060298E-2</v>
      </c>
      <c r="BK74" s="17"/>
      <c r="BL74" s="17">
        <v>1.41281954268037E-2</v>
      </c>
      <c r="BM74" s="17">
        <v>3.5597888706979497E-2</v>
      </c>
      <c r="BN74" s="17">
        <v>1.9069094834452599E-2</v>
      </c>
      <c r="BO74" s="17">
        <v>3.67222281291559E-3</v>
      </c>
    </row>
    <row r="75" spans="2:67" x14ac:dyDescent="0.35">
      <c r="B75" t="s">
        <v>132</v>
      </c>
      <c r="C75" s="17">
        <v>1.5714964174704801E-2</v>
      </c>
      <c r="D75" s="17">
        <v>2.2704904245379801E-2</v>
      </c>
      <c r="E75" s="17">
        <v>2.72846035026909E-2</v>
      </c>
      <c r="F75" s="17">
        <v>0</v>
      </c>
      <c r="G75" s="17">
        <v>0</v>
      </c>
      <c r="H75" s="17">
        <v>0</v>
      </c>
      <c r="I75" s="17">
        <v>6.2114453501250599E-4</v>
      </c>
      <c r="J75" s="17">
        <v>0</v>
      </c>
      <c r="K75" s="17">
        <v>0.115717250031608</v>
      </c>
      <c r="L75" s="17">
        <v>2.2026276351640199E-3</v>
      </c>
      <c r="M75" s="17">
        <v>2.213652923468E-2</v>
      </c>
      <c r="N75" s="17">
        <v>0</v>
      </c>
      <c r="O75" s="17">
        <v>0</v>
      </c>
      <c r="P75" s="17">
        <v>0</v>
      </c>
      <c r="Q75" s="17">
        <v>0</v>
      </c>
      <c r="R75" s="17">
        <v>0</v>
      </c>
      <c r="S75" s="17">
        <v>4.0436872103386798E-2</v>
      </c>
      <c r="T75" s="17"/>
      <c r="U75" s="17">
        <v>8.7983550314837799E-3</v>
      </c>
      <c r="V75" s="17">
        <v>5.3151718321404098E-2</v>
      </c>
      <c r="W75" s="17">
        <v>3.6519377890745101E-2</v>
      </c>
      <c r="X75" s="17">
        <v>6.9337218456921902E-3</v>
      </c>
      <c r="Y75" s="17"/>
      <c r="Z75" s="17">
        <v>2.2174974478155101E-3</v>
      </c>
      <c r="AA75" s="17">
        <v>0</v>
      </c>
      <c r="AB75" s="17">
        <v>9.87193445459216E-2</v>
      </c>
      <c r="AC75" s="17">
        <v>1.5751646318675198E-2</v>
      </c>
      <c r="AD75" s="17">
        <v>5.9798255550395203E-2</v>
      </c>
      <c r="AE75" s="17">
        <v>3.5911951412470099E-3</v>
      </c>
      <c r="AF75" s="17">
        <v>0</v>
      </c>
      <c r="AG75" s="17">
        <v>1.40341851218243E-2</v>
      </c>
      <c r="AH75" s="17">
        <v>3.2216164561054E-2</v>
      </c>
      <c r="AI75" s="17">
        <v>7.6851808320258499E-3</v>
      </c>
      <c r="AJ75" s="17"/>
      <c r="AK75" s="17">
        <v>5.5633565095365101E-2</v>
      </c>
      <c r="AL75" s="17">
        <v>1.1596015854684601E-3</v>
      </c>
      <c r="AM75" s="17">
        <v>3.1806755420255E-3</v>
      </c>
      <c r="AN75" s="17">
        <v>0</v>
      </c>
      <c r="AO75" s="17">
        <v>2.4180475416278501E-2</v>
      </c>
      <c r="AP75" s="17">
        <v>1.21226495173527E-2</v>
      </c>
      <c r="AQ75" s="17">
        <v>3.0475851726234599E-4</v>
      </c>
      <c r="AR75" s="17"/>
      <c r="AS75" s="17">
        <v>1.5672822415605001E-2</v>
      </c>
      <c r="AT75" s="17">
        <v>1.5730660657543801E-2</v>
      </c>
      <c r="AU75" s="17"/>
      <c r="AV75" s="17">
        <v>1.7078684036393799E-3</v>
      </c>
      <c r="AW75" s="17">
        <v>4.0529633535938803E-2</v>
      </c>
      <c r="AX75" s="17">
        <v>1.09623475568945E-2</v>
      </c>
      <c r="AY75" s="17"/>
      <c r="AZ75" s="17">
        <v>3.0787777630458201E-3</v>
      </c>
      <c r="BA75" s="17">
        <v>1.6315621822761198E-2</v>
      </c>
      <c r="BB75" s="17"/>
      <c r="BC75" s="17">
        <v>2.3900259437823201E-2</v>
      </c>
      <c r="BD75" s="17">
        <v>1.06702851838755E-2</v>
      </c>
      <c r="BE75" s="17"/>
      <c r="BF75" s="17">
        <v>1.5749855336857899E-2</v>
      </c>
      <c r="BG75" s="17">
        <v>6.9337218456921902E-3</v>
      </c>
      <c r="BH75" s="17"/>
      <c r="BI75" s="17">
        <v>1.0931238508625001E-2</v>
      </c>
      <c r="BJ75" s="17">
        <v>1.6833932631202201E-2</v>
      </c>
      <c r="BK75" s="17"/>
      <c r="BL75" s="17">
        <v>2.0926483176431601E-2</v>
      </c>
      <c r="BM75" s="17">
        <v>1.2072368195235401E-2</v>
      </c>
      <c r="BN75" s="17">
        <v>1.0213990177381499E-2</v>
      </c>
      <c r="BO75" s="17">
        <v>9.2404051209363305E-3</v>
      </c>
    </row>
    <row r="76" spans="2:67" x14ac:dyDescent="0.35">
      <c r="B76" t="s">
        <v>133</v>
      </c>
      <c r="C76" s="17">
        <v>7.7971750546122306E-2</v>
      </c>
      <c r="D76" s="17">
        <v>7.0419610372179101E-2</v>
      </c>
      <c r="E76" s="17">
        <v>0.111241751251143</v>
      </c>
      <c r="F76" s="17">
        <v>0.180413483737311</v>
      </c>
      <c r="G76" s="17">
        <v>2.33923426706753E-4</v>
      </c>
      <c r="H76" s="17">
        <v>0</v>
      </c>
      <c r="I76" s="17">
        <v>1.9884666576812302E-2</v>
      </c>
      <c r="J76" s="17">
        <v>0.10215903657110199</v>
      </c>
      <c r="K76" s="17">
        <v>0</v>
      </c>
      <c r="L76" s="17">
        <v>2.7090768229257701E-2</v>
      </c>
      <c r="M76" s="17">
        <v>7.24812420624283E-2</v>
      </c>
      <c r="N76" s="17">
        <v>0.17443471791113699</v>
      </c>
      <c r="O76" s="17">
        <v>1.44442841028479E-2</v>
      </c>
      <c r="P76" s="17">
        <v>2.9062576622368701E-3</v>
      </c>
      <c r="Q76" s="17">
        <v>9.9329666450004794E-2</v>
      </c>
      <c r="R76" s="17">
        <v>8.6069830371343997E-2</v>
      </c>
      <c r="S76" s="17">
        <v>3.0891427157303801E-4</v>
      </c>
      <c r="T76" s="17"/>
      <c r="U76" s="17">
        <v>7.5879468228980104E-2</v>
      </c>
      <c r="V76" s="17">
        <v>7.5872708905810701E-2</v>
      </c>
      <c r="W76" s="17">
        <v>0.17004293012037799</v>
      </c>
      <c r="X76" s="17">
        <v>8.6949097208386603E-2</v>
      </c>
      <c r="Y76" s="17"/>
      <c r="Z76" s="17">
        <v>7.8835296492642495E-2</v>
      </c>
      <c r="AA76" s="17">
        <v>0.103696060490175</v>
      </c>
      <c r="AB76" s="17">
        <v>4.9675529096470203E-2</v>
      </c>
      <c r="AC76" s="17">
        <v>1.90790942818495E-2</v>
      </c>
      <c r="AD76" s="17">
        <v>0.10050828140573199</v>
      </c>
      <c r="AE76" s="17">
        <v>6.6410543262730298E-2</v>
      </c>
      <c r="AF76" s="17">
        <v>0.11666563306204</v>
      </c>
      <c r="AG76" s="17">
        <v>5.0833517974708697E-2</v>
      </c>
      <c r="AH76" s="17">
        <v>0.10909062726173201</v>
      </c>
      <c r="AI76" s="17">
        <v>8.3609469973910402E-2</v>
      </c>
      <c r="AJ76" s="17"/>
      <c r="AK76" s="17">
        <v>3.27370685482017E-2</v>
      </c>
      <c r="AL76" s="17">
        <v>8.8248980143890099E-2</v>
      </c>
      <c r="AM76" s="17">
        <v>8.4255492917944597E-2</v>
      </c>
      <c r="AN76" s="17">
        <v>6.2395926073542898E-2</v>
      </c>
      <c r="AO76" s="17">
        <v>6.1393164324435798E-2</v>
      </c>
      <c r="AP76" s="17">
        <v>0.16454182461220701</v>
      </c>
      <c r="AQ76" s="17">
        <v>0.176143532831775</v>
      </c>
      <c r="AR76" s="17"/>
      <c r="AS76" s="17">
        <v>0.102804937362082</v>
      </c>
      <c r="AT76" s="17">
        <v>6.8722167732738093E-2</v>
      </c>
      <c r="AU76" s="17"/>
      <c r="AV76" s="17">
        <v>3.56117940314171E-2</v>
      </c>
      <c r="AW76" s="17">
        <v>0.15921816289738899</v>
      </c>
      <c r="AX76" s="17">
        <v>0.12542578299825499</v>
      </c>
      <c r="AY76" s="17"/>
      <c r="AZ76" s="17">
        <v>0.115739257485396</v>
      </c>
      <c r="BA76" s="17">
        <v>7.6176482484061406E-2</v>
      </c>
      <c r="BB76" s="17"/>
      <c r="BC76" s="17">
        <v>6.5082921371831498E-2</v>
      </c>
      <c r="BD76" s="17">
        <v>8.5915264330518104E-2</v>
      </c>
      <c r="BE76" s="17"/>
      <c r="BF76" s="17">
        <v>7.7936080188061099E-2</v>
      </c>
      <c r="BG76" s="17">
        <v>8.6949097208386603E-2</v>
      </c>
      <c r="BH76" s="17"/>
      <c r="BI76" s="17">
        <v>0.101193269171865</v>
      </c>
      <c r="BJ76" s="17">
        <v>7.2539970241825097E-2</v>
      </c>
      <c r="BK76" s="17"/>
      <c r="BL76" s="17">
        <v>4.56846169305095E-2</v>
      </c>
      <c r="BM76" s="17">
        <v>9.7619090312840301E-2</v>
      </c>
      <c r="BN76" s="17">
        <v>0.13484412745569499</v>
      </c>
      <c r="BO76" s="17">
        <v>8.4180370836805907E-2</v>
      </c>
    </row>
    <row r="77" spans="2:67" x14ac:dyDescent="0.35">
      <c r="B77" t="s">
        <v>134</v>
      </c>
      <c r="C77" s="17">
        <v>6.0765654366170901E-2</v>
      </c>
      <c r="D77" s="17">
        <v>7.4360636496022606E-2</v>
      </c>
      <c r="E77" s="17">
        <v>7.0454459292367401E-4</v>
      </c>
      <c r="F77" s="17">
        <v>6.0418291956513999E-2</v>
      </c>
      <c r="G77" s="17">
        <v>3.0620571977978302E-2</v>
      </c>
      <c r="H77" s="17">
        <v>2.4377970819849299E-3</v>
      </c>
      <c r="I77" s="17">
        <v>6.2114453501250599E-4</v>
      </c>
      <c r="J77" s="17">
        <v>5.2984128393805598E-2</v>
      </c>
      <c r="K77" s="17">
        <v>0</v>
      </c>
      <c r="L77" s="17">
        <v>8.3384963529145706E-2</v>
      </c>
      <c r="M77" s="17">
        <v>0.14047909193354999</v>
      </c>
      <c r="N77" s="17">
        <v>7.4245412305510794E-2</v>
      </c>
      <c r="O77" s="17">
        <v>1.99142603543368E-3</v>
      </c>
      <c r="P77" s="17">
        <v>3.1065997883349002E-3</v>
      </c>
      <c r="Q77" s="17">
        <v>0.100152023383334</v>
      </c>
      <c r="R77" s="17">
        <v>2.3675396113836799E-2</v>
      </c>
      <c r="S77" s="17">
        <v>4.79017084111826E-3</v>
      </c>
      <c r="T77" s="17"/>
      <c r="U77" s="17">
        <v>6.3177886100296801E-2</v>
      </c>
      <c r="V77" s="17">
        <v>4.0598686930467899E-2</v>
      </c>
      <c r="W77" s="17">
        <v>8.7989305439167206E-2</v>
      </c>
      <c r="X77" s="17">
        <v>0.13024865765316301</v>
      </c>
      <c r="Y77" s="17"/>
      <c r="Z77" s="17">
        <v>6.1503846219947103E-2</v>
      </c>
      <c r="AA77" s="17">
        <v>7.4641753506108105E-2</v>
      </c>
      <c r="AB77" s="17">
        <v>7.4737918897580996E-2</v>
      </c>
      <c r="AC77" s="17">
        <v>5.3000055245216803E-2</v>
      </c>
      <c r="AD77" s="17">
        <v>4.0476745574206899E-2</v>
      </c>
      <c r="AE77" s="17">
        <v>8.9106101726881798E-2</v>
      </c>
      <c r="AF77" s="17">
        <v>4.1056349236662702E-2</v>
      </c>
      <c r="AG77" s="17">
        <v>2.4099874399061399E-2</v>
      </c>
      <c r="AH77" s="17">
        <v>4.15693193020997E-2</v>
      </c>
      <c r="AI77" s="17">
        <v>0.17566564890241301</v>
      </c>
      <c r="AJ77" s="17"/>
      <c r="AK77" s="17">
        <v>1.8968663825766698E-2</v>
      </c>
      <c r="AL77" s="17">
        <v>7.6830831429275298E-2</v>
      </c>
      <c r="AM77" s="17">
        <v>0.21969049533365401</v>
      </c>
      <c r="AN77" s="17">
        <v>6.8146114259805907E-2</v>
      </c>
      <c r="AO77" s="17">
        <v>2.53760250881459E-2</v>
      </c>
      <c r="AP77" s="17">
        <v>0.104149391693342</v>
      </c>
      <c r="AQ77" s="17">
        <v>3.8640674773019197E-2</v>
      </c>
      <c r="AR77" s="17"/>
      <c r="AS77" s="17">
        <v>5.9107717266948301E-2</v>
      </c>
      <c r="AT77" s="17">
        <v>6.1383183908886897E-2</v>
      </c>
      <c r="AU77" s="17"/>
      <c r="AV77" s="17">
        <v>5.1570568742524199E-2</v>
      </c>
      <c r="AW77" s="17">
        <v>1.6614383485434699E-2</v>
      </c>
      <c r="AX77" s="17">
        <v>9.2527436814709194E-2</v>
      </c>
      <c r="AY77" s="17"/>
      <c r="AZ77" s="17">
        <v>6.2081937035628303E-2</v>
      </c>
      <c r="BA77" s="17">
        <v>6.0703085231254998E-2</v>
      </c>
      <c r="BB77" s="17"/>
      <c r="BC77" s="17">
        <v>4.8515036639090202E-2</v>
      </c>
      <c r="BD77" s="17">
        <v>6.8315832079483996E-2</v>
      </c>
      <c r="BE77" s="17"/>
      <c r="BF77" s="17">
        <v>6.0489572390097501E-2</v>
      </c>
      <c r="BG77" s="17">
        <v>0.13024865765316301</v>
      </c>
      <c r="BH77" s="17"/>
      <c r="BI77" s="17">
        <v>5.07658536830796E-2</v>
      </c>
      <c r="BJ77" s="17">
        <v>6.3104722765302199E-2</v>
      </c>
      <c r="BK77" s="17"/>
      <c r="BL77" s="17">
        <v>7.9136467863321805E-2</v>
      </c>
      <c r="BM77" s="17">
        <v>3.5427640486494202E-2</v>
      </c>
      <c r="BN77" s="17">
        <v>7.8834748415478495E-2</v>
      </c>
      <c r="BO77" s="17">
        <v>3.6922949622813499E-2</v>
      </c>
    </row>
    <row r="78" spans="2:67" x14ac:dyDescent="0.35">
      <c r="B78" t="s">
        <v>135</v>
      </c>
      <c r="C78" s="17">
        <v>3.8318615138393498E-2</v>
      </c>
      <c r="D78" s="17">
        <v>9.4144423870285404E-2</v>
      </c>
      <c r="E78" s="17">
        <v>3.7489130183374499E-2</v>
      </c>
      <c r="F78" s="17">
        <v>7.5551328096755702E-2</v>
      </c>
      <c r="G78" s="17">
        <v>0</v>
      </c>
      <c r="H78" s="17">
        <v>0</v>
      </c>
      <c r="I78" s="17">
        <v>9.0106164858873797E-3</v>
      </c>
      <c r="J78" s="17">
        <v>3.9562197436987703E-2</v>
      </c>
      <c r="K78" s="17">
        <v>0</v>
      </c>
      <c r="L78" s="17">
        <v>2.2078162675897399E-2</v>
      </c>
      <c r="M78" s="17">
        <v>2.0835947067954899E-2</v>
      </c>
      <c r="N78" s="17">
        <v>0</v>
      </c>
      <c r="O78" s="17">
        <v>0</v>
      </c>
      <c r="P78" s="17">
        <v>0</v>
      </c>
      <c r="Q78" s="17">
        <v>0</v>
      </c>
      <c r="R78" s="17">
        <v>0</v>
      </c>
      <c r="S78" s="17">
        <v>0.23012451507468901</v>
      </c>
      <c r="T78" s="17"/>
      <c r="U78" s="17">
        <v>3.5218680404930897E-2</v>
      </c>
      <c r="V78" s="17">
        <v>5.9428986872480299E-2</v>
      </c>
      <c r="W78" s="17">
        <v>2.48932685635531E-2</v>
      </c>
      <c r="X78" s="17">
        <v>3.5164531909393001E-3</v>
      </c>
      <c r="Y78" s="17"/>
      <c r="Z78" s="17">
        <v>2.4431592439133201E-2</v>
      </c>
      <c r="AA78" s="17">
        <v>7.9195980124594501E-3</v>
      </c>
      <c r="AB78" s="17">
        <v>7.9279080666348895E-2</v>
      </c>
      <c r="AC78" s="17">
        <v>0.10050835999584901</v>
      </c>
      <c r="AD78" s="17">
        <v>9.8320181276322693E-2</v>
      </c>
      <c r="AE78" s="17">
        <v>2.9421178716445399E-2</v>
      </c>
      <c r="AF78" s="17">
        <v>0</v>
      </c>
      <c r="AG78" s="17">
        <v>0.107622153165899</v>
      </c>
      <c r="AH78" s="17">
        <v>0.145352191489139</v>
      </c>
      <c r="AI78" s="17">
        <v>3.8975573669014101E-3</v>
      </c>
      <c r="AJ78" s="17"/>
      <c r="AK78" s="17">
        <v>4.7936483371851399E-2</v>
      </c>
      <c r="AL78" s="17">
        <v>1.6854472210513899E-3</v>
      </c>
      <c r="AM78" s="17">
        <v>5.4408830689186602E-2</v>
      </c>
      <c r="AN78" s="17">
        <v>4.0412724248570099E-2</v>
      </c>
      <c r="AO78" s="17">
        <v>0.108612264072016</v>
      </c>
      <c r="AP78" s="17">
        <v>0</v>
      </c>
      <c r="AQ78" s="17">
        <v>3.1180506068915301E-2</v>
      </c>
      <c r="AR78" s="17"/>
      <c r="AS78" s="17">
        <v>3.1358929882446103E-2</v>
      </c>
      <c r="AT78" s="17">
        <v>4.0910879498463497E-2</v>
      </c>
      <c r="AU78" s="17"/>
      <c r="AV78" s="17">
        <v>1.4403443869453299E-2</v>
      </c>
      <c r="AW78" s="17">
        <v>5.9853683306863401E-2</v>
      </c>
      <c r="AX78" s="17">
        <v>6.5682090401924498E-5</v>
      </c>
      <c r="AY78" s="17"/>
      <c r="AZ78" s="17">
        <v>1.53344980282874E-4</v>
      </c>
      <c r="BA78" s="17">
        <v>4.01327907657376E-2</v>
      </c>
      <c r="BB78" s="17"/>
      <c r="BC78" s="17">
        <v>4.2556922142955103E-2</v>
      </c>
      <c r="BD78" s="17">
        <v>3.5706504320725703E-2</v>
      </c>
      <c r="BE78" s="17"/>
      <c r="BF78" s="17">
        <v>3.8456897152519903E-2</v>
      </c>
      <c r="BG78" s="17">
        <v>3.5164531909393001E-3</v>
      </c>
      <c r="BH78" s="17"/>
      <c r="BI78" s="17">
        <v>7.6684364817732296E-3</v>
      </c>
      <c r="BJ78" s="17">
        <v>4.5488044469585501E-2</v>
      </c>
      <c r="BK78" s="17"/>
      <c r="BL78" s="17">
        <v>3.8086503833960998E-2</v>
      </c>
      <c r="BM78" s="17">
        <v>5.1819857270879302E-2</v>
      </c>
      <c r="BN78" s="17">
        <v>6.8316565079274598E-3</v>
      </c>
      <c r="BO78" s="17">
        <v>3.5134511575955697E-4</v>
      </c>
    </row>
    <row r="79" spans="2:67" x14ac:dyDescent="0.35">
      <c r="B79" t="s">
        <v>136</v>
      </c>
      <c r="C79" s="17">
        <v>0.141565759823153</v>
      </c>
      <c r="D79" s="17">
        <v>0.12945553094662099</v>
      </c>
      <c r="E79" s="17">
        <v>6.2256199972827303E-2</v>
      </c>
      <c r="F79" s="17">
        <v>0.116628067134143</v>
      </c>
      <c r="G79" s="17">
        <v>0</v>
      </c>
      <c r="H79" s="17">
        <v>0.319107590323573</v>
      </c>
      <c r="I79" s="17">
        <v>6.2114453501250599E-4</v>
      </c>
      <c r="J79" s="17">
        <v>0.16103392344567599</v>
      </c>
      <c r="K79" s="17">
        <v>0.42710743614826402</v>
      </c>
      <c r="L79" s="17">
        <v>0.260437677631775</v>
      </c>
      <c r="M79" s="17">
        <v>0.173516436642108</v>
      </c>
      <c r="N79" s="17">
        <v>0.159885060978504</v>
      </c>
      <c r="O79" s="17">
        <v>0</v>
      </c>
      <c r="P79" s="17">
        <v>0.22001421507883601</v>
      </c>
      <c r="Q79" s="17">
        <v>2.0558923333234401E-4</v>
      </c>
      <c r="R79" s="17">
        <v>0.25820949111403202</v>
      </c>
      <c r="S79" s="17">
        <v>0</v>
      </c>
      <c r="T79" s="17"/>
      <c r="U79" s="17">
        <v>0.15275510379474799</v>
      </c>
      <c r="V79" s="17">
        <v>9.5879875708559298E-2</v>
      </c>
      <c r="W79" s="17">
        <v>2.60944392454051E-2</v>
      </c>
      <c r="X79" s="17">
        <v>6.99993481790539E-2</v>
      </c>
      <c r="Y79" s="17"/>
      <c r="Z79" s="17">
        <v>0.13165766160853301</v>
      </c>
      <c r="AA79" s="17">
        <v>0.18017002841552901</v>
      </c>
      <c r="AB79" s="17">
        <v>0.18878141540469501</v>
      </c>
      <c r="AC79" s="17">
        <v>3.25074183518917E-2</v>
      </c>
      <c r="AD79" s="17">
        <v>0.211165057334534</v>
      </c>
      <c r="AE79" s="17">
        <v>0.17756665237136199</v>
      </c>
      <c r="AF79" s="17">
        <v>8.3344306544705496E-2</v>
      </c>
      <c r="AG79" s="17">
        <v>1.2194823259641699E-2</v>
      </c>
      <c r="AH79" s="17">
        <v>3.0784159645617301E-3</v>
      </c>
      <c r="AI79" s="17">
        <v>4.4137836459155401E-2</v>
      </c>
      <c r="AJ79" s="17"/>
      <c r="AK79" s="17">
        <v>7.8527117264190399E-2</v>
      </c>
      <c r="AL79" s="17">
        <v>0.19367943952884101</v>
      </c>
      <c r="AM79" s="17">
        <v>0.220851845435898</v>
      </c>
      <c r="AN79" s="17">
        <v>0.202801172089734</v>
      </c>
      <c r="AO79" s="17">
        <v>0.15274362887180201</v>
      </c>
      <c r="AP79" s="17">
        <v>2.3788431845222099E-2</v>
      </c>
      <c r="AQ79" s="17">
        <v>9.2107700955761707E-2</v>
      </c>
      <c r="AR79" s="17"/>
      <c r="AS79" s="17">
        <v>9.6339279149463997E-2</v>
      </c>
      <c r="AT79" s="17">
        <v>0.15841120464863701</v>
      </c>
      <c r="AU79" s="17"/>
      <c r="AV79" s="17">
        <v>9.5880405496879095E-2</v>
      </c>
      <c r="AW79" s="17">
        <v>0.15123079901163</v>
      </c>
      <c r="AX79" s="17">
        <v>4.0781888691288098E-2</v>
      </c>
      <c r="AY79" s="17"/>
      <c r="AZ79" s="17">
        <v>9.7680745788416207E-2</v>
      </c>
      <c r="BA79" s="17">
        <v>0.143651821903616</v>
      </c>
      <c r="BB79" s="17"/>
      <c r="BC79" s="17">
        <v>0.116513983489462</v>
      </c>
      <c r="BD79" s="17">
        <v>0.157005419076859</v>
      </c>
      <c r="BE79" s="17"/>
      <c r="BF79" s="17">
        <v>0.14185011996034499</v>
      </c>
      <c r="BG79" s="17">
        <v>6.99993481790539E-2</v>
      </c>
      <c r="BH79" s="17"/>
      <c r="BI79" s="17">
        <v>0.120178645640913</v>
      </c>
      <c r="BJ79" s="17">
        <v>0.14656845182849201</v>
      </c>
      <c r="BK79" s="17"/>
      <c r="BL79" s="17">
        <v>0.17195430449425</v>
      </c>
      <c r="BM79" s="17">
        <v>0.114754666479276</v>
      </c>
      <c r="BN79" s="17">
        <v>9.8050427346410798E-2</v>
      </c>
      <c r="BO79" s="17">
        <v>0.15587959186396699</v>
      </c>
    </row>
    <row r="80" spans="2:67" x14ac:dyDescent="0.35">
      <c r="B80" t="s">
        <v>137</v>
      </c>
      <c r="C80" s="17">
        <v>1.47461362773151E-2</v>
      </c>
      <c r="D80" s="17">
        <v>1.41493444247777E-3</v>
      </c>
      <c r="E80" s="17">
        <v>3.1631671880272501E-2</v>
      </c>
      <c r="F80" s="17">
        <v>5.8193834691038698E-2</v>
      </c>
      <c r="G80" s="17">
        <v>3.0620571977978302E-2</v>
      </c>
      <c r="H80" s="17">
        <v>0</v>
      </c>
      <c r="I80" s="17">
        <v>0</v>
      </c>
      <c r="J80" s="17">
        <v>5.1468734768250299E-2</v>
      </c>
      <c r="K80" s="17">
        <v>0</v>
      </c>
      <c r="L80" s="17">
        <v>0</v>
      </c>
      <c r="M80" s="17">
        <v>4.4273058469359904E-3</v>
      </c>
      <c r="N80" s="17">
        <v>0</v>
      </c>
      <c r="O80" s="17">
        <v>0</v>
      </c>
      <c r="P80" s="17">
        <v>0</v>
      </c>
      <c r="Q80" s="17">
        <v>2.0558923333234401E-4</v>
      </c>
      <c r="R80" s="17">
        <v>1.78144466517421E-4</v>
      </c>
      <c r="S80" s="17">
        <v>0</v>
      </c>
      <c r="T80" s="17"/>
      <c r="U80" s="17">
        <v>1.26572479768991E-2</v>
      </c>
      <c r="V80" s="17">
        <v>2.65702320711457E-2</v>
      </c>
      <c r="W80" s="17">
        <v>1.8505015871778101E-2</v>
      </c>
      <c r="X80" s="17">
        <v>7.3310057400377002E-3</v>
      </c>
      <c r="Y80" s="17"/>
      <c r="Z80" s="17">
        <v>1.8009019592696799E-2</v>
      </c>
      <c r="AA80" s="17">
        <v>1.5013274194266501E-2</v>
      </c>
      <c r="AB80" s="17">
        <v>0</v>
      </c>
      <c r="AC80" s="17">
        <v>1.1689212187501701E-2</v>
      </c>
      <c r="AD80" s="17">
        <v>2.3736546796243901E-2</v>
      </c>
      <c r="AE80" s="17">
        <v>2.74740174480449E-2</v>
      </c>
      <c r="AF80" s="17">
        <v>9.11692880390471E-3</v>
      </c>
      <c r="AG80" s="17">
        <v>0</v>
      </c>
      <c r="AH80" s="17">
        <v>7.7660333864241105E-4</v>
      </c>
      <c r="AI80" s="17">
        <v>3.4460121810985802E-3</v>
      </c>
      <c r="AJ80" s="17"/>
      <c r="AK80" s="17">
        <v>2.37248524061393E-2</v>
      </c>
      <c r="AL80" s="17">
        <v>0</v>
      </c>
      <c r="AM80" s="17">
        <v>3.6783789172974098E-2</v>
      </c>
      <c r="AN80" s="17">
        <v>1.98237776465288E-2</v>
      </c>
      <c r="AO80" s="17">
        <v>1.0733486205680501E-2</v>
      </c>
      <c r="AP80" s="17">
        <v>1.40697912318576E-4</v>
      </c>
      <c r="AQ80" s="17">
        <v>6.8160568547147294E-5</v>
      </c>
      <c r="AR80" s="17"/>
      <c r="AS80" s="17">
        <v>1.2164143146495001E-2</v>
      </c>
      <c r="AT80" s="17">
        <v>1.5707847694544801E-2</v>
      </c>
      <c r="AU80" s="17"/>
      <c r="AV80" s="17">
        <v>2.48592414031974E-2</v>
      </c>
      <c r="AW80" s="17">
        <v>1.4332455452665399E-3</v>
      </c>
      <c r="AX80" s="17">
        <v>1.09799222266655E-2</v>
      </c>
      <c r="AY80" s="17"/>
      <c r="AZ80" s="17">
        <v>1.87827443276322E-2</v>
      </c>
      <c r="BA80" s="17">
        <v>1.45542572230941E-2</v>
      </c>
      <c r="BB80" s="17"/>
      <c r="BC80" s="17">
        <v>2.7300412906271099E-2</v>
      </c>
      <c r="BD80" s="17">
        <v>7.00881055853287E-3</v>
      </c>
      <c r="BE80" s="17"/>
      <c r="BF80" s="17">
        <v>1.47755993660523E-2</v>
      </c>
      <c r="BG80" s="17">
        <v>7.3310057400377002E-3</v>
      </c>
      <c r="BH80" s="17"/>
      <c r="BI80" s="17">
        <v>1.0782731074886E-2</v>
      </c>
      <c r="BJ80" s="17">
        <v>1.5673222341903398E-2</v>
      </c>
      <c r="BK80" s="17"/>
      <c r="BL80" s="17">
        <v>2.5460574576413101E-2</v>
      </c>
      <c r="BM80" s="17">
        <v>5.4823562563475203E-3</v>
      </c>
      <c r="BN80" s="17">
        <v>8.0607034765930704E-4</v>
      </c>
      <c r="BO80" s="17">
        <v>4.7638980152213399E-2</v>
      </c>
    </row>
    <row r="81" spans="2:67" x14ac:dyDescent="0.35">
      <c r="B81" t="s">
        <v>138</v>
      </c>
      <c r="C81" s="17">
        <v>6.1690807060604796E-3</v>
      </c>
      <c r="D81" s="17">
        <v>4.56239930807546E-5</v>
      </c>
      <c r="E81" s="17">
        <v>6.6881401865325199E-3</v>
      </c>
      <c r="F81" s="17">
        <v>1.20198876033054E-4</v>
      </c>
      <c r="G81" s="17">
        <v>2.33923426706753E-4</v>
      </c>
      <c r="H81" s="17">
        <v>0</v>
      </c>
      <c r="I81" s="17">
        <v>6.2114453501250599E-4</v>
      </c>
      <c r="J81" s="17">
        <v>1.26974007216978E-3</v>
      </c>
      <c r="K81" s="17">
        <v>1.370791972976E-2</v>
      </c>
      <c r="L81" s="17">
        <v>0</v>
      </c>
      <c r="M81" s="17">
        <v>1.7034568102559201E-2</v>
      </c>
      <c r="N81" s="17">
        <v>1.60018376167749E-3</v>
      </c>
      <c r="O81" s="17">
        <v>9.9571301771683805E-4</v>
      </c>
      <c r="P81" s="17">
        <v>2.9062576622368701E-3</v>
      </c>
      <c r="Q81" s="17">
        <v>3.5858750666264601E-2</v>
      </c>
      <c r="R81" s="17">
        <v>3.56288933034842E-4</v>
      </c>
      <c r="S81" s="17">
        <v>4.4812565695452203E-3</v>
      </c>
      <c r="T81" s="17"/>
      <c r="U81" s="17">
        <v>4.0419128686764502E-3</v>
      </c>
      <c r="V81" s="17">
        <v>1.2198433265592499E-2</v>
      </c>
      <c r="W81" s="17">
        <v>4.2558494260137601E-2</v>
      </c>
      <c r="X81" s="17">
        <v>3.6007592283586999E-2</v>
      </c>
      <c r="Y81" s="17"/>
      <c r="Z81" s="17">
        <v>8.1846885347093903E-3</v>
      </c>
      <c r="AA81" s="17">
        <v>0</v>
      </c>
      <c r="AB81" s="17">
        <v>0</v>
      </c>
      <c r="AC81" s="17">
        <v>1.6082230944180101E-3</v>
      </c>
      <c r="AD81" s="17">
        <v>1.64670118684532E-3</v>
      </c>
      <c r="AE81" s="17">
        <v>9.3745307579497696E-3</v>
      </c>
      <c r="AF81" s="17">
        <v>2.9197590440805999E-3</v>
      </c>
      <c r="AG81" s="17">
        <v>0.12663826318341201</v>
      </c>
      <c r="AH81" s="17">
        <v>1.71520585670018E-3</v>
      </c>
      <c r="AI81" s="17">
        <v>4.9108431937226603E-2</v>
      </c>
      <c r="AJ81" s="17"/>
      <c r="AK81" s="17">
        <v>0</v>
      </c>
      <c r="AL81" s="17">
        <v>2.16740111626808E-3</v>
      </c>
      <c r="AM81" s="17">
        <v>2.33535878088673E-4</v>
      </c>
      <c r="AN81" s="17">
        <v>1.5366200513230101E-2</v>
      </c>
      <c r="AO81" s="17">
        <v>2.26761029193032E-3</v>
      </c>
      <c r="AP81" s="17">
        <v>1.8522003559590799E-4</v>
      </c>
      <c r="AQ81" s="17">
        <v>0</v>
      </c>
      <c r="AR81" s="17"/>
      <c r="AS81" s="17">
        <v>5.2150088868679499E-3</v>
      </c>
      <c r="AT81" s="17">
        <v>6.5244425195457104E-3</v>
      </c>
      <c r="AU81" s="17"/>
      <c r="AV81" s="17">
        <v>1.39419657988077E-3</v>
      </c>
      <c r="AW81" s="17">
        <v>0</v>
      </c>
      <c r="AX81" s="17">
        <v>1.2282570762016101E-2</v>
      </c>
      <c r="AY81" s="17"/>
      <c r="AZ81" s="17">
        <v>1.53344980282874E-4</v>
      </c>
      <c r="BA81" s="17">
        <v>6.4550370503765704E-3</v>
      </c>
      <c r="BB81" s="17"/>
      <c r="BC81" s="17">
        <v>1.3257225282608399E-3</v>
      </c>
      <c r="BD81" s="17">
        <v>9.1540905877074401E-3</v>
      </c>
      <c r="BE81" s="17"/>
      <c r="BF81" s="17">
        <v>6.0505211324999404E-3</v>
      </c>
      <c r="BG81" s="17">
        <v>3.6007592283586999E-2</v>
      </c>
      <c r="BH81" s="17"/>
      <c r="BI81" s="17">
        <v>3.54664134015988E-3</v>
      </c>
      <c r="BJ81" s="17">
        <v>6.7824994374745999E-3</v>
      </c>
      <c r="BK81" s="17"/>
      <c r="BL81" s="17">
        <v>7.9734788818166796E-3</v>
      </c>
      <c r="BM81" s="17">
        <v>5.4379155976187902E-3</v>
      </c>
      <c r="BN81" s="17">
        <v>3.32533835820403E-3</v>
      </c>
      <c r="BO81" s="17">
        <v>0</v>
      </c>
    </row>
    <row r="82" spans="2:67" x14ac:dyDescent="0.35">
      <c r="B82" t="s">
        <v>139</v>
      </c>
      <c r="C82" s="17">
        <v>4.72223640273274E-2</v>
      </c>
      <c r="D82" s="17">
        <v>1.19443596027973E-2</v>
      </c>
      <c r="E82" s="17">
        <v>9.7306917675502105E-2</v>
      </c>
      <c r="F82" s="17">
        <v>3.1468061040813899E-2</v>
      </c>
      <c r="G82" s="17">
        <v>2.33923426706753E-4</v>
      </c>
      <c r="H82" s="17">
        <v>0</v>
      </c>
      <c r="I82" s="17">
        <v>0.162615614954389</v>
      </c>
      <c r="J82" s="17">
        <v>7.9124394873975407E-2</v>
      </c>
      <c r="K82" s="17">
        <v>0</v>
      </c>
      <c r="L82" s="17">
        <v>4.5570928410860996E-3</v>
      </c>
      <c r="M82" s="17">
        <v>3.7667582863004097E-2</v>
      </c>
      <c r="N82" s="17">
        <v>0</v>
      </c>
      <c r="O82" s="17">
        <v>0.48107500731742597</v>
      </c>
      <c r="P82" s="17">
        <v>4.00684252196064E-4</v>
      </c>
      <c r="Q82" s="17">
        <v>9.9329666450004794E-2</v>
      </c>
      <c r="R82" s="17">
        <v>0</v>
      </c>
      <c r="S82" s="17">
        <v>3.0891427157303801E-4</v>
      </c>
      <c r="T82" s="17"/>
      <c r="U82" s="17">
        <v>4.5318193214859602E-2</v>
      </c>
      <c r="V82" s="17">
        <v>6.3103495108293897E-2</v>
      </c>
      <c r="W82" s="17">
        <v>2.1454859540217801E-2</v>
      </c>
      <c r="X82" s="17">
        <v>1.7277321236475601E-2</v>
      </c>
      <c r="Y82" s="17"/>
      <c r="Z82" s="17">
        <v>7.2985212939272404E-2</v>
      </c>
      <c r="AA82" s="17">
        <v>2.7097018645868901E-2</v>
      </c>
      <c r="AB82" s="17">
        <v>1.74248060739563E-2</v>
      </c>
      <c r="AC82" s="17">
        <v>5.9991747575590802E-2</v>
      </c>
      <c r="AD82" s="17">
        <v>1.9143989461348801E-4</v>
      </c>
      <c r="AE82" s="17">
        <v>2.7801299915627301E-2</v>
      </c>
      <c r="AF82" s="17">
        <v>3.9203947906991603E-2</v>
      </c>
      <c r="AG82" s="17">
        <v>0</v>
      </c>
      <c r="AH82" s="17">
        <v>1.1104065181058199E-3</v>
      </c>
      <c r="AI82" s="17">
        <v>6.42703848395505E-3</v>
      </c>
      <c r="AJ82" s="17"/>
      <c r="AK82" s="17">
        <v>9.9052165484597804E-2</v>
      </c>
      <c r="AL82" s="17">
        <v>6.78464209983973E-2</v>
      </c>
      <c r="AM82" s="17">
        <v>1.20937859528967E-4</v>
      </c>
      <c r="AN82" s="17">
        <v>1.2392241315737599E-2</v>
      </c>
      <c r="AO82" s="17">
        <v>2.4363246541790401E-3</v>
      </c>
      <c r="AP82" s="17">
        <v>2.6051099444140198E-4</v>
      </c>
      <c r="AQ82" s="17">
        <v>0.105953210021898</v>
      </c>
      <c r="AR82" s="17"/>
      <c r="AS82" s="17">
        <v>6.2862223706772594E-2</v>
      </c>
      <c r="AT82" s="17">
        <v>4.1397007081928699E-2</v>
      </c>
      <c r="AU82" s="17"/>
      <c r="AV82" s="17">
        <v>6.9174863496754793E-2</v>
      </c>
      <c r="AW82" s="17">
        <v>1.2504387382672901E-2</v>
      </c>
      <c r="AX82" s="17">
        <v>9.9020761018517603E-2</v>
      </c>
      <c r="AY82" s="17"/>
      <c r="AZ82" s="17">
        <v>0.106338317922196</v>
      </c>
      <c r="BA82" s="17">
        <v>4.4412303406795403E-2</v>
      </c>
      <c r="BB82" s="17"/>
      <c r="BC82" s="17">
        <v>6.2619877942184293E-2</v>
      </c>
      <c r="BD82" s="17">
        <v>3.7732722852466899E-2</v>
      </c>
      <c r="BE82" s="17"/>
      <c r="BF82" s="17">
        <v>4.7341346889267798E-2</v>
      </c>
      <c r="BG82" s="17">
        <v>1.7277321236475601E-2</v>
      </c>
      <c r="BH82" s="17"/>
      <c r="BI82" s="17">
        <v>2.7484800919545801E-2</v>
      </c>
      <c r="BJ82" s="17">
        <v>5.1839207062942698E-2</v>
      </c>
      <c r="BK82" s="17"/>
      <c r="BL82" s="17">
        <v>4.5279163194809499E-2</v>
      </c>
      <c r="BM82" s="17">
        <v>4.9093791184248302E-2</v>
      </c>
      <c r="BN82" s="17">
        <v>2.1020186557051401E-2</v>
      </c>
      <c r="BO82" s="17">
        <v>0.24447472837875101</v>
      </c>
    </row>
    <row r="83" spans="2:67" x14ac:dyDescent="0.35">
      <c r="B83" t="s">
        <v>140</v>
      </c>
      <c r="C83" s="17">
        <v>4.2718330963908598E-2</v>
      </c>
      <c r="D83" s="17">
        <v>8.4433920048114996E-4</v>
      </c>
      <c r="E83" s="17">
        <v>8.1820682950434098E-2</v>
      </c>
      <c r="F83" s="17">
        <v>5.8073635815005603E-2</v>
      </c>
      <c r="G83" s="17">
        <v>0.14410764446400401</v>
      </c>
      <c r="H83" s="17">
        <v>2.4377970819849299E-3</v>
      </c>
      <c r="I83" s="17">
        <v>1.8634336050375199E-3</v>
      </c>
      <c r="J83" s="17">
        <v>4.2019793063532103E-2</v>
      </c>
      <c r="K83" s="17">
        <v>8.8401273744799004E-4</v>
      </c>
      <c r="L83" s="17">
        <v>4.8607679826022203E-3</v>
      </c>
      <c r="M83" s="17">
        <v>3.03841297458705E-2</v>
      </c>
      <c r="N83" s="17">
        <v>4.3648970797898798E-2</v>
      </c>
      <c r="O83" s="17">
        <v>0</v>
      </c>
      <c r="P83" s="17">
        <v>0.123420010921311</v>
      </c>
      <c r="Q83" s="17">
        <v>2.0558923333234401E-4</v>
      </c>
      <c r="R83" s="17">
        <v>8.6247974837861396E-2</v>
      </c>
      <c r="S83" s="17">
        <v>6.1782854314607603E-4</v>
      </c>
      <c r="T83" s="17"/>
      <c r="U83" s="17">
        <v>4.0036494417185597E-2</v>
      </c>
      <c r="V83" s="17">
        <v>5.5969548813224197E-2</v>
      </c>
      <c r="W83" s="17">
        <v>5.2198045652861201E-2</v>
      </c>
      <c r="X83" s="17">
        <v>7.7073129815151006E-2</v>
      </c>
      <c r="Y83" s="17"/>
      <c r="Z83" s="17">
        <v>7.2540285441640004E-3</v>
      </c>
      <c r="AA83" s="17">
        <v>4.0255230471177197E-2</v>
      </c>
      <c r="AB83" s="17">
        <v>3.0506599021583199E-2</v>
      </c>
      <c r="AC83" s="17">
        <v>2.6450827744921801E-2</v>
      </c>
      <c r="AD83" s="17">
        <v>8.9823753732758402E-2</v>
      </c>
      <c r="AE83" s="17">
        <v>5.8692125120506297E-2</v>
      </c>
      <c r="AF83" s="17">
        <v>1.3206298719554E-2</v>
      </c>
      <c r="AG83" s="17">
        <v>4.0089622290552698E-2</v>
      </c>
      <c r="AH83" s="17">
        <v>2.3112313527993002E-3</v>
      </c>
      <c r="AI83" s="17">
        <v>3.8702950612800997E-2</v>
      </c>
      <c r="AJ83" s="17"/>
      <c r="AK83" s="17">
        <v>1.3206407508995001E-2</v>
      </c>
      <c r="AL83" s="17">
        <v>1.9538015433607499E-2</v>
      </c>
      <c r="AM83" s="17">
        <v>3.31857070775657E-4</v>
      </c>
      <c r="AN83" s="17">
        <v>1.8102253183989801E-2</v>
      </c>
      <c r="AO83" s="17">
        <v>0.172687697150023</v>
      </c>
      <c r="AP83" s="17">
        <v>5.36686125953049E-2</v>
      </c>
      <c r="AQ83" s="17">
        <v>7.19800773123353E-2</v>
      </c>
      <c r="AR83" s="17"/>
      <c r="AS83" s="17">
        <v>2.1946780781195701E-2</v>
      </c>
      <c r="AT83" s="17">
        <v>5.0455081587227203E-2</v>
      </c>
      <c r="AU83" s="17"/>
      <c r="AV83" s="17">
        <v>5.3561034713249099E-2</v>
      </c>
      <c r="AW83" s="17">
        <v>3.2068228749472902E-3</v>
      </c>
      <c r="AX83" s="17">
        <v>1.24761145656584E-2</v>
      </c>
      <c r="AY83" s="17"/>
      <c r="AZ83" s="17">
        <v>4.5805340832359102E-3</v>
      </c>
      <c r="BA83" s="17">
        <v>4.4531200656560702E-2</v>
      </c>
      <c r="BB83" s="17"/>
      <c r="BC83" s="17">
        <v>7.1585741769560104E-2</v>
      </c>
      <c r="BD83" s="17">
        <v>2.49270581839178E-2</v>
      </c>
      <c r="BE83" s="17"/>
      <c r="BF83" s="17">
        <v>4.2581826490789003E-2</v>
      </c>
      <c r="BG83" s="17">
        <v>7.7073129815151006E-2</v>
      </c>
      <c r="BH83" s="17"/>
      <c r="BI83" s="17">
        <v>5.7885894747390601E-2</v>
      </c>
      <c r="BJ83" s="17">
        <v>3.9170463335132702E-2</v>
      </c>
      <c r="BK83" s="17"/>
      <c r="BL83" s="17">
        <v>3.5821622402129299E-2</v>
      </c>
      <c r="BM83" s="17">
        <v>4.1284347866474301E-2</v>
      </c>
      <c r="BN83" s="17">
        <v>7.90681889093416E-2</v>
      </c>
      <c r="BO83" s="17">
        <v>3.1876710204979202E-3</v>
      </c>
    </row>
    <row r="84" spans="2:67" x14ac:dyDescent="0.35">
      <c r="B84" t="s">
        <v>141</v>
      </c>
      <c r="C84" s="17">
        <v>9.7199464426790394E-2</v>
      </c>
      <c r="D84" s="17">
        <v>0.106134407466164</v>
      </c>
      <c r="E84" s="17">
        <v>0.122300773983022</v>
      </c>
      <c r="F84" s="17">
        <v>5.8073635815005603E-2</v>
      </c>
      <c r="G84" s="17">
        <v>0</v>
      </c>
      <c r="H84" s="17">
        <v>0</v>
      </c>
      <c r="I84" s="17">
        <v>0.30010365076024198</v>
      </c>
      <c r="J84" s="17">
        <v>0</v>
      </c>
      <c r="K84" s="17">
        <v>0</v>
      </c>
      <c r="L84" s="17">
        <v>9.3235287463158595E-2</v>
      </c>
      <c r="M84" s="17">
        <v>0.102963927234563</v>
      </c>
      <c r="N84" s="17">
        <v>0.26647510163083898</v>
      </c>
      <c r="O84" s="17">
        <v>0</v>
      </c>
      <c r="P84" s="17">
        <v>0</v>
      </c>
      <c r="Q84" s="17">
        <v>9.9329666450004794E-2</v>
      </c>
      <c r="R84" s="17">
        <v>0.17213966074268799</v>
      </c>
      <c r="S84" s="17">
        <v>0</v>
      </c>
      <c r="T84" s="17"/>
      <c r="U84" s="17">
        <v>0.110594510087743</v>
      </c>
      <c r="V84" s="17">
        <v>3.4892246243772497E-2</v>
      </c>
      <c r="W84" s="17">
        <v>1.06429732100127E-2</v>
      </c>
      <c r="X84" s="17">
        <v>1.55075706298742E-3</v>
      </c>
      <c r="Y84" s="17"/>
      <c r="Z84" s="17">
        <v>0.137700680838689</v>
      </c>
      <c r="AA84" s="17">
        <v>0.10726063313177001</v>
      </c>
      <c r="AB84" s="17">
        <v>7.2417051106590594E-2</v>
      </c>
      <c r="AC84" s="17">
        <v>0.100258129154096</v>
      </c>
      <c r="AD84" s="17">
        <v>1.84560280348827E-2</v>
      </c>
      <c r="AE84" s="17">
        <v>0</v>
      </c>
      <c r="AF84" s="17">
        <v>0</v>
      </c>
      <c r="AG84" s="17">
        <v>0</v>
      </c>
      <c r="AH84" s="17">
        <v>2.8548876087689801E-2</v>
      </c>
      <c r="AI84" s="17">
        <v>0</v>
      </c>
      <c r="AJ84" s="17"/>
      <c r="AK84" s="17">
        <v>0.104857693250022</v>
      </c>
      <c r="AL84" s="17">
        <v>6.0135739808918502E-2</v>
      </c>
      <c r="AM84" s="17">
        <v>8.4289496392104701E-2</v>
      </c>
      <c r="AN84" s="17">
        <v>0.141388563380652</v>
      </c>
      <c r="AO84" s="17">
        <v>2.09758039822753E-2</v>
      </c>
      <c r="AP84" s="17">
        <v>8.4400618512152706E-2</v>
      </c>
      <c r="AQ84" s="17">
        <v>9.2793610870312404E-2</v>
      </c>
      <c r="AR84" s="17"/>
      <c r="AS84" s="17">
        <v>0.14593985575577501</v>
      </c>
      <c r="AT84" s="17">
        <v>7.9045198150162393E-2</v>
      </c>
      <c r="AU84" s="17"/>
      <c r="AV84" s="17">
        <v>0.215994153164692</v>
      </c>
      <c r="AW84" s="17">
        <v>0.12642091323766499</v>
      </c>
      <c r="AX84" s="17">
        <v>0.120144400492744</v>
      </c>
      <c r="AY84" s="17"/>
      <c r="AZ84" s="17">
        <v>0.170015727266212</v>
      </c>
      <c r="BA84" s="17">
        <v>9.3738163386071993E-2</v>
      </c>
      <c r="BB84" s="17"/>
      <c r="BC84" s="17">
        <v>8.9284304227316799E-2</v>
      </c>
      <c r="BD84" s="17">
        <v>0.10207765648752699</v>
      </c>
      <c r="BE84" s="17"/>
      <c r="BF84" s="17">
        <v>9.7579512537675703E-2</v>
      </c>
      <c r="BG84" s="17">
        <v>1.55075706298742E-3</v>
      </c>
      <c r="BH84" s="17"/>
      <c r="BI84" s="17">
        <v>0.19963697516668899</v>
      </c>
      <c r="BJ84" s="17">
        <v>7.3238152411589694E-2</v>
      </c>
      <c r="BK84" s="17"/>
      <c r="BL84" s="17">
        <v>7.8401661322789404E-2</v>
      </c>
      <c r="BM84" s="17">
        <v>0.119684391850039</v>
      </c>
      <c r="BN84" s="17">
        <v>8.2254877074852698E-2</v>
      </c>
      <c r="BO84" s="17">
        <v>0.21979017651834901</v>
      </c>
    </row>
    <row r="85" spans="2:67" x14ac:dyDescent="0.35">
      <c r="B85" t="s">
        <v>142</v>
      </c>
      <c r="C85" s="17">
        <v>0.158323061125173</v>
      </c>
      <c r="D85" s="17">
        <v>0.16098107414318899</v>
      </c>
      <c r="E85" s="17">
        <v>0.22901135545760401</v>
      </c>
      <c r="F85" s="17">
        <v>0.18995493796542401</v>
      </c>
      <c r="G85" s="17">
        <v>0.25689294666990897</v>
      </c>
      <c r="H85" s="17">
        <v>0</v>
      </c>
      <c r="I85" s="17">
        <v>9.0318423963081998E-2</v>
      </c>
      <c r="J85" s="17">
        <v>0.15440620430475099</v>
      </c>
      <c r="K85" s="17">
        <v>0.427991448885712</v>
      </c>
      <c r="L85" s="17">
        <v>2.4432627881819501E-2</v>
      </c>
      <c r="M85" s="17">
        <v>0.11933874640433</v>
      </c>
      <c r="N85" s="17">
        <v>5.4895204087845401E-2</v>
      </c>
      <c r="O85" s="17">
        <v>0.48207072033514298</v>
      </c>
      <c r="P85" s="17">
        <v>0.29058398097697002</v>
      </c>
      <c r="Q85" s="17">
        <v>2.9823746821632498E-3</v>
      </c>
      <c r="R85" s="17">
        <v>2.33191071808019E-2</v>
      </c>
      <c r="S85" s="17">
        <v>0.29850154173583099</v>
      </c>
      <c r="T85" s="17"/>
      <c r="U85" s="17">
        <v>0.16835820485450001</v>
      </c>
      <c r="V85" s="17">
        <v>0.11718601720231001</v>
      </c>
      <c r="W85" s="17">
        <v>6.8988089746809297E-2</v>
      </c>
      <c r="X85" s="17">
        <v>2.1804317034516699E-2</v>
      </c>
      <c r="Y85" s="17"/>
      <c r="Z85" s="17">
        <v>0.19653300526981801</v>
      </c>
      <c r="AA85" s="17">
        <v>0.119321239632591</v>
      </c>
      <c r="AB85" s="17">
        <v>0.152151836105829</v>
      </c>
      <c r="AC85" s="17">
        <v>0.14394088522724399</v>
      </c>
      <c r="AD85" s="17">
        <v>0.141549231475954</v>
      </c>
      <c r="AE85" s="17">
        <v>3.4663840319936297E-4</v>
      </c>
      <c r="AF85" s="17">
        <v>0.33835428111952798</v>
      </c>
      <c r="AG85" s="17">
        <v>1.0307242219154E-2</v>
      </c>
      <c r="AH85" s="17">
        <v>8.7541792793089504E-2</v>
      </c>
      <c r="AI85" s="17">
        <v>6.1218234927984602E-2</v>
      </c>
      <c r="AJ85" s="17"/>
      <c r="AK85" s="17">
        <v>0.14033327723720301</v>
      </c>
      <c r="AL85" s="17">
        <v>9.9016180162630099E-2</v>
      </c>
      <c r="AM85" s="17">
        <v>2.2760513457210701E-4</v>
      </c>
      <c r="AN85" s="17">
        <v>0.18836532155004801</v>
      </c>
      <c r="AO85" s="17">
        <v>0.15558210744144099</v>
      </c>
      <c r="AP85" s="17">
        <v>0.167646212832393</v>
      </c>
      <c r="AQ85" s="17">
        <v>0.178826417514488</v>
      </c>
      <c r="AR85" s="17"/>
      <c r="AS85" s="17">
        <v>0.14627388163803001</v>
      </c>
      <c r="AT85" s="17">
        <v>0.162811002375952</v>
      </c>
      <c r="AU85" s="17"/>
      <c r="AV85" s="17">
        <v>0.11682629343116201</v>
      </c>
      <c r="AW85" s="17">
        <v>0.17807265588156801</v>
      </c>
      <c r="AX85" s="17">
        <v>0.13251200397440499</v>
      </c>
      <c r="AY85" s="17"/>
      <c r="AZ85" s="17">
        <v>0.166329785423522</v>
      </c>
      <c r="BA85" s="17">
        <v>0.15794246368627701</v>
      </c>
      <c r="BB85" s="17"/>
      <c r="BC85" s="17">
        <v>0.220106034956325</v>
      </c>
      <c r="BD85" s="17">
        <v>0.120245599035158</v>
      </c>
      <c r="BE85" s="17"/>
      <c r="BF85" s="17">
        <v>0.158865501187585</v>
      </c>
      <c r="BG85" s="17">
        <v>2.1804317034516699E-2</v>
      </c>
      <c r="BH85" s="17"/>
      <c r="BI85" s="17">
        <v>0.124285427184433</v>
      </c>
      <c r="BJ85" s="17">
        <v>0.16628485521038899</v>
      </c>
      <c r="BK85" s="17"/>
      <c r="BL85" s="17">
        <v>0.190974862135875</v>
      </c>
      <c r="BM85" s="17">
        <v>0.11594911753261</v>
      </c>
      <c r="BN85" s="17">
        <v>0.172757564677504</v>
      </c>
      <c r="BO85" s="17">
        <v>4.8118431954424501E-2</v>
      </c>
    </row>
    <row r="86" spans="2:67" x14ac:dyDescent="0.35">
      <c r="B86" t="s">
        <v>105</v>
      </c>
      <c r="C86" s="17">
        <v>3.6339365732323999E-2</v>
      </c>
      <c r="D86" s="17">
        <v>4.4793589255682303E-2</v>
      </c>
      <c r="E86" s="17">
        <v>5.6046469373263498E-2</v>
      </c>
      <c r="F86" s="17">
        <v>2.4039775206610801E-4</v>
      </c>
      <c r="G86" s="17">
        <v>3.0620571977978302E-2</v>
      </c>
      <c r="H86" s="17">
        <v>0</v>
      </c>
      <c r="I86" s="17">
        <v>1.24228907002501E-3</v>
      </c>
      <c r="J86" s="17">
        <v>8.9924961168658502E-2</v>
      </c>
      <c r="K86" s="17">
        <v>1.2823906992311999E-2</v>
      </c>
      <c r="L86" s="17">
        <v>2.2026276351640199E-3</v>
      </c>
      <c r="M86" s="17">
        <v>4.2551705335222199E-2</v>
      </c>
      <c r="N86" s="17">
        <v>1.1030825694762E-4</v>
      </c>
      <c r="O86" s="17">
        <v>9.9571301771683805E-4</v>
      </c>
      <c r="P86" s="17">
        <v>2.00342126098032E-4</v>
      </c>
      <c r="Q86" s="17">
        <v>0</v>
      </c>
      <c r="R86" s="17">
        <v>8.8832222748597894E-2</v>
      </c>
      <c r="S86" s="17">
        <v>0</v>
      </c>
      <c r="T86" s="17"/>
      <c r="U86" s="17">
        <v>3.6790260946715003E-2</v>
      </c>
      <c r="V86" s="17">
        <v>3.2961934052972798E-2</v>
      </c>
      <c r="W86" s="17">
        <v>4.2380881906443402E-2</v>
      </c>
      <c r="X86" s="17">
        <v>2.9965230441943099E-2</v>
      </c>
      <c r="Y86" s="17"/>
      <c r="Z86" s="17">
        <v>2.2094257601635699E-2</v>
      </c>
      <c r="AA86" s="17">
        <v>5.5972086651915699E-2</v>
      </c>
      <c r="AB86" s="17">
        <v>9.0473987140567199E-3</v>
      </c>
      <c r="AC86" s="17">
        <v>4.6333570236448102E-2</v>
      </c>
      <c r="AD86" s="17">
        <v>4.1364746129902999E-2</v>
      </c>
      <c r="AE86" s="17">
        <v>0</v>
      </c>
      <c r="AF86" s="17">
        <v>1.06695040365953E-3</v>
      </c>
      <c r="AG86" s="17">
        <v>0.12663826318341201</v>
      </c>
      <c r="AH86" s="17">
        <v>4.7555013261496998E-2</v>
      </c>
      <c r="AI86" s="17">
        <v>4.1335427678630098E-2</v>
      </c>
      <c r="AJ86" s="17"/>
      <c r="AK86" s="17">
        <v>4.1249594538916703E-2</v>
      </c>
      <c r="AL86" s="17">
        <v>4.6702661165723802E-2</v>
      </c>
      <c r="AM86" s="17">
        <v>2.7198237164980797E-4</v>
      </c>
      <c r="AN86" s="17">
        <v>2.94862198493458E-2</v>
      </c>
      <c r="AO86" s="17">
        <v>2.1990665282419199E-2</v>
      </c>
      <c r="AP86" s="17">
        <v>4.2947690323207E-2</v>
      </c>
      <c r="AQ86" s="17">
        <v>3.5592920021923602E-2</v>
      </c>
      <c r="AR86" s="17"/>
      <c r="AS86" s="17">
        <v>4.0263704993212003E-2</v>
      </c>
      <c r="AT86" s="17">
        <v>3.4877672505014501E-2</v>
      </c>
      <c r="AU86" s="17"/>
      <c r="AV86" s="17">
        <v>7.8012606586957606E-2</v>
      </c>
      <c r="AW86" s="17">
        <v>1.8194850832463302E-2</v>
      </c>
      <c r="AX86" s="17">
        <v>3.0394241635312499E-2</v>
      </c>
      <c r="AY86" s="17"/>
      <c r="AZ86" s="17">
        <v>3.7937935022546599E-3</v>
      </c>
      <c r="BA86" s="17">
        <v>3.7886410563217503E-2</v>
      </c>
      <c r="BB86" s="17"/>
      <c r="BC86" s="17">
        <v>2.3761704206401901E-2</v>
      </c>
      <c r="BD86" s="17">
        <v>4.4091103796004602E-2</v>
      </c>
      <c r="BE86" s="17"/>
      <c r="BF86" s="17">
        <v>3.63646925573528E-2</v>
      </c>
      <c r="BG86" s="17">
        <v>2.9965230441943099E-2</v>
      </c>
      <c r="BH86" s="17"/>
      <c r="BI86" s="17">
        <v>2.5935424970487501E-2</v>
      </c>
      <c r="BJ86" s="17">
        <v>3.8772967144359599E-2</v>
      </c>
      <c r="BK86" s="17"/>
      <c r="BL86" s="17">
        <v>4.2144010315331402E-2</v>
      </c>
      <c r="BM86" s="17">
        <v>3.2897507510988799E-2</v>
      </c>
      <c r="BN86" s="17">
        <v>3.3595720736512999E-2</v>
      </c>
      <c r="BO86" s="17">
        <v>1.1002370412544901E-3</v>
      </c>
    </row>
    <row r="87" spans="2:67" x14ac:dyDescent="0.35">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17"/>
      <c r="BB87" s="17"/>
      <c r="BC87" s="17"/>
      <c r="BD87" s="17"/>
      <c r="BE87" s="17"/>
      <c r="BF87" s="17"/>
      <c r="BG87" s="17"/>
      <c r="BH87" s="17"/>
      <c r="BI87" s="17"/>
      <c r="BJ87" s="17"/>
      <c r="BK87" s="17"/>
      <c r="BL87" s="17"/>
      <c r="BM87" s="17"/>
      <c r="BN87" s="17"/>
      <c r="BO87" s="17"/>
    </row>
    <row r="88" spans="2:67" x14ac:dyDescent="0.35">
      <c r="B88" s="6" t="s">
        <v>156</v>
      </c>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17"/>
      <c r="BB88" s="17"/>
      <c r="BC88" s="17"/>
      <c r="BD88" s="17"/>
      <c r="BE88" s="17"/>
      <c r="BF88" s="17"/>
      <c r="BG88" s="17"/>
      <c r="BH88" s="17"/>
      <c r="BI88" s="17"/>
      <c r="BJ88" s="17"/>
      <c r="BK88" s="17"/>
      <c r="BL88" s="17"/>
      <c r="BM88" s="17"/>
      <c r="BN88" s="17"/>
      <c r="BO88" s="17"/>
    </row>
    <row r="89" spans="2:67" x14ac:dyDescent="0.35">
      <c r="B89" s="24" t="s">
        <v>85</v>
      </c>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17"/>
      <c r="BB89" s="17"/>
      <c r="BC89" s="17"/>
      <c r="BD89" s="17"/>
      <c r="BE89" s="17"/>
      <c r="BF89" s="17"/>
      <c r="BG89" s="17"/>
      <c r="BH89" s="17"/>
      <c r="BI89" s="17"/>
      <c r="BJ89" s="17"/>
      <c r="BK89" s="17"/>
      <c r="BL89" s="17"/>
      <c r="BM89" s="17"/>
      <c r="BN89" s="17"/>
      <c r="BO89" s="17"/>
    </row>
    <row r="90" spans="2:67" x14ac:dyDescent="0.35">
      <c r="B90" t="s">
        <v>144</v>
      </c>
      <c r="C90" s="17">
        <v>0.17159725538843701</v>
      </c>
      <c r="D90" s="17">
        <v>0.110215305086108</v>
      </c>
      <c r="E90" s="17">
        <v>0.17019903785801299</v>
      </c>
      <c r="F90" s="17">
        <v>0.174220907445017</v>
      </c>
      <c r="G90" s="17">
        <v>0.22603845126522401</v>
      </c>
      <c r="H90" s="17">
        <v>0</v>
      </c>
      <c r="I90" s="17">
        <v>0.30010365076024198</v>
      </c>
      <c r="J90" s="17">
        <v>0.237373184621926</v>
      </c>
      <c r="K90" s="17">
        <v>0.42710743614826402</v>
      </c>
      <c r="L90" s="17">
        <v>0.14671950484485</v>
      </c>
      <c r="M90" s="17">
        <v>0.19609196542218699</v>
      </c>
      <c r="N90" s="17">
        <v>0.106590040652336</v>
      </c>
      <c r="O90" s="17">
        <v>0</v>
      </c>
      <c r="P90" s="17">
        <v>9.6794546283623897E-2</v>
      </c>
      <c r="Q90" s="17">
        <v>0.19865933290001</v>
      </c>
      <c r="R90" s="17">
        <v>0.172317805209205</v>
      </c>
      <c r="S90" s="17">
        <v>0.14925077086791599</v>
      </c>
      <c r="T90" s="17"/>
      <c r="U90" s="17">
        <v>0.206296064399007</v>
      </c>
      <c r="V90" s="17">
        <v>0</v>
      </c>
      <c r="W90" s="17">
        <v>0</v>
      </c>
      <c r="X90" s="17">
        <v>1.5583031481964599E-3</v>
      </c>
      <c r="Y90" s="17"/>
      <c r="Z90" s="17">
        <v>0.417755101056203</v>
      </c>
      <c r="AA90" s="17">
        <v>0</v>
      </c>
      <c r="AB90" s="17">
        <v>0</v>
      </c>
      <c r="AC90" s="17">
        <v>0</v>
      </c>
      <c r="AD90" s="17">
        <v>0</v>
      </c>
      <c r="AE90" s="17">
        <v>0</v>
      </c>
      <c r="AF90" s="17">
        <v>0</v>
      </c>
      <c r="AG90" s="17">
        <v>0</v>
      </c>
      <c r="AH90" s="17">
        <v>0</v>
      </c>
      <c r="AI90" s="17">
        <v>0</v>
      </c>
      <c r="AJ90" s="17"/>
      <c r="AK90" s="17">
        <v>0.191294173355221</v>
      </c>
      <c r="AL90" s="17">
        <v>0.12673311634713499</v>
      </c>
      <c r="AM90" s="17">
        <v>5.4408830689186602E-2</v>
      </c>
      <c r="AN90" s="17">
        <v>0.23890672729522</v>
      </c>
      <c r="AO90" s="17">
        <v>0.119599120034921</v>
      </c>
      <c r="AP90" s="17">
        <v>0.11078255268826299</v>
      </c>
      <c r="AQ90" s="17">
        <v>0.16095498590572499</v>
      </c>
      <c r="AR90" s="17"/>
      <c r="AS90" s="17">
        <v>0.106964601517538</v>
      </c>
      <c r="AT90" s="17">
        <v>0.19567089075622801</v>
      </c>
      <c r="AU90" s="17"/>
      <c r="AV90" s="17">
        <v>3.8264206113982499E-2</v>
      </c>
      <c r="AW90" s="17">
        <v>8.3675189139699499E-2</v>
      </c>
      <c r="AX90" s="17">
        <v>0.15738246141996501</v>
      </c>
      <c r="AY90" s="17"/>
      <c r="AZ90" s="17">
        <v>0</v>
      </c>
      <c r="BA90" s="17">
        <v>0.17975408376028301</v>
      </c>
      <c r="BB90" s="17"/>
      <c r="BC90" s="17">
        <v>0.203585074705284</v>
      </c>
      <c r="BD90" s="17">
        <v>0.15188284376577499</v>
      </c>
      <c r="BE90" s="17"/>
      <c r="BF90" s="17">
        <v>0.17227288378276501</v>
      </c>
      <c r="BG90" s="17">
        <v>1.5583031481964599E-3</v>
      </c>
      <c r="BH90" s="17"/>
      <c r="BI90" s="17">
        <v>0.121517595117942</v>
      </c>
      <c r="BJ90" s="17">
        <v>0.183311463950215</v>
      </c>
      <c r="BK90" s="17"/>
      <c r="BL90" s="17">
        <v>0.22848502625379899</v>
      </c>
      <c r="BM90" s="17">
        <v>0.125740307819969</v>
      </c>
      <c r="BN90" s="17">
        <v>0.144873038166414</v>
      </c>
      <c r="BO90" s="17">
        <v>0</v>
      </c>
    </row>
    <row r="91" spans="2:67" x14ac:dyDescent="0.35">
      <c r="B91" t="s">
        <v>145</v>
      </c>
      <c r="C91" s="17">
        <v>0.134780814394102</v>
      </c>
      <c r="D91" s="17">
        <v>0.24247367118943899</v>
      </c>
      <c r="E91" s="17">
        <v>0.145884889592583</v>
      </c>
      <c r="F91" s="17">
        <v>0.174220907445017</v>
      </c>
      <c r="G91" s="17">
        <v>0</v>
      </c>
      <c r="H91" s="17">
        <v>0</v>
      </c>
      <c r="I91" s="17">
        <v>0</v>
      </c>
      <c r="J91" s="17">
        <v>3.9562197436987703E-2</v>
      </c>
      <c r="K91" s="17">
        <v>0</v>
      </c>
      <c r="L91" s="17">
        <v>0</v>
      </c>
      <c r="M91" s="17">
        <v>0.107391233081499</v>
      </c>
      <c r="N91" s="17">
        <v>0.31977012195700699</v>
      </c>
      <c r="O91" s="17">
        <v>0.48107500731742597</v>
      </c>
      <c r="P91" s="17">
        <v>0.19358909256724799</v>
      </c>
      <c r="Q91" s="17">
        <v>0.29798899935001399</v>
      </c>
      <c r="R91" s="17">
        <v>8.6069830371343997E-2</v>
      </c>
      <c r="S91" s="17">
        <v>0.14925077086791599</v>
      </c>
      <c r="T91" s="17"/>
      <c r="U91" s="17">
        <v>0.15972923822596199</v>
      </c>
      <c r="V91" s="17">
        <v>1.2783403963654299E-2</v>
      </c>
      <c r="W91" s="17">
        <v>4.6379071033909999E-3</v>
      </c>
      <c r="X91" s="17">
        <v>0</v>
      </c>
      <c r="Y91" s="17"/>
      <c r="Z91" s="17">
        <v>0.32812513586065001</v>
      </c>
      <c r="AA91" s="17">
        <v>0</v>
      </c>
      <c r="AB91" s="17">
        <v>0</v>
      </c>
      <c r="AC91" s="17">
        <v>0</v>
      </c>
      <c r="AD91" s="17">
        <v>0</v>
      </c>
      <c r="AE91" s="17">
        <v>0</v>
      </c>
      <c r="AF91" s="17">
        <v>0</v>
      </c>
      <c r="AG91" s="17">
        <v>0</v>
      </c>
      <c r="AH91" s="17">
        <v>0</v>
      </c>
      <c r="AI91" s="17">
        <v>0</v>
      </c>
      <c r="AJ91" s="17"/>
      <c r="AK91" s="17">
        <v>0.23242061955541901</v>
      </c>
      <c r="AL91" s="17">
        <v>0.14208656504875899</v>
      </c>
      <c r="AM91" s="17">
        <v>0.136434346565907</v>
      </c>
      <c r="AN91" s="17">
        <v>7.6271308322700501E-2</v>
      </c>
      <c r="AO91" s="17">
        <v>6.4636973329584901E-2</v>
      </c>
      <c r="AP91" s="17">
        <v>9.0206827520107905E-2</v>
      </c>
      <c r="AQ91" s="17">
        <v>0.14225822494509699</v>
      </c>
      <c r="AR91" s="17"/>
      <c r="AS91" s="17">
        <v>5.4297390728841599E-2</v>
      </c>
      <c r="AT91" s="17">
        <v>0.16475836410665301</v>
      </c>
      <c r="AU91" s="17"/>
      <c r="AV91" s="17">
        <v>4.8351517763297297E-2</v>
      </c>
      <c r="AW91" s="17">
        <v>3.32892509828044E-2</v>
      </c>
      <c r="AX91" s="17">
        <v>5.08785289099382E-2</v>
      </c>
      <c r="AY91" s="17"/>
      <c r="AZ91" s="17">
        <v>0</v>
      </c>
      <c r="BA91" s="17">
        <v>0.14118758336218201</v>
      </c>
      <c r="BB91" s="17"/>
      <c r="BC91" s="17">
        <v>0.17905498547838</v>
      </c>
      <c r="BD91" s="17">
        <v>0.107494201813172</v>
      </c>
      <c r="BE91" s="17"/>
      <c r="BF91" s="17">
        <v>0.13531634901140999</v>
      </c>
      <c r="BG91" s="17">
        <v>0</v>
      </c>
      <c r="BH91" s="17"/>
      <c r="BI91" s="17">
        <v>4.4075611920975998E-2</v>
      </c>
      <c r="BJ91" s="17">
        <v>0.15599780455876</v>
      </c>
      <c r="BK91" s="17"/>
      <c r="BL91" s="17">
        <v>0.180573313800823</v>
      </c>
      <c r="BM91" s="17">
        <v>0.10995240014030901</v>
      </c>
      <c r="BN91" s="17">
        <v>3.1505258759141598E-2</v>
      </c>
      <c r="BO91" s="17">
        <v>0</v>
      </c>
    </row>
    <row r="92" spans="2:67" x14ac:dyDescent="0.35">
      <c r="B92" t="s">
        <v>146</v>
      </c>
      <c r="C92" s="17">
        <v>0.10438233734257001</v>
      </c>
      <c r="D92" s="17">
        <v>7.2101362853063705E-2</v>
      </c>
      <c r="E92" s="17">
        <v>7.2942444796291403E-2</v>
      </c>
      <c r="F92" s="17">
        <v>5.8193834691038698E-2</v>
      </c>
      <c r="G92" s="17">
        <v>2.33923426706753E-4</v>
      </c>
      <c r="H92" s="17">
        <v>0</v>
      </c>
      <c r="I92" s="17">
        <v>0</v>
      </c>
      <c r="J92" s="17">
        <v>0.118686592310963</v>
      </c>
      <c r="K92" s="17">
        <v>0</v>
      </c>
      <c r="L92" s="17">
        <v>0.22007925726727601</v>
      </c>
      <c r="M92" s="17">
        <v>0.13564592147159399</v>
      </c>
      <c r="N92" s="17">
        <v>0.15999536923545099</v>
      </c>
      <c r="O92" s="17">
        <v>9.9571301771683805E-4</v>
      </c>
      <c r="P92" s="17">
        <v>0</v>
      </c>
      <c r="Q92" s="17">
        <v>0.29798899935001399</v>
      </c>
      <c r="R92" s="17">
        <v>0.17213966074268799</v>
      </c>
      <c r="S92" s="17">
        <v>0.14925077086791599</v>
      </c>
      <c r="T92" s="17"/>
      <c r="U92" s="17">
        <v>0.123277344778693</v>
      </c>
      <c r="V92" s="17">
        <v>1.20291875131966E-2</v>
      </c>
      <c r="W92" s="17">
        <v>4.6379071033909999E-3</v>
      </c>
      <c r="X92" s="17">
        <v>7.23471487617153E-3</v>
      </c>
      <c r="Y92" s="17"/>
      <c r="Z92" s="17">
        <v>0.25411976308314799</v>
      </c>
      <c r="AA92" s="17">
        <v>0</v>
      </c>
      <c r="AB92" s="17">
        <v>0</v>
      </c>
      <c r="AC92" s="17">
        <v>0</v>
      </c>
      <c r="AD92" s="17">
        <v>0</v>
      </c>
      <c r="AE92" s="17">
        <v>0</v>
      </c>
      <c r="AF92" s="17">
        <v>0</v>
      </c>
      <c r="AG92" s="17">
        <v>0</v>
      </c>
      <c r="AH92" s="17">
        <v>0</v>
      </c>
      <c r="AI92" s="17">
        <v>0</v>
      </c>
      <c r="AJ92" s="17"/>
      <c r="AK92" s="17">
        <v>0.12747230717795299</v>
      </c>
      <c r="AL92" s="17">
        <v>6.8545694286175393E-2</v>
      </c>
      <c r="AM92" s="17">
        <v>0.15772085874758299</v>
      </c>
      <c r="AN92" s="17">
        <v>0.153343277367334</v>
      </c>
      <c r="AO92" s="17">
        <v>7.9741741159009499E-5</v>
      </c>
      <c r="AP92" s="17">
        <v>7.7017168781017498E-2</v>
      </c>
      <c r="AQ92" s="17">
        <v>4.9844478941598602E-2</v>
      </c>
      <c r="AR92" s="17"/>
      <c r="AS92" s="17">
        <v>0.14544204167679101</v>
      </c>
      <c r="AT92" s="17">
        <v>8.9088885948391205E-2</v>
      </c>
      <c r="AU92" s="17"/>
      <c r="AV92" s="17">
        <v>0.123337922275193</v>
      </c>
      <c r="AW92" s="17">
        <v>0.18038869010425601</v>
      </c>
      <c r="AX92" s="17">
        <v>0.153306381228521</v>
      </c>
      <c r="AY92" s="17"/>
      <c r="AZ92" s="17">
        <v>0.161468395061237</v>
      </c>
      <c r="BA92" s="17">
        <v>0.101668767278862</v>
      </c>
      <c r="BB92" s="17"/>
      <c r="BC92" s="17">
        <v>0.113893743177201</v>
      </c>
      <c r="BD92" s="17">
        <v>9.8520363199326E-2</v>
      </c>
      <c r="BE92" s="17"/>
      <c r="BF92" s="17">
        <v>0.10476834120412699</v>
      </c>
      <c r="BG92" s="17">
        <v>7.23471487617153E-3</v>
      </c>
      <c r="BH92" s="17"/>
      <c r="BI92" s="17">
        <v>0.13806233414664601</v>
      </c>
      <c r="BJ92" s="17">
        <v>9.6504198697219906E-2</v>
      </c>
      <c r="BK92" s="17"/>
      <c r="BL92" s="17">
        <v>9.0245719380040001E-2</v>
      </c>
      <c r="BM92" s="17">
        <v>0.12919967086145401</v>
      </c>
      <c r="BN92" s="17">
        <v>6.7810964300247203E-2</v>
      </c>
      <c r="BO92" s="17">
        <v>0.21979017651834901</v>
      </c>
    </row>
    <row r="93" spans="2:67" x14ac:dyDescent="0.35">
      <c r="B93" t="s">
        <v>147</v>
      </c>
      <c r="C93" s="17">
        <v>0.208518129758307</v>
      </c>
      <c r="D93" s="17">
        <v>0.14420272570612699</v>
      </c>
      <c r="E93" s="17">
        <v>0.31686428472024603</v>
      </c>
      <c r="F93" s="17">
        <v>0.18995493796542401</v>
      </c>
      <c r="G93" s="17">
        <v>0.22966577858797699</v>
      </c>
      <c r="H93" s="17">
        <v>0</v>
      </c>
      <c r="I93" s="17">
        <v>0.46271926571463101</v>
      </c>
      <c r="J93" s="17">
        <v>0.27693538205891399</v>
      </c>
      <c r="K93" s="17">
        <v>0.42710743614826402</v>
      </c>
      <c r="L93" s="17">
        <v>9.5437915098322598E-2</v>
      </c>
      <c r="M93" s="17">
        <v>0.151530101964828</v>
      </c>
      <c r="N93" s="17">
        <v>5.3295020326167897E-2</v>
      </c>
      <c r="O93" s="17">
        <v>0.48107500731742597</v>
      </c>
      <c r="P93" s="17">
        <v>9.6794546283623897E-2</v>
      </c>
      <c r="Q93" s="17">
        <v>9.9329666450004794E-2</v>
      </c>
      <c r="R93" s="17">
        <v>0.43034915185672001</v>
      </c>
      <c r="S93" s="17">
        <v>0.189687642971302</v>
      </c>
      <c r="T93" s="17"/>
      <c r="U93" s="17">
        <v>0.237215347452961</v>
      </c>
      <c r="V93" s="17">
        <v>7.5639575361719294E-2</v>
      </c>
      <c r="W93" s="17">
        <v>1.87316206517045E-2</v>
      </c>
      <c r="X93" s="17">
        <v>5.6717217748397299E-3</v>
      </c>
      <c r="Y93" s="17"/>
      <c r="Z93" s="17">
        <v>0</v>
      </c>
      <c r="AA93" s="17">
        <v>1</v>
      </c>
      <c r="AB93" s="17">
        <v>0</v>
      </c>
      <c r="AC93" s="17">
        <v>0</v>
      </c>
      <c r="AD93" s="17">
        <v>0</v>
      </c>
      <c r="AE93" s="17">
        <v>0</v>
      </c>
      <c r="AF93" s="17">
        <v>0</v>
      </c>
      <c r="AG93" s="17">
        <v>0</v>
      </c>
      <c r="AH93" s="17">
        <v>0</v>
      </c>
      <c r="AI93" s="17">
        <v>0</v>
      </c>
      <c r="AJ93" s="17"/>
      <c r="AK93" s="17">
        <v>0.16882520293669601</v>
      </c>
      <c r="AL93" s="17">
        <v>0.25331050060111499</v>
      </c>
      <c r="AM93" s="17">
        <v>0.23603083139874501</v>
      </c>
      <c r="AN93" s="17">
        <v>0.20638011471148299</v>
      </c>
      <c r="AO93" s="17">
        <v>0.198943258113678</v>
      </c>
      <c r="AP93" s="17">
        <v>0.18373036019078601</v>
      </c>
      <c r="AQ93" s="17">
        <v>0.33664389306973702</v>
      </c>
      <c r="AR93" s="17"/>
      <c r="AS93" s="17">
        <v>0.21488041575248901</v>
      </c>
      <c r="AT93" s="17">
        <v>0.206148377876612</v>
      </c>
      <c r="AU93" s="17"/>
      <c r="AV93" s="17">
        <v>0.29485768807340001</v>
      </c>
      <c r="AW93" s="17">
        <v>0.27732542940642702</v>
      </c>
      <c r="AX93" s="17">
        <v>0.13209335679602399</v>
      </c>
      <c r="AY93" s="17"/>
      <c r="AZ93" s="17">
        <v>0.55254454083507298</v>
      </c>
      <c r="BA93" s="17">
        <v>0.192164928862505</v>
      </c>
      <c r="BB93" s="17"/>
      <c r="BC93" s="17">
        <v>0.164672121173981</v>
      </c>
      <c r="BD93" s="17">
        <v>0.23554086152629999</v>
      </c>
      <c r="BE93" s="17"/>
      <c r="BF93" s="17">
        <v>0.20932411445249399</v>
      </c>
      <c r="BG93" s="17">
        <v>5.6717217748397299E-3</v>
      </c>
      <c r="BH93" s="17"/>
      <c r="BI93" s="17">
        <v>0.20992281994293699</v>
      </c>
      <c r="BJ93" s="17">
        <v>0.208189556567144</v>
      </c>
      <c r="BK93" s="17"/>
      <c r="BL93" s="17">
        <v>0.21057223167783401</v>
      </c>
      <c r="BM93" s="17">
        <v>0.20037489318325599</v>
      </c>
      <c r="BN93" s="17">
        <v>0.20817916680135401</v>
      </c>
      <c r="BO93" s="17">
        <v>0.39409222841528901</v>
      </c>
    </row>
    <row r="94" spans="2:67" x14ac:dyDescent="0.35">
      <c r="B94" t="s">
        <v>148</v>
      </c>
      <c r="C94" s="17">
        <v>0.102713694003096</v>
      </c>
      <c r="D94" s="17">
        <v>0.13077921740293699</v>
      </c>
      <c r="E94" s="17">
        <v>4.8728945758421398E-2</v>
      </c>
      <c r="F94" s="17">
        <v>0.133745162787794</v>
      </c>
      <c r="G94" s="17">
        <v>3.0620571977978302E-2</v>
      </c>
      <c r="H94" s="17">
        <v>0</v>
      </c>
      <c r="I94" s="17">
        <v>1.24228907002501E-3</v>
      </c>
      <c r="J94" s="17">
        <v>1.6376903559032799E-4</v>
      </c>
      <c r="K94" s="17">
        <v>0</v>
      </c>
      <c r="L94" s="17">
        <v>0.155064520220523</v>
      </c>
      <c r="M94" s="17">
        <v>0.174224913978545</v>
      </c>
      <c r="N94" s="17">
        <v>5.3295020326167897E-2</v>
      </c>
      <c r="O94" s="17">
        <v>0</v>
      </c>
      <c r="P94" s="17">
        <v>0.29058398097697002</v>
      </c>
      <c r="Q94" s="17">
        <v>2.6911626619774899E-2</v>
      </c>
      <c r="R94" s="17">
        <v>8.6069830371343997E-2</v>
      </c>
      <c r="S94" s="17">
        <v>0</v>
      </c>
      <c r="T94" s="17"/>
      <c r="U94" s="17">
        <v>0.1023899450362</v>
      </c>
      <c r="V94" s="17">
        <v>0.117276554247336</v>
      </c>
      <c r="W94" s="17">
        <v>3.3608794527828098E-2</v>
      </c>
      <c r="X94" s="17">
        <v>2.6412094409917201E-2</v>
      </c>
      <c r="Y94" s="17"/>
      <c r="Z94" s="17">
        <v>0</v>
      </c>
      <c r="AA94" s="17">
        <v>0</v>
      </c>
      <c r="AB94" s="17">
        <v>1</v>
      </c>
      <c r="AC94" s="17">
        <v>0</v>
      </c>
      <c r="AD94" s="17">
        <v>0</v>
      </c>
      <c r="AE94" s="17">
        <v>0</v>
      </c>
      <c r="AF94" s="17">
        <v>0</v>
      </c>
      <c r="AG94" s="17">
        <v>0</v>
      </c>
      <c r="AH94" s="17">
        <v>0</v>
      </c>
      <c r="AI94" s="17">
        <v>0</v>
      </c>
      <c r="AJ94" s="17"/>
      <c r="AK94" s="17">
        <v>8.3947867620966996E-2</v>
      </c>
      <c r="AL94" s="17">
        <v>5.8969842954779701E-2</v>
      </c>
      <c r="AM94" s="17">
        <v>5.5708568422143598E-2</v>
      </c>
      <c r="AN94" s="17">
        <v>0.150507972706768</v>
      </c>
      <c r="AO94" s="17">
        <v>0.141096286788643</v>
      </c>
      <c r="AP94" s="17">
        <v>0.145510911857749</v>
      </c>
      <c r="AQ94" s="17">
        <v>4.6497749591600898E-2</v>
      </c>
      <c r="AR94" s="17"/>
      <c r="AS94" s="17">
        <v>0.12812004213355799</v>
      </c>
      <c r="AT94" s="17">
        <v>9.3250626586096494E-2</v>
      </c>
      <c r="AU94" s="17"/>
      <c r="AV94" s="17">
        <v>9.4054255261905403E-2</v>
      </c>
      <c r="AW94" s="17">
        <v>0.22531135525399401</v>
      </c>
      <c r="AX94" s="17">
        <v>0.100656620643526</v>
      </c>
      <c r="AY94" s="17"/>
      <c r="AZ94" s="17">
        <v>1.3886172693095201E-4</v>
      </c>
      <c r="BA94" s="17">
        <v>0.107589560462927</v>
      </c>
      <c r="BB94" s="17"/>
      <c r="BC94" s="17">
        <v>7.6405358638364299E-2</v>
      </c>
      <c r="BD94" s="17">
        <v>0.118927783102136</v>
      </c>
      <c r="BE94" s="17"/>
      <c r="BF94" s="17">
        <v>0.10301686881415301</v>
      </c>
      <c r="BG94" s="17">
        <v>2.6412094409917201E-2</v>
      </c>
      <c r="BH94" s="17"/>
      <c r="BI94" s="17">
        <v>8.7122033390967704E-2</v>
      </c>
      <c r="BJ94" s="17">
        <v>0.10636076275812401</v>
      </c>
      <c r="BK94" s="17"/>
      <c r="BL94" s="17">
        <v>9.2931197520979197E-2</v>
      </c>
      <c r="BM94" s="17">
        <v>0.113331662554037</v>
      </c>
      <c r="BN94" s="17">
        <v>0.113187029191849</v>
      </c>
      <c r="BO94" s="17">
        <v>8.4766878712578902E-2</v>
      </c>
    </row>
    <row r="95" spans="2:67" x14ac:dyDescent="0.35">
      <c r="B95" t="s">
        <v>149</v>
      </c>
      <c r="C95" s="17">
        <v>7.2559614498793307E-2</v>
      </c>
      <c r="D95" s="17">
        <v>7.9442853103859401E-2</v>
      </c>
      <c r="E95" s="17">
        <v>5.9441701027900598E-2</v>
      </c>
      <c r="F95" s="17">
        <v>3.3211722802157E-2</v>
      </c>
      <c r="G95" s="17">
        <v>0.14726712493334301</v>
      </c>
      <c r="H95" s="17">
        <v>0.319107590323573</v>
      </c>
      <c r="I95" s="17">
        <v>9.6317610208998903E-3</v>
      </c>
      <c r="J95" s="17">
        <v>6.2269301062933401E-2</v>
      </c>
      <c r="K95" s="17">
        <v>1.7680254748959801E-3</v>
      </c>
      <c r="L95" s="17">
        <v>9.7640542733486602E-2</v>
      </c>
      <c r="M95" s="17">
        <v>3.7735226965507497E-2</v>
      </c>
      <c r="N95" s="17">
        <v>0.19687498539520901</v>
      </c>
      <c r="O95" s="17">
        <v>0</v>
      </c>
      <c r="P95" s="17">
        <v>0.12592558433135101</v>
      </c>
      <c r="Q95" s="17">
        <v>2.6911626619774899E-2</v>
      </c>
      <c r="R95" s="17">
        <v>2.33191071808019E-2</v>
      </c>
      <c r="S95" s="17">
        <v>0.23012451507468901</v>
      </c>
      <c r="T95" s="17"/>
      <c r="U95" s="17">
        <v>5.7397681744706303E-2</v>
      </c>
      <c r="V95" s="17">
        <v>0.15880050368416199</v>
      </c>
      <c r="W95" s="17">
        <v>9.5838728045984395E-2</v>
      </c>
      <c r="X95" s="17">
        <v>2.5736987573699702E-2</v>
      </c>
      <c r="Y95" s="17"/>
      <c r="Z95" s="17">
        <v>0</v>
      </c>
      <c r="AA95" s="17">
        <v>0</v>
      </c>
      <c r="AB95" s="17">
        <v>0</v>
      </c>
      <c r="AC95" s="17">
        <v>1</v>
      </c>
      <c r="AD95" s="17">
        <v>0</v>
      </c>
      <c r="AE95" s="17">
        <v>0</v>
      </c>
      <c r="AF95" s="17">
        <v>0</v>
      </c>
      <c r="AG95" s="17">
        <v>0</v>
      </c>
      <c r="AH95" s="17">
        <v>0</v>
      </c>
      <c r="AI95" s="17">
        <v>0</v>
      </c>
      <c r="AJ95" s="17"/>
      <c r="AK95" s="17">
        <v>8.4375961405963207E-2</v>
      </c>
      <c r="AL95" s="17">
        <v>9.8642077885085305E-2</v>
      </c>
      <c r="AM95" s="17">
        <v>0.20612868099996501</v>
      </c>
      <c r="AN95" s="17">
        <v>4.6868450589597301E-2</v>
      </c>
      <c r="AO95" s="17">
        <v>3.4943334759894903E-2</v>
      </c>
      <c r="AP95" s="17">
        <v>0.10342500905308701</v>
      </c>
      <c r="AQ95" s="17">
        <v>5.74869683228834E-2</v>
      </c>
      <c r="AR95" s="17"/>
      <c r="AS95" s="17">
        <v>0.112926449428293</v>
      </c>
      <c r="AT95" s="17">
        <v>5.7524235215348003E-2</v>
      </c>
      <c r="AU95" s="17"/>
      <c r="AV95" s="17">
        <v>0.15702565749816499</v>
      </c>
      <c r="AW95" s="17">
        <v>5.8021084961964002E-2</v>
      </c>
      <c r="AX95" s="17">
        <v>0.12055484435752301</v>
      </c>
      <c r="AY95" s="17"/>
      <c r="AZ95" s="17">
        <v>3.1192065900416299E-2</v>
      </c>
      <c r="BA95" s="17">
        <v>7.4526009551657904E-2</v>
      </c>
      <c r="BB95" s="17"/>
      <c r="BC95" s="17">
        <v>6.01213494882561E-2</v>
      </c>
      <c r="BD95" s="17">
        <v>8.0225441101744399E-2</v>
      </c>
      <c r="BE95" s="17"/>
      <c r="BF95" s="17">
        <v>7.2745658318934897E-2</v>
      </c>
      <c r="BG95" s="17">
        <v>2.5736987573699702E-2</v>
      </c>
      <c r="BH95" s="17"/>
      <c r="BI95" s="17">
        <v>0.13600020642079699</v>
      </c>
      <c r="BJ95" s="17">
        <v>5.77201303440881E-2</v>
      </c>
      <c r="BK95" s="17"/>
      <c r="BL95" s="17">
        <v>3.8788191803898801E-2</v>
      </c>
      <c r="BM95" s="17">
        <v>9.6276972983028397E-2</v>
      </c>
      <c r="BN95" s="17">
        <v>0.113063320811644</v>
      </c>
      <c r="BO95" s="17">
        <v>9.8918857613613298E-2</v>
      </c>
    </row>
    <row r="96" spans="2:67" x14ac:dyDescent="0.35">
      <c r="B96" t="s">
        <v>150</v>
      </c>
      <c r="C96" s="17">
        <v>4.9685528485076597E-2</v>
      </c>
      <c r="D96" s="17">
        <v>3.0183266475417799E-2</v>
      </c>
      <c r="E96" s="17">
        <v>5.9693324096801899E-2</v>
      </c>
      <c r="F96" s="17">
        <v>0</v>
      </c>
      <c r="G96" s="17">
        <v>0.153102859889891</v>
      </c>
      <c r="H96" s="17">
        <v>0</v>
      </c>
      <c r="I96" s="17">
        <v>9.0318423963081998E-2</v>
      </c>
      <c r="J96" s="17">
        <v>3.3343900885038497E-2</v>
      </c>
      <c r="K96" s="17">
        <v>0.13030918249881601</v>
      </c>
      <c r="L96" s="17">
        <v>8.2170262963081303E-2</v>
      </c>
      <c r="M96" s="17">
        <v>5.8455926514956902E-2</v>
      </c>
      <c r="N96" s="17">
        <v>3.2079064874725602E-2</v>
      </c>
      <c r="O96" s="17">
        <v>0</v>
      </c>
      <c r="P96" s="17">
        <v>4.00684252196064E-4</v>
      </c>
      <c r="Q96" s="17">
        <v>0</v>
      </c>
      <c r="R96" s="17">
        <v>2.33191071808019E-2</v>
      </c>
      <c r="S96" s="17">
        <v>8.0873744206773596E-2</v>
      </c>
      <c r="T96" s="17"/>
      <c r="U96" s="17">
        <v>2.42101257827236E-2</v>
      </c>
      <c r="V96" s="17">
        <v>0.186330052164974</v>
      </c>
      <c r="W96" s="17">
        <v>0.13017075464564201</v>
      </c>
      <c r="X96" s="17">
        <v>4.0895516008261003E-2</v>
      </c>
      <c r="Y96" s="17"/>
      <c r="Z96" s="17">
        <v>0</v>
      </c>
      <c r="AA96" s="17">
        <v>0</v>
      </c>
      <c r="AB96" s="17">
        <v>0</v>
      </c>
      <c r="AC96" s="17">
        <v>0</v>
      </c>
      <c r="AD96" s="17">
        <v>1</v>
      </c>
      <c r="AE96" s="17">
        <v>0</v>
      </c>
      <c r="AF96" s="17">
        <v>0</v>
      </c>
      <c r="AG96" s="17">
        <v>0</v>
      </c>
      <c r="AH96" s="17">
        <v>0</v>
      </c>
      <c r="AI96" s="17">
        <v>0</v>
      </c>
      <c r="AJ96" s="17"/>
      <c r="AK96" s="17">
        <v>5.9843066860291901E-2</v>
      </c>
      <c r="AL96" s="17">
        <v>4.28913655580258E-2</v>
      </c>
      <c r="AM96" s="17">
        <v>4.4923208018620701E-2</v>
      </c>
      <c r="AN96" s="17">
        <v>3.7638919429367097E-2</v>
      </c>
      <c r="AO96" s="17">
        <v>0.172013654308981</v>
      </c>
      <c r="AP96" s="17">
        <v>1.63537212472754E-2</v>
      </c>
      <c r="AQ96" s="17">
        <v>2.2531757796962499E-2</v>
      </c>
      <c r="AR96" s="17"/>
      <c r="AS96" s="17">
        <v>7.9807042022158298E-2</v>
      </c>
      <c r="AT96" s="17">
        <v>3.8466209917930497E-2</v>
      </c>
      <c r="AU96" s="17"/>
      <c r="AV96" s="17">
        <v>0.10410665637265799</v>
      </c>
      <c r="AW96" s="17">
        <v>1.1196137173208699E-2</v>
      </c>
      <c r="AX96" s="17">
        <v>8.7412377934462299E-2</v>
      </c>
      <c r="AY96" s="17"/>
      <c r="AZ96" s="17">
        <v>2.67339789567487E-2</v>
      </c>
      <c r="BA96" s="17">
        <v>5.0776524083734099E-2</v>
      </c>
      <c r="BB96" s="17"/>
      <c r="BC96" s="17">
        <v>5.6056532767625997E-2</v>
      </c>
      <c r="BD96" s="17">
        <v>4.57590150947196E-2</v>
      </c>
      <c r="BE96" s="17"/>
      <c r="BF96" s="17">
        <v>4.9720454494309202E-2</v>
      </c>
      <c r="BG96" s="17">
        <v>4.0895516008261003E-2</v>
      </c>
      <c r="BH96" s="17"/>
      <c r="BI96" s="17">
        <v>8.8124022239469996E-2</v>
      </c>
      <c r="BJ96" s="17">
        <v>4.0694322670031001E-2</v>
      </c>
      <c r="BK96" s="17"/>
      <c r="BL96" s="17">
        <v>3.8236750687352002E-2</v>
      </c>
      <c r="BM96" s="17">
        <v>4.8117911321284602E-2</v>
      </c>
      <c r="BN96" s="17">
        <v>9.5496432732058101E-2</v>
      </c>
      <c r="BO96" s="17">
        <v>5.7016239392033499E-2</v>
      </c>
    </row>
    <row r="97" spans="2:67" x14ac:dyDescent="0.35">
      <c r="B97" t="s">
        <v>151</v>
      </c>
      <c r="C97" s="17">
        <v>3.6394076356182102E-2</v>
      </c>
      <c r="D97" s="17">
        <v>5.20438315203164E-2</v>
      </c>
      <c r="E97" s="17">
        <v>1.5465729113114699E-2</v>
      </c>
      <c r="F97" s="17">
        <v>3.19488565449461E-2</v>
      </c>
      <c r="G97" s="17">
        <v>0.11325314905931901</v>
      </c>
      <c r="H97" s="17">
        <v>0.32398318448754299</v>
      </c>
      <c r="I97" s="17">
        <v>9.0939568498094495E-2</v>
      </c>
      <c r="J97" s="17">
        <v>2.63525548068647E-2</v>
      </c>
      <c r="K97" s="17">
        <v>1.2823906992311999E-2</v>
      </c>
      <c r="L97" s="17">
        <v>2.0786560465281701E-2</v>
      </c>
      <c r="M97" s="17">
        <v>4.0084730587803201E-2</v>
      </c>
      <c r="N97" s="17">
        <v>0</v>
      </c>
      <c r="O97" s="17">
        <v>1.44442841028479E-2</v>
      </c>
      <c r="P97" s="17">
        <v>6.1168333757691699E-2</v>
      </c>
      <c r="Q97" s="17">
        <v>6.17033859765884E-3</v>
      </c>
      <c r="R97" s="17">
        <v>0</v>
      </c>
      <c r="S97" s="17">
        <v>4.5227042944504997E-2</v>
      </c>
      <c r="T97" s="17"/>
      <c r="U97" s="17">
        <v>1.4935036400563101E-2</v>
      </c>
      <c r="V97" s="17">
        <v>0.148074951271399</v>
      </c>
      <c r="W97" s="17">
        <v>0.121071179401636</v>
      </c>
      <c r="X97" s="17">
        <v>5.9329335545015002E-2</v>
      </c>
      <c r="Y97" s="17"/>
      <c r="Z97" s="17">
        <v>0</v>
      </c>
      <c r="AA97" s="17">
        <v>0</v>
      </c>
      <c r="AB97" s="17">
        <v>0</v>
      </c>
      <c r="AC97" s="17">
        <v>0</v>
      </c>
      <c r="AD97" s="17">
        <v>0</v>
      </c>
      <c r="AE97" s="17">
        <v>1</v>
      </c>
      <c r="AF97" s="17">
        <v>0</v>
      </c>
      <c r="AG97" s="17">
        <v>0</v>
      </c>
      <c r="AH97" s="17">
        <v>0</v>
      </c>
      <c r="AI97" s="17">
        <v>0</v>
      </c>
      <c r="AJ97" s="17"/>
      <c r="AK97" s="17">
        <v>1.7727867761017601E-2</v>
      </c>
      <c r="AL97" s="17">
        <v>5.6163309521393603E-2</v>
      </c>
      <c r="AM97" s="17">
        <v>5.9781734985846997E-2</v>
      </c>
      <c r="AN97" s="17">
        <v>1.19037027498429E-2</v>
      </c>
      <c r="AO97" s="17">
        <v>5.0866237068672597E-2</v>
      </c>
      <c r="AP97" s="17">
        <v>0.106170999631437</v>
      </c>
      <c r="AQ97" s="17">
        <v>6.67616039809317E-2</v>
      </c>
      <c r="AR97" s="17"/>
      <c r="AS97" s="17">
        <v>2.2061073801473E-2</v>
      </c>
      <c r="AT97" s="17">
        <v>4.1732670032327703E-2</v>
      </c>
      <c r="AU97" s="17"/>
      <c r="AV97" s="17">
        <v>2.52858149152362E-2</v>
      </c>
      <c r="AW97" s="17">
        <v>4.7669729008250103E-2</v>
      </c>
      <c r="AX97" s="17">
        <v>4.0297210640316897E-3</v>
      </c>
      <c r="AY97" s="17"/>
      <c r="AZ97" s="17">
        <v>3.8098811466926001E-2</v>
      </c>
      <c r="BA97" s="17">
        <v>3.6313042241234703E-2</v>
      </c>
      <c r="BB97" s="17"/>
      <c r="BC97" s="17">
        <v>1.3401444549336099E-2</v>
      </c>
      <c r="BD97" s="17">
        <v>5.0564664330265401E-2</v>
      </c>
      <c r="BE97" s="17"/>
      <c r="BF97" s="17">
        <v>3.6302945987903998E-2</v>
      </c>
      <c r="BG97" s="17">
        <v>5.9329335545015002E-2</v>
      </c>
      <c r="BH97" s="17"/>
      <c r="BI97" s="17">
        <v>3.95993123470888E-2</v>
      </c>
      <c r="BJ97" s="17">
        <v>3.5644334790756099E-2</v>
      </c>
      <c r="BK97" s="17"/>
      <c r="BL97" s="17">
        <v>1.4261749714048901E-2</v>
      </c>
      <c r="BM97" s="17">
        <v>5.4830895715260099E-2</v>
      </c>
      <c r="BN97" s="17">
        <v>6.3977766086076998E-2</v>
      </c>
      <c r="BO97" s="17">
        <v>1.28884919351985E-2</v>
      </c>
    </row>
    <row r="98" spans="2:67" x14ac:dyDescent="0.35">
      <c r="B98" t="s">
        <v>152</v>
      </c>
      <c r="C98" s="17">
        <v>2.1216968455030599E-2</v>
      </c>
      <c r="D98" s="17">
        <v>6.7708950087990499E-3</v>
      </c>
      <c r="E98" s="17">
        <v>1.9946574275895499E-2</v>
      </c>
      <c r="F98" s="17">
        <v>0.13362496391176101</v>
      </c>
      <c r="G98" s="17">
        <v>0</v>
      </c>
      <c r="H98" s="17">
        <v>0</v>
      </c>
      <c r="I98" s="17">
        <v>1.0874050090924899E-2</v>
      </c>
      <c r="J98" s="17">
        <v>3.7153121101547899E-2</v>
      </c>
      <c r="K98" s="17">
        <v>0</v>
      </c>
      <c r="L98" s="17">
        <v>4.2105535287388897E-2</v>
      </c>
      <c r="M98" s="17">
        <v>1.02301959038264E-2</v>
      </c>
      <c r="N98" s="17">
        <v>1.6149840694310399E-2</v>
      </c>
      <c r="O98" s="17">
        <v>9.9571301771683805E-4</v>
      </c>
      <c r="P98" s="17">
        <v>6.01026378294095E-4</v>
      </c>
      <c r="Q98" s="17">
        <v>3.3935531488279401E-3</v>
      </c>
      <c r="R98" s="17">
        <v>3.56288933034842E-4</v>
      </c>
      <c r="S98" s="17">
        <v>3.0891427157303801E-4</v>
      </c>
      <c r="T98" s="17"/>
      <c r="U98" s="17">
        <v>7.32031788733463E-3</v>
      </c>
      <c r="V98" s="17">
        <v>8.0010519790082502E-2</v>
      </c>
      <c r="W98" s="17">
        <v>0.15751268480476899</v>
      </c>
      <c r="X98" s="17">
        <v>7.5271282843318105E-2</v>
      </c>
      <c r="Y98" s="17"/>
      <c r="Z98" s="17">
        <v>0</v>
      </c>
      <c r="AA98" s="17">
        <v>0</v>
      </c>
      <c r="AB98" s="17">
        <v>0</v>
      </c>
      <c r="AC98" s="17">
        <v>0</v>
      </c>
      <c r="AD98" s="17">
        <v>0</v>
      </c>
      <c r="AE98" s="17">
        <v>0</v>
      </c>
      <c r="AF98" s="17">
        <v>1</v>
      </c>
      <c r="AG98" s="17">
        <v>0</v>
      </c>
      <c r="AH98" s="17">
        <v>0</v>
      </c>
      <c r="AI98" s="17">
        <v>0</v>
      </c>
      <c r="AJ98" s="17"/>
      <c r="AK98" s="17">
        <v>9.6216860659321599E-3</v>
      </c>
      <c r="AL98" s="17">
        <v>9.8727667055029597E-3</v>
      </c>
      <c r="AM98" s="17">
        <v>3.7089385768466999E-3</v>
      </c>
      <c r="AN98" s="17">
        <v>1.4926514963919901E-2</v>
      </c>
      <c r="AO98" s="17">
        <v>4.6312622907050002E-2</v>
      </c>
      <c r="AP98" s="17">
        <v>7.4140588322931605E-2</v>
      </c>
      <c r="AQ98" s="17">
        <v>4.1122229670930897E-2</v>
      </c>
      <c r="AR98" s="17"/>
      <c r="AS98" s="17">
        <v>3.55641397500834E-2</v>
      </c>
      <c r="AT98" s="17">
        <v>1.5873097367727702E-2</v>
      </c>
      <c r="AU98" s="17"/>
      <c r="AV98" s="17">
        <v>6.0911783553583301E-2</v>
      </c>
      <c r="AW98" s="17">
        <v>2.5403264297685201E-2</v>
      </c>
      <c r="AX98" s="17">
        <v>2.6603555235193501E-2</v>
      </c>
      <c r="AY98" s="17"/>
      <c r="AZ98" s="17">
        <v>0.114962608780294</v>
      </c>
      <c r="BA98" s="17">
        <v>1.6760795207905702E-2</v>
      </c>
      <c r="BB98" s="17"/>
      <c r="BC98" s="17">
        <v>1.7590128899498899E-2</v>
      </c>
      <c r="BD98" s="17">
        <v>2.3452225794046599E-2</v>
      </c>
      <c r="BE98" s="17"/>
      <c r="BF98" s="17">
        <v>2.1002190434138601E-2</v>
      </c>
      <c r="BG98" s="17">
        <v>7.5271282843318105E-2</v>
      </c>
      <c r="BH98" s="17"/>
      <c r="BI98" s="17">
        <v>1.5147165087335801E-2</v>
      </c>
      <c r="BJ98" s="17">
        <v>2.26367652786135E-2</v>
      </c>
      <c r="BK98" s="17"/>
      <c r="BL98" s="17">
        <v>7.7688643435907803E-3</v>
      </c>
      <c r="BM98" s="17">
        <v>2.34842545439773E-2</v>
      </c>
      <c r="BN98" s="17">
        <v>6.2645136593840203E-2</v>
      </c>
      <c r="BO98" s="17">
        <v>1.8580999647315799E-2</v>
      </c>
    </row>
    <row r="99" spans="2:67" x14ac:dyDescent="0.35">
      <c r="B99" t="s">
        <v>153</v>
      </c>
      <c r="C99" s="17">
        <v>9.3128478102549195E-3</v>
      </c>
      <c r="D99" s="17">
        <v>8.1402054581960707E-3</v>
      </c>
      <c r="E99" s="17">
        <v>1.7076768266195599E-2</v>
      </c>
      <c r="F99" s="17">
        <v>5.8319796641946803E-3</v>
      </c>
      <c r="G99" s="17">
        <v>3.3934038960460201E-3</v>
      </c>
      <c r="H99" s="17">
        <v>2.4377970819849299E-3</v>
      </c>
      <c r="I99" s="17">
        <v>6.2114453501250599E-4</v>
      </c>
      <c r="J99" s="17">
        <v>1.1878555543746101E-3</v>
      </c>
      <c r="K99" s="17">
        <v>0</v>
      </c>
      <c r="L99" s="17">
        <v>2.67870930877416E-2</v>
      </c>
      <c r="M99" s="17">
        <v>5.8144478150232099E-3</v>
      </c>
      <c r="N99" s="17">
        <v>1.4439348675685301E-2</v>
      </c>
      <c r="O99" s="17">
        <v>1.54399971205648E-2</v>
      </c>
      <c r="P99" s="17">
        <v>6.0128574505717699E-3</v>
      </c>
      <c r="Q99" s="17">
        <v>0</v>
      </c>
      <c r="R99" s="17">
        <v>2.58424791073653E-3</v>
      </c>
      <c r="S99" s="17">
        <v>3.0891427157303801E-4</v>
      </c>
      <c r="T99" s="17"/>
      <c r="U99" s="17">
        <v>0</v>
      </c>
      <c r="V99" s="17">
        <v>4.4779154850788601E-2</v>
      </c>
      <c r="W99" s="17">
        <v>0.12204567769376699</v>
      </c>
      <c r="X99" s="17">
        <v>6.9545529513367205E-2</v>
      </c>
      <c r="Y99" s="17"/>
      <c r="Z99" s="17">
        <v>0</v>
      </c>
      <c r="AA99" s="17">
        <v>0</v>
      </c>
      <c r="AB99" s="17">
        <v>0</v>
      </c>
      <c r="AC99" s="17">
        <v>0</v>
      </c>
      <c r="AD99" s="17">
        <v>0</v>
      </c>
      <c r="AE99" s="17">
        <v>0</v>
      </c>
      <c r="AF99" s="17">
        <v>0</v>
      </c>
      <c r="AG99" s="17">
        <v>1</v>
      </c>
      <c r="AH99" s="17">
        <v>0</v>
      </c>
      <c r="AI99" s="17">
        <v>0</v>
      </c>
      <c r="AJ99" s="17"/>
      <c r="AK99" s="17">
        <v>6.4095944833375096E-4</v>
      </c>
      <c r="AL99" s="17">
        <v>7.35837904784726E-3</v>
      </c>
      <c r="AM99" s="17">
        <v>5.0042092588371296E-3</v>
      </c>
      <c r="AN99" s="17">
        <v>1.08823403050497E-2</v>
      </c>
      <c r="AO99" s="17">
        <v>1.8718462253960198E-2</v>
      </c>
      <c r="AP99" s="17">
        <v>1.9018029547754101E-2</v>
      </c>
      <c r="AQ99" s="17">
        <v>1.8858983573502901E-2</v>
      </c>
      <c r="AR99" s="17"/>
      <c r="AS99" s="17">
        <v>2.74083589111337E-2</v>
      </c>
      <c r="AT99" s="17">
        <v>2.5728377697184202E-3</v>
      </c>
      <c r="AU99" s="17"/>
      <c r="AV99" s="17">
        <v>2.0533756408983202E-2</v>
      </c>
      <c r="AW99" s="17">
        <v>2.1674274779075901E-2</v>
      </c>
      <c r="AX99" s="17">
        <v>3.9453041132242801E-2</v>
      </c>
      <c r="AY99" s="17"/>
      <c r="AZ99" s="17">
        <v>7.0888445942384097E-3</v>
      </c>
      <c r="BA99" s="17">
        <v>9.4185651918669792E-3</v>
      </c>
      <c r="BB99" s="17"/>
      <c r="BC99" s="17">
        <v>1.3683965016107801E-3</v>
      </c>
      <c r="BD99" s="17">
        <v>1.4209092273293899E-2</v>
      </c>
      <c r="BE99" s="17"/>
      <c r="BF99" s="17">
        <v>9.0735208237672105E-3</v>
      </c>
      <c r="BG99" s="17">
        <v>6.9545529513367205E-2</v>
      </c>
      <c r="BH99" s="17"/>
      <c r="BI99" s="17">
        <v>1.54382324475401E-2</v>
      </c>
      <c r="BJ99" s="17">
        <v>7.8800498884098701E-3</v>
      </c>
      <c r="BK99" s="17"/>
      <c r="BL99" s="17">
        <v>3.9516542191917704E-3</v>
      </c>
      <c r="BM99" s="17">
        <v>1.22774707370495E-2</v>
      </c>
      <c r="BN99" s="17">
        <v>1.8495618142595101E-2</v>
      </c>
      <c r="BO99" s="17">
        <v>1.6667112475818299E-2</v>
      </c>
    </row>
    <row r="100" spans="2:67" x14ac:dyDescent="0.35">
      <c r="B100" t="s">
        <v>154</v>
      </c>
      <c r="C100" s="17">
        <v>8.1138293127850803E-3</v>
      </c>
      <c r="D100" s="17">
        <v>2.39614562220119E-3</v>
      </c>
      <c r="E100" s="17">
        <v>2.67856883037688E-2</v>
      </c>
      <c r="F100" s="17">
        <v>8.41392132231379E-4</v>
      </c>
      <c r="G100" s="17">
        <v>2.33923426706753E-4</v>
      </c>
      <c r="H100" s="17">
        <v>3.5363837783325698E-2</v>
      </c>
      <c r="I100" s="17">
        <v>2.4853822856912299E-2</v>
      </c>
      <c r="J100" s="17">
        <v>3.2764408044960299E-3</v>
      </c>
      <c r="K100" s="17">
        <v>0</v>
      </c>
      <c r="L100" s="17">
        <v>5.3162806948763904E-3</v>
      </c>
      <c r="M100" s="17">
        <v>4.0770897095172504E-3</v>
      </c>
      <c r="N100" s="17">
        <v>2.0414167894679701E-3</v>
      </c>
      <c r="O100" s="17">
        <v>0</v>
      </c>
      <c r="P100" s="17">
        <v>0</v>
      </c>
      <c r="Q100" s="17">
        <v>9.5638917464867801E-3</v>
      </c>
      <c r="R100" s="17">
        <v>2.58424791073653E-3</v>
      </c>
      <c r="S100" s="17">
        <v>3.0891427157303801E-4</v>
      </c>
      <c r="T100" s="17"/>
      <c r="U100" s="17">
        <v>0</v>
      </c>
      <c r="V100" s="17">
        <v>2.4827530227998999E-2</v>
      </c>
      <c r="W100" s="17">
        <v>0.17765883485900999</v>
      </c>
      <c r="X100" s="17">
        <v>0.17916099064961699</v>
      </c>
      <c r="Y100" s="17"/>
      <c r="Z100" s="17">
        <v>0</v>
      </c>
      <c r="AA100" s="17">
        <v>0</v>
      </c>
      <c r="AB100" s="17">
        <v>0</v>
      </c>
      <c r="AC100" s="17">
        <v>0</v>
      </c>
      <c r="AD100" s="17">
        <v>0</v>
      </c>
      <c r="AE100" s="17">
        <v>0</v>
      </c>
      <c r="AF100" s="17">
        <v>0</v>
      </c>
      <c r="AG100" s="17">
        <v>0</v>
      </c>
      <c r="AH100" s="17">
        <v>1</v>
      </c>
      <c r="AI100" s="17">
        <v>0</v>
      </c>
      <c r="AJ100" s="17"/>
      <c r="AK100" s="17">
        <v>1.3994098059260101E-3</v>
      </c>
      <c r="AL100" s="17">
        <v>5.4491292324222399E-3</v>
      </c>
      <c r="AM100" s="17">
        <v>8.3748274052035908E-3</v>
      </c>
      <c r="AN100" s="17">
        <v>2.9284789108784798E-3</v>
      </c>
      <c r="AO100" s="17">
        <v>4.13324088894561E-2</v>
      </c>
      <c r="AP100" s="17">
        <v>1.1608044694401499E-2</v>
      </c>
      <c r="AQ100" s="17">
        <v>1.8177693977653901E-2</v>
      </c>
      <c r="AR100" s="17"/>
      <c r="AS100" s="17">
        <v>1.26246875423347E-2</v>
      </c>
      <c r="AT100" s="17">
        <v>6.4336761748543898E-3</v>
      </c>
      <c r="AU100" s="17"/>
      <c r="AV100" s="17">
        <v>1.333413383271E-2</v>
      </c>
      <c r="AW100" s="17">
        <v>1.0034885301272899E-2</v>
      </c>
      <c r="AX100" s="17">
        <v>1.51444593730086E-2</v>
      </c>
      <c r="AY100" s="17"/>
      <c r="AZ100" s="17">
        <v>2.4451377763384598E-2</v>
      </c>
      <c r="BA100" s="17">
        <v>7.3372284375169796E-3</v>
      </c>
      <c r="BB100" s="17"/>
      <c r="BC100" s="17">
        <v>6.8538486067112898E-3</v>
      </c>
      <c r="BD100" s="17">
        <v>8.89036797051934E-3</v>
      </c>
      <c r="BE100" s="17"/>
      <c r="BF100" s="17">
        <v>7.4341949263933603E-3</v>
      </c>
      <c r="BG100" s="17">
        <v>0.17916099064961699</v>
      </c>
      <c r="BH100" s="17"/>
      <c r="BI100" s="17">
        <v>1.5553910123487599E-2</v>
      </c>
      <c r="BJ100" s="17">
        <v>6.3735088341255403E-3</v>
      </c>
      <c r="BK100" s="17"/>
      <c r="BL100" s="17">
        <v>9.9031046421112407E-4</v>
      </c>
      <c r="BM100" s="17">
        <v>5.4778313074485101E-3</v>
      </c>
      <c r="BN100" s="17">
        <v>3.7956698851994902E-2</v>
      </c>
      <c r="BO100" s="17">
        <v>2.8606940575281299E-2</v>
      </c>
    </row>
    <row r="101" spans="2:67" x14ac:dyDescent="0.35">
      <c r="B101" t="s">
        <v>155</v>
      </c>
      <c r="C101" s="17">
        <v>3.5706690748771599E-3</v>
      </c>
      <c r="D101" s="17">
        <v>1.89369104133851E-3</v>
      </c>
      <c r="E101" s="17">
        <v>1.9123353236499699E-3</v>
      </c>
      <c r="F101" s="17">
        <v>6.0114999193804104E-3</v>
      </c>
      <c r="G101" s="17">
        <v>4.3290976028730298E-3</v>
      </c>
      <c r="H101" s="17">
        <v>0</v>
      </c>
      <c r="I101" s="17">
        <v>7.4537344201500797E-3</v>
      </c>
      <c r="J101" s="17">
        <v>4.0952859824476698E-3</v>
      </c>
      <c r="K101" s="17">
        <v>8.8401273744799004E-4</v>
      </c>
      <c r="L101" s="17">
        <v>1.0100147032927401E-2</v>
      </c>
      <c r="M101" s="17">
        <v>3.4507249612074999E-3</v>
      </c>
      <c r="N101" s="17">
        <v>2.0414167894679701E-3</v>
      </c>
      <c r="O101" s="17">
        <v>5.97427810630103E-3</v>
      </c>
      <c r="P101" s="17">
        <v>4.90967892321719E-3</v>
      </c>
      <c r="Q101" s="17">
        <v>2.0558923333234401E-4</v>
      </c>
      <c r="R101" s="17">
        <v>5.3443339955226298E-4</v>
      </c>
      <c r="S101" s="17">
        <v>6.1782854314607603E-4</v>
      </c>
      <c r="T101" s="17"/>
      <c r="U101" s="17">
        <v>0</v>
      </c>
      <c r="V101" s="17">
        <v>0</v>
      </c>
      <c r="W101" s="17">
        <v>7.8907819342254798E-2</v>
      </c>
      <c r="X101" s="17">
        <v>0.468274749861678</v>
      </c>
      <c r="Y101" s="17"/>
      <c r="Z101" s="17">
        <v>0</v>
      </c>
      <c r="AA101" s="17">
        <v>0</v>
      </c>
      <c r="AB101" s="17">
        <v>0</v>
      </c>
      <c r="AC101" s="17">
        <v>0</v>
      </c>
      <c r="AD101" s="17">
        <v>0</v>
      </c>
      <c r="AE101" s="17">
        <v>0</v>
      </c>
      <c r="AF101" s="17">
        <v>0</v>
      </c>
      <c r="AG101" s="17">
        <v>0</v>
      </c>
      <c r="AH101" s="17">
        <v>0</v>
      </c>
      <c r="AI101" s="17">
        <v>1</v>
      </c>
      <c r="AJ101" s="17"/>
      <c r="AK101" s="17">
        <v>4.08711988734048E-4</v>
      </c>
      <c r="AL101" s="17">
        <v>2.7039200886120802E-3</v>
      </c>
      <c r="AM101" s="17">
        <v>2.2968080793227502E-3</v>
      </c>
      <c r="AN101" s="17">
        <v>1.49610079098941E-3</v>
      </c>
      <c r="AO101" s="17">
        <v>7.6775082679155001E-3</v>
      </c>
      <c r="AP101" s="17">
        <v>1.6944857386504399E-2</v>
      </c>
      <c r="AQ101" s="17">
        <v>5.9299073557065804E-3</v>
      </c>
      <c r="AR101" s="17"/>
      <c r="AS101" s="17">
        <v>8.4845859557640905E-3</v>
      </c>
      <c r="AT101" s="17">
        <v>1.7403892374686801E-3</v>
      </c>
      <c r="AU101" s="17"/>
      <c r="AV101" s="17">
        <v>8.2555968762485308E-3</v>
      </c>
      <c r="AW101" s="17">
        <v>1.4892880240414101E-2</v>
      </c>
      <c r="AX101" s="17">
        <v>5.0131802571102497E-3</v>
      </c>
      <c r="AY101" s="17"/>
      <c r="AZ101" s="17">
        <v>2.4631878457898399E-2</v>
      </c>
      <c r="BA101" s="17">
        <v>2.5695302754718701E-3</v>
      </c>
      <c r="BB101" s="17"/>
      <c r="BC101" s="17">
        <v>1.5461095713922601E-3</v>
      </c>
      <c r="BD101" s="17">
        <v>4.8184252601589598E-3</v>
      </c>
      <c r="BE101" s="17"/>
      <c r="BF101" s="17">
        <v>1.7242258464079999E-3</v>
      </c>
      <c r="BG101" s="17">
        <v>0.468274749861678</v>
      </c>
      <c r="BH101" s="17"/>
      <c r="BI101" s="17">
        <v>1.1279152782696001E-2</v>
      </c>
      <c r="BJ101" s="17">
        <v>1.76756607136775E-3</v>
      </c>
      <c r="BK101" s="17"/>
      <c r="BL101" s="17">
        <v>1.1255078934631899E-3</v>
      </c>
      <c r="BM101" s="17">
        <v>1.29178669249234E-3</v>
      </c>
      <c r="BN101" s="17">
        <v>9.2526773027482405E-3</v>
      </c>
      <c r="BO101" s="17">
        <v>6.7963742893909704E-2</v>
      </c>
    </row>
    <row r="102" spans="2:67" x14ac:dyDescent="0.35">
      <c r="B102" t="s">
        <v>104</v>
      </c>
      <c r="C102" s="17">
        <v>7.7154235120488607E-2</v>
      </c>
      <c r="D102" s="17">
        <v>0.11935682953219599</v>
      </c>
      <c r="E102" s="17">
        <v>4.5058276867117802E-2</v>
      </c>
      <c r="F102" s="17">
        <v>5.8193834691038698E-2</v>
      </c>
      <c r="G102" s="17">
        <v>9.1861715933934801E-2</v>
      </c>
      <c r="H102" s="17">
        <v>0.319107590323573</v>
      </c>
      <c r="I102" s="17">
        <v>1.24228907002501E-3</v>
      </c>
      <c r="J102" s="17">
        <v>0.159600414337916</v>
      </c>
      <c r="K102" s="17">
        <v>0</v>
      </c>
      <c r="L102" s="17">
        <v>9.7792380304244697E-2</v>
      </c>
      <c r="M102" s="17">
        <v>7.5267521623505002E-2</v>
      </c>
      <c r="N102" s="17">
        <v>4.3428354284003601E-2</v>
      </c>
      <c r="O102" s="17">
        <v>0</v>
      </c>
      <c r="P102" s="17">
        <v>0.123219668795212</v>
      </c>
      <c r="Q102" s="17">
        <v>3.28763759841013E-2</v>
      </c>
      <c r="R102" s="17">
        <v>3.56288933034842E-4</v>
      </c>
      <c r="S102" s="17">
        <v>4.79017084111826E-3</v>
      </c>
      <c r="T102" s="17"/>
      <c r="U102" s="17">
        <v>6.7228898291849998E-2</v>
      </c>
      <c r="V102" s="17">
        <v>0.13944856692468899</v>
      </c>
      <c r="W102" s="17">
        <v>5.5178091820621299E-2</v>
      </c>
      <c r="X102" s="17">
        <v>4.0908773795918903E-2</v>
      </c>
      <c r="Y102" s="17"/>
      <c r="Z102" s="17">
        <v>0</v>
      </c>
      <c r="AA102" s="17">
        <v>0</v>
      </c>
      <c r="AB102" s="17">
        <v>0</v>
      </c>
      <c r="AC102" s="17">
        <v>0</v>
      </c>
      <c r="AD102" s="17">
        <v>0</v>
      </c>
      <c r="AE102" s="17">
        <v>0</v>
      </c>
      <c r="AF102" s="17">
        <v>0</v>
      </c>
      <c r="AG102" s="17">
        <v>0</v>
      </c>
      <c r="AH102" s="17">
        <v>0</v>
      </c>
      <c r="AI102" s="17">
        <v>0</v>
      </c>
      <c r="AJ102" s="17"/>
      <c r="AK102" s="17">
        <v>2.2022166017544802E-2</v>
      </c>
      <c r="AL102" s="17">
        <v>0.127273332723147</v>
      </c>
      <c r="AM102" s="17">
        <v>2.94781568517926E-2</v>
      </c>
      <c r="AN102" s="17">
        <v>4.7946091856849699E-2</v>
      </c>
      <c r="AO102" s="17">
        <v>0.103780391536083</v>
      </c>
      <c r="AP102" s="17">
        <v>4.5090929078685803E-2</v>
      </c>
      <c r="AQ102" s="17">
        <v>3.2931522867670003E-2</v>
      </c>
      <c r="AR102" s="17"/>
      <c r="AS102" s="17">
        <v>5.1419170779543701E-2</v>
      </c>
      <c r="AT102" s="17">
        <v>8.6739739010643899E-2</v>
      </c>
      <c r="AU102" s="17"/>
      <c r="AV102" s="17">
        <v>1.1681011054638099E-2</v>
      </c>
      <c r="AW102" s="17">
        <v>1.11178293509473E-2</v>
      </c>
      <c r="AX102" s="17">
        <v>0.107471471648453</v>
      </c>
      <c r="AY102" s="17"/>
      <c r="AZ102" s="17">
        <v>1.8688636456852901E-2</v>
      </c>
      <c r="BA102" s="17">
        <v>7.9933381283852398E-2</v>
      </c>
      <c r="BB102" s="17"/>
      <c r="BC102" s="17">
        <v>0.10545090644235899</v>
      </c>
      <c r="BD102" s="17">
        <v>5.9714714768542801E-2</v>
      </c>
      <c r="BE102" s="17"/>
      <c r="BF102" s="17">
        <v>7.72982519031951E-2</v>
      </c>
      <c r="BG102" s="17">
        <v>4.0908773795918903E-2</v>
      </c>
      <c r="BH102" s="17"/>
      <c r="BI102" s="17">
        <v>7.8157604032116496E-2</v>
      </c>
      <c r="BJ102" s="17">
        <v>7.69195355911442E-2</v>
      </c>
      <c r="BK102" s="17"/>
      <c r="BL102" s="17">
        <v>9.2069482240768594E-2</v>
      </c>
      <c r="BM102" s="17">
        <v>7.96439421404357E-2</v>
      </c>
      <c r="BN102" s="17">
        <v>3.3556892260036802E-2</v>
      </c>
      <c r="BO102" s="17">
        <v>7.0833182061245297E-4</v>
      </c>
    </row>
    <row r="103" spans="2:67" x14ac:dyDescent="0.35">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17"/>
      <c r="BB103" s="17"/>
      <c r="BC103" s="17"/>
      <c r="BD103" s="17"/>
      <c r="BE103" s="17"/>
      <c r="BF103" s="17"/>
      <c r="BG103" s="17"/>
      <c r="BH103" s="17"/>
      <c r="BI103" s="17"/>
      <c r="BJ103" s="17"/>
      <c r="BK103" s="17"/>
      <c r="BL103" s="17"/>
      <c r="BM103" s="17"/>
      <c r="BN103" s="17"/>
      <c r="BO103" s="17"/>
    </row>
    <row r="104" spans="2:67" x14ac:dyDescent="0.35">
      <c r="B104" s="6" t="s">
        <v>163</v>
      </c>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17"/>
      <c r="BB104" s="17"/>
      <c r="BC104" s="17"/>
      <c r="BD104" s="17"/>
      <c r="BE104" s="17"/>
      <c r="BF104" s="17"/>
      <c r="BG104" s="17"/>
      <c r="BH104" s="17"/>
      <c r="BI104" s="17"/>
      <c r="BJ104" s="17"/>
      <c r="BK104" s="17"/>
      <c r="BL104" s="17"/>
      <c r="BM104" s="17"/>
      <c r="BN104" s="17"/>
      <c r="BO104" s="17"/>
    </row>
    <row r="105" spans="2:67" x14ac:dyDescent="0.35">
      <c r="B105" s="24" t="s">
        <v>85</v>
      </c>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17"/>
      <c r="BB105" s="17"/>
      <c r="BC105" s="17"/>
      <c r="BD105" s="17"/>
      <c r="BE105" s="17"/>
      <c r="BF105" s="17"/>
      <c r="BG105" s="17"/>
      <c r="BH105" s="17"/>
      <c r="BI105" s="17"/>
      <c r="BJ105" s="17"/>
      <c r="BK105" s="17"/>
      <c r="BL105" s="17"/>
      <c r="BM105" s="17"/>
      <c r="BN105" s="17"/>
      <c r="BO105" s="17"/>
    </row>
    <row r="106" spans="2:67" x14ac:dyDescent="0.35">
      <c r="B106" t="s">
        <v>157</v>
      </c>
      <c r="C106" s="17">
        <v>7.4389144380284405E-2</v>
      </c>
      <c r="D106" s="17">
        <v>2.2043061017221699E-2</v>
      </c>
      <c r="E106" s="17">
        <v>4.9358329186730998E-2</v>
      </c>
      <c r="F106" s="17">
        <v>1.5734030520406901E-2</v>
      </c>
      <c r="G106" s="17">
        <v>0.11301922563261201</v>
      </c>
      <c r="H106" s="17">
        <v>0</v>
      </c>
      <c r="I106" s="17">
        <v>0.30010365076024198</v>
      </c>
      <c r="J106" s="17">
        <v>0.15833067426574601</v>
      </c>
      <c r="K106" s="17">
        <v>0</v>
      </c>
      <c r="L106" s="17">
        <v>0.14702317998636599</v>
      </c>
      <c r="M106" s="17">
        <v>6.9892760474753304E-2</v>
      </c>
      <c r="N106" s="17">
        <v>1.1030825694762E-4</v>
      </c>
      <c r="O106" s="17">
        <v>0</v>
      </c>
      <c r="P106" s="17">
        <v>9.6794546283623897E-2</v>
      </c>
      <c r="Q106" s="17">
        <v>9.9329666450004794E-2</v>
      </c>
      <c r="R106" s="17">
        <v>8.6069830371343997E-2</v>
      </c>
      <c r="S106" s="17">
        <v>4.0436872103386798E-2</v>
      </c>
      <c r="T106" s="17"/>
      <c r="U106" s="17">
        <v>8.5967439328887105E-2</v>
      </c>
      <c r="V106" s="17">
        <v>1.89157210351515E-2</v>
      </c>
      <c r="W106" s="17">
        <v>6.0050661066217304E-3</v>
      </c>
      <c r="X106" s="17">
        <v>1.4555347920312701E-2</v>
      </c>
      <c r="Y106" s="17"/>
      <c r="Z106" s="17">
        <v>0.127997523848703</v>
      </c>
      <c r="AA106" s="17">
        <v>4.5039822582799503E-2</v>
      </c>
      <c r="AB106" s="17">
        <v>4.2379724723585303E-2</v>
      </c>
      <c r="AC106" s="17">
        <v>9.5369894646922193E-2</v>
      </c>
      <c r="AD106" s="17">
        <v>1.93200269078295E-2</v>
      </c>
      <c r="AE106" s="17">
        <v>3.4663840319936297E-4</v>
      </c>
      <c r="AF106" s="17">
        <v>0</v>
      </c>
      <c r="AG106" s="17">
        <v>0</v>
      </c>
      <c r="AH106" s="17">
        <v>1.84418581050689E-2</v>
      </c>
      <c r="AI106" s="17">
        <v>7.2965359747275303E-3</v>
      </c>
      <c r="AJ106" s="17"/>
      <c r="AK106" s="17">
        <v>0.32970567455038702</v>
      </c>
      <c r="AL106" s="17">
        <v>0</v>
      </c>
      <c r="AM106" s="17">
        <v>0</v>
      </c>
      <c r="AN106" s="17">
        <v>0</v>
      </c>
      <c r="AO106" s="17">
        <v>0</v>
      </c>
      <c r="AP106" s="17">
        <v>0</v>
      </c>
      <c r="AQ106" s="17">
        <v>0</v>
      </c>
      <c r="AR106" s="17"/>
      <c r="AS106" s="17">
        <v>6.0632570821411103E-2</v>
      </c>
      <c r="AT106" s="17">
        <v>7.9513036344058902E-2</v>
      </c>
      <c r="AU106" s="17"/>
      <c r="AV106" s="17">
        <v>8.5799937054182498E-2</v>
      </c>
      <c r="AW106" s="17">
        <v>8.65704030864968E-2</v>
      </c>
      <c r="AX106" s="17">
        <v>0</v>
      </c>
      <c r="AY106" s="17"/>
      <c r="AZ106" s="17">
        <v>8.9899448374234206E-2</v>
      </c>
      <c r="BA106" s="17">
        <v>7.3651866342897193E-2</v>
      </c>
      <c r="BB106" s="17"/>
      <c r="BC106" s="17">
        <v>0.12190788238051301</v>
      </c>
      <c r="BD106" s="17">
        <v>4.5102872895296499E-2</v>
      </c>
      <c r="BE106" s="17"/>
      <c r="BF106" s="17">
        <v>7.4626886446418295E-2</v>
      </c>
      <c r="BG106" s="17">
        <v>1.4555347920312701E-2</v>
      </c>
      <c r="BH106" s="17"/>
      <c r="BI106" s="17">
        <v>6.6703011736332599E-2</v>
      </c>
      <c r="BJ106" s="17">
        <v>7.6187019212869703E-2</v>
      </c>
      <c r="BK106" s="17"/>
      <c r="BL106" s="17">
        <v>0.116243068801466</v>
      </c>
      <c r="BM106" s="17">
        <v>5.51223383834425E-2</v>
      </c>
      <c r="BN106" s="17">
        <v>9.9787385906669303E-4</v>
      </c>
      <c r="BO106" s="17">
        <v>2.2715994175199301E-3</v>
      </c>
    </row>
    <row r="107" spans="2:67" x14ac:dyDescent="0.35">
      <c r="B107" t="s">
        <v>158</v>
      </c>
      <c r="C107" s="17">
        <v>7.7490894631288304E-2</v>
      </c>
      <c r="D107" s="17">
        <v>0.16629141071643</v>
      </c>
      <c r="E107" s="17">
        <v>5.6776502029133501E-2</v>
      </c>
      <c r="F107" s="17">
        <v>5.8193834691038698E-2</v>
      </c>
      <c r="G107" s="17">
        <v>0</v>
      </c>
      <c r="H107" s="17">
        <v>0</v>
      </c>
      <c r="I107" s="17">
        <v>0</v>
      </c>
      <c r="J107" s="17">
        <v>8.9924961168658502E-2</v>
      </c>
      <c r="K107" s="17">
        <v>0.115717250031608</v>
      </c>
      <c r="L107" s="17">
        <v>7.3359752422425206E-2</v>
      </c>
      <c r="M107" s="17">
        <v>4.6488372505624501E-2</v>
      </c>
      <c r="N107" s="17">
        <v>0</v>
      </c>
      <c r="O107" s="17">
        <v>0</v>
      </c>
      <c r="P107" s="17">
        <v>0.19358909256724799</v>
      </c>
      <c r="Q107" s="17">
        <v>0</v>
      </c>
      <c r="R107" s="17">
        <v>0.17213966074268799</v>
      </c>
      <c r="S107" s="17">
        <v>8.0873744206773596E-2</v>
      </c>
      <c r="T107" s="17"/>
      <c r="U107" s="17">
        <v>8.0235656546332398E-2</v>
      </c>
      <c r="V107" s="17">
        <v>7.2606889328474297E-2</v>
      </c>
      <c r="W107" s="17">
        <v>1.66480393166345E-2</v>
      </c>
      <c r="X107" s="17">
        <v>1.10913846958149E-2</v>
      </c>
      <c r="Y107" s="17"/>
      <c r="Z107" s="17">
        <v>0.106104022723381</v>
      </c>
      <c r="AA107" s="17">
        <v>5.31755806138954E-2</v>
      </c>
      <c r="AB107" s="17">
        <v>8.14322257825041E-2</v>
      </c>
      <c r="AC107" s="17">
        <v>2.9483186122483001E-2</v>
      </c>
      <c r="AD107" s="17">
        <v>0.12262105708962</v>
      </c>
      <c r="AE107" s="17">
        <v>2.8618898703474199E-2</v>
      </c>
      <c r="AF107" s="17">
        <v>3.9975773726459003E-2</v>
      </c>
      <c r="AG107" s="17">
        <v>1.40341851218243E-2</v>
      </c>
      <c r="AH107" s="17">
        <v>1.9089797707719199E-3</v>
      </c>
      <c r="AI107" s="17">
        <v>6.2367358052472502E-3</v>
      </c>
      <c r="AJ107" s="17"/>
      <c r="AK107" s="17">
        <v>0.34345317315806201</v>
      </c>
      <c r="AL107" s="17">
        <v>0</v>
      </c>
      <c r="AM107" s="17">
        <v>0</v>
      </c>
      <c r="AN107" s="17">
        <v>0</v>
      </c>
      <c r="AO107" s="17">
        <v>0</v>
      </c>
      <c r="AP107" s="17">
        <v>0</v>
      </c>
      <c r="AQ107" s="17">
        <v>0</v>
      </c>
      <c r="AR107" s="17"/>
      <c r="AS107" s="17">
        <v>7.2012154813440102E-2</v>
      </c>
      <c r="AT107" s="17">
        <v>7.9531553288339996E-2</v>
      </c>
      <c r="AU107" s="17"/>
      <c r="AV107" s="17">
        <v>6.7313932270170698E-2</v>
      </c>
      <c r="AW107" s="17">
        <v>8.3887825685592804E-2</v>
      </c>
      <c r="AX107" s="17">
        <v>4.6825340010569497E-2</v>
      </c>
      <c r="AY107" s="17"/>
      <c r="AZ107" s="17">
        <v>0</v>
      </c>
      <c r="BA107" s="17">
        <v>8.1174403009423093E-2</v>
      </c>
      <c r="BB107" s="17"/>
      <c r="BC107" s="17">
        <v>4.3881004107122E-2</v>
      </c>
      <c r="BD107" s="17">
        <v>9.8205004893785502E-2</v>
      </c>
      <c r="BE107" s="17"/>
      <c r="BF107" s="17">
        <v>7.7754724734278594E-2</v>
      </c>
      <c r="BG107" s="17">
        <v>1.10913846958149E-2</v>
      </c>
      <c r="BH107" s="17"/>
      <c r="BI107" s="17">
        <v>5.5146018006668802E-2</v>
      </c>
      <c r="BJ107" s="17">
        <v>8.2717618288242006E-2</v>
      </c>
      <c r="BK107" s="17"/>
      <c r="BL107" s="17">
        <v>8.70660085241413E-2</v>
      </c>
      <c r="BM107" s="17">
        <v>7.5859301704307505E-2</v>
      </c>
      <c r="BN107" s="17">
        <v>6.4806998103071306E-2</v>
      </c>
      <c r="BO107" s="17">
        <v>0</v>
      </c>
    </row>
    <row r="108" spans="2:67" x14ac:dyDescent="0.35">
      <c r="B108" t="s">
        <v>159</v>
      </c>
      <c r="C108" s="17">
        <v>7.3742842613765902E-2</v>
      </c>
      <c r="D108" s="17">
        <v>9.2140303920976399E-2</v>
      </c>
      <c r="E108" s="17">
        <v>9.4945340254597804E-2</v>
      </c>
      <c r="F108" s="17">
        <v>0</v>
      </c>
      <c r="G108" s="17">
        <v>0.20488094156654699</v>
      </c>
      <c r="H108" s="17">
        <v>0.319107590323573</v>
      </c>
      <c r="I108" s="17">
        <v>8.1307807477194599E-2</v>
      </c>
      <c r="J108" s="17">
        <v>5.0526532767261198E-2</v>
      </c>
      <c r="K108" s="17">
        <v>0</v>
      </c>
      <c r="L108" s="17">
        <v>9.3235287463158595E-2</v>
      </c>
      <c r="M108" s="17">
        <v>7.9796293624195894E-2</v>
      </c>
      <c r="N108" s="17">
        <v>1.1030825694762E-4</v>
      </c>
      <c r="O108" s="17">
        <v>0</v>
      </c>
      <c r="P108" s="17">
        <v>9.6994888409721994E-2</v>
      </c>
      <c r="Q108" s="17">
        <v>0</v>
      </c>
      <c r="R108" s="17">
        <v>1.78144466517421E-4</v>
      </c>
      <c r="S108" s="17">
        <v>4.0436872103386798E-2</v>
      </c>
      <c r="T108" s="17"/>
      <c r="U108" s="17">
        <v>6.2942611561019393E-2</v>
      </c>
      <c r="V108" s="17">
        <v>0.14333068435791499</v>
      </c>
      <c r="W108" s="17">
        <v>3.9562924264181697E-2</v>
      </c>
      <c r="X108" s="17">
        <v>2.5861405410452398E-2</v>
      </c>
      <c r="Y108" s="17"/>
      <c r="Z108" s="17">
        <v>6.8655047489877094E-2</v>
      </c>
      <c r="AA108" s="17">
        <v>8.4458538976635397E-2</v>
      </c>
      <c r="AB108" s="17">
        <v>6.0589554889813498E-2</v>
      </c>
      <c r="AC108" s="17">
        <v>0.137512529685132</v>
      </c>
      <c r="AD108" s="17">
        <v>0.12980736272325499</v>
      </c>
      <c r="AE108" s="17">
        <v>8.0937309998671395E-2</v>
      </c>
      <c r="AF108" s="17">
        <v>6.23419792028133E-2</v>
      </c>
      <c r="AG108" s="17">
        <v>1.49437506561954E-3</v>
      </c>
      <c r="AH108" s="17">
        <v>1.8562831714209301E-2</v>
      </c>
      <c r="AI108" s="17">
        <v>1.22923577363005E-2</v>
      </c>
      <c r="AJ108" s="17"/>
      <c r="AK108" s="17">
        <v>0.32684115229155097</v>
      </c>
      <c r="AL108" s="17">
        <v>0</v>
      </c>
      <c r="AM108" s="17">
        <v>0</v>
      </c>
      <c r="AN108" s="17">
        <v>0</v>
      </c>
      <c r="AO108" s="17">
        <v>0</v>
      </c>
      <c r="AP108" s="17">
        <v>0</v>
      </c>
      <c r="AQ108" s="17">
        <v>0</v>
      </c>
      <c r="AR108" s="17"/>
      <c r="AS108" s="17">
        <v>5.9642792595926399E-2</v>
      </c>
      <c r="AT108" s="17">
        <v>7.8994668780073496E-2</v>
      </c>
      <c r="AU108" s="17"/>
      <c r="AV108" s="17">
        <v>0.113395825739229</v>
      </c>
      <c r="AW108" s="17">
        <v>1.1828175148341301E-2</v>
      </c>
      <c r="AX108" s="17">
        <v>5.6140607234711003E-2</v>
      </c>
      <c r="AY108" s="17"/>
      <c r="AZ108" s="17">
        <v>5.3788537425737901E-2</v>
      </c>
      <c r="BA108" s="17">
        <v>7.4691365026491804E-2</v>
      </c>
      <c r="BB108" s="17"/>
      <c r="BC108" s="17">
        <v>7.5458193692939199E-2</v>
      </c>
      <c r="BD108" s="17">
        <v>7.2685654659900401E-2</v>
      </c>
      <c r="BE108" s="17"/>
      <c r="BF108" s="17">
        <v>7.3933093483402601E-2</v>
      </c>
      <c r="BG108" s="17">
        <v>2.5861405410452398E-2</v>
      </c>
      <c r="BH108" s="17"/>
      <c r="BI108" s="17">
        <v>7.9333018880189496E-2</v>
      </c>
      <c r="BJ108" s="17">
        <v>7.2435236085920299E-2</v>
      </c>
      <c r="BK108" s="17"/>
      <c r="BL108" s="17">
        <v>6.5696594820887702E-2</v>
      </c>
      <c r="BM108" s="17">
        <v>9.5017056497469402E-2</v>
      </c>
      <c r="BN108" s="17">
        <v>3.3404068724698401E-2</v>
      </c>
      <c r="BO108" s="17">
        <v>0.133337274294272</v>
      </c>
    </row>
    <row r="109" spans="2:67" x14ac:dyDescent="0.35">
      <c r="B109" t="s">
        <v>50</v>
      </c>
      <c r="C109" s="17">
        <v>0.11270959941616</v>
      </c>
      <c r="D109" s="17">
        <v>0.118926105786301</v>
      </c>
      <c r="E109" s="17">
        <v>8.1140974908344293E-2</v>
      </c>
      <c r="F109" s="17">
        <v>1.86386063737619E-3</v>
      </c>
      <c r="G109" s="17">
        <v>0.22627237469193101</v>
      </c>
      <c r="H109" s="17">
        <v>0</v>
      </c>
      <c r="I109" s="17">
        <v>0.39228550832836201</v>
      </c>
      <c r="J109" s="17">
        <v>8.1745759536110102E-2</v>
      </c>
      <c r="K109" s="17">
        <v>0.43993134314057603</v>
      </c>
      <c r="L109" s="17">
        <v>0.100146845510167</v>
      </c>
      <c r="M109" s="17">
        <v>6.3590584710687001E-2</v>
      </c>
      <c r="N109" s="17">
        <v>0.25831892760730002</v>
      </c>
      <c r="O109" s="17">
        <v>0.48406214637057698</v>
      </c>
      <c r="P109" s="17">
        <v>2.91310380477274E-2</v>
      </c>
      <c r="Q109" s="17">
        <v>0</v>
      </c>
      <c r="R109" s="17">
        <v>8.6247974837861396E-2</v>
      </c>
      <c r="S109" s="17">
        <v>0.29850154173583099</v>
      </c>
      <c r="T109" s="17"/>
      <c r="U109" s="17">
        <v>0.117936863939684</v>
      </c>
      <c r="V109" s="17">
        <v>8.4174587809637394E-2</v>
      </c>
      <c r="W109" s="17">
        <v>0.10817138423421099</v>
      </c>
      <c r="X109" s="17">
        <v>6.6549619540915303E-2</v>
      </c>
      <c r="Y109" s="17"/>
      <c r="Z109" s="17">
        <v>9.2570548890382395E-2</v>
      </c>
      <c r="AA109" s="17">
        <v>0.13692106812847099</v>
      </c>
      <c r="AB109" s="17">
        <v>6.4708678249530499E-2</v>
      </c>
      <c r="AC109" s="17">
        <v>0.15322447839342501</v>
      </c>
      <c r="AD109" s="17">
        <v>9.7297317304558095E-2</v>
      </c>
      <c r="AE109" s="17">
        <v>0.17393336366308901</v>
      </c>
      <c r="AF109" s="17">
        <v>5.2446492667645998E-2</v>
      </c>
      <c r="AG109" s="17">
        <v>8.9055460986044402E-2</v>
      </c>
      <c r="AH109" s="17">
        <v>7.5694120405693094E-2</v>
      </c>
      <c r="AI109" s="17">
        <v>8.5350320528165796E-2</v>
      </c>
      <c r="AJ109" s="17"/>
      <c r="AK109" s="17">
        <v>0</v>
      </c>
      <c r="AL109" s="17">
        <v>1</v>
      </c>
      <c r="AM109" s="17">
        <v>0</v>
      </c>
      <c r="AN109" s="17">
        <v>0</v>
      </c>
      <c r="AO109" s="17">
        <v>0</v>
      </c>
      <c r="AP109" s="17">
        <v>0</v>
      </c>
      <c r="AQ109" s="17">
        <v>0</v>
      </c>
      <c r="AR109" s="17"/>
      <c r="AS109" s="17">
        <v>9.5049051112057095E-2</v>
      </c>
      <c r="AT109" s="17">
        <v>0.119287599464207</v>
      </c>
      <c r="AU109" s="17"/>
      <c r="AV109" s="17">
        <v>6.7721769549967101E-2</v>
      </c>
      <c r="AW109" s="17">
        <v>0.103460978801782</v>
      </c>
      <c r="AX109" s="17">
        <v>0.12000715643234899</v>
      </c>
      <c r="AY109" s="17"/>
      <c r="AZ109" s="17">
        <v>9.1961752325166804E-2</v>
      </c>
      <c r="BA109" s="17">
        <v>0.11369584262514</v>
      </c>
      <c r="BB109" s="17"/>
      <c r="BC109" s="17">
        <v>7.8627631272370394E-2</v>
      </c>
      <c r="BD109" s="17">
        <v>0.13371465581721401</v>
      </c>
      <c r="BE109" s="17"/>
      <c r="BF109" s="17">
        <v>0.112893010291577</v>
      </c>
      <c r="BG109" s="17">
        <v>6.6549619540915303E-2</v>
      </c>
      <c r="BH109" s="17"/>
      <c r="BI109" s="17">
        <v>7.1831300563504799E-2</v>
      </c>
      <c r="BJ109" s="17">
        <v>0.122271503706729</v>
      </c>
      <c r="BK109" s="17"/>
      <c r="BL109" s="17">
        <v>7.0494886682024305E-2</v>
      </c>
      <c r="BM109" s="17">
        <v>0.17418948986062199</v>
      </c>
      <c r="BN109" s="17">
        <v>6.71596458305352E-2</v>
      </c>
      <c r="BO109" s="17">
        <v>0.216156196458443</v>
      </c>
    </row>
    <row r="110" spans="2:67" x14ac:dyDescent="0.35">
      <c r="B110" t="s">
        <v>51</v>
      </c>
      <c r="C110" s="17">
        <v>5.7537348567927998E-2</v>
      </c>
      <c r="D110" s="17">
        <v>5.8244131287118903E-2</v>
      </c>
      <c r="E110" s="17">
        <v>1.7907450149626102E-2</v>
      </c>
      <c r="F110" s="17">
        <v>2.4039775206610801E-4</v>
      </c>
      <c r="G110" s="17">
        <v>6.5102394705415997E-2</v>
      </c>
      <c r="H110" s="17">
        <v>2.4377970819849299E-3</v>
      </c>
      <c r="I110" s="17">
        <v>1.8642377506787301E-2</v>
      </c>
      <c r="J110" s="17">
        <v>8.0557903981735499E-2</v>
      </c>
      <c r="K110" s="17">
        <v>0</v>
      </c>
      <c r="L110" s="17">
        <v>7.8827870688059604E-2</v>
      </c>
      <c r="M110" s="17">
        <v>5.1882049353235003E-2</v>
      </c>
      <c r="N110" s="17">
        <v>0.175924593415866</v>
      </c>
      <c r="O110" s="17">
        <v>0</v>
      </c>
      <c r="P110" s="17">
        <v>6.8142259549638998E-3</v>
      </c>
      <c r="Q110" s="17">
        <v>0.156135294371718</v>
      </c>
      <c r="R110" s="17">
        <v>0.25820949111403202</v>
      </c>
      <c r="S110" s="17">
        <v>0</v>
      </c>
      <c r="T110" s="17"/>
      <c r="U110" s="17">
        <v>5.6084532890340898E-2</v>
      </c>
      <c r="V110" s="17">
        <v>5.2183894446591501E-2</v>
      </c>
      <c r="W110" s="17">
        <v>0.14038641937809801</v>
      </c>
      <c r="X110" s="17">
        <v>0.10001987302722</v>
      </c>
      <c r="Y110" s="17"/>
      <c r="Z110" s="17">
        <v>4.8825179082124498E-2</v>
      </c>
      <c r="AA110" s="17">
        <v>6.5129052493942102E-2</v>
      </c>
      <c r="AB110" s="17">
        <v>3.1206387333596701E-2</v>
      </c>
      <c r="AC110" s="17">
        <v>0.16345315297588101</v>
      </c>
      <c r="AD110" s="17">
        <v>5.2022437063002497E-2</v>
      </c>
      <c r="AE110" s="17">
        <v>9.45121533024397E-2</v>
      </c>
      <c r="AF110" s="17">
        <v>1.00581047742693E-2</v>
      </c>
      <c r="AG110" s="17">
        <v>3.0917388354130399E-2</v>
      </c>
      <c r="AH110" s="17">
        <v>5.9388156323445497E-2</v>
      </c>
      <c r="AI110" s="17">
        <v>3.7010499792163601E-2</v>
      </c>
      <c r="AJ110" s="17"/>
      <c r="AK110" s="17">
        <v>0</v>
      </c>
      <c r="AL110" s="17">
        <v>0</v>
      </c>
      <c r="AM110" s="17">
        <v>1</v>
      </c>
      <c r="AN110" s="17">
        <v>0</v>
      </c>
      <c r="AO110" s="17">
        <v>0</v>
      </c>
      <c r="AP110" s="17">
        <v>0</v>
      </c>
      <c r="AQ110" s="17">
        <v>0</v>
      </c>
      <c r="AR110" s="17"/>
      <c r="AS110" s="17">
        <v>8.7872960424710406E-2</v>
      </c>
      <c r="AT110" s="17">
        <v>4.62382850951863E-2</v>
      </c>
      <c r="AU110" s="17"/>
      <c r="AV110" s="17">
        <v>0.119954136612457</v>
      </c>
      <c r="AW110" s="17">
        <v>5.19439347026458E-2</v>
      </c>
      <c r="AX110" s="17">
        <v>9.6762771642335099E-2</v>
      </c>
      <c r="AY110" s="17"/>
      <c r="AZ110" s="17">
        <v>9.1287164489223194E-2</v>
      </c>
      <c r="BA110" s="17">
        <v>5.5933060344155197E-2</v>
      </c>
      <c r="BB110" s="17"/>
      <c r="BC110" s="17">
        <v>3.67883152841307E-2</v>
      </c>
      <c r="BD110" s="17">
        <v>7.0325184427487406E-2</v>
      </c>
      <c r="BE110" s="17"/>
      <c r="BF110" s="17">
        <v>5.7368549599166402E-2</v>
      </c>
      <c r="BG110" s="17">
        <v>0.10001987302722</v>
      </c>
      <c r="BH110" s="17"/>
      <c r="BI110" s="17">
        <v>0.110328071561639</v>
      </c>
      <c r="BJ110" s="17">
        <v>4.5188991252098902E-2</v>
      </c>
      <c r="BK110" s="17"/>
      <c r="BL110" s="17">
        <v>4.9024876671257399E-2</v>
      </c>
      <c r="BM110" s="17">
        <v>4.1191814900365699E-2</v>
      </c>
      <c r="BN110" s="17">
        <v>0.115220750816397</v>
      </c>
      <c r="BO110" s="17">
        <v>0.170656181988393</v>
      </c>
    </row>
    <row r="111" spans="2:67" x14ac:dyDescent="0.35">
      <c r="B111" t="s">
        <v>52</v>
      </c>
      <c r="C111" s="17">
        <v>0.31654339389972103</v>
      </c>
      <c r="D111" s="17">
        <v>0.27819539420350098</v>
      </c>
      <c r="E111" s="17">
        <v>0.34218659915646299</v>
      </c>
      <c r="F111" s="17">
        <v>0.50387318673846304</v>
      </c>
      <c r="G111" s="17">
        <v>6.5570241558829595E-2</v>
      </c>
      <c r="H111" s="17">
        <v>0.319107590323573</v>
      </c>
      <c r="I111" s="17">
        <v>8.2550096547219606E-2</v>
      </c>
      <c r="J111" s="17">
        <v>0.256898162386207</v>
      </c>
      <c r="K111" s="17">
        <v>0.42887546162315998</v>
      </c>
      <c r="L111" s="17">
        <v>0.19133134290891901</v>
      </c>
      <c r="M111" s="17">
        <v>0.46351769602496701</v>
      </c>
      <c r="N111" s="17">
        <v>0.23424078154096201</v>
      </c>
      <c r="O111" s="17">
        <v>9.9571301771683805E-4</v>
      </c>
      <c r="P111" s="17">
        <v>0.39649798449950002</v>
      </c>
      <c r="Q111" s="17">
        <v>0.40626578984650902</v>
      </c>
      <c r="R111" s="17">
        <v>8.6069830371343997E-2</v>
      </c>
      <c r="S111" s="17">
        <v>0.19030547151444799</v>
      </c>
      <c r="T111" s="17"/>
      <c r="U111" s="17">
        <v>0.34189924535697502</v>
      </c>
      <c r="V111" s="17">
        <v>0.19337416390020801</v>
      </c>
      <c r="W111" s="17">
        <v>0.184414058940122</v>
      </c>
      <c r="X111" s="17">
        <v>0.14925326325993599</v>
      </c>
      <c r="Y111" s="17"/>
      <c r="Z111" s="17">
        <v>0.36105555441602</v>
      </c>
      <c r="AA111" s="17">
        <v>0.31329775506766899</v>
      </c>
      <c r="AB111" s="17">
        <v>0.46383595636362601</v>
      </c>
      <c r="AC111" s="17">
        <v>0.20446495642144399</v>
      </c>
      <c r="AD111" s="17">
        <v>0.23979520118153899</v>
      </c>
      <c r="AE111" s="17">
        <v>0.103534389265209</v>
      </c>
      <c r="AF111" s="17">
        <v>0.22269391198787999</v>
      </c>
      <c r="AG111" s="17">
        <v>0.36989039270447199</v>
      </c>
      <c r="AH111" s="17">
        <v>0.114248231960286</v>
      </c>
      <c r="AI111" s="17">
        <v>0.132630835304204</v>
      </c>
      <c r="AJ111" s="17"/>
      <c r="AK111" s="17">
        <v>0</v>
      </c>
      <c r="AL111" s="17">
        <v>0</v>
      </c>
      <c r="AM111" s="17">
        <v>0</v>
      </c>
      <c r="AN111" s="17">
        <v>1</v>
      </c>
      <c r="AO111" s="17">
        <v>0</v>
      </c>
      <c r="AP111" s="17">
        <v>0</v>
      </c>
      <c r="AQ111" s="17">
        <v>0</v>
      </c>
      <c r="AR111" s="17"/>
      <c r="AS111" s="17">
        <v>0.23393039066649801</v>
      </c>
      <c r="AT111" s="17">
        <v>0.34731414517426101</v>
      </c>
      <c r="AU111" s="17"/>
      <c r="AV111" s="17">
        <v>0.20388266333029501</v>
      </c>
      <c r="AW111" s="17">
        <v>0.24781299977584201</v>
      </c>
      <c r="AX111" s="17">
        <v>0.24344203583931601</v>
      </c>
      <c r="AY111" s="17"/>
      <c r="AZ111" s="17">
        <v>0.15218459305266599</v>
      </c>
      <c r="BA111" s="17">
        <v>0.32435614432441301</v>
      </c>
      <c r="BB111" s="17"/>
      <c r="BC111" s="17">
        <v>0.26240486305296901</v>
      </c>
      <c r="BD111" s="17">
        <v>0.34990950964481399</v>
      </c>
      <c r="BE111" s="17"/>
      <c r="BF111" s="17">
        <v>0.31720810019708501</v>
      </c>
      <c r="BG111" s="17">
        <v>0.14925326325993599</v>
      </c>
      <c r="BH111" s="17"/>
      <c r="BI111" s="17">
        <v>0.248008756820634</v>
      </c>
      <c r="BJ111" s="17">
        <v>0.33257443380921597</v>
      </c>
      <c r="BK111" s="17"/>
      <c r="BL111" s="17">
        <v>0.41811964370111399</v>
      </c>
      <c r="BM111" s="17">
        <v>0.23047620747113901</v>
      </c>
      <c r="BN111" s="17">
        <v>0.21773336165754001</v>
      </c>
      <c r="BO111" s="17">
        <v>0.28380911698628503</v>
      </c>
    </row>
    <row r="112" spans="2:67" x14ac:dyDescent="0.35">
      <c r="B112" t="s">
        <v>53</v>
      </c>
      <c r="C112" s="17">
        <v>7.90204332373248E-2</v>
      </c>
      <c r="D112" s="17">
        <v>3.09819816828182E-2</v>
      </c>
      <c r="E112" s="17">
        <v>0.12137377381091199</v>
      </c>
      <c r="F112" s="17">
        <v>0.35114706765964099</v>
      </c>
      <c r="G112" s="17">
        <v>3.4013975874024299E-2</v>
      </c>
      <c r="H112" s="17">
        <v>3.7801634865310602E-2</v>
      </c>
      <c r="I112" s="17">
        <v>3.1379861202749701E-2</v>
      </c>
      <c r="J112" s="17">
        <v>4.9550965539581403E-2</v>
      </c>
      <c r="K112" s="17">
        <v>1.7680254748959801E-3</v>
      </c>
      <c r="L112" s="17">
        <v>4.9776281188187298E-2</v>
      </c>
      <c r="M112" s="17">
        <v>7.9173277470146297E-2</v>
      </c>
      <c r="N112" s="17">
        <v>1.71049201862511E-3</v>
      </c>
      <c r="O112" s="17">
        <v>1.54399971205648E-2</v>
      </c>
      <c r="P112" s="17">
        <v>3.5072840405309599E-3</v>
      </c>
      <c r="Q112" s="17">
        <v>9.9740844916669499E-2</v>
      </c>
      <c r="R112" s="17">
        <v>0.13288618919946499</v>
      </c>
      <c r="S112" s="17">
        <v>4.5535957216078102E-2</v>
      </c>
      <c r="T112" s="17"/>
      <c r="U112" s="17">
        <v>6.46480433399646E-2</v>
      </c>
      <c r="V112" s="17">
        <v>0.139815195331775</v>
      </c>
      <c r="W112" s="17">
        <v>0.20946604732285401</v>
      </c>
      <c r="X112" s="17">
        <v>0.193172498335173</v>
      </c>
      <c r="Y112" s="17"/>
      <c r="Z112" s="17">
        <v>3.5457938228483803E-2</v>
      </c>
      <c r="AA112" s="17">
        <v>7.5391921383571994E-2</v>
      </c>
      <c r="AB112" s="17">
        <v>0.10854920386643301</v>
      </c>
      <c r="AC112" s="17">
        <v>3.8054742580387997E-2</v>
      </c>
      <c r="AD112" s="17">
        <v>0.27357248479934698</v>
      </c>
      <c r="AE112" s="17">
        <v>0.110443030645459</v>
      </c>
      <c r="AF112" s="17">
        <v>0.17248663654416899</v>
      </c>
      <c r="AG112" s="17">
        <v>0.15882800051942</v>
      </c>
      <c r="AH112" s="17">
        <v>0.402535563823191</v>
      </c>
      <c r="AI112" s="17">
        <v>0.169906540424695</v>
      </c>
      <c r="AJ112" s="17"/>
      <c r="AK112" s="17">
        <v>0</v>
      </c>
      <c r="AL112" s="17">
        <v>0</v>
      </c>
      <c r="AM112" s="17">
        <v>0</v>
      </c>
      <c r="AN112" s="17">
        <v>0</v>
      </c>
      <c r="AO112" s="17">
        <v>1</v>
      </c>
      <c r="AP112" s="17">
        <v>0</v>
      </c>
      <c r="AQ112" s="17">
        <v>0</v>
      </c>
      <c r="AR112" s="17"/>
      <c r="AS112" s="17">
        <v>0.14751606423814401</v>
      </c>
      <c r="AT112" s="17">
        <v>5.3507960110440698E-2</v>
      </c>
      <c r="AU112" s="17"/>
      <c r="AV112" s="17">
        <v>0.18170918101502301</v>
      </c>
      <c r="AW112" s="17">
        <v>0.158279995203082</v>
      </c>
      <c r="AX112" s="17">
        <v>0.120984189182434</v>
      </c>
      <c r="AY112" s="17"/>
      <c r="AZ112" s="17">
        <v>0.206285267391636</v>
      </c>
      <c r="BA112" s="17">
        <v>7.2970934324196296E-2</v>
      </c>
      <c r="BB112" s="17"/>
      <c r="BC112" s="17">
        <v>9.3603725281585295E-2</v>
      </c>
      <c r="BD112" s="17">
        <v>7.0032605110428497E-2</v>
      </c>
      <c r="BE112" s="17"/>
      <c r="BF112" s="17">
        <v>7.8566864361280506E-2</v>
      </c>
      <c r="BG112" s="17">
        <v>0.193172498335173</v>
      </c>
      <c r="BH112" s="17"/>
      <c r="BI112" s="17">
        <v>4.1206951902673199E-2</v>
      </c>
      <c r="BJ112" s="17">
        <v>8.7865441458396906E-2</v>
      </c>
      <c r="BK112" s="17"/>
      <c r="BL112" s="17">
        <v>4.5805625832612398E-2</v>
      </c>
      <c r="BM112" s="17">
        <v>7.2434451402001193E-2</v>
      </c>
      <c r="BN112" s="17">
        <v>0.22051114178341299</v>
      </c>
      <c r="BO112" s="17">
        <v>6.1301044422564198E-2</v>
      </c>
    </row>
    <row r="113" spans="2:67" x14ac:dyDescent="0.35">
      <c r="B113" t="s">
        <v>54</v>
      </c>
      <c r="C113" s="17">
        <v>7.5137052602218604E-2</v>
      </c>
      <c r="D113" s="17">
        <v>3.1255725641302697E-2</v>
      </c>
      <c r="E113" s="17">
        <v>6.6888018976948904E-2</v>
      </c>
      <c r="F113" s="17">
        <v>1.8799879918113702E-2</v>
      </c>
      <c r="G113" s="17">
        <v>0.14363979761059001</v>
      </c>
      <c r="H113" s="17">
        <v>0</v>
      </c>
      <c r="I113" s="17">
        <v>8.9382686432357195E-2</v>
      </c>
      <c r="J113" s="17">
        <v>6.1900290686510401E-2</v>
      </c>
      <c r="K113" s="17">
        <v>8.8401273744799004E-4</v>
      </c>
      <c r="L113" s="17">
        <v>0.12579417395805101</v>
      </c>
      <c r="M113" s="17">
        <v>7.4426666809552594E-2</v>
      </c>
      <c r="N113" s="17">
        <v>0.13888972204095701</v>
      </c>
      <c r="O113" s="17">
        <v>1.6435710138281601E-2</v>
      </c>
      <c r="P113" s="17">
        <v>0.123420010921311</v>
      </c>
      <c r="Q113" s="17">
        <v>0.10333998729883</v>
      </c>
      <c r="R113" s="17">
        <v>0.177486301030678</v>
      </c>
      <c r="S113" s="17">
        <v>6.1782854314607603E-4</v>
      </c>
      <c r="T113" s="17"/>
      <c r="U113" s="17">
        <v>6.6055128797660595E-2</v>
      </c>
      <c r="V113" s="17">
        <v>0.110287376665114</v>
      </c>
      <c r="W113" s="17">
        <v>0.16071706052932999</v>
      </c>
      <c r="X113" s="17">
        <v>0.24753879138175799</v>
      </c>
      <c r="Y113" s="17"/>
      <c r="Z113" s="17">
        <v>5.08534715927835E-2</v>
      </c>
      <c r="AA113" s="17">
        <v>6.6205071732999499E-2</v>
      </c>
      <c r="AB113" s="17">
        <v>0.106444044726139</v>
      </c>
      <c r="AC113" s="17">
        <v>0.107098837270366</v>
      </c>
      <c r="AD113" s="17">
        <v>2.4730951869972099E-2</v>
      </c>
      <c r="AE113" s="17">
        <v>0.21919435201664</v>
      </c>
      <c r="AF113" s="17">
        <v>0.26255896531998302</v>
      </c>
      <c r="AG113" s="17">
        <v>0.153439497308937</v>
      </c>
      <c r="AH113" s="17">
        <v>0.107494776040928</v>
      </c>
      <c r="AI113" s="17">
        <v>0.356568086845369</v>
      </c>
      <c r="AJ113" s="17"/>
      <c r="AK113" s="17">
        <v>0</v>
      </c>
      <c r="AL113" s="17">
        <v>0</v>
      </c>
      <c r="AM113" s="17">
        <v>0</v>
      </c>
      <c r="AN113" s="17">
        <v>0</v>
      </c>
      <c r="AO113" s="17">
        <v>0</v>
      </c>
      <c r="AP113" s="17">
        <v>1</v>
      </c>
      <c r="AQ113" s="17">
        <v>0</v>
      </c>
      <c r="AR113" s="17"/>
      <c r="AS113" s="17">
        <v>0.112323148303471</v>
      </c>
      <c r="AT113" s="17">
        <v>6.1286398868397297E-2</v>
      </c>
      <c r="AU113" s="17"/>
      <c r="AV113" s="17">
        <v>0.100938220967021</v>
      </c>
      <c r="AW113" s="17">
        <v>0.13321732569606201</v>
      </c>
      <c r="AX113" s="17">
        <v>0.118196984572307</v>
      </c>
      <c r="AY113" s="17"/>
      <c r="AZ113" s="17">
        <v>0.21845064963008001</v>
      </c>
      <c r="BA113" s="17">
        <v>6.8324680156855E-2</v>
      </c>
      <c r="BB113" s="17"/>
      <c r="BC113" s="17">
        <v>5.6031026023179199E-2</v>
      </c>
      <c r="BD113" s="17">
        <v>8.6912287066367097E-2</v>
      </c>
      <c r="BE113" s="17"/>
      <c r="BF113" s="17">
        <v>7.4452035972696395E-2</v>
      </c>
      <c r="BG113" s="17">
        <v>0.24753879138175799</v>
      </c>
      <c r="BH113" s="17"/>
      <c r="BI113" s="17">
        <v>0.103222931483479</v>
      </c>
      <c r="BJ113" s="17">
        <v>6.8567442483482094E-2</v>
      </c>
      <c r="BK113" s="17"/>
      <c r="BL113" s="17">
        <v>2.7930770079155402E-2</v>
      </c>
      <c r="BM113" s="17">
        <v>0.11071215308930001</v>
      </c>
      <c r="BN113" s="17">
        <v>0.13336798068467901</v>
      </c>
      <c r="BO113" s="17">
        <v>0.10160148430268701</v>
      </c>
    </row>
    <row r="114" spans="2:67" x14ac:dyDescent="0.35">
      <c r="B114" t="s">
        <v>160</v>
      </c>
      <c r="C114" s="17">
        <v>4.5761424250643799E-2</v>
      </c>
      <c r="D114" s="17">
        <v>9.4988763070766605E-2</v>
      </c>
      <c r="E114" s="17">
        <v>5.7858806981465401E-2</v>
      </c>
      <c r="F114" s="17">
        <v>4.9546747702729203E-2</v>
      </c>
      <c r="G114" s="17">
        <v>3.44818227274378E-2</v>
      </c>
      <c r="H114" s="17">
        <v>2.4377970819849299E-3</v>
      </c>
      <c r="I114" s="17">
        <v>1.8634336050375199E-3</v>
      </c>
      <c r="J114" s="17">
        <v>2.4565355338549203E-4</v>
      </c>
      <c r="K114" s="17">
        <v>1.2823906992311999E-2</v>
      </c>
      <c r="L114" s="17">
        <v>7.4118940276215503E-2</v>
      </c>
      <c r="M114" s="17">
        <v>2.7496384031038899E-2</v>
      </c>
      <c r="N114" s="17">
        <v>0.122739881346646</v>
      </c>
      <c r="O114" s="17">
        <v>9.9571301771683805E-4</v>
      </c>
      <c r="P114" s="17">
        <v>2.6625464637686599E-2</v>
      </c>
      <c r="Q114" s="17">
        <v>2.9823746821632498E-3</v>
      </c>
      <c r="R114" s="17">
        <v>1.78144466517421E-4</v>
      </c>
      <c r="S114" s="17">
        <v>3.0891427157303801E-4</v>
      </c>
      <c r="T114" s="17"/>
      <c r="U114" s="17">
        <v>4.19271919689546E-2</v>
      </c>
      <c r="V114" s="17">
        <v>6.3358986362192393E-2</v>
      </c>
      <c r="W114" s="17">
        <v>6.5857254907974602E-2</v>
      </c>
      <c r="X114" s="17">
        <v>0.10742793453423</v>
      </c>
      <c r="Y114" s="17"/>
      <c r="Z114" s="17">
        <v>2.9623134736438E-2</v>
      </c>
      <c r="AA114" s="17">
        <v>7.8547739470675698E-2</v>
      </c>
      <c r="AB114" s="17">
        <v>4.0761619155277998E-2</v>
      </c>
      <c r="AC114" s="17">
        <v>1.7858527222511201E-4</v>
      </c>
      <c r="AD114" s="17">
        <v>3.6869742920729698E-2</v>
      </c>
      <c r="AE114" s="17">
        <v>0.13259635128038999</v>
      </c>
      <c r="AF114" s="17">
        <v>6.4562426365757902E-2</v>
      </c>
      <c r="AG114" s="17">
        <v>2.0713518590696599E-3</v>
      </c>
      <c r="AH114" s="17">
        <v>0.19803927416482001</v>
      </c>
      <c r="AI114" s="17">
        <v>0.11096855712141999</v>
      </c>
      <c r="AJ114" s="17"/>
      <c r="AK114" s="17">
        <v>0</v>
      </c>
      <c r="AL114" s="17">
        <v>0</v>
      </c>
      <c r="AM114" s="17">
        <v>0</v>
      </c>
      <c r="AN114" s="17">
        <v>0</v>
      </c>
      <c r="AO114" s="17">
        <v>0</v>
      </c>
      <c r="AP114" s="17">
        <v>0</v>
      </c>
      <c r="AQ114" s="17">
        <v>0.50821992945112804</v>
      </c>
      <c r="AR114" s="17"/>
      <c r="AS114" s="17">
        <v>5.3257395263590898E-2</v>
      </c>
      <c r="AT114" s="17">
        <v>4.2969410274957903E-2</v>
      </c>
      <c r="AU114" s="17"/>
      <c r="AV114" s="17">
        <v>5.7434190920763302E-2</v>
      </c>
      <c r="AW114" s="17">
        <v>2.19238870093636E-2</v>
      </c>
      <c r="AX114" s="17">
        <v>7.7005301357212397E-2</v>
      </c>
      <c r="AY114" s="17"/>
      <c r="AZ114" s="17">
        <v>4.68345462725746E-2</v>
      </c>
      <c r="BA114" s="17">
        <v>4.5710413690276001E-2</v>
      </c>
      <c r="BB114" s="17"/>
      <c r="BC114" s="17">
        <v>6.9590898512133598E-2</v>
      </c>
      <c r="BD114" s="17">
        <v>3.1075081937361901E-2</v>
      </c>
      <c r="BE114" s="17"/>
      <c r="BF114" s="17">
        <v>4.5516400126595503E-2</v>
      </c>
      <c r="BG114" s="17">
        <v>0.10742793453423</v>
      </c>
      <c r="BH114" s="17"/>
      <c r="BI114" s="17">
        <v>7.6040476125825499E-2</v>
      </c>
      <c r="BJ114" s="17">
        <v>3.86788057423917E-2</v>
      </c>
      <c r="BK114" s="17"/>
      <c r="BL114" s="17">
        <v>3.8242032048085899E-2</v>
      </c>
      <c r="BM114" s="17">
        <v>4.2896856173280401E-2</v>
      </c>
      <c r="BN114" s="17">
        <v>8.6077008965938298E-2</v>
      </c>
      <c r="BO114" s="17">
        <v>2.3357741660895302E-2</v>
      </c>
    </row>
    <row r="115" spans="2:67" x14ac:dyDescent="0.35">
      <c r="B115" t="s">
        <v>161</v>
      </c>
      <c r="C115" s="17">
        <v>3.6342204574710803E-2</v>
      </c>
      <c r="D115" s="17">
        <v>3.4078668606180501E-2</v>
      </c>
      <c r="E115" s="17">
        <v>7.9580260369043601E-2</v>
      </c>
      <c r="F115" s="17">
        <v>3.6059662809916201E-4</v>
      </c>
      <c r="G115" s="17">
        <v>0</v>
      </c>
      <c r="H115" s="17">
        <v>0</v>
      </c>
      <c r="I115" s="17">
        <v>1.24228907002501E-3</v>
      </c>
      <c r="J115" s="17">
        <v>1.1878555543746101E-3</v>
      </c>
      <c r="K115" s="17">
        <v>0</v>
      </c>
      <c r="L115" s="17">
        <v>4.1953697716630801E-2</v>
      </c>
      <c r="M115" s="17">
        <v>1.6966924000055901E-2</v>
      </c>
      <c r="N115" s="17">
        <v>6.7844677258800806E-2</v>
      </c>
      <c r="O115" s="17">
        <v>0.48107500731742597</v>
      </c>
      <c r="P115" s="17">
        <v>0</v>
      </c>
      <c r="Q115" s="17">
        <v>9.9329666450004794E-2</v>
      </c>
      <c r="R115" s="17">
        <v>0</v>
      </c>
      <c r="S115" s="17">
        <v>0</v>
      </c>
      <c r="T115" s="17"/>
      <c r="U115" s="17">
        <v>3.49957994008184E-2</v>
      </c>
      <c r="V115" s="17">
        <v>4.7337182658834999E-2</v>
      </c>
      <c r="W115" s="17">
        <v>1.7365058595271099E-2</v>
      </c>
      <c r="X115" s="17">
        <v>2.7770011114633199E-2</v>
      </c>
      <c r="Y115" s="17"/>
      <c r="Z115" s="17">
        <v>3.7173080749113803E-2</v>
      </c>
      <c r="AA115" s="17">
        <v>4.9830706417683099E-2</v>
      </c>
      <c r="AB115" s="17">
        <v>0</v>
      </c>
      <c r="AC115" s="17">
        <v>7.1159636631734594E-2</v>
      </c>
      <c r="AD115" s="17">
        <v>3.9634181401473302E-3</v>
      </c>
      <c r="AE115" s="17">
        <v>3.25784912718141E-2</v>
      </c>
      <c r="AF115" s="17">
        <v>0.109955950366943</v>
      </c>
      <c r="AG115" s="17">
        <v>0.18026934808048301</v>
      </c>
      <c r="AH115" s="17">
        <v>1.37497633878638E-3</v>
      </c>
      <c r="AI115" s="17">
        <v>3.1802275725271702E-2</v>
      </c>
      <c r="AJ115" s="17"/>
      <c r="AK115" s="17">
        <v>0</v>
      </c>
      <c r="AL115" s="17">
        <v>0</v>
      </c>
      <c r="AM115" s="17">
        <v>0</v>
      </c>
      <c r="AN115" s="17">
        <v>0</v>
      </c>
      <c r="AO115" s="17">
        <v>0</v>
      </c>
      <c r="AP115" s="17">
        <v>0</v>
      </c>
      <c r="AQ115" s="17">
        <v>0.40361140299950699</v>
      </c>
      <c r="AR115" s="17"/>
      <c r="AS115" s="17">
        <v>5.8730262678102801E-2</v>
      </c>
      <c r="AT115" s="17">
        <v>2.8003355477619101E-2</v>
      </c>
      <c r="AU115" s="17"/>
      <c r="AV115" s="17">
        <v>1.52441332365004E-3</v>
      </c>
      <c r="AW115" s="17">
        <v>0.10086653520979801</v>
      </c>
      <c r="AX115" s="17">
        <v>7.2332899024500602E-2</v>
      </c>
      <c r="AY115" s="17"/>
      <c r="AZ115" s="17">
        <v>4.87756948488592E-2</v>
      </c>
      <c r="BA115" s="17">
        <v>3.5751182031840502E-2</v>
      </c>
      <c r="BB115" s="17"/>
      <c r="BC115" s="17">
        <v>6.17897738569907E-2</v>
      </c>
      <c r="BD115" s="17">
        <v>2.06586141849514E-2</v>
      </c>
      <c r="BE115" s="17"/>
      <c r="BF115" s="17">
        <v>3.6376265107471203E-2</v>
      </c>
      <c r="BG115" s="17">
        <v>2.7770011114633199E-2</v>
      </c>
      <c r="BH115" s="17"/>
      <c r="BI115" s="17">
        <v>0.12905201222388399</v>
      </c>
      <c r="BJ115" s="17">
        <v>1.4656314202075599E-2</v>
      </c>
      <c r="BK115" s="17"/>
      <c r="BL115" s="17">
        <v>1.10572026693345E-2</v>
      </c>
      <c r="BM115" s="17">
        <v>6.35464609228438E-2</v>
      </c>
      <c r="BN115" s="17">
        <v>4.99182269442374E-2</v>
      </c>
      <c r="BO115" s="17">
        <v>5.99476914999482E-3</v>
      </c>
    </row>
    <row r="116" spans="2:67" x14ac:dyDescent="0.35">
      <c r="B116" t="s">
        <v>162</v>
      </c>
      <c r="C116" s="17">
        <v>7.9389326697556703E-3</v>
      </c>
      <c r="D116" s="17">
        <v>9.1247986161509199E-5</v>
      </c>
      <c r="E116" s="17">
        <v>2.4414797492991001E-2</v>
      </c>
      <c r="F116" s="17">
        <v>0</v>
      </c>
      <c r="G116" s="17">
        <v>0</v>
      </c>
      <c r="H116" s="17">
        <v>0</v>
      </c>
      <c r="I116" s="17">
        <v>0</v>
      </c>
      <c r="J116" s="17">
        <v>0</v>
      </c>
      <c r="K116" s="17">
        <v>0</v>
      </c>
      <c r="L116" s="17">
        <v>1.5183757075805799E-4</v>
      </c>
      <c r="M116" s="17">
        <v>0</v>
      </c>
      <c r="N116" s="17">
        <v>0</v>
      </c>
      <c r="O116" s="17">
        <v>0</v>
      </c>
      <c r="P116" s="17">
        <v>0</v>
      </c>
      <c r="Q116" s="17">
        <v>0</v>
      </c>
      <c r="R116" s="17">
        <v>0</v>
      </c>
      <c r="S116" s="17">
        <v>0.14925077086791599</v>
      </c>
      <c r="T116" s="17"/>
      <c r="U116" s="17">
        <v>9.4930249803557507E-3</v>
      </c>
      <c r="V116" s="17">
        <v>0</v>
      </c>
      <c r="W116" s="17">
        <v>0</v>
      </c>
      <c r="X116" s="17">
        <v>1.08421910275823E-2</v>
      </c>
      <c r="Y116" s="17"/>
      <c r="Z116" s="17">
        <v>1.05973652807973E-2</v>
      </c>
      <c r="AA116" s="17">
        <v>1.6991544139942499E-2</v>
      </c>
      <c r="AB116" s="17">
        <v>0</v>
      </c>
      <c r="AC116" s="17">
        <v>0</v>
      </c>
      <c r="AD116" s="17">
        <v>0</v>
      </c>
      <c r="AE116" s="17">
        <v>0</v>
      </c>
      <c r="AF116" s="17">
        <v>0</v>
      </c>
      <c r="AG116" s="17">
        <v>0</v>
      </c>
      <c r="AH116" s="17">
        <v>2.3112313527993002E-3</v>
      </c>
      <c r="AI116" s="17">
        <v>6.7653007293061798E-3</v>
      </c>
      <c r="AJ116" s="17"/>
      <c r="AK116" s="17">
        <v>0</v>
      </c>
      <c r="AL116" s="17">
        <v>0</v>
      </c>
      <c r="AM116" s="17">
        <v>0</v>
      </c>
      <c r="AN116" s="17">
        <v>0</v>
      </c>
      <c r="AO116" s="17">
        <v>0</v>
      </c>
      <c r="AP116" s="17">
        <v>0</v>
      </c>
      <c r="AQ116" s="17">
        <v>8.8168667549365407E-2</v>
      </c>
      <c r="AR116" s="17"/>
      <c r="AS116" s="17">
        <v>1.5811281342548801E-4</v>
      </c>
      <c r="AT116" s="17">
        <v>1.08370439009286E-2</v>
      </c>
      <c r="AU116" s="17"/>
      <c r="AV116" s="17">
        <v>1.8516553839319699E-4</v>
      </c>
      <c r="AW116" s="17">
        <v>2.0793968099326799E-4</v>
      </c>
      <c r="AX116" s="17">
        <v>1.19080930861348E-4</v>
      </c>
      <c r="AY116" s="17"/>
      <c r="AZ116" s="17">
        <v>5.3234618982294995E-4</v>
      </c>
      <c r="BA116" s="17">
        <v>8.2910027223989397E-3</v>
      </c>
      <c r="BB116" s="17"/>
      <c r="BC116" s="17">
        <v>1.14395753263792E-2</v>
      </c>
      <c r="BD116" s="17">
        <v>5.7814517363749696E-3</v>
      </c>
      <c r="BE116" s="17"/>
      <c r="BF116" s="17">
        <v>7.9273969377555795E-3</v>
      </c>
      <c r="BG116" s="17">
        <v>1.08421910275823E-2</v>
      </c>
      <c r="BH116" s="17"/>
      <c r="BI116" s="17">
        <v>1.12277541469937E-4</v>
      </c>
      <c r="BJ116" s="17">
        <v>9.7696773277394493E-3</v>
      </c>
      <c r="BK116" s="17"/>
      <c r="BL116" s="17">
        <v>7.8248183817955091E-3</v>
      </c>
      <c r="BM116" s="17">
        <v>1.1216812226778901E-2</v>
      </c>
      <c r="BN116" s="17">
        <v>1.62504876779397E-4</v>
      </c>
      <c r="BO116" s="17">
        <v>4.5491438257402601E-4</v>
      </c>
    </row>
    <row r="117" spans="2:67" x14ac:dyDescent="0.35">
      <c r="B117" t="s">
        <v>83</v>
      </c>
      <c r="C117" s="17">
        <v>4.3386729156198602E-2</v>
      </c>
      <c r="D117" s="17">
        <v>7.2763206081221901E-2</v>
      </c>
      <c r="E117" s="17">
        <v>7.5691466837433602E-3</v>
      </c>
      <c r="F117" s="17">
        <v>2.4039775206610801E-4</v>
      </c>
      <c r="G117" s="17">
        <v>0.11301922563261201</v>
      </c>
      <c r="H117" s="17">
        <v>0.319107590323573</v>
      </c>
      <c r="I117" s="17">
        <v>1.24228907002501E-3</v>
      </c>
      <c r="J117" s="17">
        <v>0.169131240560429</v>
      </c>
      <c r="K117" s="17">
        <v>0</v>
      </c>
      <c r="L117" s="17">
        <v>2.4280790311061399E-2</v>
      </c>
      <c r="M117" s="17">
        <v>2.6768990995743602E-2</v>
      </c>
      <c r="N117" s="17">
        <v>1.1030825694762E-4</v>
      </c>
      <c r="O117" s="17">
        <v>9.9571301771683805E-4</v>
      </c>
      <c r="P117" s="17">
        <v>2.6625464637686599E-2</v>
      </c>
      <c r="Q117" s="17">
        <v>3.28763759841013E-2</v>
      </c>
      <c r="R117" s="17">
        <v>5.3443339955226298E-4</v>
      </c>
      <c r="S117" s="17">
        <v>0.15373202743746101</v>
      </c>
      <c r="T117" s="17"/>
      <c r="U117" s="17">
        <v>3.7814461889007202E-2</v>
      </c>
      <c r="V117" s="17">
        <v>7.4615318104106196E-2</v>
      </c>
      <c r="W117" s="17">
        <v>5.1406686404700801E-2</v>
      </c>
      <c r="X117" s="17">
        <v>4.5917679751973001E-2</v>
      </c>
      <c r="Y117" s="17"/>
      <c r="Z117" s="17">
        <v>3.1087132961895501E-2</v>
      </c>
      <c r="AA117" s="17">
        <v>1.50111989917147E-2</v>
      </c>
      <c r="AB117" s="17">
        <v>9.2604909494461795E-5</v>
      </c>
      <c r="AC117" s="17">
        <v>0</v>
      </c>
      <c r="AD117" s="17">
        <v>0</v>
      </c>
      <c r="AE117" s="17">
        <v>2.3305021449614199E-2</v>
      </c>
      <c r="AF117" s="17">
        <v>2.9197590440805999E-3</v>
      </c>
      <c r="AG117" s="17">
        <v>0</v>
      </c>
      <c r="AH117" s="17">
        <v>0</v>
      </c>
      <c r="AI117" s="17">
        <v>4.3171954013128698E-2</v>
      </c>
      <c r="AJ117" s="17"/>
      <c r="AK117" s="17">
        <v>0</v>
      </c>
      <c r="AL117" s="17">
        <v>0</v>
      </c>
      <c r="AM117" s="17">
        <v>0</v>
      </c>
      <c r="AN117" s="17">
        <v>0</v>
      </c>
      <c r="AO117" s="17">
        <v>0</v>
      </c>
      <c r="AP117" s="17">
        <v>0</v>
      </c>
      <c r="AQ117" s="17">
        <v>0</v>
      </c>
      <c r="AR117" s="17"/>
      <c r="AS117" s="17">
        <v>1.8875096269223599E-2</v>
      </c>
      <c r="AT117" s="17">
        <v>5.2516543221529599E-2</v>
      </c>
      <c r="AU117" s="17"/>
      <c r="AV117" s="17">
        <v>1.4056367884789301E-4</v>
      </c>
      <c r="AW117" s="17">
        <v>0</v>
      </c>
      <c r="AX117" s="17">
        <v>4.81836337734039E-2</v>
      </c>
      <c r="AY117" s="17"/>
      <c r="AZ117" s="17">
        <v>0</v>
      </c>
      <c r="BA117" s="17">
        <v>4.5449105401912999E-2</v>
      </c>
      <c r="BB117" s="17"/>
      <c r="BC117" s="17">
        <v>8.8477111209687098E-2</v>
      </c>
      <c r="BD117" s="17">
        <v>1.55970776260185E-2</v>
      </c>
      <c r="BE117" s="17"/>
      <c r="BF117" s="17">
        <v>4.3376672742273303E-2</v>
      </c>
      <c r="BG117" s="17">
        <v>4.5917679751973001E-2</v>
      </c>
      <c r="BH117" s="17"/>
      <c r="BI117" s="17">
        <v>1.90151731537E-2</v>
      </c>
      <c r="BJ117" s="17">
        <v>4.9087516430838599E-2</v>
      </c>
      <c r="BK117" s="17"/>
      <c r="BL117" s="17">
        <v>6.2494471788126199E-2</v>
      </c>
      <c r="BM117" s="17">
        <v>2.73370573684487E-2</v>
      </c>
      <c r="BN117" s="17">
        <v>1.06404377536447E-2</v>
      </c>
      <c r="BO117" s="17">
        <v>1.0596769363720099E-3</v>
      </c>
    </row>
    <row r="118" spans="2:67" x14ac:dyDescent="0.3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17"/>
      <c r="BB118" s="17"/>
      <c r="BC118" s="17"/>
      <c r="BD118" s="17"/>
      <c r="BE118" s="17"/>
      <c r="BF118" s="17"/>
      <c r="BG118" s="17"/>
      <c r="BH118" s="17"/>
      <c r="BI118" s="17"/>
      <c r="BJ118" s="17"/>
      <c r="BK118" s="17"/>
      <c r="BL118" s="17"/>
      <c r="BM118" s="17"/>
      <c r="BN118" s="17"/>
      <c r="BO118" s="17"/>
    </row>
    <row r="119" spans="2:67" x14ac:dyDescent="0.35">
      <c r="B119" s="6" t="s">
        <v>164</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17"/>
      <c r="BB119" s="17"/>
      <c r="BC119" s="17"/>
      <c r="BD119" s="17"/>
      <c r="BE119" s="17"/>
      <c r="BF119" s="17"/>
      <c r="BG119" s="17"/>
      <c r="BH119" s="17"/>
      <c r="BI119" s="17"/>
      <c r="BJ119" s="17"/>
      <c r="BK119" s="17"/>
      <c r="BL119" s="17"/>
      <c r="BM119" s="17"/>
      <c r="BN119" s="17"/>
      <c r="BO119" s="17"/>
    </row>
    <row r="120" spans="2:67" x14ac:dyDescent="0.35">
      <c r="B120" s="24" t="s">
        <v>85</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17"/>
      <c r="BB120" s="17"/>
      <c r="BC120" s="17"/>
      <c r="BD120" s="17"/>
      <c r="BE120" s="17"/>
      <c r="BF120" s="17"/>
      <c r="BG120" s="17"/>
      <c r="BH120" s="17"/>
      <c r="BI120" s="17"/>
      <c r="BJ120" s="17"/>
      <c r="BK120" s="17"/>
      <c r="BL120" s="17"/>
      <c r="BM120" s="17"/>
      <c r="BN120" s="17"/>
      <c r="BO120" s="17"/>
    </row>
    <row r="121" spans="2:67" x14ac:dyDescent="0.35">
      <c r="B121" t="s">
        <v>157</v>
      </c>
      <c r="C121" s="17">
        <v>6.5938636018503693E-2</v>
      </c>
      <c r="D121" s="17">
        <v>6.6129183051665097E-2</v>
      </c>
      <c r="E121" s="17">
        <v>9.7306917675502105E-2</v>
      </c>
      <c r="F121" s="17">
        <v>0</v>
      </c>
      <c r="G121" s="17">
        <v>0.11301922563261201</v>
      </c>
      <c r="H121" s="17">
        <v>0</v>
      </c>
      <c r="I121" s="17">
        <v>0.30010365076024198</v>
      </c>
      <c r="J121" s="17">
        <v>0.15833067426574601</v>
      </c>
      <c r="K121" s="17">
        <v>0</v>
      </c>
      <c r="L121" s="17">
        <v>7.3511589993183205E-2</v>
      </c>
      <c r="M121" s="17">
        <v>1.6476285323522199E-2</v>
      </c>
      <c r="N121" s="17">
        <v>1.1030825694762E-4</v>
      </c>
      <c r="O121" s="17">
        <v>0</v>
      </c>
      <c r="P121" s="17">
        <v>9.6794546283623897E-2</v>
      </c>
      <c r="Q121" s="17">
        <v>0</v>
      </c>
      <c r="R121" s="17">
        <v>0</v>
      </c>
      <c r="S121" s="17">
        <v>4.0436872103386798E-2</v>
      </c>
      <c r="T121" s="17"/>
      <c r="U121" s="17">
        <v>7.8047625059652098E-2</v>
      </c>
      <c r="V121" s="17">
        <v>6.7360058194563402E-3</v>
      </c>
      <c r="W121" s="17">
        <v>0</v>
      </c>
      <c r="X121" s="17">
        <v>1.54024438087264E-2</v>
      </c>
      <c r="Y121" s="17"/>
      <c r="Z121" s="17">
        <v>8.5168094253241095E-2</v>
      </c>
      <c r="AA121" s="17">
        <v>0.14355620669349001</v>
      </c>
      <c r="AB121" s="17">
        <v>0</v>
      </c>
      <c r="AC121" s="17">
        <v>0</v>
      </c>
      <c r="AD121" s="17">
        <v>1.93200269078295E-2</v>
      </c>
      <c r="AE121" s="17">
        <v>0</v>
      </c>
      <c r="AF121" s="17">
        <v>0</v>
      </c>
      <c r="AG121" s="17">
        <v>0</v>
      </c>
      <c r="AH121" s="17">
        <v>3.19137875289198E-3</v>
      </c>
      <c r="AI121" s="17">
        <v>9.8197742717474196E-3</v>
      </c>
      <c r="AJ121" s="17"/>
      <c r="AK121" s="17">
        <v>0.21504807010895299</v>
      </c>
      <c r="AL121" s="17">
        <v>6.1737809510656501E-5</v>
      </c>
      <c r="AM121" s="17">
        <v>0</v>
      </c>
      <c r="AN121" s="17">
        <v>5.5006399262563899E-2</v>
      </c>
      <c r="AO121" s="17">
        <v>0</v>
      </c>
      <c r="AP121" s="17">
        <v>0</v>
      </c>
      <c r="AQ121" s="17">
        <v>0</v>
      </c>
      <c r="AR121" s="17"/>
      <c r="AS121" s="17">
        <v>4.6364547972323998E-2</v>
      </c>
      <c r="AT121" s="17">
        <v>7.3229369572815395E-2</v>
      </c>
      <c r="AU121" s="17"/>
      <c r="AV121" s="17">
        <v>0</v>
      </c>
      <c r="AW121" s="17">
        <v>8.6694088528408E-2</v>
      </c>
      <c r="AX121" s="17">
        <v>2.96154504582983E-2</v>
      </c>
      <c r="AY121" s="17"/>
      <c r="AZ121" s="17">
        <v>6.9548580638960494E-2</v>
      </c>
      <c r="BA121" s="17">
        <v>6.5767038293153807E-2</v>
      </c>
      <c r="BB121" s="17"/>
      <c r="BC121" s="17">
        <v>6.7985335929683199E-2</v>
      </c>
      <c r="BD121" s="17">
        <v>6.4677234479455795E-2</v>
      </c>
      <c r="BE121" s="17"/>
      <c r="BF121" s="17">
        <v>6.6139435223323204E-2</v>
      </c>
      <c r="BG121" s="17">
        <v>1.54024438087264E-2</v>
      </c>
      <c r="BH121" s="17"/>
      <c r="BI121" s="17">
        <v>4.8986024347001098E-2</v>
      </c>
      <c r="BJ121" s="17">
        <v>6.9904046880202797E-2</v>
      </c>
      <c r="BK121" s="17"/>
      <c r="BL121" s="17">
        <v>9.5745311864117694E-2</v>
      </c>
      <c r="BM121" s="17">
        <v>5.76618557913397E-2</v>
      </c>
      <c r="BN121" s="17">
        <v>6.8788178385119101E-5</v>
      </c>
      <c r="BO121" s="17">
        <v>2.2715994175199301E-3</v>
      </c>
    </row>
    <row r="122" spans="2:67" x14ac:dyDescent="0.35">
      <c r="B122" t="s">
        <v>158</v>
      </c>
      <c r="C122" s="17">
        <v>6.9461793701119795E-2</v>
      </c>
      <c r="D122" s="17">
        <v>6.6129183051665097E-2</v>
      </c>
      <c r="E122" s="17">
        <v>4.87792703722017E-2</v>
      </c>
      <c r="F122" s="17">
        <v>3.3211722802157E-2</v>
      </c>
      <c r="G122" s="17">
        <v>0</v>
      </c>
      <c r="H122" s="17">
        <v>0.319107590323573</v>
      </c>
      <c r="I122" s="17">
        <v>0</v>
      </c>
      <c r="J122" s="17">
        <v>5.0444648249465998E-2</v>
      </c>
      <c r="K122" s="17">
        <v>0</v>
      </c>
      <c r="L122" s="17">
        <v>0.14671950484485</v>
      </c>
      <c r="M122" s="17">
        <v>6.6732214743290705E-2</v>
      </c>
      <c r="N122" s="17">
        <v>0</v>
      </c>
      <c r="O122" s="17">
        <v>0</v>
      </c>
      <c r="P122" s="17">
        <v>9.9700803945860797E-2</v>
      </c>
      <c r="Q122" s="17">
        <v>9.9329666450004794E-2</v>
      </c>
      <c r="R122" s="17">
        <v>0.25820949111403202</v>
      </c>
      <c r="S122" s="17">
        <v>8.0873744206773596E-2</v>
      </c>
      <c r="T122" s="17"/>
      <c r="U122" s="17">
        <v>7.0459550218846007E-2</v>
      </c>
      <c r="V122" s="17">
        <v>7.4285664805256807E-2</v>
      </c>
      <c r="W122" s="17">
        <v>1.0539614421303099E-2</v>
      </c>
      <c r="X122" s="17">
        <v>1.01039583609593E-2</v>
      </c>
      <c r="Y122" s="17"/>
      <c r="Z122" s="17">
        <v>0.106933727499889</v>
      </c>
      <c r="AA122" s="17">
        <v>3.8162306419628901E-2</v>
      </c>
      <c r="AB122" s="17">
        <v>8.0303847532896995E-3</v>
      </c>
      <c r="AC122" s="17">
        <v>0.11050101564965401</v>
      </c>
      <c r="AD122" s="17">
        <v>1.93200269078295E-2</v>
      </c>
      <c r="AE122" s="17">
        <v>9.4409455833864897E-2</v>
      </c>
      <c r="AF122" s="17">
        <v>4.4284050810252697E-2</v>
      </c>
      <c r="AG122" s="17">
        <v>0</v>
      </c>
      <c r="AH122" s="17">
        <v>3.8179595415438498E-3</v>
      </c>
      <c r="AI122" s="17">
        <v>2.5232382970198902E-3</v>
      </c>
      <c r="AJ122" s="17"/>
      <c r="AK122" s="17">
        <v>0.29196275292131602</v>
      </c>
      <c r="AL122" s="17">
        <v>1.2242307695722399E-3</v>
      </c>
      <c r="AM122" s="17">
        <v>0</v>
      </c>
      <c r="AN122" s="17">
        <v>8.0055198992975505E-3</v>
      </c>
      <c r="AO122" s="17">
        <v>0</v>
      </c>
      <c r="AP122" s="17">
        <v>0</v>
      </c>
      <c r="AQ122" s="17">
        <v>1.01756219064099E-2</v>
      </c>
      <c r="AR122" s="17"/>
      <c r="AS122" s="17">
        <v>5.37276982347729E-2</v>
      </c>
      <c r="AT122" s="17">
        <v>7.5322250519981801E-2</v>
      </c>
      <c r="AU122" s="17"/>
      <c r="AV122" s="17">
        <v>7.9676373152288094E-2</v>
      </c>
      <c r="AW122" s="17">
        <v>8.5747330950997999E-2</v>
      </c>
      <c r="AX122" s="17">
        <v>1.71519579034922E-2</v>
      </c>
      <c r="AY122" s="17"/>
      <c r="AZ122" s="17">
        <v>2.3454949376517899E-2</v>
      </c>
      <c r="BA122" s="17">
        <v>7.1648716401232604E-2</v>
      </c>
      <c r="BB122" s="17"/>
      <c r="BC122" s="17">
        <v>4.4376978293910699E-2</v>
      </c>
      <c r="BD122" s="17">
        <v>8.49218152648826E-2</v>
      </c>
      <c r="BE122" s="17"/>
      <c r="BF122" s="17">
        <v>6.9697644595596298E-2</v>
      </c>
      <c r="BG122" s="17">
        <v>1.01039583609593E-2</v>
      </c>
      <c r="BH122" s="17"/>
      <c r="BI122" s="17">
        <v>6.8387184156388905E-2</v>
      </c>
      <c r="BJ122" s="17">
        <v>6.9713157233968606E-2</v>
      </c>
      <c r="BK122" s="17"/>
      <c r="BL122" s="17">
        <v>8.6096080406158695E-2</v>
      </c>
      <c r="BM122" s="17">
        <v>5.9958461662123201E-2</v>
      </c>
      <c r="BN122" s="17">
        <v>5.3865288863282602E-2</v>
      </c>
      <c r="BO122" s="17">
        <v>7.8207605917912496E-4</v>
      </c>
    </row>
    <row r="123" spans="2:67" x14ac:dyDescent="0.35">
      <c r="B123" t="s">
        <v>159</v>
      </c>
      <c r="C123" s="17">
        <v>5.2649194077619102E-2</v>
      </c>
      <c r="D123" s="17">
        <v>4.5501056476921202E-2</v>
      </c>
      <c r="E123" s="17">
        <v>2.7964311544780698E-2</v>
      </c>
      <c r="F123" s="17">
        <v>0</v>
      </c>
      <c r="G123" s="17">
        <v>0.28751351864788699</v>
      </c>
      <c r="H123" s="17">
        <v>0</v>
      </c>
      <c r="I123" s="17">
        <v>0.162615614954389</v>
      </c>
      <c r="J123" s="17">
        <v>0.119874447865338</v>
      </c>
      <c r="K123" s="17">
        <v>0.115717250031608</v>
      </c>
      <c r="L123" s="17">
        <v>2.2026276351640199E-3</v>
      </c>
      <c r="M123" s="17">
        <v>4.3042344011755898E-2</v>
      </c>
      <c r="N123" s="17">
        <v>0</v>
      </c>
      <c r="O123" s="17">
        <v>9.9571301771683805E-4</v>
      </c>
      <c r="P123" s="17">
        <v>9.6794546283623897E-2</v>
      </c>
      <c r="Q123" s="17">
        <v>0</v>
      </c>
      <c r="R123" s="17">
        <v>0</v>
      </c>
      <c r="S123" s="17">
        <v>0.14925077086791599</v>
      </c>
      <c r="T123" s="17"/>
      <c r="U123" s="17">
        <v>4.9049332075260001E-2</v>
      </c>
      <c r="V123" s="17">
        <v>7.3003266154036905E-2</v>
      </c>
      <c r="W123" s="17">
        <v>6.4847477826851394E-2</v>
      </c>
      <c r="X123" s="17">
        <v>9.2341215996094798E-3</v>
      </c>
      <c r="Y123" s="17"/>
      <c r="Z123" s="17">
        <v>5.0834974411478599E-2</v>
      </c>
      <c r="AA123" s="17">
        <v>6.7417415666356201E-2</v>
      </c>
      <c r="AB123" s="17">
        <v>0</v>
      </c>
      <c r="AC123" s="17">
        <v>0.10542857521099</v>
      </c>
      <c r="AD123" s="17">
        <v>0.123837456530942</v>
      </c>
      <c r="AE123" s="17">
        <v>9.3188341046249096E-2</v>
      </c>
      <c r="AF123" s="17">
        <v>0</v>
      </c>
      <c r="AG123" s="17">
        <v>1.5197489088009599E-2</v>
      </c>
      <c r="AH123" s="17">
        <v>3.3073767489404098E-2</v>
      </c>
      <c r="AI123" s="17">
        <v>3.4376482705327899E-3</v>
      </c>
      <c r="AJ123" s="17"/>
      <c r="AK123" s="17">
        <v>0.12967473194200499</v>
      </c>
      <c r="AL123" s="17">
        <v>0.16597511993873501</v>
      </c>
      <c r="AM123" s="17">
        <v>1.54736595563712E-3</v>
      </c>
      <c r="AN123" s="17">
        <v>0</v>
      </c>
      <c r="AO123" s="17">
        <v>0</v>
      </c>
      <c r="AP123" s="17">
        <v>6.1162723423613903E-2</v>
      </c>
      <c r="AQ123" s="17">
        <v>0</v>
      </c>
      <c r="AR123" s="17"/>
      <c r="AS123" s="17">
        <v>4.4405809778053897E-2</v>
      </c>
      <c r="AT123" s="17">
        <v>5.5719596048435599E-2</v>
      </c>
      <c r="AU123" s="17"/>
      <c r="AV123" s="17">
        <v>0.102613349775753</v>
      </c>
      <c r="AW123" s="17">
        <v>0</v>
      </c>
      <c r="AX123" s="17">
        <v>3.3567097622259297E-2</v>
      </c>
      <c r="AY123" s="17"/>
      <c r="AZ123" s="17">
        <v>0.106616338653299</v>
      </c>
      <c r="BA123" s="17">
        <v>5.0083880692938398E-2</v>
      </c>
      <c r="BB123" s="17"/>
      <c r="BC123" s="17">
        <v>6.8588997673573002E-2</v>
      </c>
      <c r="BD123" s="17">
        <v>4.28253343714491E-2</v>
      </c>
      <c r="BE123" s="17"/>
      <c r="BF123" s="17">
        <v>5.2821698408665199E-2</v>
      </c>
      <c r="BG123" s="17">
        <v>9.2341215996094798E-3</v>
      </c>
      <c r="BH123" s="17"/>
      <c r="BI123" s="17">
        <v>6.3294603595382597E-3</v>
      </c>
      <c r="BJ123" s="17">
        <v>6.3483912571492607E-2</v>
      </c>
      <c r="BK123" s="17"/>
      <c r="BL123" s="17">
        <v>4.9920149798006401E-2</v>
      </c>
      <c r="BM123" s="17">
        <v>6.2795257926965595E-2</v>
      </c>
      <c r="BN123" s="17">
        <v>5.0639545179944102E-3</v>
      </c>
      <c r="BO123" s="17">
        <v>0.249049779804321</v>
      </c>
    </row>
    <row r="124" spans="2:67" x14ac:dyDescent="0.35">
      <c r="B124" t="s">
        <v>50</v>
      </c>
      <c r="C124" s="17">
        <v>6.3794722589338104E-2</v>
      </c>
      <c r="D124" s="17">
        <v>1.33592940452751E-2</v>
      </c>
      <c r="E124" s="17">
        <v>8.0259968411133406E-2</v>
      </c>
      <c r="F124" s="17">
        <v>1.75978911577831E-2</v>
      </c>
      <c r="G124" s="17">
        <v>3.0620571977978302E-2</v>
      </c>
      <c r="H124" s="17">
        <v>0.32154538740555799</v>
      </c>
      <c r="I124" s="17">
        <v>0.31874602826702902</v>
      </c>
      <c r="J124" s="17">
        <v>5.2656590322624902E-2</v>
      </c>
      <c r="K124" s="17">
        <v>0</v>
      </c>
      <c r="L124" s="17">
        <v>9.5589752669080694E-2</v>
      </c>
      <c r="M124" s="17">
        <v>4.9225923663056698E-2</v>
      </c>
      <c r="N124" s="17">
        <v>1.7639716199040301E-2</v>
      </c>
      <c r="O124" s="17">
        <v>0.48207072033514298</v>
      </c>
      <c r="P124" s="17">
        <v>9.6994888409721994E-2</v>
      </c>
      <c r="Q124" s="17">
        <v>0</v>
      </c>
      <c r="R124" s="17">
        <v>1.78144466517421E-4</v>
      </c>
      <c r="S124" s="17">
        <v>4.0436872103386798E-2</v>
      </c>
      <c r="T124" s="17"/>
      <c r="U124" s="17">
        <v>6.1441756240788202E-2</v>
      </c>
      <c r="V124" s="17">
        <v>7.78948648164111E-2</v>
      </c>
      <c r="W124" s="17">
        <v>6.6692328851404206E-2</v>
      </c>
      <c r="X124" s="17">
        <v>3.4661141690399702E-2</v>
      </c>
      <c r="Y124" s="17"/>
      <c r="Z124" s="17">
        <v>7.0971345903127994E-2</v>
      </c>
      <c r="AA124" s="17">
        <v>0.109186987147936</v>
      </c>
      <c r="AB124" s="17">
        <v>1.7834230353690299E-2</v>
      </c>
      <c r="AC124" s="17">
        <v>4.1374327944915301E-2</v>
      </c>
      <c r="AD124" s="17">
        <v>1.4653677235528699E-3</v>
      </c>
      <c r="AE124" s="17">
        <v>5.3140261958834902E-2</v>
      </c>
      <c r="AF124" s="17">
        <v>0.104247598030474</v>
      </c>
      <c r="AG124" s="17">
        <v>7.1293086811679507E-2</v>
      </c>
      <c r="AH124" s="17">
        <v>3.38108896549476E-2</v>
      </c>
      <c r="AI124" s="17">
        <v>6.5195563921462807E-2</v>
      </c>
      <c r="AJ124" s="17"/>
      <c r="AK124" s="17">
        <v>0.124702082835185</v>
      </c>
      <c r="AL124" s="17">
        <v>0.21617312464146801</v>
      </c>
      <c r="AM124" s="17">
        <v>7.6070481339661697E-2</v>
      </c>
      <c r="AN124" s="17">
        <v>2.96940345648081E-4</v>
      </c>
      <c r="AO124" s="17">
        <v>5.7197612903314099E-2</v>
      </c>
      <c r="AP124" s="17">
        <v>8.98910442725806E-3</v>
      </c>
      <c r="AQ124" s="17">
        <v>1.8082668197586301E-2</v>
      </c>
      <c r="AR124" s="17"/>
      <c r="AS124" s="17">
        <v>9.7282855367307297E-2</v>
      </c>
      <c r="AT124" s="17">
        <v>5.1321444000850501E-2</v>
      </c>
      <c r="AU124" s="17"/>
      <c r="AV124" s="17">
        <v>0.139044151302914</v>
      </c>
      <c r="AW124" s="17">
        <v>0.122515967582785</v>
      </c>
      <c r="AX124" s="17">
        <v>5.7603396150753099E-2</v>
      </c>
      <c r="AY124" s="17"/>
      <c r="AZ124" s="17">
        <v>0.115453851409379</v>
      </c>
      <c r="BA124" s="17">
        <v>6.13391200992498E-2</v>
      </c>
      <c r="BB124" s="17"/>
      <c r="BC124" s="17">
        <v>5.1014219027956602E-2</v>
      </c>
      <c r="BD124" s="17">
        <v>7.1671474219645995E-2</v>
      </c>
      <c r="BE124" s="17"/>
      <c r="BF124" s="17">
        <v>6.3910481209492304E-2</v>
      </c>
      <c r="BG124" s="17">
        <v>3.4661141690399702E-2</v>
      </c>
      <c r="BH124" s="17"/>
      <c r="BI124" s="17">
        <v>0.11228712650244201</v>
      </c>
      <c r="BJ124" s="17">
        <v>5.2451791546437802E-2</v>
      </c>
      <c r="BK124" s="17"/>
      <c r="BL124" s="17">
        <v>3.0909740652801301E-2</v>
      </c>
      <c r="BM124" s="17">
        <v>9.8527638157655001E-2</v>
      </c>
      <c r="BN124" s="17">
        <v>7.4735934834651796E-2</v>
      </c>
      <c r="BO124" s="17">
        <v>8.70575114687622E-2</v>
      </c>
    </row>
    <row r="125" spans="2:67" x14ac:dyDescent="0.35">
      <c r="B125" t="s">
        <v>51</v>
      </c>
      <c r="C125" s="17">
        <v>7.7915402560535404E-2</v>
      </c>
      <c r="D125" s="17">
        <v>0.116940576101827</v>
      </c>
      <c r="E125" s="17">
        <v>8.4161754759385005E-2</v>
      </c>
      <c r="F125" s="17">
        <v>6.0177894204447899E-2</v>
      </c>
      <c r="G125" s="17">
        <v>3.3934038960460201E-3</v>
      </c>
      <c r="H125" s="17">
        <v>0</v>
      </c>
      <c r="I125" s="17">
        <v>1.24228907002501E-3</v>
      </c>
      <c r="J125" s="17">
        <v>4.1077591062543002E-2</v>
      </c>
      <c r="K125" s="17">
        <v>0.42710743614826402</v>
      </c>
      <c r="L125" s="17">
        <v>7.5866055199105303E-2</v>
      </c>
      <c r="M125" s="17">
        <v>4.32452763192658E-2</v>
      </c>
      <c r="N125" s="17">
        <v>0.24387957893161499</v>
      </c>
      <c r="O125" s="17">
        <v>0</v>
      </c>
      <c r="P125" s="17">
        <v>3.3069419144329299E-3</v>
      </c>
      <c r="Q125" s="17">
        <v>0</v>
      </c>
      <c r="R125" s="17">
        <v>8.6069830371343997E-2</v>
      </c>
      <c r="S125" s="17">
        <v>0.14925077086791599</v>
      </c>
      <c r="T125" s="17"/>
      <c r="U125" s="17">
        <v>8.5006247842046898E-2</v>
      </c>
      <c r="V125" s="17">
        <v>3.5917118606534799E-2</v>
      </c>
      <c r="W125" s="17">
        <v>8.4964818945656204E-2</v>
      </c>
      <c r="X125" s="17">
        <v>6.1149828093152302E-2</v>
      </c>
      <c r="Y125" s="17"/>
      <c r="Z125" s="17">
        <v>5.8963681354723699E-2</v>
      </c>
      <c r="AA125" s="17">
        <v>8.2721423862861299E-2</v>
      </c>
      <c r="AB125" s="17">
        <v>6.2299744353286501E-2</v>
      </c>
      <c r="AC125" s="17">
        <v>0.23689116286596701</v>
      </c>
      <c r="AD125" s="17">
        <v>1.1111023564230301E-2</v>
      </c>
      <c r="AE125" s="17">
        <v>8.8734079894229698E-2</v>
      </c>
      <c r="AF125" s="17">
        <v>4.3892063612237103E-2</v>
      </c>
      <c r="AG125" s="17">
        <v>4.0204366032241701E-2</v>
      </c>
      <c r="AH125" s="17">
        <v>3.15003195439593E-2</v>
      </c>
      <c r="AI125" s="17">
        <v>2.9943764423327801E-2</v>
      </c>
      <c r="AJ125" s="17"/>
      <c r="AK125" s="17">
        <v>4.56290328672063E-2</v>
      </c>
      <c r="AL125" s="17">
        <v>0.360419118931392</v>
      </c>
      <c r="AM125" s="17">
        <v>0.33616041596806401</v>
      </c>
      <c r="AN125" s="17">
        <v>2.4039724022726201E-2</v>
      </c>
      <c r="AO125" s="17">
        <v>2.73682227754935E-4</v>
      </c>
      <c r="AP125" s="17">
        <v>3.2916935989570702E-4</v>
      </c>
      <c r="AQ125" s="17">
        <v>0</v>
      </c>
      <c r="AR125" s="17"/>
      <c r="AS125" s="17">
        <v>8.8293804286852601E-2</v>
      </c>
      <c r="AT125" s="17">
        <v>7.4049773595974006E-2</v>
      </c>
      <c r="AU125" s="17"/>
      <c r="AV125" s="17">
        <v>5.5398685270889002E-2</v>
      </c>
      <c r="AW125" s="17">
        <v>7.8115562515071194E-2</v>
      </c>
      <c r="AX125" s="17">
        <v>0.101702701707633</v>
      </c>
      <c r="AY125" s="17"/>
      <c r="AZ125" s="17">
        <v>1.18432762353887E-2</v>
      </c>
      <c r="BA125" s="17">
        <v>8.1056122925655394E-2</v>
      </c>
      <c r="BB125" s="17"/>
      <c r="BC125" s="17">
        <v>7.2966787267778901E-2</v>
      </c>
      <c r="BD125" s="17">
        <v>8.0965283450422101E-2</v>
      </c>
      <c r="BE125" s="17"/>
      <c r="BF125" s="17">
        <v>7.7982018462410596E-2</v>
      </c>
      <c r="BG125" s="17">
        <v>6.1149828093152302E-2</v>
      </c>
      <c r="BH125" s="17"/>
      <c r="BI125" s="17">
        <v>5.7889005378240203E-2</v>
      </c>
      <c r="BJ125" s="17">
        <v>8.2599807208396603E-2</v>
      </c>
      <c r="BK125" s="17"/>
      <c r="BL125" s="17">
        <v>7.0757820718503103E-2</v>
      </c>
      <c r="BM125" s="17">
        <v>8.4743421027950003E-2</v>
      </c>
      <c r="BN125" s="17">
        <v>6.9477967507796196E-2</v>
      </c>
      <c r="BO125" s="17">
        <v>3.5134511575955697E-4</v>
      </c>
    </row>
    <row r="126" spans="2:67" x14ac:dyDescent="0.35">
      <c r="B126" t="s">
        <v>52</v>
      </c>
      <c r="C126" s="17">
        <v>0.28986271420689103</v>
      </c>
      <c r="D126" s="17">
        <v>0.33545831431089601</v>
      </c>
      <c r="E126" s="17">
        <v>0.25392939908839801</v>
      </c>
      <c r="F126" s="17">
        <v>0.44207182964870501</v>
      </c>
      <c r="G126" s="17">
        <v>6.170899080937E-2</v>
      </c>
      <c r="H126" s="17">
        <v>0</v>
      </c>
      <c r="I126" s="17">
        <v>8.31712410822322E-2</v>
      </c>
      <c r="J126" s="17">
        <v>0.204077803027992</v>
      </c>
      <c r="K126" s="17">
        <v>0.44258338135292002</v>
      </c>
      <c r="L126" s="17">
        <v>0.17806369077367801</v>
      </c>
      <c r="M126" s="17">
        <v>0.39678325767505901</v>
      </c>
      <c r="N126" s="17">
        <v>0.19218474236712399</v>
      </c>
      <c r="O126" s="17">
        <v>9.9571301771683805E-4</v>
      </c>
      <c r="P126" s="17">
        <v>0.325928218601367</v>
      </c>
      <c r="Q126" s="17">
        <v>0.436159791148447</v>
      </c>
      <c r="R126" s="17">
        <v>0.258387635580549</v>
      </c>
      <c r="S126" s="17">
        <v>0.38895562762484098</v>
      </c>
      <c r="T126" s="17"/>
      <c r="U126" s="17">
        <v>0.31272138554311502</v>
      </c>
      <c r="V126" s="17">
        <v>0.176844419136302</v>
      </c>
      <c r="W126" s="17">
        <v>0.18095835841960201</v>
      </c>
      <c r="X126" s="17">
        <v>0.15416263485826301</v>
      </c>
      <c r="Y126" s="17"/>
      <c r="Z126" s="17">
        <v>0.389471620897482</v>
      </c>
      <c r="AA126" s="17">
        <v>0.22223619614187401</v>
      </c>
      <c r="AB126" s="17">
        <v>0.313055069702806</v>
      </c>
      <c r="AC126" s="17">
        <v>0.16322991621034899</v>
      </c>
      <c r="AD126" s="17">
        <v>0.30158829552886801</v>
      </c>
      <c r="AE126" s="17">
        <v>0.12661797507467701</v>
      </c>
      <c r="AF126" s="17">
        <v>0.16672774655126801</v>
      </c>
      <c r="AG126" s="17">
        <v>0.28725113180632</v>
      </c>
      <c r="AH126" s="17">
        <v>0.106297780699402</v>
      </c>
      <c r="AI126" s="17">
        <v>0.10073833398033299</v>
      </c>
      <c r="AJ126" s="17"/>
      <c r="AK126" s="17">
        <v>5.7151135845026901E-2</v>
      </c>
      <c r="AL126" s="17">
        <v>9.5471423553421197E-2</v>
      </c>
      <c r="AM126" s="17">
        <v>0.19939938772982199</v>
      </c>
      <c r="AN126" s="17">
        <v>0.72364101054982499</v>
      </c>
      <c r="AO126" s="17">
        <v>9.7691155757733406E-2</v>
      </c>
      <c r="AP126" s="17">
        <v>9.9110195110993698E-2</v>
      </c>
      <c r="AQ126" s="17">
        <v>0.114722744751556</v>
      </c>
      <c r="AR126" s="17"/>
      <c r="AS126" s="17">
        <v>0.16356313093350999</v>
      </c>
      <c r="AT126" s="17">
        <v>0.336905345643636</v>
      </c>
      <c r="AU126" s="17"/>
      <c r="AV126" s="17">
        <v>0.12730447958296401</v>
      </c>
      <c r="AW126" s="17">
        <v>0.14563073709440399</v>
      </c>
      <c r="AX126" s="17">
        <v>0.192525831174124</v>
      </c>
      <c r="AY126" s="17"/>
      <c r="AZ126" s="17">
        <v>0.17605252815900899</v>
      </c>
      <c r="BA126" s="17">
        <v>0.295272650120254</v>
      </c>
      <c r="BB126" s="17"/>
      <c r="BC126" s="17">
        <v>0.248697770966988</v>
      </c>
      <c r="BD126" s="17">
        <v>0.315233078701464</v>
      </c>
      <c r="BE126" s="17"/>
      <c r="BF126" s="17">
        <v>0.29040190140789801</v>
      </c>
      <c r="BG126" s="17">
        <v>0.15416263485826301</v>
      </c>
      <c r="BH126" s="17"/>
      <c r="BI126" s="17">
        <v>0.190314736566952</v>
      </c>
      <c r="BJ126" s="17">
        <v>0.31314813119412499</v>
      </c>
      <c r="BK126" s="17"/>
      <c r="BL126" s="17">
        <v>0.38650401012866198</v>
      </c>
      <c r="BM126" s="17">
        <v>0.21347392344372401</v>
      </c>
      <c r="BN126" s="17">
        <v>0.19612974668255301</v>
      </c>
      <c r="BO126" s="17">
        <v>0.28778335055015802</v>
      </c>
    </row>
    <row r="127" spans="2:67" x14ac:dyDescent="0.35">
      <c r="B127" t="s">
        <v>53</v>
      </c>
      <c r="C127" s="17">
        <v>9.2831603824013606E-2</v>
      </c>
      <c r="D127" s="17">
        <v>5.8563499238684202E-2</v>
      </c>
      <c r="E127" s="17">
        <v>9.4597398897016502E-2</v>
      </c>
      <c r="F127" s="17">
        <v>0.29319363072066901</v>
      </c>
      <c r="G127" s="17">
        <v>6.1942914236076799E-2</v>
      </c>
      <c r="H127" s="17">
        <v>3.5363837783325698E-2</v>
      </c>
      <c r="I127" s="17">
        <v>3.1057226750625302E-3</v>
      </c>
      <c r="J127" s="17">
        <v>7.9909874825236399E-2</v>
      </c>
      <c r="K127" s="17">
        <v>8.8401273744799004E-4</v>
      </c>
      <c r="L127" s="17">
        <v>0.192546043474984</v>
      </c>
      <c r="M127" s="17">
        <v>5.1259033199185303E-2</v>
      </c>
      <c r="N127" s="17">
        <v>6.9555169277425902E-2</v>
      </c>
      <c r="O127" s="17">
        <v>2.98842812234127E-2</v>
      </c>
      <c r="P127" s="17">
        <v>0.100502172450253</v>
      </c>
      <c r="Q127" s="17">
        <v>0.12624129306977999</v>
      </c>
      <c r="R127" s="17">
        <v>0.195815056856525</v>
      </c>
      <c r="S127" s="17">
        <v>6.1782854314607603E-4</v>
      </c>
      <c r="T127" s="17"/>
      <c r="U127" s="17">
        <v>8.0486486937319496E-2</v>
      </c>
      <c r="V127" s="17">
        <v>0.14723614145077801</v>
      </c>
      <c r="W127" s="17">
        <v>0.185966250475115</v>
      </c>
      <c r="X127" s="17">
        <v>0.21620207784075501</v>
      </c>
      <c r="Y127" s="17"/>
      <c r="Z127" s="17">
        <v>4.5559231451707399E-2</v>
      </c>
      <c r="AA127" s="17">
        <v>6.8008195526455206E-2</v>
      </c>
      <c r="AB127" s="17">
        <v>0.22806773905835101</v>
      </c>
      <c r="AC127" s="17">
        <v>0.12397245452549301</v>
      </c>
      <c r="AD127" s="17">
        <v>0.12189062737466801</v>
      </c>
      <c r="AE127" s="17">
        <v>0.114676062295395</v>
      </c>
      <c r="AF127" s="17">
        <v>0.271679350135622</v>
      </c>
      <c r="AG127" s="17">
        <v>0.13384449682733901</v>
      </c>
      <c r="AH127" s="17">
        <v>0.43239272406069301</v>
      </c>
      <c r="AI127" s="17">
        <v>0.16130368142270499</v>
      </c>
      <c r="AJ127" s="17"/>
      <c r="AK127" s="17">
        <v>3.2317740044316201E-2</v>
      </c>
      <c r="AL127" s="17">
        <v>7.1957161851244705E-2</v>
      </c>
      <c r="AM127" s="17">
        <v>0.16034337634194301</v>
      </c>
      <c r="AN127" s="17">
        <v>6.1986718523322298E-2</v>
      </c>
      <c r="AO127" s="17">
        <v>0.36997605132969602</v>
      </c>
      <c r="AP127" s="17">
        <v>0.21311406574654199</v>
      </c>
      <c r="AQ127" s="17">
        <v>3.6850368618874099E-2</v>
      </c>
      <c r="AR127" s="17"/>
      <c r="AS127" s="17">
        <v>0.137799549653848</v>
      </c>
      <c r="AT127" s="17">
        <v>7.6082455114935804E-2</v>
      </c>
      <c r="AU127" s="17"/>
      <c r="AV127" s="17">
        <v>0.176808016619523</v>
      </c>
      <c r="AW127" s="17">
        <v>5.7038441690565898E-2</v>
      </c>
      <c r="AX127" s="17">
        <v>0.177255323804828</v>
      </c>
      <c r="AY127" s="17"/>
      <c r="AZ127" s="17">
        <v>9.0332070617406002E-2</v>
      </c>
      <c r="BA127" s="17">
        <v>9.2950418447999797E-2</v>
      </c>
      <c r="BB127" s="17"/>
      <c r="BC127" s="17">
        <v>8.7733391194919005E-2</v>
      </c>
      <c r="BD127" s="17">
        <v>9.5973683042176794E-2</v>
      </c>
      <c r="BE127" s="17"/>
      <c r="BF127" s="17">
        <v>9.2341406759345004E-2</v>
      </c>
      <c r="BG127" s="17">
        <v>0.21620207784075501</v>
      </c>
      <c r="BH127" s="17"/>
      <c r="BI127" s="17">
        <v>8.2892713922607497E-2</v>
      </c>
      <c r="BJ127" s="17">
        <v>9.5156424490702898E-2</v>
      </c>
      <c r="BK127" s="17"/>
      <c r="BL127" s="17">
        <v>8.4034076118022202E-2</v>
      </c>
      <c r="BM127" s="17">
        <v>7.3187244318236394E-2</v>
      </c>
      <c r="BN127" s="17">
        <v>0.19570127875806601</v>
      </c>
      <c r="BO127" s="17">
        <v>3.08659096316947E-2</v>
      </c>
    </row>
    <row r="128" spans="2:67" x14ac:dyDescent="0.35">
      <c r="B128" t="s">
        <v>54</v>
      </c>
      <c r="C128" s="17">
        <v>0.11082541836458699</v>
      </c>
      <c r="D128" s="17">
        <v>6.6087485461802903E-2</v>
      </c>
      <c r="E128" s="17">
        <v>0.154817783299386</v>
      </c>
      <c r="F128" s="17">
        <v>9.4351208014869306E-2</v>
      </c>
      <c r="G128" s="17">
        <v>0.15112837568280299</v>
      </c>
      <c r="H128" s="17">
        <v>0</v>
      </c>
      <c r="I128" s="17">
        <v>0.105540485799094</v>
      </c>
      <c r="J128" s="17">
        <v>8.3092000686900896E-2</v>
      </c>
      <c r="K128" s="17">
        <v>1.370791972976E-2</v>
      </c>
      <c r="L128" s="17">
        <v>5.0839144183493799E-2</v>
      </c>
      <c r="M128" s="17">
        <v>0.17689995536758199</v>
      </c>
      <c r="N128" s="17">
        <v>3.3899865150298303E-2</v>
      </c>
      <c r="O128" s="17">
        <v>9.9571301771683805E-4</v>
      </c>
      <c r="P128" s="17">
        <v>0.12672695283574301</v>
      </c>
      <c r="Q128" s="17">
        <v>4.0103208488249699E-3</v>
      </c>
      <c r="R128" s="17">
        <v>0.19804301583422601</v>
      </c>
      <c r="S128" s="17">
        <v>3.0891427157303801E-4</v>
      </c>
      <c r="T128" s="17"/>
      <c r="U128" s="17">
        <v>9.7592737596946297E-2</v>
      </c>
      <c r="V128" s="17">
        <v>0.16786217702497599</v>
      </c>
      <c r="W128" s="17">
        <v>0.21465920227875701</v>
      </c>
      <c r="X128" s="17">
        <v>0.26711386101899298</v>
      </c>
      <c r="Y128" s="17"/>
      <c r="Z128" s="17">
        <v>3.8829880829336999E-2</v>
      </c>
      <c r="AA128" s="17">
        <v>0.12345287043881401</v>
      </c>
      <c r="AB128" s="17">
        <v>0.25276482398589301</v>
      </c>
      <c r="AC128" s="17">
        <v>0.100524884199227</v>
      </c>
      <c r="AD128" s="17">
        <v>0.35126612782814398</v>
      </c>
      <c r="AE128" s="17">
        <v>0.20488834151909599</v>
      </c>
      <c r="AF128" s="17">
        <v>8.3156099358176805E-2</v>
      </c>
      <c r="AG128" s="17">
        <v>0.25862829251935898</v>
      </c>
      <c r="AH128" s="17">
        <v>0.22985932103922699</v>
      </c>
      <c r="AI128" s="17">
        <v>0.39138655695363</v>
      </c>
      <c r="AJ128" s="17"/>
      <c r="AK128" s="17">
        <v>3.6957214801403702E-2</v>
      </c>
      <c r="AL128" s="17">
        <v>3.8991099296726298E-2</v>
      </c>
      <c r="AM128" s="17">
        <v>0.12913356053300401</v>
      </c>
      <c r="AN128" s="17">
        <v>7.5928883527144303E-2</v>
      </c>
      <c r="AO128" s="17">
        <v>0.32681126666355897</v>
      </c>
      <c r="AP128" s="17">
        <v>0.38410838919754797</v>
      </c>
      <c r="AQ128" s="17">
        <v>0.132626442316162</v>
      </c>
      <c r="AR128" s="17"/>
      <c r="AS128" s="17">
        <v>0.189702858766542</v>
      </c>
      <c r="AT128" s="17">
        <v>8.1446047021205295E-2</v>
      </c>
      <c r="AU128" s="17"/>
      <c r="AV128" s="17">
        <v>0.25511932525498598</v>
      </c>
      <c r="AW128" s="17">
        <v>0.21273350583548301</v>
      </c>
      <c r="AX128" s="17">
        <v>0.142693082878039</v>
      </c>
      <c r="AY128" s="17"/>
      <c r="AZ128" s="17">
        <v>0.23123999493596001</v>
      </c>
      <c r="BA128" s="17">
        <v>0.10510154456288801</v>
      </c>
      <c r="BB128" s="17"/>
      <c r="BC128" s="17">
        <v>9.2523431118110594E-2</v>
      </c>
      <c r="BD128" s="17">
        <v>0.122105115380372</v>
      </c>
      <c r="BE128" s="17"/>
      <c r="BF128" s="17">
        <v>0.110204425890971</v>
      </c>
      <c r="BG128" s="17">
        <v>0.26711386101899298</v>
      </c>
      <c r="BH128" s="17"/>
      <c r="BI128" s="17">
        <v>0.171933890452135</v>
      </c>
      <c r="BJ128" s="17">
        <v>9.6531443863587404E-2</v>
      </c>
      <c r="BK128" s="17"/>
      <c r="BL128" s="17">
        <v>6.2442156096410399E-2</v>
      </c>
      <c r="BM128" s="17">
        <v>0.112256671950443</v>
      </c>
      <c r="BN128" s="17">
        <v>0.255535006049328</v>
      </c>
      <c r="BO128" s="17">
        <v>0.27356117972086103</v>
      </c>
    </row>
    <row r="129" spans="2:67" x14ac:dyDescent="0.35">
      <c r="B129" t="s">
        <v>160</v>
      </c>
      <c r="C129" s="17">
        <v>7.5417605597159806E-2</v>
      </c>
      <c r="D129" s="17">
        <v>7.4839983751857797E-2</v>
      </c>
      <c r="E129" s="17">
        <v>7.6840922588731098E-2</v>
      </c>
      <c r="F129" s="17">
        <v>5.8794829071203897E-2</v>
      </c>
      <c r="G129" s="17">
        <v>0.14703320150663601</v>
      </c>
      <c r="H129" s="17">
        <v>2.4377970819849299E-3</v>
      </c>
      <c r="I129" s="17">
        <v>2.3611533786887299E-2</v>
      </c>
      <c r="J129" s="17">
        <v>5.7319162456614795E-4</v>
      </c>
      <c r="K129" s="17">
        <v>0</v>
      </c>
      <c r="L129" s="17">
        <v>0.137847125527228</v>
      </c>
      <c r="M129" s="17">
        <v>5.8303508350939698E-2</v>
      </c>
      <c r="N129" s="17">
        <v>0.31999073847090198</v>
      </c>
      <c r="O129" s="17">
        <v>2.9871390531505202E-3</v>
      </c>
      <c r="P129" s="17">
        <v>2.6625464637686599E-2</v>
      </c>
      <c r="Q129" s="17">
        <v>0.20503526073100101</v>
      </c>
      <c r="R129" s="17">
        <v>2.7623923772539601E-3</v>
      </c>
      <c r="S129" s="17">
        <v>6.1782854314607603E-4</v>
      </c>
      <c r="T129" s="17"/>
      <c r="U129" s="17">
        <v>6.6449892732517696E-2</v>
      </c>
      <c r="V129" s="17">
        <v>0.120151652986491</v>
      </c>
      <c r="W129" s="17">
        <v>0.111708127968563</v>
      </c>
      <c r="X129" s="17">
        <v>0.14978819818109401</v>
      </c>
      <c r="Y129" s="17"/>
      <c r="Z129" s="17">
        <v>7.0501665473054198E-2</v>
      </c>
      <c r="AA129" s="17">
        <v>7.4801502232107103E-2</v>
      </c>
      <c r="AB129" s="17">
        <v>0.11785540288319001</v>
      </c>
      <c r="AC129" s="17">
        <v>5.7082498555021302E-2</v>
      </c>
      <c r="AD129" s="17">
        <v>4.6517728910698997E-2</v>
      </c>
      <c r="AE129" s="17">
        <v>0.15323513047000001</v>
      </c>
      <c r="AF129" s="17">
        <v>0.17099417891101101</v>
      </c>
      <c r="AG129" s="17">
        <v>0.19358113691505099</v>
      </c>
      <c r="AH129" s="17">
        <v>9.4397178524776304E-2</v>
      </c>
      <c r="AI129" s="17">
        <v>0.146145094457061</v>
      </c>
      <c r="AJ129" s="17"/>
      <c r="AK129" s="17">
        <v>3.3195058273737997E-2</v>
      </c>
      <c r="AL129" s="17">
        <v>2.3363604176565099E-2</v>
      </c>
      <c r="AM129" s="17">
        <v>3.9196188831381498E-2</v>
      </c>
      <c r="AN129" s="17">
        <v>3.24945561533398E-2</v>
      </c>
      <c r="AO129" s="17">
        <v>4.5027685149242901E-2</v>
      </c>
      <c r="AP129" s="17">
        <v>0.189245099483701</v>
      </c>
      <c r="AQ129" s="17">
        <v>0.38836269594601702</v>
      </c>
      <c r="AR129" s="17"/>
      <c r="AS129" s="17">
        <v>9.7394807219852303E-2</v>
      </c>
      <c r="AT129" s="17">
        <v>6.7231787646284097E-2</v>
      </c>
      <c r="AU129" s="17"/>
      <c r="AV129" s="17">
        <v>6.22545713362994E-2</v>
      </c>
      <c r="AW129" s="17">
        <v>9.7934295492579607E-2</v>
      </c>
      <c r="AX129" s="17">
        <v>0.12650185653264401</v>
      </c>
      <c r="AY129" s="17"/>
      <c r="AZ129" s="17">
        <v>0.12634540822692</v>
      </c>
      <c r="BA129" s="17">
        <v>7.2996766496523396E-2</v>
      </c>
      <c r="BB129" s="17"/>
      <c r="BC129" s="17">
        <v>8.79212713457041E-2</v>
      </c>
      <c r="BD129" s="17">
        <v>6.7711471868026396E-2</v>
      </c>
      <c r="BE129" s="17"/>
      <c r="BF129" s="17">
        <v>7.5122103399629395E-2</v>
      </c>
      <c r="BG129" s="17">
        <v>0.14978819818109401</v>
      </c>
      <c r="BH129" s="17"/>
      <c r="BI129" s="17">
        <v>0.13658677216109599</v>
      </c>
      <c r="BJ129" s="17">
        <v>6.1109433960015697E-2</v>
      </c>
      <c r="BK129" s="17"/>
      <c r="BL129" s="17">
        <v>5.9992928018597701E-2</v>
      </c>
      <c r="BM129" s="17">
        <v>7.9322600037250807E-2</v>
      </c>
      <c r="BN129" s="17">
        <v>0.124782136701226</v>
      </c>
      <c r="BO129" s="17">
        <v>5.1984822480607103E-2</v>
      </c>
    </row>
    <row r="130" spans="2:67" x14ac:dyDescent="0.35">
      <c r="B130" t="s">
        <v>161</v>
      </c>
      <c r="C130" s="17">
        <v>2.70190571286037E-2</v>
      </c>
      <c r="D130" s="17">
        <v>6.0634277875601704E-3</v>
      </c>
      <c r="E130" s="17">
        <v>2.5144830148861E-2</v>
      </c>
      <c r="F130" s="17">
        <v>3.6059662809916201E-4</v>
      </c>
      <c r="G130" s="17">
        <v>0</v>
      </c>
      <c r="H130" s="17">
        <v>0</v>
      </c>
      <c r="I130" s="17">
        <v>6.2114453501250599E-4</v>
      </c>
      <c r="J130" s="17">
        <v>4.08319375091575E-2</v>
      </c>
      <c r="K130" s="17">
        <v>0</v>
      </c>
      <c r="L130" s="17">
        <v>2.2533675388171599E-2</v>
      </c>
      <c r="M130" s="17">
        <v>3.3240277016068201E-2</v>
      </c>
      <c r="N130" s="17">
        <v>5.3295020326167897E-2</v>
      </c>
      <c r="O130" s="17">
        <v>0.48107500731742597</v>
      </c>
      <c r="P130" s="17">
        <v>0</v>
      </c>
      <c r="Q130" s="17">
        <v>9.9329666450004794E-2</v>
      </c>
      <c r="R130" s="17">
        <v>0</v>
      </c>
      <c r="S130" s="17">
        <v>0</v>
      </c>
      <c r="T130" s="17"/>
      <c r="U130" s="17">
        <v>2.87696760524687E-2</v>
      </c>
      <c r="V130" s="17">
        <v>1.7225573199206499E-2</v>
      </c>
      <c r="W130" s="17">
        <v>2.33701247018928E-2</v>
      </c>
      <c r="X130" s="17">
        <v>3.1804841433072599E-2</v>
      </c>
      <c r="Y130" s="17"/>
      <c r="Z130" s="17">
        <v>2.69781427245223E-2</v>
      </c>
      <c r="AA130" s="17">
        <v>4.1225165185059601E-2</v>
      </c>
      <c r="AB130" s="17">
        <v>0</v>
      </c>
      <c r="AC130" s="17">
        <v>5.9991747575590802E-2</v>
      </c>
      <c r="AD130" s="17">
        <v>3.6833187232369401E-3</v>
      </c>
      <c r="AE130" s="17">
        <v>2.22475905119725E-2</v>
      </c>
      <c r="AF130" s="17">
        <v>7.9296292618411798E-2</v>
      </c>
      <c r="AG130" s="17">
        <v>0</v>
      </c>
      <c r="AH130" s="17">
        <v>1.8461480515047701E-2</v>
      </c>
      <c r="AI130" s="17">
        <v>4.5768294286048401E-2</v>
      </c>
      <c r="AJ130" s="17"/>
      <c r="AK130" s="17">
        <v>1.49007315680515E-2</v>
      </c>
      <c r="AL130" s="17">
        <v>0</v>
      </c>
      <c r="AM130" s="17">
        <v>0</v>
      </c>
      <c r="AN130" s="17">
        <v>7.6605518042559698E-3</v>
      </c>
      <c r="AO130" s="17">
        <v>0</v>
      </c>
      <c r="AP130" s="17">
        <v>4.3941253250447898E-2</v>
      </c>
      <c r="AQ130" s="17">
        <v>0.19913469266106801</v>
      </c>
      <c r="AR130" s="17"/>
      <c r="AS130" s="17">
        <v>5.3725490341076702E-2</v>
      </c>
      <c r="AT130" s="17">
        <v>1.70717488157568E-2</v>
      </c>
      <c r="AU130" s="17"/>
      <c r="AV130" s="17">
        <v>1.56545754926583E-3</v>
      </c>
      <c r="AW130" s="17">
        <v>0.100961997485122</v>
      </c>
      <c r="AX130" s="17">
        <v>6.69982768705394E-2</v>
      </c>
      <c r="AY130" s="17"/>
      <c r="AZ130" s="17">
        <v>4.8779203463361197E-2</v>
      </c>
      <c r="BA130" s="17">
        <v>2.5984694553298601E-2</v>
      </c>
      <c r="BB130" s="17"/>
      <c r="BC130" s="17">
        <v>4.04112854700669E-2</v>
      </c>
      <c r="BD130" s="17">
        <v>1.87652934239542E-2</v>
      </c>
      <c r="BE130" s="17"/>
      <c r="BF130" s="17">
        <v>2.7000041416482299E-2</v>
      </c>
      <c r="BG130" s="17">
        <v>3.1804841433072599E-2</v>
      </c>
      <c r="BH130" s="17"/>
      <c r="BI130" s="17">
        <v>6.4154743003929898E-2</v>
      </c>
      <c r="BJ130" s="17">
        <v>1.8332593061583E-2</v>
      </c>
      <c r="BK130" s="17"/>
      <c r="BL130" s="17">
        <v>7.3985174203397303E-3</v>
      </c>
      <c r="BM130" s="17">
        <v>5.7564867454343499E-2</v>
      </c>
      <c r="BN130" s="17">
        <v>7.8248857847454893E-3</v>
      </c>
      <c r="BO130" s="17">
        <v>1.47778344321907E-2</v>
      </c>
    </row>
    <row r="131" spans="2:67" x14ac:dyDescent="0.35">
      <c r="B131" t="s">
        <v>162</v>
      </c>
      <c r="C131" s="17">
        <v>1.91419707459934E-2</v>
      </c>
      <c r="D131" s="17">
        <v>2.2088685010302499E-2</v>
      </c>
      <c r="E131" s="17">
        <v>4.86786211446412E-2</v>
      </c>
      <c r="F131" s="17">
        <v>0</v>
      </c>
      <c r="G131" s="17">
        <v>0</v>
      </c>
      <c r="H131" s="17">
        <v>0</v>
      </c>
      <c r="I131" s="17">
        <v>0</v>
      </c>
      <c r="J131" s="17">
        <v>0</v>
      </c>
      <c r="K131" s="17">
        <v>0</v>
      </c>
      <c r="L131" s="17">
        <v>0</v>
      </c>
      <c r="M131" s="17">
        <v>2.1258941641985302E-2</v>
      </c>
      <c r="N131" s="17">
        <v>6.7734369001853201E-2</v>
      </c>
      <c r="O131" s="17">
        <v>0</v>
      </c>
      <c r="P131" s="17">
        <v>0</v>
      </c>
      <c r="Q131" s="17">
        <v>0</v>
      </c>
      <c r="R131" s="17">
        <v>0</v>
      </c>
      <c r="S131" s="17">
        <v>0</v>
      </c>
      <c r="T131" s="17"/>
      <c r="U131" s="17">
        <v>2.0988995099162501E-2</v>
      </c>
      <c r="V131" s="17">
        <v>1.1001894832916199E-2</v>
      </c>
      <c r="W131" s="17">
        <v>4.6379071033909999E-3</v>
      </c>
      <c r="X131" s="17">
        <v>3.8272724611712401E-3</v>
      </c>
      <c r="Y131" s="17"/>
      <c r="Z131" s="17">
        <v>1.65007995583012E-2</v>
      </c>
      <c r="AA131" s="17">
        <v>0</v>
      </c>
      <c r="AB131" s="17">
        <v>0</v>
      </c>
      <c r="AC131" s="17">
        <v>0</v>
      </c>
      <c r="AD131" s="17">
        <v>0</v>
      </c>
      <c r="AE131" s="17">
        <v>2.5027703562227201E-2</v>
      </c>
      <c r="AF131" s="17">
        <v>3.5722619972546298E-2</v>
      </c>
      <c r="AG131" s="17">
        <v>0</v>
      </c>
      <c r="AH131" s="17">
        <v>7.5640637094466295E-4</v>
      </c>
      <c r="AI131" s="17">
        <v>2.5232382970198902E-3</v>
      </c>
      <c r="AJ131" s="17"/>
      <c r="AK131" s="17">
        <v>0</v>
      </c>
      <c r="AL131" s="17">
        <v>0</v>
      </c>
      <c r="AM131" s="17">
        <v>4.2144748196052399E-2</v>
      </c>
      <c r="AN131" s="17">
        <v>1.0620806055344399E-2</v>
      </c>
      <c r="AO131" s="17">
        <v>5.5086740212121198E-2</v>
      </c>
      <c r="AP131" s="17">
        <v>0</v>
      </c>
      <c r="AQ131" s="17">
        <v>9.9976605033779004E-2</v>
      </c>
      <c r="AR131" s="17"/>
      <c r="AS131" s="17">
        <v>5.8329870124041103E-3</v>
      </c>
      <c r="AT131" s="17">
        <v>2.4099149545401499E-2</v>
      </c>
      <c r="AU131" s="17"/>
      <c r="AV131" s="17">
        <v>7.5026476269537503E-5</v>
      </c>
      <c r="AW131" s="17">
        <v>1.26280728245842E-2</v>
      </c>
      <c r="AX131" s="17">
        <v>6.20139112398634E-3</v>
      </c>
      <c r="AY131" s="17"/>
      <c r="AZ131" s="17">
        <v>3.3379828379784E-4</v>
      </c>
      <c r="BA131" s="17">
        <v>2.00360120546084E-2</v>
      </c>
      <c r="BB131" s="17"/>
      <c r="BC131" s="17">
        <v>3.06320391808853E-2</v>
      </c>
      <c r="BD131" s="17">
        <v>1.2060527136028201E-2</v>
      </c>
      <c r="BE131" s="17"/>
      <c r="BF131" s="17">
        <v>1.92028217738049E-2</v>
      </c>
      <c r="BG131" s="17">
        <v>3.8272724611712401E-3</v>
      </c>
      <c r="BH131" s="17"/>
      <c r="BI131" s="17">
        <v>2.3151955961114998E-2</v>
      </c>
      <c r="BJ131" s="17">
        <v>1.8203989080665402E-2</v>
      </c>
      <c r="BK131" s="17"/>
      <c r="BL131" s="17">
        <v>0</v>
      </c>
      <c r="BM131" s="17">
        <v>4.9286255670512501E-2</v>
      </c>
      <c r="BN131" s="17">
        <v>4.6858349197139199E-5</v>
      </c>
      <c r="BO131" s="17">
        <v>4.5491438257402601E-4</v>
      </c>
    </row>
    <row r="132" spans="2:67" x14ac:dyDescent="0.35">
      <c r="B132" t="s">
        <v>83</v>
      </c>
      <c r="C132" s="17">
        <v>5.5141881185635802E-2</v>
      </c>
      <c r="D132" s="17">
        <v>0.128839311711543</v>
      </c>
      <c r="E132" s="17">
        <v>7.5188220699631001E-3</v>
      </c>
      <c r="F132" s="17">
        <v>2.4039775206610801E-4</v>
      </c>
      <c r="G132" s="17">
        <v>0.14363979761059001</v>
      </c>
      <c r="H132" s="17">
        <v>0.32154538740555799</v>
      </c>
      <c r="I132" s="17">
        <v>1.24228907002501E-3</v>
      </c>
      <c r="J132" s="17">
        <v>0.169131240560429</v>
      </c>
      <c r="K132" s="17">
        <v>0</v>
      </c>
      <c r="L132" s="17">
        <v>2.4280790311061399E-2</v>
      </c>
      <c r="M132" s="17">
        <v>4.3532982688289597E-2</v>
      </c>
      <c r="N132" s="17">
        <v>1.71049201862511E-3</v>
      </c>
      <c r="O132" s="17">
        <v>9.9571301771683805E-4</v>
      </c>
      <c r="P132" s="17">
        <v>2.6625464637686599E-2</v>
      </c>
      <c r="Q132" s="17">
        <v>2.9894001301938099E-2</v>
      </c>
      <c r="R132" s="17">
        <v>5.3443339955226298E-4</v>
      </c>
      <c r="S132" s="17">
        <v>0.14925077086791599</v>
      </c>
      <c r="T132" s="17"/>
      <c r="U132" s="17">
        <v>4.8986314601876899E-2</v>
      </c>
      <c r="V132" s="17">
        <v>9.1841221167634296E-2</v>
      </c>
      <c r="W132" s="17">
        <v>5.1655789007465099E-2</v>
      </c>
      <c r="X132" s="17">
        <v>4.6549620653804802E-2</v>
      </c>
      <c r="Y132" s="17"/>
      <c r="Z132" s="17">
        <v>3.9286835643136002E-2</v>
      </c>
      <c r="AA132" s="17">
        <v>2.9231730685418299E-2</v>
      </c>
      <c r="AB132" s="17">
        <v>9.2604909494461795E-5</v>
      </c>
      <c r="AC132" s="17">
        <v>1.0034172627930501E-3</v>
      </c>
      <c r="AD132" s="17">
        <v>0</v>
      </c>
      <c r="AE132" s="17">
        <v>2.3835057833453601E-2</v>
      </c>
      <c r="AF132" s="17">
        <v>0</v>
      </c>
      <c r="AG132" s="17">
        <v>0</v>
      </c>
      <c r="AH132" s="17">
        <v>1.24407938071628E-2</v>
      </c>
      <c r="AI132" s="17">
        <v>4.12148114191122E-2</v>
      </c>
      <c r="AJ132" s="17"/>
      <c r="AK132" s="17">
        <v>1.84614487927982E-2</v>
      </c>
      <c r="AL132" s="17">
        <v>2.6363379031365299E-2</v>
      </c>
      <c r="AM132" s="17">
        <v>1.6004475104433601E-2</v>
      </c>
      <c r="AN132" s="17">
        <v>3.1888985653212001E-4</v>
      </c>
      <c r="AO132" s="17">
        <v>4.7935805756579103E-2</v>
      </c>
      <c r="AP132" s="17">
        <v>0</v>
      </c>
      <c r="AQ132" s="17">
        <v>6.8160568547147294E-5</v>
      </c>
      <c r="AR132" s="17"/>
      <c r="AS132" s="17">
        <v>2.1906460433456301E-2</v>
      </c>
      <c r="AT132" s="17">
        <v>6.7521032474723505E-2</v>
      </c>
      <c r="AU132" s="17"/>
      <c r="AV132" s="17">
        <v>1.4056367884789301E-4</v>
      </c>
      <c r="AW132" s="17">
        <v>0</v>
      </c>
      <c r="AX132" s="17">
        <v>4.81836337734039E-2</v>
      </c>
      <c r="AY132" s="17"/>
      <c r="AZ132" s="17">
        <v>0</v>
      </c>
      <c r="BA132" s="17">
        <v>5.7763035352197602E-2</v>
      </c>
      <c r="BB132" s="17"/>
      <c r="BC132" s="17">
        <v>0.10714849253042399</v>
      </c>
      <c r="BD132" s="17">
        <v>2.30896886621226E-2</v>
      </c>
      <c r="BE132" s="17"/>
      <c r="BF132" s="17">
        <v>5.5176021452382297E-2</v>
      </c>
      <c r="BG132" s="17">
        <v>4.6549620653804802E-2</v>
      </c>
      <c r="BH132" s="17"/>
      <c r="BI132" s="17">
        <v>3.7086387188553699E-2</v>
      </c>
      <c r="BJ132" s="17">
        <v>5.9365268908822197E-2</v>
      </c>
      <c r="BK132" s="17"/>
      <c r="BL132" s="17">
        <v>6.6199208778380397E-2</v>
      </c>
      <c r="BM132" s="17">
        <v>5.12218025594562E-2</v>
      </c>
      <c r="BN132" s="17">
        <v>1.67681537727748E-2</v>
      </c>
      <c r="BO132" s="17">
        <v>1.0596769363720099E-3</v>
      </c>
    </row>
    <row r="133" spans="2:67" x14ac:dyDescent="0.35">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17"/>
      <c r="BB133" s="17"/>
      <c r="BC133" s="17"/>
      <c r="BD133" s="17"/>
      <c r="BE133" s="17"/>
      <c r="BF133" s="17"/>
      <c r="BG133" s="17"/>
      <c r="BH133" s="17"/>
      <c r="BI133" s="17"/>
      <c r="BJ133" s="17"/>
      <c r="BK133" s="17"/>
      <c r="BL133" s="17"/>
      <c r="BM133" s="17"/>
      <c r="BN133" s="17"/>
      <c r="BO133" s="17"/>
    </row>
    <row r="134" spans="2:67" x14ac:dyDescent="0.35">
      <c r="B134" s="6" t="s">
        <v>165</v>
      </c>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17"/>
      <c r="BB134" s="17"/>
      <c r="BC134" s="17"/>
      <c r="BD134" s="17"/>
      <c r="BE134" s="17"/>
      <c r="BF134" s="17"/>
      <c r="BG134" s="17"/>
      <c r="BH134" s="17"/>
      <c r="BI134" s="17"/>
      <c r="BJ134" s="17"/>
      <c r="BK134" s="17"/>
      <c r="BL134" s="17"/>
      <c r="BM134" s="17"/>
      <c r="BN134" s="17"/>
      <c r="BO134" s="17"/>
    </row>
    <row r="135" spans="2:67" x14ac:dyDescent="0.35">
      <c r="B135" s="24" t="s">
        <v>85</v>
      </c>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17"/>
      <c r="BB135" s="17"/>
      <c r="BC135" s="17"/>
      <c r="BD135" s="17"/>
      <c r="BE135" s="17"/>
      <c r="BF135" s="17"/>
      <c r="BG135" s="17"/>
      <c r="BH135" s="17"/>
      <c r="BI135" s="17"/>
      <c r="BJ135" s="17"/>
      <c r="BK135" s="17"/>
      <c r="BL135" s="17"/>
      <c r="BM135" s="17"/>
      <c r="BN135" s="17"/>
      <c r="BO135" s="17"/>
    </row>
    <row r="136" spans="2:67" x14ac:dyDescent="0.35">
      <c r="B136" t="s">
        <v>157</v>
      </c>
      <c r="C136" s="17">
        <v>1.6077223080098301E-2</v>
      </c>
      <c r="D136" s="17">
        <v>4.4086122034443398E-2</v>
      </c>
      <c r="E136" s="17">
        <v>0</v>
      </c>
      <c r="F136" s="17">
        <v>0</v>
      </c>
      <c r="G136" s="17">
        <v>0</v>
      </c>
      <c r="H136" s="17">
        <v>0</v>
      </c>
      <c r="I136" s="17">
        <v>0</v>
      </c>
      <c r="J136" s="17">
        <v>8.18845177951639E-5</v>
      </c>
      <c r="K136" s="17">
        <v>0</v>
      </c>
      <c r="L136" s="17">
        <v>1.5183757075805799E-4</v>
      </c>
      <c r="M136" s="17">
        <v>3.2749638339534502E-2</v>
      </c>
      <c r="N136" s="17">
        <v>5.3405328583115502E-2</v>
      </c>
      <c r="O136" s="17">
        <v>0</v>
      </c>
      <c r="P136" s="17">
        <v>0</v>
      </c>
      <c r="Q136" s="17">
        <v>0</v>
      </c>
      <c r="R136" s="17">
        <v>0</v>
      </c>
      <c r="S136" s="17">
        <v>4.0436872103386798E-2</v>
      </c>
      <c r="T136" s="17"/>
      <c r="U136" s="17">
        <v>1.8129107671161399E-2</v>
      </c>
      <c r="V136" s="17">
        <v>6.7360058194563402E-3</v>
      </c>
      <c r="W136" s="17">
        <v>0</v>
      </c>
      <c r="X136" s="17">
        <v>9.6094752196032394E-3</v>
      </c>
      <c r="Y136" s="17"/>
      <c r="Z136" s="17">
        <v>3.0807178870684699E-2</v>
      </c>
      <c r="AA136" s="17">
        <v>1.1629190565225701E-2</v>
      </c>
      <c r="AB136" s="17">
        <v>0</v>
      </c>
      <c r="AC136" s="17">
        <v>0</v>
      </c>
      <c r="AD136" s="17">
        <v>1.93200269078295E-2</v>
      </c>
      <c r="AE136" s="17">
        <v>0</v>
      </c>
      <c r="AF136" s="17">
        <v>0</v>
      </c>
      <c r="AG136" s="17">
        <v>0</v>
      </c>
      <c r="AH136" s="17">
        <v>1.4761728961918E-3</v>
      </c>
      <c r="AI136" s="17">
        <v>7.2965359747275303E-3</v>
      </c>
      <c r="AJ136" s="17"/>
      <c r="AK136" s="17">
        <v>6.0509492275278298E-2</v>
      </c>
      <c r="AL136" s="17">
        <v>2.1514556699916299E-2</v>
      </c>
      <c r="AM136" s="17">
        <v>0</v>
      </c>
      <c r="AN136" s="17">
        <v>0</v>
      </c>
      <c r="AO136" s="17">
        <v>0</v>
      </c>
      <c r="AP136" s="17">
        <v>0</v>
      </c>
      <c r="AQ136" s="17">
        <v>0</v>
      </c>
      <c r="AR136" s="17"/>
      <c r="AS136" s="17">
        <v>1.4013598899417201E-4</v>
      </c>
      <c r="AT136" s="17">
        <v>2.20132879092221E-2</v>
      </c>
      <c r="AU136" s="17"/>
      <c r="AV136" s="17">
        <v>0</v>
      </c>
      <c r="AW136" s="17">
        <v>5.2209275193998504E-4</v>
      </c>
      <c r="AX136" s="17">
        <v>0</v>
      </c>
      <c r="AY136" s="17"/>
      <c r="AZ136" s="17">
        <v>4.0673940329966302E-4</v>
      </c>
      <c r="BA136" s="17">
        <v>1.6822115214684699E-2</v>
      </c>
      <c r="BB136" s="17"/>
      <c r="BC136" s="17">
        <v>2.54103282764222E-2</v>
      </c>
      <c r="BD136" s="17">
        <v>1.03251373960009E-2</v>
      </c>
      <c r="BE136" s="17"/>
      <c r="BF136" s="17">
        <v>1.61029218629027E-2</v>
      </c>
      <c r="BG136" s="17">
        <v>9.6094752196032394E-3</v>
      </c>
      <c r="BH136" s="17"/>
      <c r="BI136" s="17">
        <v>2.00617762997894E-4</v>
      </c>
      <c r="BJ136" s="17">
        <v>1.9790943679100201E-2</v>
      </c>
      <c r="BK136" s="17"/>
      <c r="BL136" s="17">
        <v>2.1322532279286099E-2</v>
      </c>
      <c r="BM136" s="17">
        <v>1.63629235135761E-2</v>
      </c>
      <c r="BN136" s="17">
        <v>0</v>
      </c>
      <c r="BO136" s="17">
        <v>1.9202543017603701E-3</v>
      </c>
    </row>
    <row r="137" spans="2:67" x14ac:dyDescent="0.35">
      <c r="B137" t="s">
        <v>158</v>
      </c>
      <c r="C137" s="17">
        <v>3.04753416195295E-2</v>
      </c>
      <c r="D137" s="17">
        <v>2.2043061017221699E-2</v>
      </c>
      <c r="E137" s="17">
        <v>2.5094505535080799E-2</v>
      </c>
      <c r="F137" s="17">
        <v>0</v>
      </c>
      <c r="G137" s="17">
        <v>0</v>
      </c>
      <c r="H137" s="17">
        <v>0</v>
      </c>
      <c r="I137" s="17">
        <v>6.2114453501250599E-4</v>
      </c>
      <c r="J137" s="17">
        <v>8.18845177951639E-5</v>
      </c>
      <c r="K137" s="17">
        <v>0</v>
      </c>
      <c r="L137" s="17">
        <v>0.14671950484485</v>
      </c>
      <c r="M137" s="17">
        <v>2.0835947067954899E-2</v>
      </c>
      <c r="N137" s="17">
        <v>0</v>
      </c>
      <c r="O137" s="17">
        <v>0</v>
      </c>
      <c r="P137" s="17">
        <v>9.6794546283623897E-2</v>
      </c>
      <c r="Q137" s="17">
        <v>0</v>
      </c>
      <c r="R137" s="17">
        <v>0</v>
      </c>
      <c r="S137" s="17">
        <v>8.0873744206773596E-2</v>
      </c>
      <c r="T137" s="17"/>
      <c r="U137" s="17">
        <v>3.3021220294371503E-2</v>
      </c>
      <c r="V137" s="17">
        <v>1.9863713620739801E-2</v>
      </c>
      <c r="W137" s="17">
        <v>6.0050661066217304E-3</v>
      </c>
      <c r="X137" s="17">
        <v>1.20873811198354E-2</v>
      </c>
      <c r="Y137" s="17"/>
      <c r="Z137" s="17">
        <v>4.2492369140462401E-2</v>
      </c>
      <c r="AA137" s="17">
        <v>0</v>
      </c>
      <c r="AB137" s="17">
        <v>7.3610685639316401E-2</v>
      </c>
      <c r="AC137" s="17">
        <v>5.9563047182985197E-2</v>
      </c>
      <c r="AD137" s="17">
        <v>1.93200269078295E-2</v>
      </c>
      <c r="AE137" s="17">
        <v>0</v>
      </c>
      <c r="AF137" s="17">
        <v>0</v>
      </c>
      <c r="AG137" s="17">
        <v>0</v>
      </c>
      <c r="AH137" s="17">
        <v>1.9732267907999101E-2</v>
      </c>
      <c r="AI137" s="17">
        <v>5.1619425350059598E-3</v>
      </c>
      <c r="AJ137" s="17"/>
      <c r="AK137" s="17">
        <v>0.115804211243925</v>
      </c>
      <c r="AL137" s="17">
        <v>3.00536604212134E-2</v>
      </c>
      <c r="AM137" s="17">
        <v>0</v>
      </c>
      <c r="AN137" s="17">
        <v>3.03252497370236E-3</v>
      </c>
      <c r="AO137" s="17">
        <v>0</v>
      </c>
      <c r="AP137" s="17">
        <v>0</v>
      </c>
      <c r="AQ137" s="17">
        <v>0</v>
      </c>
      <c r="AR137" s="17"/>
      <c r="AS137" s="17">
        <v>2.26357011085618E-2</v>
      </c>
      <c r="AT137" s="17">
        <v>3.3395361698738697E-2</v>
      </c>
      <c r="AU137" s="17"/>
      <c r="AV137" s="17">
        <v>0</v>
      </c>
      <c r="AW137" s="17">
        <v>8.4112697372531103E-2</v>
      </c>
      <c r="AX137" s="17">
        <v>1.5072590134765899E-4</v>
      </c>
      <c r="AY137" s="17"/>
      <c r="AZ137" s="17">
        <v>1.53344980282874E-4</v>
      </c>
      <c r="BA137" s="17">
        <v>3.1916689395856998E-2</v>
      </c>
      <c r="BB137" s="17"/>
      <c r="BC137" s="17">
        <v>3.0398155128110099E-2</v>
      </c>
      <c r="BD137" s="17">
        <v>3.0522912422918099E-2</v>
      </c>
      <c r="BE137" s="17"/>
      <c r="BF137" s="17">
        <v>3.0548403868289001E-2</v>
      </c>
      <c r="BG137" s="17">
        <v>1.20873811198354E-2</v>
      </c>
      <c r="BH137" s="17"/>
      <c r="BI137" s="17">
        <v>6.4557893380120399E-2</v>
      </c>
      <c r="BJ137" s="17">
        <v>2.2503040739597399E-2</v>
      </c>
      <c r="BK137" s="17"/>
      <c r="BL137" s="17">
        <v>1.6120257840098101E-2</v>
      </c>
      <c r="BM137" s="17">
        <v>4.35928217685475E-2</v>
      </c>
      <c r="BN137" s="17">
        <v>4.75341819969455E-2</v>
      </c>
      <c r="BO137" s="17">
        <v>3.5134511575955697E-4</v>
      </c>
    </row>
    <row r="138" spans="2:67" x14ac:dyDescent="0.35">
      <c r="B138" t="s">
        <v>159</v>
      </c>
      <c r="C138" s="17">
        <v>3.09741240713605E-2</v>
      </c>
      <c r="D138" s="17">
        <v>7.9577094858730608E-3</v>
      </c>
      <c r="E138" s="17">
        <v>7.8035726965031398E-4</v>
      </c>
      <c r="F138" s="17">
        <v>1.5734030520406901E-2</v>
      </c>
      <c r="G138" s="17">
        <v>0.11325314905931901</v>
      </c>
      <c r="H138" s="17">
        <v>0</v>
      </c>
      <c r="I138" s="17">
        <v>6.2114453501250599E-4</v>
      </c>
      <c r="J138" s="17">
        <v>1.20703063668529E-2</v>
      </c>
      <c r="K138" s="17">
        <v>0</v>
      </c>
      <c r="L138" s="17">
        <v>9.3387125033916593E-2</v>
      </c>
      <c r="M138" s="17">
        <v>4.0050908536551598E-2</v>
      </c>
      <c r="N138" s="17">
        <v>0</v>
      </c>
      <c r="O138" s="17">
        <v>0</v>
      </c>
      <c r="P138" s="17">
        <v>0.123219668795212</v>
      </c>
      <c r="Q138" s="17">
        <v>0</v>
      </c>
      <c r="R138" s="17">
        <v>8.6069830371343997E-2</v>
      </c>
      <c r="S138" s="17">
        <v>0</v>
      </c>
      <c r="T138" s="17"/>
      <c r="U138" s="17">
        <v>2.4240421235399101E-2</v>
      </c>
      <c r="V138" s="17">
        <v>6.9660939925759793E-2</v>
      </c>
      <c r="W138" s="17">
        <v>3.65093744277959E-2</v>
      </c>
      <c r="X138" s="17">
        <v>2.27108342928647E-2</v>
      </c>
      <c r="Y138" s="17"/>
      <c r="Z138" s="17">
        <v>1.04021859825249E-2</v>
      </c>
      <c r="AA138" s="17">
        <v>4.0212869582776201E-2</v>
      </c>
      <c r="AB138" s="17">
        <v>3.33156378089609E-2</v>
      </c>
      <c r="AC138" s="17">
        <v>0.10361588136177501</v>
      </c>
      <c r="AD138" s="17">
        <v>4.07282628475759E-2</v>
      </c>
      <c r="AE138" s="17">
        <v>0.13452987292841501</v>
      </c>
      <c r="AF138" s="17">
        <v>4.75762961522144E-3</v>
      </c>
      <c r="AG138" s="17">
        <v>1.47813726546341E-2</v>
      </c>
      <c r="AH138" s="17">
        <v>0</v>
      </c>
      <c r="AI138" s="17">
        <v>7.8709955882967104E-3</v>
      </c>
      <c r="AJ138" s="17"/>
      <c r="AK138" s="17">
        <v>9.1804937213508894E-2</v>
      </c>
      <c r="AL138" s="17">
        <v>3.98514570381562E-2</v>
      </c>
      <c r="AM138" s="17">
        <v>5.1786670610659002E-2</v>
      </c>
      <c r="AN138" s="17">
        <v>2.8775206559898698E-3</v>
      </c>
      <c r="AO138" s="17">
        <v>8.1997615052657006E-5</v>
      </c>
      <c r="AP138" s="17">
        <v>1.84926197559696E-3</v>
      </c>
      <c r="AQ138" s="17">
        <v>1.8082668197586301E-2</v>
      </c>
      <c r="AR138" s="17"/>
      <c r="AS138" s="17">
        <v>5.2019264828052497E-2</v>
      </c>
      <c r="AT138" s="17">
        <v>2.3135469544618901E-2</v>
      </c>
      <c r="AU138" s="17"/>
      <c r="AV138" s="17">
        <v>0.115186579964907</v>
      </c>
      <c r="AW138" s="17">
        <v>2.8927528512149601E-2</v>
      </c>
      <c r="AX138" s="17">
        <v>2.34717657397699E-2</v>
      </c>
      <c r="AY138" s="17"/>
      <c r="AZ138" s="17">
        <v>0.113595764895771</v>
      </c>
      <c r="BA138" s="17">
        <v>2.70467270831075E-2</v>
      </c>
      <c r="BB138" s="17"/>
      <c r="BC138" s="17">
        <v>2.8405763919518299E-2</v>
      </c>
      <c r="BD138" s="17">
        <v>3.2557030012122602E-2</v>
      </c>
      <c r="BE138" s="17"/>
      <c r="BF138" s="17">
        <v>3.1006957214186701E-2</v>
      </c>
      <c r="BG138" s="17">
        <v>2.27108342928647E-2</v>
      </c>
      <c r="BH138" s="17"/>
      <c r="BI138" s="17">
        <v>2.5868346414560799E-2</v>
      </c>
      <c r="BJ138" s="17">
        <v>3.2168424192782499E-2</v>
      </c>
      <c r="BK138" s="17"/>
      <c r="BL138" s="17">
        <v>2.3462300421404899E-2</v>
      </c>
      <c r="BM138" s="17">
        <v>3.51979444821508E-2</v>
      </c>
      <c r="BN138" s="17">
        <v>2.7082526362797399E-2</v>
      </c>
      <c r="BO138" s="17">
        <v>0.15682788340633799</v>
      </c>
    </row>
    <row r="139" spans="2:67" x14ac:dyDescent="0.35">
      <c r="B139" t="s">
        <v>50</v>
      </c>
      <c r="C139" s="17">
        <v>2.6201721232669901E-2</v>
      </c>
      <c r="D139" s="17">
        <v>1.41123852595947E-2</v>
      </c>
      <c r="E139" s="17">
        <v>7.4181728424025798E-3</v>
      </c>
      <c r="F139" s="17">
        <v>1.585422939644E-2</v>
      </c>
      <c r="G139" s="17">
        <v>9.1861715933934801E-2</v>
      </c>
      <c r="H139" s="17">
        <v>0.32154538740555799</v>
      </c>
      <c r="I139" s="17">
        <v>1.0252905555912401E-2</v>
      </c>
      <c r="J139" s="17">
        <v>1.1046219848068599E-2</v>
      </c>
      <c r="K139" s="17">
        <v>0.115717250031608</v>
      </c>
      <c r="L139" s="17">
        <v>7.5714217628347305E-2</v>
      </c>
      <c r="M139" s="17">
        <v>5.1885209334829102E-3</v>
      </c>
      <c r="N139" s="17">
        <v>1.9239899960717802E-2</v>
      </c>
      <c r="O139" s="17">
        <v>1.99142603543368E-3</v>
      </c>
      <c r="P139" s="17">
        <v>9.6794546283623897E-2</v>
      </c>
      <c r="Q139" s="17">
        <v>0</v>
      </c>
      <c r="R139" s="17">
        <v>1.78144466517421E-4</v>
      </c>
      <c r="S139" s="17">
        <v>4.0436872103386798E-2</v>
      </c>
      <c r="T139" s="17"/>
      <c r="U139" s="17">
        <v>1.2853007380324299E-2</v>
      </c>
      <c r="V139" s="17">
        <v>9.9057545724791904E-2</v>
      </c>
      <c r="W139" s="17">
        <v>5.3643949818622298E-2</v>
      </c>
      <c r="X139" s="17">
        <v>5.7372177073054503E-2</v>
      </c>
      <c r="Y139" s="17"/>
      <c r="Z139" s="17">
        <v>1.12143730507263E-2</v>
      </c>
      <c r="AA139" s="17">
        <v>0</v>
      </c>
      <c r="AB139" s="17">
        <v>1.5643080286375399E-2</v>
      </c>
      <c r="AC139" s="17">
        <v>2.9233074448023401E-2</v>
      </c>
      <c r="AD139" s="17">
        <v>9.9462421671060702E-2</v>
      </c>
      <c r="AE139" s="17">
        <v>6.9931403860317197E-3</v>
      </c>
      <c r="AF139" s="17">
        <v>0.12683079898864799</v>
      </c>
      <c r="AG139" s="17">
        <v>2.1561584383975301E-2</v>
      </c>
      <c r="AH139" s="17">
        <v>4.0095744155369201E-3</v>
      </c>
      <c r="AI139" s="17">
        <v>5.1283043692052999E-2</v>
      </c>
      <c r="AJ139" s="17"/>
      <c r="AK139" s="17">
        <v>5.8201747817227298E-2</v>
      </c>
      <c r="AL139" s="17">
        <v>6.4415420092843997E-2</v>
      </c>
      <c r="AM139" s="17">
        <v>2.11433489791399E-2</v>
      </c>
      <c r="AN139" s="17">
        <v>2.6072305747450201E-3</v>
      </c>
      <c r="AO139" s="17">
        <v>7.7667913646027093E-5</v>
      </c>
      <c r="AP139" s="17">
        <v>5.1492349422772796E-3</v>
      </c>
      <c r="AQ139" s="17">
        <v>9.3687185811712603E-3</v>
      </c>
      <c r="AR139" s="17"/>
      <c r="AS139" s="17">
        <v>2.6081635637454099E-2</v>
      </c>
      <c r="AT139" s="17">
        <v>2.6246449348552699E-2</v>
      </c>
      <c r="AU139" s="17"/>
      <c r="AV139" s="17">
        <v>3.32257746223256E-2</v>
      </c>
      <c r="AW139" s="17">
        <v>6.86015776617915E-3</v>
      </c>
      <c r="AX139" s="17">
        <v>3.6440199557651098E-2</v>
      </c>
      <c r="AY139" s="17"/>
      <c r="AZ139" s="17">
        <v>2.40163790513412E-2</v>
      </c>
      <c r="BA139" s="17">
        <v>2.6305600872623899E-2</v>
      </c>
      <c r="BB139" s="17"/>
      <c r="BC139" s="17">
        <v>3.8463682451477597E-2</v>
      </c>
      <c r="BD139" s="17">
        <v>1.8644552412431702E-2</v>
      </c>
      <c r="BE139" s="17"/>
      <c r="BF139" s="17">
        <v>2.60778693460729E-2</v>
      </c>
      <c r="BG139" s="17">
        <v>5.7372177073054503E-2</v>
      </c>
      <c r="BH139" s="17"/>
      <c r="BI139" s="17">
        <v>1.27249522951544E-2</v>
      </c>
      <c r="BJ139" s="17">
        <v>2.93540924991731E-2</v>
      </c>
      <c r="BK139" s="17"/>
      <c r="BL139" s="17">
        <v>3.0985331923217799E-2</v>
      </c>
      <c r="BM139" s="17">
        <v>2.26990724149722E-2</v>
      </c>
      <c r="BN139" s="17">
        <v>2.3707581889165899E-2</v>
      </c>
      <c r="BO139" s="17">
        <v>1.0483398484211001E-2</v>
      </c>
    </row>
    <row r="140" spans="2:67" x14ac:dyDescent="0.35">
      <c r="B140" t="s">
        <v>51</v>
      </c>
      <c r="C140" s="17">
        <v>4.3534994891090903E-2</v>
      </c>
      <c r="D140" s="17">
        <v>1.39755132803525E-2</v>
      </c>
      <c r="E140" s="17">
        <v>6.6636395908047596E-2</v>
      </c>
      <c r="F140" s="17">
        <v>0.119874992904764</v>
      </c>
      <c r="G140" s="17">
        <v>9.5255119829980806E-2</v>
      </c>
      <c r="H140" s="17">
        <v>0</v>
      </c>
      <c r="I140" s="17">
        <v>1.0252905555912401E-2</v>
      </c>
      <c r="J140" s="17">
        <v>4.3535186689087402E-2</v>
      </c>
      <c r="K140" s="17">
        <v>0</v>
      </c>
      <c r="L140" s="17">
        <v>0.100298683080925</v>
      </c>
      <c r="M140" s="17">
        <v>1.9166233064952201E-2</v>
      </c>
      <c r="N140" s="17">
        <v>6.9555169277425902E-2</v>
      </c>
      <c r="O140" s="17">
        <v>2.9871390531505202E-3</v>
      </c>
      <c r="P140" s="17">
        <v>6.6138838288658597E-3</v>
      </c>
      <c r="Q140" s="17">
        <v>8.9471240464897503E-3</v>
      </c>
      <c r="R140" s="17">
        <v>1.78144466517421E-4</v>
      </c>
      <c r="S140" s="17">
        <v>4.5227042944504997E-2</v>
      </c>
      <c r="T140" s="17"/>
      <c r="U140" s="17">
        <v>3.5835992002132097E-2</v>
      </c>
      <c r="V140" s="17">
        <v>6.8613740222155106E-2</v>
      </c>
      <c r="W140" s="17">
        <v>0.164127349771473</v>
      </c>
      <c r="X140" s="17">
        <v>9.5400960235495297E-2</v>
      </c>
      <c r="Y140" s="17"/>
      <c r="Z140" s="17">
        <v>1.50998389935034E-2</v>
      </c>
      <c r="AA140" s="17">
        <v>5.0119459749211302E-2</v>
      </c>
      <c r="AB140" s="17">
        <v>6.8103241238619106E-2</v>
      </c>
      <c r="AC140" s="17">
        <v>5.6897078064921003E-2</v>
      </c>
      <c r="AD140" s="17">
        <v>6.8014224658653505E-2</v>
      </c>
      <c r="AE140" s="17">
        <v>4.5812092334246303E-2</v>
      </c>
      <c r="AF140" s="17">
        <v>2.0862322628848601E-2</v>
      </c>
      <c r="AG140" s="17">
        <v>5.8480253506546002E-2</v>
      </c>
      <c r="AH140" s="17">
        <v>7.5933600313037503E-2</v>
      </c>
      <c r="AI140" s="17">
        <v>8.1818818168444093E-2</v>
      </c>
      <c r="AJ140" s="17"/>
      <c r="AK140" s="17">
        <v>6.0582814805035301E-2</v>
      </c>
      <c r="AL140" s="17">
        <v>6.29971051100396E-2</v>
      </c>
      <c r="AM140" s="17">
        <v>0.14428569673863201</v>
      </c>
      <c r="AN140" s="17">
        <v>2.4384271506690699E-2</v>
      </c>
      <c r="AO140" s="17">
        <v>3.6331329823693498E-2</v>
      </c>
      <c r="AP140" s="17">
        <v>4.90478842585471E-2</v>
      </c>
      <c r="AQ140" s="17">
        <v>1.9306749858599001E-3</v>
      </c>
      <c r="AR140" s="17"/>
      <c r="AS140" s="17">
        <v>7.4448758904308895E-2</v>
      </c>
      <c r="AT140" s="17">
        <v>3.2020587882728102E-2</v>
      </c>
      <c r="AU140" s="17"/>
      <c r="AV140" s="17">
        <v>2.4831321713594701E-2</v>
      </c>
      <c r="AW140" s="17">
        <v>4.7025460999859998E-2</v>
      </c>
      <c r="AX140" s="17">
        <v>0.13920535800672801</v>
      </c>
      <c r="AY140" s="17"/>
      <c r="AZ140" s="17">
        <v>1.18949089474962E-2</v>
      </c>
      <c r="BA140" s="17">
        <v>4.5038997680227399E-2</v>
      </c>
      <c r="BB140" s="17"/>
      <c r="BC140" s="17">
        <v>4.8582021784144003E-2</v>
      </c>
      <c r="BD140" s="17">
        <v>4.0424461951826501E-2</v>
      </c>
      <c r="BE140" s="17"/>
      <c r="BF140" s="17">
        <v>4.3328911999939997E-2</v>
      </c>
      <c r="BG140" s="17">
        <v>9.5400960235495297E-2</v>
      </c>
      <c r="BH140" s="17"/>
      <c r="BI140" s="17">
        <v>4.8825881012705102E-2</v>
      </c>
      <c r="BJ140" s="17">
        <v>4.22973957706008E-2</v>
      </c>
      <c r="BK140" s="17"/>
      <c r="BL140" s="17">
        <v>4.53675612433206E-2</v>
      </c>
      <c r="BM140" s="17">
        <v>4.8248591917585099E-2</v>
      </c>
      <c r="BN140" s="17">
        <v>3.01290580403028E-2</v>
      </c>
      <c r="BO140" s="17">
        <v>1.25862820966885E-2</v>
      </c>
    </row>
    <row r="141" spans="2:67" x14ac:dyDescent="0.35">
      <c r="B141" t="s">
        <v>52</v>
      </c>
      <c r="C141" s="17">
        <v>0.72613236741800102</v>
      </c>
      <c r="D141" s="17">
        <v>0.80805160803560905</v>
      </c>
      <c r="E141" s="17">
        <v>0.78993227927007303</v>
      </c>
      <c r="F141" s="17">
        <v>0.69490991458818396</v>
      </c>
      <c r="G141" s="17">
        <v>0.43524849043464398</v>
      </c>
      <c r="H141" s="17">
        <v>0.638215180647146</v>
      </c>
      <c r="I141" s="17">
        <v>0.86649996866893098</v>
      </c>
      <c r="J141" s="17">
        <v>0.74252698244253801</v>
      </c>
      <c r="K141" s="17">
        <v>0.85421487229652804</v>
      </c>
      <c r="L141" s="17">
        <v>0.49827981109841102</v>
      </c>
      <c r="M141" s="17">
        <v>0.73048438639584801</v>
      </c>
      <c r="N141" s="17">
        <v>0.75412395123712095</v>
      </c>
      <c r="O141" s="17">
        <v>0.48406214637057698</v>
      </c>
      <c r="P141" s="17">
        <v>0.64915052166659504</v>
      </c>
      <c r="Q141" s="17">
        <v>0.85802447658607495</v>
      </c>
      <c r="R141" s="17">
        <v>0.79812572498941503</v>
      </c>
      <c r="S141" s="17">
        <v>0.64284795495931302</v>
      </c>
      <c r="T141" s="17"/>
      <c r="U141" s="17">
        <v>0.78079666586499896</v>
      </c>
      <c r="V141" s="17">
        <v>0.47751131636390198</v>
      </c>
      <c r="W141" s="17">
        <v>0.340050990396849</v>
      </c>
      <c r="X141" s="17">
        <v>0.31298525761075002</v>
      </c>
      <c r="Y141" s="17"/>
      <c r="Z141" s="17">
        <v>0.80650707755015805</v>
      </c>
      <c r="AA141" s="17">
        <v>0.80423325001490598</v>
      </c>
      <c r="AB141" s="17">
        <v>0.77206322186242404</v>
      </c>
      <c r="AC141" s="17">
        <v>0.60419006295483801</v>
      </c>
      <c r="AD141" s="17">
        <v>0.65156331043750204</v>
      </c>
      <c r="AE141" s="17">
        <v>0.42465236496851499</v>
      </c>
      <c r="AF141" s="17">
        <v>0.43397115747123</v>
      </c>
      <c r="AG141" s="17">
        <v>0.60216054879131597</v>
      </c>
      <c r="AH141" s="17">
        <v>0.567932856211804</v>
      </c>
      <c r="AI141" s="17">
        <v>0.279220109720549</v>
      </c>
      <c r="AJ141" s="17"/>
      <c r="AK141" s="17">
        <v>0.54074354422569004</v>
      </c>
      <c r="AL141" s="17">
        <v>0.77634978262032905</v>
      </c>
      <c r="AM141" s="17">
        <v>0.74692003071297897</v>
      </c>
      <c r="AN141" s="17">
        <v>0.93968506492325998</v>
      </c>
      <c r="AO141" s="17">
        <v>0.71114355003699203</v>
      </c>
      <c r="AP141" s="17">
        <v>0.73191862466140101</v>
      </c>
      <c r="AQ141" s="17">
        <v>0.58936311947188702</v>
      </c>
      <c r="AR141" s="17"/>
      <c r="AS141" s="17">
        <v>0.662064915486683</v>
      </c>
      <c r="AT141" s="17">
        <v>0.74999548279956696</v>
      </c>
      <c r="AU141" s="17"/>
      <c r="AV141" s="17">
        <v>0.71373854362423705</v>
      </c>
      <c r="AW141" s="17">
        <v>0.70708643017645101</v>
      </c>
      <c r="AX141" s="17">
        <v>0.59513319728935499</v>
      </c>
      <c r="AY141" s="17"/>
      <c r="AZ141" s="17">
        <v>0.67752996483615702</v>
      </c>
      <c r="BA141" s="17">
        <v>0.72844266926649004</v>
      </c>
      <c r="BB141" s="17"/>
      <c r="BC141" s="17">
        <v>0.62101126346850799</v>
      </c>
      <c r="BD141" s="17">
        <v>0.79091955071928499</v>
      </c>
      <c r="BE141" s="17"/>
      <c r="BF141" s="17">
        <v>0.727773955505572</v>
      </c>
      <c r="BG141" s="17">
        <v>0.31298525761075002</v>
      </c>
      <c r="BH141" s="17"/>
      <c r="BI141" s="17">
        <v>0.64141102089712998</v>
      </c>
      <c r="BJ141" s="17">
        <v>0.74594966484812997</v>
      </c>
      <c r="BK141" s="17"/>
      <c r="BL141" s="17">
        <v>0.77065884673402496</v>
      </c>
      <c r="BM141" s="17">
        <v>0.68651444130213701</v>
      </c>
      <c r="BN141" s="17">
        <v>0.71833874773105</v>
      </c>
      <c r="BO141" s="17">
        <v>0.62953118548260001</v>
      </c>
    </row>
    <row r="142" spans="2:67" x14ac:dyDescent="0.35">
      <c r="B142" t="s">
        <v>53</v>
      </c>
      <c r="C142" s="17">
        <v>3.12596814296148E-2</v>
      </c>
      <c r="D142" s="17">
        <v>2.0312685026397201E-2</v>
      </c>
      <c r="E142" s="17">
        <v>2.6307278716800098E-2</v>
      </c>
      <c r="F142" s="17">
        <v>2.8254516456406201E-3</v>
      </c>
      <c r="G142" s="17">
        <v>0.11348707248602601</v>
      </c>
      <c r="H142" s="17">
        <v>3.7801634865310602E-2</v>
      </c>
      <c r="I142" s="17">
        <v>4.9691562801000497E-3</v>
      </c>
      <c r="J142" s="17">
        <v>3.5268717099569601E-2</v>
      </c>
      <c r="K142" s="17">
        <v>2.74158394595201E-2</v>
      </c>
      <c r="L142" s="17">
        <v>4.3168398282695301E-2</v>
      </c>
      <c r="M142" s="17">
        <v>2.63173087045699E-2</v>
      </c>
      <c r="N142" s="17">
        <v>5.0211677989277E-3</v>
      </c>
      <c r="O142" s="17">
        <v>0.49651500443799101</v>
      </c>
      <c r="P142" s="17">
        <v>2.6625464637686599E-2</v>
      </c>
      <c r="Q142" s="17">
        <v>3.3935531488279401E-3</v>
      </c>
      <c r="R142" s="17">
        <v>2.3675396113836799E-2</v>
      </c>
      <c r="S142" s="17">
        <v>6.1782854314607603E-4</v>
      </c>
      <c r="T142" s="17"/>
      <c r="U142" s="17">
        <v>1.40979923350574E-2</v>
      </c>
      <c r="V142" s="17">
        <v>0.10356513498592</v>
      </c>
      <c r="W142" s="17">
        <v>0.181877838190076</v>
      </c>
      <c r="X142" s="17">
        <v>0.20622042100930199</v>
      </c>
      <c r="Y142" s="17"/>
      <c r="Z142" s="17">
        <v>1.22187315282165E-5</v>
      </c>
      <c r="AA142" s="17">
        <v>4.0146695835611701E-2</v>
      </c>
      <c r="AB142" s="17">
        <v>1.8212987029105599E-3</v>
      </c>
      <c r="AC142" s="17">
        <v>5.7798406491741901E-2</v>
      </c>
      <c r="AD142" s="17">
        <v>5.4074438630928E-2</v>
      </c>
      <c r="AE142" s="17">
        <v>0.18534855228387201</v>
      </c>
      <c r="AF142" s="17">
        <v>0.162329436016386</v>
      </c>
      <c r="AG142" s="17">
        <v>4.3480676504510402E-2</v>
      </c>
      <c r="AH142" s="17">
        <v>9.9614012426196996E-2</v>
      </c>
      <c r="AI142" s="17">
        <v>0.193992825809503</v>
      </c>
      <c r="AJ142" s="17"/>
      <c r="AK142" s="17">
        <v>8.1014131712475406E-5</v>
      </c>
      <c r="AL142" s="17">
        <v>4.60684015229637E-3</v>
      </c>
      <c r="AM142" s="17">
        <v>1.8825651166790601E-2</v>
      </c>
      <c r="AN142" s="17">
        <v>1.20516558772068E-2</v>
      </c>
      <c r="AO142" s="17">
        <v>8.6210341365700993E-2</v>
      </c>
      <c r="AP142" s="17">
        <v>7.5873349708017998E-2</v>
      </c>
      <c r="AQ142" s="17">
        <v>0.10922786392495</v>
      </c>
      <c r="AR142" s="17"/>
      <c r="AS142" s="17">
        <v>5.94499474942164E-2</v>
      </c>
      <c r="AT142" s="17">
        <v>2.07596919426319E-2</v>
      </c>
      <c r="AU142" s="17"/>
      <c r="AV142" s="17">
        <v>4.5523948691594901E-2</v>
      </c>
      <c r="AW142" s="17">
        <v>0.10045590872814</v>
      </c>
      <c r="AX142" s="17">
        <v>4.0484613691482201E-2</v>
      </c>
      <c r="AY142" s="17"/>
      <c r="AZ142" s="17">
        <v>8.1426723873428294E-2</v>
      </c>
      <c r="BA142" s="17">
        <v>2.8875004855324501E-2</v>
      </c>
      <c r="BB142" s="17"/>
      <c r="BC142" s="17">
        <v>4.5179283715081203E-2</v>
      </c>
      <c r="BD142" s="17">
        <v>2.2680891910977701E-2</v>
      </c>
      <c r="BE142" s="17"/>
      <c r="BF142" s="17">
        <v>3.0564496932207599E-2</v>
      </c>
      <c r="BG142" s="17">
        <v>0.20622042100930199</v>
      </c>
      <c r="BH142" s="17"/>
      <c r="BI142" s="17">
        <v>8.1941041023357003E-2</v>
      </c>
      <c r="BJ142" s="17">
        <v>1.94047284752841E-2</v>
      </c>
      <c r="BK142" s="17"/>
      <c r="BL142" s="17">
        <v>5.2062978128891001E-3</v>
      </c>
      <c r="BM142" s="17">
        <v>4.9756587520865099E-2</v>
      </c>
      <c r="BN142" s="17">
        <v>5.6729067350681499E-2</v>
      </c>
      <c r="BO142" s="17">
        <v>6.8213749673148805E-2</v>
      </c>
    </row>
    <row r="143" spans="2:67" x14ac:dyDescent="0.35">
      <c r="B143" t="s">
        <v>54</v>
      </c>
      <c r="C143" s="17">
        <v>2.8532261409096E-2</v>
      </c>
      <c r="D143" s="17">
        <v>1.8255503802045599E-3</v>
      </c>
      <c r="E143" s="17">
        <v>5.1847066281210899E-2</v>
      </c>
      <c r="F143" s="17">
        <v>6.0658689708580099E-2</v>
      </c>
      <c r="G143" s="17">
        <v>3.8612507494595301E-3</v>
      </c>
      <c r="H143" s="17">
        <v>0</v>
      </c>
      <c r="I143" s="17">
        <v>9.5287580243182096E-2</v>
      </c>
      <c r="J143" s="17">
        <v>1.25616134736239E-2</v>
      </c>
      <c r="K143" s="17">
        <v>2.6520382123439699E-3</v>
      </c>
      <c r="L143" s="17">
        <v>1.2987026595674901E-2</v>
      </c>
      <c r="M143" s="17">
        <v>2.2544617456317501E-2</v>
      </c>
      <c r="N143" s="17">
        <v>6.9444861020478296E-2</v>
      </c>
      <c r="O143" s="17">
        <v>1.44442841028479E-2</v>
      </c>
      <c r="P143" s="17">
        <v>4.00684252196064E-4</v>
      </c>
      <c r="Q143" s="17">
        <v>0.12963484621860799</v>
      </c>
      <c r="R143" s="17">
        <v>2.7623923772539601E-3</v>
      </c>
      <c r="S143" s="17">
        <v>3.0891427157303801E-4</v>
      </c>
      <c r="T143" s="17"/>
      <c r="U143" s="17">
        <v>1.8331322424927202E-2</v>
      </c>
      <c r="V143" s="17">
        <v>7.0910010803699894E-2</v>
      </c>
      <c r="W143" s="17">
        <v>0.11278684164614999</v>
      </c>
      <c r="X143" s="17">
        <v>0.183159705247011</v>
      </c>
      <c r="Y143" s="17"/>
      <c r="Z143" s="17">
        <v>2.1523745921285E-2</v>
      </c>
      <c r="AA143" s="17">
        <v>1.9551651477421202E-3</v>
      </c>
      <c r="AB143" s="17">
        <v>3.4576043180876002E-2</v>
      </c>
      <c r="AC143" s="17">
        <v>1.6836291245316999E-2</v>
      </c>
      <c r="AD143" s="17">
        <v>2.49958755564583E-2</v>
      </c>
      <c r="AE143" s="17">
        <v>9.47797351403942E-2</v>
      </c>
      <c r="AF143" s="17">
        <v>0.20888044407614501</v>
      </c>
      <c r="AG143" s="17">
        <v>0.24528441068276399</v>
      </c>
      <c r="AH143" s="17">
        <v>0.196312951113255</v>
      </c>
      <c r="AI143" s="17">
        <v>0.25154304568133601</v>
      </c>
      <c r="AJ143" s="17"/>
      <c r="AK143" s="17">
        <v>3.9460241669761199E-4</v>
      </c>
      <c r="AL143" s="17">
        <v>1.5646010404129701E-4</v>
      </c>
      <c r="AM143" s="17">
        <v>2.1785855063745198E-3</v>
      </c>
      <c r="AN143" s="17">
        <v>1.50647911427575E-2</v>
      </c>
      <c r="AO143" s="17">
        <v>6.1665880318406002E-2</v>
      </c>
      <c r="AP143" s="17">
        <v>7.4680845221983205E-2</v>
      </c>
      <c r="AQ143" s="17">
        <v>0.13814412016639499</v>
      </c>
      <c r="AR143" s="17"/>
      <c r="AS143" s="17">
        <v>4.2239520213878799E-2</v>
      </c>
      <c r="AT143" s="17">
        <v>2.3426737643703E-2</v>
      </c>
      <c r="AU143" s="17"/>
      <c r="AV143" s="17">
        <v>5.7297240470169E-2</v>
      </c>
      <c r="AW143" s="17">
        <v>5.8515314910014696E-3</v>
      </c>
      <c r="AX143" s="17">
        <v>5.9890635189147397E-2</v>
      </c>
      <c r="AY143" s="17"/>
      <c r="AZ143" s="17">
        <v>7.6160035888128502E-2</v>
      </c>
      <c r="BA143" s="17">
        <v>2.6268288239600601E-2</v>
      </c>
      <c r="BB143" s="17"/>
      <c r="BC143" s="17">
        <v>4.1565743833940703E-2</v>
      </c>
      <c r="BD143" s="17">
        <v>2.0499596385732299E-2</v>
      </c>
      <c r="BE143" s="17"/>
      <c r="BF143" s="17">
        <v>2.7917868705406801E-2</v>
      </c>
      <c r="BG143" s="17">
        <v>0.183159705247011</v>
      </c>
      <c r="BH143" s="17"/>
      <c r="BI143" s="17">
        <v>3.5122257942432997E-2</v>
      </c>
      <c r="BJ143" s="17">
        <v>2.6990785420721801E-2</v>
      </c>
      <c r="BK143" s="17"/>
      <c r="BL143" s="17">
        <v>2.8718977948952698E-3</v>
      </c>
      <c r="BM143" s="17">
        <v>4.1258723311606502E-2</v>
      </c>
      <c r="BN143" s="17">
        <v>7.7414877947179106E-2</v>
      </c>
      <c r="BO143" s="17">
        <v>5.4338025279918899E-2</v>
      </c>
    </row>
    <row r="144" spans="2:67" x14ac:dyDescent="0.35">
      <c r="B144" t="s">
        <v>160</v>
      </c>
      <c r="C144" s="17">
        <v>1.1264640586320001E-2</v>
      </c>
      <c r="D144" s="17">
        <v>1.41493444247777E-3</v>
      </c>
      <c r="E144" s="17">
        <v>8.8100649721083797E-4</v>
      </c>
      <c r="F144" s="17">
        <v>3.1828657668912998E-2</v>
      </c>
      <c r="G144" s="17">
        <v>3.3934038960460201E-3</v>
      </c>
      <c r="H144" s="17">
        <v>0</v>
      </c>
      <c r="I144" s="17">
        <v>1.8634336050375199E-3</v>
      </c>
      <c r="J144" s="17">
        <v>5.2820359358215198E-2</v>
      </c>
      <c r="K144" s="17">
        <v>0</v>
      </c>
      <c r="L144" s="17">
        <v>5.0126055533602698E-3</v>
      </c>
      <c r="M144" s="17">
        <v>1.4990587929170599E-2</v>
      </c>
      <c r="N144" s="17">
        <v>2.9209622122213501E-2</v>
      </c>
      <c r="O144" s="17">
        <v>0</v>
      </c>
      <c r="P144" s="17">
        <v>0</v>
      </c>
      <c r="Q144" s="17">
        <v>0</v>
      </c>
      <c r="R144" s="17">
        <v>2.58424791073653E-3</v>
      </c>
      <c r="S144" s="17">
        <v>0</v>
      </c>
      <c r="T144" s="17"/>
      <c r="U144" s="17">
        <v>3.7637039238447001E-3</v>
      </c>
      <c r="V144" s="17">
        <v>4.5923272794591803E-2</v>
      </c>
      <c r="W144" s="17">
        <v>6.1982985772916402E-2</v>
      </c>
      <c r="X144" s="17">
        <v>6.0816264412725703E-2</v>
      </c>
      <c r="Y144" s="17"/>
      <c r="Z144" s="17">
        <v>2.4574539248649601E-4</v>
      </c>
      <c r="AA144" s="17">
        <v>4.3682540003565197E-3</v>
      </c>
      <c r="AB144" s="17">
        <v>8.6679128051761402E-4</v>
      </c>
      <c r="AC144" s="17">
        <v>1.17851118670527E-2</v>
      </c>
      <c r="AD144" s="17">
        <v>1.8838093658926001E-2</v>
      </c>
      <c r="AE144" s="17">
        <v>7.6529318308176303E-2</v>
      </c>
      <c r="AF144" s="17">
        <v>4.1074848412796003E-2</v>
      </c>
      <c r="AG144" s="17">
        <v>1.22623481537497E-2</v>
      </c>
      <c r="AH144" s="17">
        <v>3.3433585092367803E-2</v>
      </c>
      <c r="AI144" s="17">
        <v>8.0974570314551103E-2</v>
      </c>
      <c r="AJ144" s="17"/>
      <c r="AK144" s="17">
        <v>9.5852371225642596E-5</v>
      </c>
      <c r="AL144" s="17">
        <v>0</v>
      </c>
      <c r="AM144" s="17">
        <v>1.20937859528967E-4</v>
      </c>
      <c r="AN144" s="17">
        <v>2.96940345648081E-4</v>
      </c>
      <c r="AO144" s="17">
        <v>2.4809584435134899E-2</v>
      </c>
      <c r="AP144" s="17">
        <v>1.6403879047420199E-2</v>
      </c>
      <c r="AQ144" s="17">
        <v>4.3397898063797097E-2</v>
      </c>
      <c r="AR144" s="17"/>
      <c r="AS144" s="17">
        <v>2.4479593513109299E-2</v>
      </c>
      <c r="AT144" s="17">
        <v>6.3424853117197899E-3</v>
      </c>
      <c r="AU144" s="17"/>
      <c r="AV144" s="17">
        <v>6.62657543049188E-3</v>
      </c>
      <c r="AW144" s="17">
        <v>1.84262403584496E-2</v>
      </c>
      <c r="AX144" s="17">
        <v>4.4922238778778302E-2</v>
      </c>
      <c r="AY144" s="17"/>
      <c r="AZ144" s="17">
        <v>1.39372965479723E-2</v>
      </c>
      <c r="BA144" s="17">
        <v>1.1137596619755099E-2</v>
      </c>
      <c r="BB144" s="17"/>
      <c r="BC144" s="17">
        <v>1.47706759893785E-2</v>
      </c>
      <c r="BD144" s="17">
        <v>9.1038360496032405E-3</v>
      </c>
      <c r="BE144" s="17"/>
      <c r="BF144" s="17">
        <v>1.1067753440162399E-2</v>
      </c>
      <c r="BG144" s="17">
        <v>6.0816264412725703E-2</v>
      </c>
      <c r="BH144" s="17"/>
      <c r="BI144" s="17">
        <v>1.38844446248317E-2</v>
      </c>
      <c r="BJ144" s="17">
        <v>1.0651838288294101E-2</v>
      </c>
      <c r="BK144" s="17"/>
      <c r="BL144" s="17">
        <v>9.0122632193799894E-3</v>
      </c>
      <c r="BM144" s="17">
        <v>1.2939794463043299E-2</v>
      </c>
      <c r="BN144" s="17">
        <v>6.8396508131145098E-3</v>
      </c>
      <c r="BO144" s="17">
        <v>6.3212541010062698E-2</v>
      </c>
    </row>
    <row r="145" spans="2:67" x14ac:dyDescent="0.35">
      <c r="B145" t="s">
        <v>161</v>
      </c>
      <c r="C145" s="17">
        <v>8.2206780057128906E-3</v>
      </c>
      <c r="D145" s="17">
        <v>4.56239930807546E-5</v>
      </c>
      <c r="E145" s="17">
        <v>2.4414797492991001E-2</v>
      </c>
      <c r="F145" s="17">
        <v>1.20198876033054E-4</v>
      </c>
      <c r="G145" s="17">
        <v>0</v>
      </c>
      <c r="H145" s="17">
        <v>0</v>
      </c>
      <c r="I145" s="17">
        <v>9.6317610208998903E-3</v>
      </c>
      <c r="J145" s="17">
        <v>8.18845177951639E-5</v>
      </c>
      <c r="K145" s="17">
        <v>0</v>
      </c>
      <c r="L145" s="17">
        <v>2.2026276351640199E-3</v>
      </c>
      <c r="M145" s="17">
        <v>1.63409971185156E-2</v>
      </c>
      <c r="N145" s="17">
        <v>0</v>
      </c>
      <c r="O145" s="17">
        <v>0</v>
      </c>
      <c r="P145" s="17">
        <v>0</v>
      </c>
      <c r="Q145" s="17">
        <v>0</v>
      </c>
      <c r="R145" s="17">
        <v>0</v>
      </c>
      <c r="S145" s="17">
        <v>0</v>
      </c>
      <c r="T145" s="17"/>
      <c r="U145" s="17">
        <v>9.2752979780635694E-3</v>
      </c>
      <c r="V145" s="17">
        <v>0</v>
      </c>
      <c r="W145" s="17">
        <v>2.0693406340908601E-2</v>
      </c>
      <c r="X145" s="17">
        <v>1.39903645478537E-2</v>
      </c>
      <c r="Y145" s="17"/>
      <c r="Z145" s="17">
        <v>8.1846885347093903E-3</v>
      </c>
      <c r="AA145" s="17">
        <v>0</v>
      </c>
      <c r="AB145" s="17">
        <v>0</v>
      </c>
      <c r="AC145" s="17">
        <v>5.9991747575590802E-2</v>
      </c>
      <c r="AD145" s="17">
        <v>3.6833187232369401E-3</v>
      </c>
      <c r="AE145" s="17">
        <v>7.5198658168961399E-3</v>
      </c>
      <c r="AF145" s="17">
        <v>1.29336279072645E-3</v>
      </c>
      <c r="AG145" s="17">
        <v>9.6744294970584402E-4</v>
      </c>
      <c r="AH145" s="17">
        <v>7.9857325266610203E-4</v>
      </c>
      <c r="AI145" s="17">
        <v>1.7188241352664E-3</v>
      </c>
      <c r="AJ145" s="17"/>
      <c r="AK145" s="17">
        <v>0</v>
      </c>
      <c r="AL145" s="17">
        <v>0</v>
      </c>
      <c r="AM145" s="17">
        <v>0</v>
      </c>
      <c r="AN145" s="17">
        <v>0</v>
      </c>
      <c r="AO145" s="17">
        <v>3.3836481634041899E-3</v>
      </c>
      <c r="AP145" s="17">
        <v>4.4950327618138601E-2</v>
      </c>
      <c r="AQ145" s="17">
        <v>5.08189178007276E-2</v>
      </c>
      <c r="AR145" s="17"/>
      <c r="AS145" s="17">
        <v>1.7903406798210401E-2</v>
      </c>
      <c r="AT145" s="17">
        <v>4.6141653784980896E-3</v>
      </c>
      <c r="AU145" s="17"/>
      <c r="AV145" s="17">
        <v>3.37871145861026E-3</v>
      </c>
      <c r="AW145" s="17">
        <v>5.1274012749812504E-4</v>
      </c>
      <c r="AX145" s="17">
        <v>4.2901086195697997E-2</v>
      </c>
      <c r="AY145" s="17"/>
      <c r="AZ145" s="17">
        <v>5.4504329232564399E-4</v>
      </c>
      <c r="BA145" s="17">
        <v>8.5855371921862399E-3</v>
      </c>
      <c r="BB145" s="17"/>
      <c r="BC145" s="17">
        <v>1.26443653912355E-2</v>
      </c>
      <c r="BD145" s="17">
        <v>5.4943154129919501E-3</v>
      </c>
      <c r="BE145" s="17"/>
      <c r="BF145" s="17">
        <v>8.1977528817757592E-3</v>
      </c>
      <c r="BG145" s="17">
        <v>1.39903645478537E-2</v>
      </c>
      <c r="BH145" s="17"/>
      <c r="BI145" s="17">
        <v>2.5501165725217899E-2</v>
      </c>
      <c r="BJ145" s="17">
        <v>4.1785731651017002E-3</v>
      </c>
      <c r="BK145" s="17"/>
      <c r="BL145" s="17">
        <v>7.3985174203397303E-3</v>
      </c>
      <c r="BM145" s="17">
        <v>1.19290099324944E-2</v>
      </c>
      <c r="BN145" s="17">
        <v>1.56237038770055E-3</v>
      </c>
      <c r="BO145" s="17">
        <v>1.2488070902801501E-3</v>
      </c>
    </row>
    <row r="146" spans="2:67" x14ac:dyDescent="0.35">
      <c r="B146" t="s">
        <v>162</v>
      </c>
      <c r="C146" s="17">
        <v>6.5394219592499001E-3</v>
      </c>
      <c r="D146" s="17">
        <v>2.2088685010302499E-2</v>
      </c>
      <c r="E146" s="17">
        <v>5.0324613780262402E-5</v>
      </c>
      <c r="F146" s="17">
        <v>0</v>
      </c>
      <c r="G146" s="17">
        <v>0</v>
      </c>
      <c r="H146" s="17">
        <v>0</v>
      </c>
      <c r="I146" s="17">
        <v>0</v>
      </c>
      <c r="J146" s="17">
        <v>8.18845177951639E-5</v>
      </c>
      <c r="K146" s="17">
        <v>0</v>
      </c>
      <c r="L146" s="17">
        <v>0</v>
      </c>
      <c r="M146" s="17">
        <v>0</v>
      </c>
      <c r="N146" s="17">
        <v>0</v>
      </c>
      <c r="O146" s="17">
        <v>0</v>
      </c>
      <c r="P146" s="17">
        <v>2.00342126098032E-4</v>
      </c>
      <c r="Q146" s="17">
        <v>0</v>
      </c>
      <c r="R146" s="17">
        <v>0</v>
      </c>
      <c r="S146" s="17">
        <v>0.14925077086791599</v>
      </c>
      <c r="T146" s="17"/>
      <c r="U146" s="17">
        <v>7.8246097930653007E-3</v>
      </c>
      <c r="V146" s="17">
        <v>0</v>
      </c>
      <c r="W146" s="17">
        <v>0</v>
      </c>
      <c r="X146" s="17">
        <v>7.8678731523048502E-3</v>
      </c>
      <c r="Y146" s="17"/>
      <c r="Z146" s="17">
        <v>0</v>
      </c>
      <c r="AA146" s="17">
        <v>3.1212075833646099E-2</v>
      </c>
      <c r="AB146" s="17">
        <v>0</v>
      </c>
      <c r="AC146" s="17">
        <v>8.9298807754775202E-5</v>
      </c>
      <c r="AD146" s="17">
        <v>0</v>
      </c>
      <c r="AE146" s="17">
        <v>0</v>
      </c>
      <c r="AF146" s="17">
        <v>0</v>
      </c>
      <c r="AG146" s="17">
        <v>1.0213623727990599E-3</v>
      </c>
      <c r="AH146" s="17">
        <v>7.5640637094466295E-4</v>
      </c>
      <c r="AI146" s="17">
        <v>2.5232382970198902E-3</v>
      </c>
      <c r="AJ146" s="17"/>
      <c r="AK146" s="17">
        <v>0</v>
      </c>
      <c r="AL146" s="17">
        <v>0</v>
      </c>
      <c r="AM146" s="17">
        <v>0</v>
      </c>
      <c r="AN146" s="17">
        <v>0</v>
      </c>
      <c r="AO146" s="17">
        <v>3.75249609684397E-2</v>
      </c>
      <c r="AP146" s="17">
        <v>1.26592566617628E-4</v>
      </c>
      <c r="AQ146" s="17">
        <v>3.9588739311538397E-2</v>
      </c>
      <c r="AR146" s="17"/>
      <c r="AS146" s="17">
        <v>9.0862473950781302E-5</v>
      </c>
      <c r="AT146" s="17">
        <v>8.9413080090892001E-3</v>
      </c>
      <c r="AU146" s="17"/>
      <c r="AV146" s="17">
        <v>1.91304024069838E-4</v>
      </c>
      <c r="AW146" s="17">
        <v>1.2368544191122E-4</v>
      </c>
      <c r="AX146" s="17">
        <v>0</v>
      </c>
      <c r="AY146" s="17"/>
      <c r="AZ146" s="17">
        <v>3.3379828379784E-4</v>
      </c>
      <c r="BA146" s="17">
        <v>6.8344045750635797E-3</v>
      </c>
      <c r="BB146" s="17"/>
      <c r="BC146" s="17">
        <v>7.8001452213427901E-3</v>
      </c>
      <c r="BD146" s="17">
        <v>5.7624256568457001E-3</v>
      </c>
      <c r="BE146" s="17"/>
      <c r="BF146" s="17">
        <v>6.5341435254870298E-3</v>
      </c>
      <c r="BG146" s="17">
        <v>7.8678731523048502E-3</v>
      </c>
      <c r="BH146" s="17"/>
      <c r="BI146" s="17">
        <v>1.3007812193924201E-4</v>
      </c>
      <c r="BJ146" s="17">
        <v>8.0386412041264597E-3</v>
      </c>
      <c r="BK146" s="17"/>
      <c r="BL146" s="17">
        <v>7.7970557044825303E-3</v>
      </c>
      <c r="BM146" s="17">
        <v>7.6408667381552102E-3</v>
      </c>
      <c r="BN146" s="17">
        <v>9.6328879550010803E-5</v>
      </c>
      <c r="BO146" s="17">
        <v>9.35182943472115E-4</v>
      </c>
    </row>
    <row r="147" spans="2:67" x14ac:dyDescent="0.35">
      <c r="B147" t="s">
        <v>83</v>
      </c>
      <c r="C147" s="17">
        <v>4.0787544297255902E-2</v>
      </c>
      <c r="D147" s="17">
        <v>4.4086122034443398E-2</v>
      </c>
      <c r="E147" s="17">
        <v>6.6378155727522597E-3</v>
      </c>
      <c r="F147" s="17">
        <v>5.8193834691038698E-2</v>
      </c>
      <c r="G147" s="17">
        <v>0.14363979761059001</v>
      </c>
      <c r="H147" s="17">
        <v>2.4377970819849299E-3</v>
      </c>
      <c r="I147" s="17">
        <v>0</v>
      </c>
      <c r="J147" s="17">
        <v>8.9843076650863399E-2</v>
      </c>
      <c r="K147" s="17">
        <v>0</v>
      </c>
      <c r="L147" s="17">
        <v>2.2078162675897399E-2</v>
      </c>
      <c r="M147" s="17">
        <v>7.1330854453102693E-2</v>
      </c>
      <c r="N147" s="17">
        <v>0</v>
      </c>
      <c r="O147" s="17">
        <v>0</v>
      </c>
      <c r="P147" s="17">
        <v>2.00342126098032E-4</v>
      </c>
      <c r="Q147" s="17">
        <v>0</v>
      </c>
      <c r="R147" s="17">
        <v>8.6426119304378796E-2</v>
      </c>
      <c r="S147" s="17">
        <v>0</v>
      </c>
      <c r="T147" s="17"/>
      <c r="U147" s="17">
        <v>4.1830659096654198E-2</v>
      </c>
      <c r="V147" s="17">
        <v>3.8158319738982698E-2</v>
      </c>
      <c r="W147" s="17">
        <v>2.2322197528586399E-2</v>
      </c>
      <c r="X147" s="17">
        <v>1.77792860791996E-2</v>
      </c>
      <c r="Y147" s="17"/>
      <c r="Z147" s="17">
        <v>5.3510577831931701E-2</v>
      </c>
      <c r="AA147" s="17">
        <v>1.6123039270524098E-2</v>
      </c>
      <c r="AB147" s="17">
        <v>0</v>
      </c>
      <c r="AC147" s="17">
        <v>0</v>
      </c>
      <c r="AD147" s="17">
        <v>0</v>
      </c>
      <c r="AE147" s="17">
        <v>2.3835057833453601E-2</v>
      </c>
      <c r="AF147" s="17">
        <v>0</v>
      </c>
      <c r="AG147" s="17">
        <v>0</v>
      </c>
      <c r="AH147" s="17">
        <v>0</v>
      </c>
      <c r="AI147" s="17">
        <v>3.65960500832479E-2</v>
      </c>
      <c r="AJ147" s="17"/>
      <c r="AK147" s="17">
        <v>7.1781783499699603E-2</v>
      </c>
      <c r="AL147" s="17">
        <v>5.4717761164061601E-5</v>
      </c>
      <c r="AM147" s="17">
        <v>1.47390784258963E-2</v>
      </c>
      <c r="AN147" s="17">
        <v>0</v>
      </c>
      <c r="AO147" s="17">
        <v>3.8771039359529698E-2</v>
      </c>
      <c r="AP147" s="17">
        <v>0</v>
      </c>
      <c r="AQ147" s="17">
        <v>7.7279496087582299E-5</v>
      </c>
      <c r="AR147" s="17"/>
      <c r="AS147" s="17">
        <v>1.8446257552579899E-2</v>
      </c>
      <c r="AT147" s="17">
        <v>4.91089725309303E-2</v>
      </c>
      <c r="AU147" s="17"/>
      <c r="AV147" s="17">
        <v>0</v>
      </c>
      <c r="AW147" s="17">
        <v>9.5526273889566497E-5</v>
      </c>
      <c r="AX147" s="17">
        <v>1.74001796500418E-2</v>
      </c>
      <c r="AY147" s="17"/>
      <c r="AZ147" s="17">
        <v>0</v>
      </c>
      <c r="BA147" s="17">
        <v>4.2726369005079298E-2</v>
      </c>
      <c r="BB147" s="17"/>
      <c r="BC147" s="17">
        <v>8.5768570820841702E-2</v>
      </c>
      <c r="BD147" s="17">
        <v>1.30652896692641E-2</v>
      </c>
      <c r="BE147" s="17"/>
      <c r="BF147" s="17">
        <v>4.0878964717996902E-2</v>
      </c>
      <c r="BG147" s="17">
        <v>1.77792860791996E-2</v>
      </c>
      <c r="BH147" s="17"/>
      <c r="BI147" s="17">
        <v>4.9832300799553003E-2</v>
      </c>
      <c r="BJ147" s="17">
        <v>3.8671871717087997E-2</v>
      </c>
      <c r="BK147" s="17"/>
      <c r="BL147" s="17">
        <v>5.9797137606661298E-2</v>
      </c>
      <c r="BM147" s="17">
        <v>2.3859222634866301E-2</v>
      </c>
      <c r="BN147" s="17">
        <v>1.0565608601512899E-2</v>
      </c>
      <c r="BO147" s="17">
        <v>3.5134511575955697E-4</v>
      </c>
    </row>
    <row r="148" spans="2:67" x14ac:dyDescent="0.35">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17"/>
      <c r="BB148" s="17"/>
      <c r="BC148" s="17"/>
      <c r="BD148" s="17"/>
      <c r="BE148" s="17"/>
      <c r="BF148" s="17"/>
      <c r="BG148" s="17"/>
      <c r="BH148" s="17"/>
      <c r="BI148" s="17"/>
      <c r="BJ148" s="17"/>
      <c r="BK148" s="17"/>
      <c r="BL148" s="17"/>
      <c r="BM148" s="17"/>
      <c r="BN148" s="17"/>
      <c r="BO148" s="17"/>
    </row>
    <row r="149" spans="2:67" x14ac:dyDescent="0.35">
      <c r="B149" s="6" t="s">
        <v>178</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17"/>
      <c r="BB149" s="17"/>
      <c r="BC149" s="17"/>
      <c r="BD149" s="17"/>
      <c r="BE149" s="17"/>
      <c r="BF149" s="17"/>
      <c r="BG149" s="17"/>
      <c r="BH149" s="17"/>
      <c r="BI149" s="17"/>
      <c r="BJ149" s="17"/>
      <c r="BK149" s="17"/>
      <c r="BL149" s="17"/>
      <c r="BM149" s="17"/>
      <c r="BN149" s="17"/>
      <c r="BO149" s="17"/>
    </row>
    <row r="150" spans="2:67" x14ac:dyDescent="0.35">
      <c r="B150" s="24" t="s">
        <v>85</v>
      </c>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17"/>
      <c r="BB150" s="17"/>
      <c r="BC150" s="17"/>
      <c r="BD150" s="17"/>
      <c r="BE150" s="17"/>
      <c r="BF150" s="17"/>
      <c r="BG150" s="17"/>
      <c r="BH150" s="17"/>
      <c r="BI150" s="17"/>
      <c r="BJ150" s="17"/>
      <c r="BK150" s="17"/>
      <c r="BL150" s="17"/>
      <c r="BM150" s="17"/>
      <c r="BN150" s="17"/>
      <c r="BO150" s="17"/>
    </row>
    <row r="151" spans="2:67" x14ac:dyDescent="0.35">
      <c r="B151" t="s">
        <v>166</v>
      </c>
      <c r="C151" s="17">
        <v>0.50424031922014101</v>
      </c>
      <c r="D151" s="17">
        <v>0.46687234121374499</v>
      </c>
      <c r="E151" s="17">
        <v>0.59465491055005204</v>
      </c>
      <c r="F151" s="17">
        <v>0.58758290393008705</v>
      </c>
      <c r="G151" s="17">
        <v>0.46516729213250202</v>
      </c>
      <c r="H151" s="17">
        <v>0.638215180647146</v>
      </c>
      <c r="I151" s="17">
        <v>0.61170249614642203</v>
      </c>
      <c r="J151" s="17">
        <v>0.52118466301452804</v>
      </c>
      <c r="K151" s="17">
        <v>0.57112453837683996</v>
      </c>
      <c r="L151" s="17">
        <v>0.50905114290968201</v>
      </c>
      <c r="M151" s="17">
        <v>0.48082105479769099</v>
      </c>
      <c r="N151" s="17">
        <v>0.408227014286692</v>
      </c>
      <c r="O151" s="17">
        <v>0.48207072033514298</v>
      </c>
      <c r="P151" s="17">
        <v>0.54554174942800704</v>
      </c>
      <c r="Q151" s="17">
        <v>0.63183674936629297</v>
      </c>
      <c r="R151" s="17">
        <v>0.172317805209205</v>
      </c>
      <c r="S151" s="17">
        <v>0.28014172886031202</v>
      </c>
      <c r="T151" s="17"/>
      <c r="U151" s="17">
        <v>0.54243447144007395</v>
      </c>
      <c r="V151" s="17">
        <v>0.33975111069257302</v>
      </c>
      <c r="W151" s="17">
        <v>0.19644266882189601</v>
      </c>
      <c r="X151" s="17">
        <v>9.2665599741015695E-2</v>
      </c>
      <c r="Y151" s="17"/>
      <c r="Z151" s="17">
        <v>0.574576342222752</v>
      </c>
      <c r="AA151" s="17">
        <v>0.40943695670652702</v>
      </c>
      <c r="AB151" s="17">
        <v>0.451042887092787</v>
      </c>
      <c r="AC151" s="17">
        <v>0.46915036658152998</v>
      </c>
      <c r="AD151" s="17">
        <v>0.41650402726785102</v>
      </c>
      <c r="AE151" s="17">
        <v>0.40423749075378201</v>
      </c>
      <c r="AF151" s="17">
        <v>0.24666801944820099</v>
      </c>
      <c r="AG151" s="17">
        <v>0.48311960284055999</v>
      </c>
      <c r="AH151" s="17">
        <v>0.38628717349838998</v>
      </c>
      <c r="AI151" s="17">
        <v>6.7839938695729698E-2</v>
      </c>
      <c r="AJ151" s="17"/>
      <c r="AK151" s="17">
        <v>0.59527690817160395</v>
      </c>
      <c r="AL151" s="17">
        <v>0.45987148943314299</v>
      </c>
      <c r="AM151" s="17">
        <v>0.30379654088226099</v>
      </c>
      <c r="AN151" s="17">
        <v>0.494909367400231</v>
      </c>
      <c r="AO151" s="17">
        <v>0.574094788470221</v>
      </c>
      <c r="AP151" s="17">
        <v>0.51080293106792196</v>
      </c>
      <c r="AQ151" s="17">
        <v>0.42423064111137798</v>
      </c>
      <c r="AR151" s="17"/>
      <c r="AS151" s="17">
        <v>0.29927524583664999</v>
      </c>
      <c r="AT151" s="17">
        <v>0.58058337716764197</v>
      </c>
      <c r="AU151" s="17"/>
      <c r="AV151" s="17">
        <v>0.21109474534238901</v>
      </c>
      <c r="AW151" s="17">
        <v>0.137963017157713</v>
      </c>
      <c r="AX151" s="17">
        <v>0.40809393307230102</v>
      </c>
      <c r="AY151" s="17"/>
      <c r="AZ151" s="17">
        <v>0.241575765509529</v>
      </c>
      <c r="BA151" s="17">
        <v>0.51672600658812995</v>
      </c>
      <c r="BB151" s="17"/>
      <c r="BC151" s="17">
        <v>0.56547358402173498</v>
      </c>
      <c r="BD151" s="17">
        <v>0.46650164827978502</v>
      </c>
      <c r="BE151" s="17"/>
      <c r="BF151" s="17">
        <v>0.50587565961247105</v>
      </c>
      <c r="BG151" s="17">
        <v>9.2665599741015695E-2</v>
      </c>
      <c r="BH151" s="17"/>
      <c r="BI151" s="17">
        <v>0.22243379170809099</v>
      </c>
      <c r="BJ151" s="17">
        <v>0.570158107390353</v>
      </c>
      <c r="BK151" s="17"/>
      <c r="BL151" s="17">
        <v>0.66228343475516105</v>
      </c>
      <c r="BM151" s="17">
        <v>0.42608556266646702</v>
      </c>
      <c r="BN151" s="17">
        <v>0.24370425385421501</v>
      </c>
      <c r="BO151" s="17">
        <v>4.5267329423909998E-3</v>
      </c>
    </row>
    <row r="152" spans="2:67" x14ac:dyDescent="0.35">
      <c r="B152" t="s">
        <v>167</v>
      </c>
      <c r="C152" s="17">
        <v>7.6384571617188798E-2</v>
      </c>
      <c r="D152" s="17">
        <v>7.9510993764993307E-2</v>
      </c>
      <c r="E152" s="17">
        <v>8.8739940593914504E-2</v>
      </c>
      <c r="F152" s="17">
        <v>6.0298093080481001E-2</v>
      </c>
      <c r="G152" s="17">
        <v>0.174494293015275</v>
      </c>
      <c r="H152" s="17">
        <v>0.32154538740555799</v>
      </c>
      <c r="I152" s="17">
        <v>9.46664357081696E-2</v>
      </c>
      <c r="J152" s="17">
        <v>8.3588691232846096E-2</v>
      </c>
      <c r="K152" s="17">
        <v>0</v>
      </c>
      <c r="L152" s="17">
        <v>3.8407581546593898E-2</v>
      </c>
      <c r="M152" s="17">
        <v>9.9095591287537005E-2</v>
      </c>
      <c r="N152" s="17">
        <v>3.5312922941978398E-3</v>
      </c>
      <c r="O152" s="17">
        <v>2.9871390531505202E-3</v>
      </c>
      <c r="P152" s="17">
        <v>6.6138838288658597E-3</v>
      </c>
      <c r="Q152" s="17">
        <v>0.10550000504766401</v>
      </c>
      <c r="R152" s="17">
        <v>3.56288933034842E-4</v>
      </c>
      <c r="S152" s="17">
        <v>0.149559685139489</v>
      </c>
      <c r="T152" s="17"/>
      <c r="U152" s="17">
        <v>5.9020245223369801E-2</v>
      </c>
      <c r="V152" s="17">
        <v>0.155535515541709</v>
      </c>
      <c r="W152" s="17">
        <v>0.198459002538384</v>
      </c>
      <c r="X152" s="17">
        <v>0.20441450345718901</v>
      </c>
      <c r="Y152" s="17"/>
      <c r="Z152" s="17">
        <v>3.8132434952305498E-2</v>
      </c>
      <c r="AA152" s="17">
        <v>7.8165076306585105E-2</v>
      </c>
      <c r="AB152" s="17">
        <v>5.8480855942480502E-2</v>
      </c>
      <c r="AC152" s="17">
        <v>0.152423080544349</v>
      </c>
      <c r="AD152" s="17">
        <v>0.101747552414476</v>
      </c>
      <c r="AE152" s="17">
        <v>0.16507354463701199</v>
      </c>
      <c r="AF152" s="17">
        <v>0.223946953373931</v>
      </c>
      <c r="AG152" s="17">
        <v>0.39240501143993201</v>
      </c>
      <c r="AH152" s="17">
        <v>0.276104891196497</v>
      </c>
      <c r="AI152" s="17">
        <v>0.225373452398721</v>
      </c>
      <c r="AJ152" s="17"/>
      <c r="AK152" s="17">
        <v>3.39260899454248E-2</v>
      </c>
      <c r="AL152" s="17">
        <v>9.4868474289618407E-2</v>
      </c>
      <c r="AM152" s="17">
        <v>0.13661495428161999</v>
      </c>
      <c r="AN152" s="17">
        <v>5.8358575899366001E-2</v>
      </c>
      <c r="AO152" s="17">
        <v>0.13074772495673101</v>
      </c>
      <c r="AP152" s="17">
        <v>0.1045894307424</v>
      </c>
      <c r="AQ152" s="17">
        <v>4.5542370008398399E-2</v>
      </c>
      <c r="AR152" s="17"/>
      <c r="AS152" s="17">
        <v>0.13652321716473001</v>
      </c>
      <c r="AT152" s="17">
        <v>5.3984813326028398E-2</v>
      </c>
      <c r="AU152" s="17"/>
      <c r="AV152" s="17">
        <v>0.20600031003849201</v>
      </c>
      <c r="AW152" s="17">
        <v>0.228603747762533</v>
      </c>
      <c r="AX152" s="17">
        <v>3.3479861718751197E-2</v>
      </c>
      <c r="AY152" s="17"/>
      <c r="AZ152" s="17">
        <v>0.30812129256761001</v>
      </c>
      <c r="BA152" s="17">
        <v>6.5369030279023604E-2</v>
      </c>
      <c r="BB152" s="17"/>
      <c r="BC152" s="17">
        <v>9.2639313963026895E-2</v>
      </c>
      <c r="BD152" s="17">
        <v>6.6366612022881993E-2</v>
      </c>
      <c r="BE152" s="17"/>
      <c r="BF152" s="17">
        <v>7.58758607827862E-2</v>
      </c>
      <c r="BG152" s="17">
        <v>0.20441450345718901</v>
      </c>
      <c r="BH152" s="17"/>
      <c r="BI152" s="17">
        <v>0.118491250834106</v>
      </c>
      <c r="BJ152" s="17">
        <v>6.6535335030384904E-2</v>
      </c>
      <c r="BK152" s="17"/>
      <c r="BL152" s="17">
        <v>3.3817892078043997E-2</v>
      </c>
      <c r="BM152" s="17">
        <v>8.1922863835086901E-2</v>
      </c>
      <c r="BN152" s="17">
        <v>0.220174972519974</v>
      </c>
      <c r="BO152" s="17">
        <v>1.9557585920899401E-2</v>
      </c>
    </row>
    <row r="153" spans="2:67" x14ac:dyDescent="0.35">
      <c r="B153" t="s">
        <v>168</v>
      </c>
      <c r="C153" s="17">
        <v>3.7288376398783601E-2</v>
      </c>
      <c r="D153" s="17">
        <v>1.9947693081751101E-2</v>
      </c>
      <c r="E153" s="17">
        <v>5.7430722008277001E-2</v>
      </c>
      <c r="F153" s="17">
        <v>6.1379882964778497E-2</v>
      </c>
      <c r="G153" s="17">
        <v>7.0177028012025804E-4</v>
      </c>
      <c r="H153" s="17">
        <v>2.4377970819849299E-3</v>
      </c>
      <c r="I153" s="17">
        <v>2.1126955646837298E-2</v>
      </c>
      <c r="J153" s="17">
        <v>6.5218203796248805E-2</v>
      </c>
      <c r="K153" s="17">
        <v>0</v>
      </c>
      <c r="L153" s="17">
        <v>0.147782367840157</v>
      </c>
      <c r="M153" s="17">
        <v>7.8108245724096397E-3</v>
      </c>
      <c r="N153" s="17">
        <v>1.60018376167749E-3</v>
      </c>
      <c r="O153" s="17">
        <v>1.6435710138281601E-2</v>
      </c>
      <c r="P153" s="17">
        <v>1.0017106304901599E-3</v>
      </c>
      <c r="Q153" s="17">
        <v>6.17033859765884E-3</v>
      </c>
      <c r="R153" s="17">
        <v>1.78144466517421E-4</v>
      </c>
      <c r="S153" s="17">
        <v>4.0436872103386798E-2</v>
      </c>
      <c r="T153" s="17"/>
      <c r="U153" s="17">
        <v>3.2546523114060102E-2</v>
      </c>
      <c r="V153" s="17">
        <v>5.0219517163117303E-2</v>
      </c>
      <c r="W153" s="17">
        <v>0.110093830300032</v>
      </c>
      <c r="X153" s="17">
        <v>0.167864965929333</v>
      </c>
      <c r="Y153" s="17"/>
      <c r="Z153" s="17">
        <v>4.0305984278362801E-2</v>
      </c>
      <c r="AA153" s="17">
        <v>3.5519222608416098E-2</v>
      </c>
      <c r="AB153" s="17">
        <v>1.76440000163623E-2</v>
      </c>
      <c r="AC153" s="17">
        <v>4.3359845856765999E-2</v>
      </c>
      <c r="AD153" s="17">
        <v>2.4675119317422702E-2</v>
      </c>
      <c r="AE153" s="17">
        <v>3.5054849503584597E-2</v>
      </c>
      <c r="AF153" s="17">
        <v>7.04136585870766E-2</v>
      </c>
      <c r="AG153" s="17">
        <v>2.3793934521415101E-2</v>
      </c>
      <c r="AH153" s="17">
        <v>2.6323508344292899E-2</v>
      </c>
      <c r="AI153" s="17">
        <v>0.185422352832631</v>
      </c>
      <c r="AJ153" s="17"/>
      <c r="AK153" s="17">
        <v>8.1727214182864397E-2</v>
      </c>
      <c r="AL153" s="17">
        <v>6.8589080410585604E-2</v>
      </c>
      <c r="AM153" s="17">
        <v>3.8558505740429003E-2</v>
      </c>
      <c r="AN153" s="17">
        <v>1.09891943749299E-2</v>
      </c>
      <c r="AO153" s="17">
        <v>3.5278935201861698E-2</v>
      </c>
      <c r="AP153" s="17">
        <v>1.9510045608247699E-2</v>
      </c>
      <c r="AQ153" s="17">
        <v>1.13671917654097E-2</v>
      </c>
      <c r="AR153" s="17"/>
      <c r="AS153" s="17">
        <v>7.6661368129417901E-2</v>
      </c>
      <c r="AT153" s="17">
        <v>2.2623172519709502E-2</v>
      </c>
      <c r="AU153" s="17"/>
      <c r="AV153" s="17">
        <v>4.2527350214962303E-2</v>
      </c>
      <c r="AW153" s="17">
        <v>0.119052936188659</v>
      </c>
      <c r="AX153" s="17">
        <v>8.1684587674677595E-2</v>
      </c>
      <c r="AY153" s="17"/>
      <c r="AZ153" s="17">
        <v>3.0651380431990401E-2</v>
      </c>
      <c r="BA153" s="17">
        <v>3.7603864177904602E-2</v>
      </c>
      <c r="BB153" s="17"/>
      <c r="BC153" s="17">
        <v>2.3553931549045101E-2</v>
      </c>
      <c r="BD153" s="17">
        <v>4.5753051545735002E-2</v>
      </c>
      <c r="BE153" s="17"/>
      <c r="BF153" s="17">
        <v>3.6769546740289802E-2</v>
      </c>
      <c r="BG153" s="17">
        <v>0.167864965929333</v>
      </c>
      <c r="BH153" s="17"/>
      <c r="BI153" s="17">
        <v>8.7586021165036804E-2</v>
      </c>
      <c r="BJ153" s="17">
        <v>2.5523178756153699E-2</v>
      </c>
      <c r="BK153" s="17"/>
      <c r="BL153" s="17">
        <v>1.0053298798613299E-2</v>
      </c>
      <c r="BM153" s="17">
        <v>5.3219099274123098E-2</v>
      </c>
      <c r="BN153" s="17">
        <v>8.0361691154016604E-2</v>
      </c>
      <c r="BO153" s="17">
        <v>3.7269124104914501E-2</v>
      </c>
    </row>
    <row r="154" spans="2:67" x14ac:dyDescent="0.35">
      <c r="B154" t="s">
        <v>169</v>
      </c>
      <c r="C154" s="17">
        <v>1.64273683123074E-2</v>
      </c>
      <c r="D154" s="17">
        <v>7.5696102161994499E-3</v>
      </c>
      <c r="E154" s="17">
        <v>2.7007492370843201E-2</v>
      </c>
      <c r="F154" s="17">
        <v>3.6059662809916201E-4</v>
      </c>
      <c r="G154" s="17">
        <v>2.33923426706753E-4</v>
      </c>
      <c r="H154" s="17">
        <v>3.5363837783325698E-2</v>
      </c>
      <c r="I154" s="17">
        <v>4.3480117450875504E-3</v>
      </c>
      <c r="J154" s="17">
        <v>1.4364132957807E-2</v>
      </c>
      <c r="K154" s="17">
        <v>0</v>
      </c>
      <c r="L154" s="17">
        <v>2.0634722894523699E-2</v>
      </c>
      <c r="M154" s="17">
        <v>1.19842461015735E-2</v>
      </c>
      <c r="N154" s="17">
        <v>1.1030825694762E-4</v>
      </c>
      <c r="O154" s="17">
        <v>1.99142603543368E-3</v>
      </c>
      <c r="P154" s="17">
        <v>9.6994888409721994E-2</v>
      </c>
      <c r="Q154" s="17">
        <v>3.59914238216028E-3</v>
      </c>
      <c r="R154" s="17">
        <v>2.9405368437713801E-3</v>
      </c>
      <c r="S154" s="17">
        <v>6.1782854314607603E-4</v>
      </c>
      <c r="T154" s="17"/>
      <c r="U154" s="17">
        <v>1.07584474758245E-2</v>
      </c>
      <c r="V154" s="17">
        <v>3.5960731842057003E-2</v>
      </c>
      <c r="W154" s="17">
        <v>8.2156059259142294E-2</v>
      </c>
      <c r="X154" s="17">
        <v>0.143029503218537</v>
      </c>
      <c r="Y154" s="17"/>
      <c r="Z154" s="17">
        <v>2.2438721241626598E-3</v>
      </c>
      <c r="AA154" s="17">
        <v>4.6767847652252399E-2</v>
      </c>
      <c r="AB154" s="17">
        <v>1.5546216003107201E-4</v>
      </c>
      <c r="AC154" s="17">
        <v>3.1925635266477799E-3</v>
      </c>
      <c r="AD154" s="17">
        <v>8.1668780967417403E-3</v>
      </c>
      <c r="AE154" s="17">
        <v>2.6585497824895402E-2</v>
      </c>
      <c r="AF154" s="17">
        <v>0.131603757061039</v>
      </c>
      <c r="AG154" s="17">
        <v>1.39473680464336E-2</v>
      </c>
      <c r="AH154" s="17">
        <v>0.11019581660096101</v>
      </c>
      <c r="AI154" s="17">
        <v>8.4754811294141599E-2</v>
      </c>
      <c r="AJ154" s="17"/>
      <c r="AK154" s="17">
        <v>4.7934019881210002E-2</v>
      </c>
      <c r="AL154" s="17">
        <v>9.3501074730822607E-3</v>
      </c>
      <c r="AM154" s="17">
        <v>1.6660055151872001E-2</v>
      </c>
      <c r="AN154" s="17">
        <v>1.73751852871618E-3</v>
      </c>
      <c r="AO154" s="17">
        <v>7.5338678807648704E-3</v>
      </c>
      <c r="AP154" s="17">
        <v>8.8194311466208795E-3</v>
      </c>
      <c r="AQ154" s="17">
        <v>1.9135749414013001E-2</v>
      </c>
      <c r="AR154" s="17"/>
      <c r="AS154" s="17">
        <v>3.4611281193222099E-2</v>
      </c>
      <c r="AT154" s="17">
        <v>9.6544313827914997E-3</v>
      </c>
      <c r="AU154" s="17"/>
      <c r="AV154" s="17">
        <v>8.8889160726495497E-2</v>
      </c>
      <c r="AW154" s="17">
        <v>1.6823591496041401E-2</v>
      </c>
      <c r="AX154" s="17">
        <v>7.4589700719227096E-3</v>
      </c>
      <c r="AY154" s="17"/>
      <c r="AZ154" s="17">
        <v>1.4630678613727801E-2</v>
      </c>
      <c r="BA154" s="17">
        <v>1.6512773463314E-2</v>
      </c>
      <c r="BB154" s="17"/>
      <c r="BC154" s="17">
        <v>4.8398002285277401E-3</v>
      </c>
      <c r="BD154" s="17">
        <v>2.3568901926914701E-2</v>
      </c>
      <c r="BE154" s="17"/>
      <c r="BF154" s="17">
        <v>1.5924330649475699E-2</v>
      </c>
      <c r="BG154" s="17">
        <v>0.143029503218537</v>
      </c>
      <c r="BH154" s="17"/>
      <c r="BI154" s="17">
        <v>2.9335200726514299E-2</v>
      </c>
      <c r="BJ154" s="17">
        <v>1.34080778426077E-2</v>
      </c>
      <c r="BK154" s="17"/>
      <c r="BL154" s="17">
        <v>2.2166305233694101E-3</v>
      </c>
      <c r="BM154" s="17">
        <v>3.3548964274266797E-2</v>
      </c>
      <c r="BN154" s="17">
        <v>1.47711334450987E-2</v>
      </c>
      <c r="BO154" s="17">
        <v>2.35233693318492E-2</v>
      </c>
    </row>
    <row r="155" spans="2:67" x14ac:dyDescent="0.35">
      <c r="B155" t="s">
        <v>170</v>
      </c>
      <c r="C155" s="17">
        <v>1.8225483131157901E-2</v>
      </c>
      <c r="D155" s="17">
        <v>6.7252710157182996E-3</v>
      </c>
      <c r="E155" s="17">
        <v>2.4973350695566901E-2</v>
      </c>
      <c r="F155" s="17">
        <v>4.8079550413221601E-4</v>
      </c>
      <c r="G155" s="17">
        <v>3.6273273227527799E-3</v>
      </c>
      <c r="H155" s="17">
        <v>0</v>
      </c>
      <c r="I155" s="17">
        <v>3.1057226750625302E-3</v>
      </c>
      <c r="J155" s="17">
        <v>3.9725966472577999E-2</v>
      </c>
      <c r="K155" s="17">
        <v>0</v>
      </c>
      <c r="L155" s="17">
        <v>4.5551271227417501E-4</v>
      </c>
      <c r="M155" s="17">
        <v>6.5589708093290299E-3</v>
      </c>
      <c r="N155" s="17">
        <v>1.4549656932632901E-2</v>
      </c>
      <c r="O155" s="17">
        <v>0</v>
      </c>
      <c r="P155" s="17">
        <v>2.91310380477274E-2</v>
      </c>
      <c r="Q155" s="17">
        <v>0</v>
      </c>
      <c r="R155" s="17">
        <v>0.17472390865342399</v>
      </c>
      <c r="S155" s="17">
        <v>3.0891427157303801E-4</v>
      </c>
      <c r="T155" s="17"/>
      <c r="U155" s="17">
        <v>1.09283385212549E-2</v>
      </c>
      <c r="V155" s="17">
        <v>5.0203999496638001E-2</v>
      </c>
      <c r="W155" s="17">
        <v>7.9446101485091403E-2</v>
      </c>
      <c r="X155" s="17">
        <v>6.3695804416978696E-2</v>
      </c>
      <c r="Y155" s="17"/>
      <c r="Z155" s="17">
        <v>0</v>
      </c>
      <c r="AA155" s="17">
        <v>2.9237324662775298E-2</v>
      </c>
      <c r="AB155" s="17">
        <v>1.0717499521036801E-2</v>
      </c>
      <c r="AC155" s="17">
        <v>7.2454853707142594E-2</v>
      </c>
      <c r="AD155" s="17">
        <v>4.2799910635254297E-2</v>
      </c>
      <c r="AE155" s="17">
        <v>4.6904849787114998E-3</v>
      </c>
      <c r="AF155" s="17">
        <v>9.0076401637066594E-2</v>
      </c>
      <c r="AG155" s="17">
        <v>1.16378341296279E-2</v>
      </c>
      <c r="AH155" s="17">
        <v>2.4439511537852999E-2</v>
      </c>
      <c r="AI155" s="17">
        <v>2.13988351074746E-2</v>
      </c>
      <c r="AJ155" s="17"/>
      <c r="AK155" s="17">
        <v>9.42669599194031E-3</v>
      </c>
      <c r="AL155" s="17">
        <v>2.1731658132519701E-2</v>
      </c>
      <c r="AM155" s="17">
        <v>0.114925784702486</v>
      </c>
      <c r="AN155" s="17">
        <v>7.0554618380447099E-3</v>
      </c>
      <c r="AO155" s="17">
        <v>4.1297117076053699E-2</v>
      </c>
      <c r="AP155" s="17">
        <v>1.8275311542124101E-2</v>
      </c>
      <c r="AQ155" s="17">
        <v>1.77611554993281E-3</v>
      </c>
      <c r="AR155" s="17"/>
      <c r="AS155" s="17">
        <v>5.2083571735133401E-2</v>
      </c>
      <c r="AT155" s="17">
        <v>5.6144076068480302E-3</v>
      </c>
      <c r="AU155" s="17"/>
      <c r="AV155" s="17">
        <v>5.4423607019525401E-2</v>
      </c>
      <c r="AW155" s="17">
        <v>2.6938567647105501E-2</v>
      </c>
      <c r="AX155" s="17">
        <v>7.2874979625350694E-2</v>
      </c>
      <c r="AY155" s="17"/>
      <c r="AZ155" s="17">
        <v>0.112667808286539</v>
      </c>
      <c r="BA155" s="17">
        <v>1.3736193162115299E-2</v>
      </c>
      <c r="BB155" s="17"/>
      <c r="BC155" s="17">
        <v>2.31853847586866E-2</v>
      </c>
      <c r="BD155" s="17">
        <v>1.51686463607466E-2</v>
      </c>
      <c r="BE155" s="17"/>
      <c r="BF155" s="17">
        <v>1.8044812527421499E-2</v>
      </c>
      <c r="BG155" s="17">
        <v>6.3695804416978696E-2</v>
      </c>
      <c r="BH155" s="17"/>
      <c r="BI155" s="17">
        <v>3.6094339104509501E-2</v>
      </c>
      <c r="BJ155" s="17">
        <v>1.40457521884633E-2</v>
      </c>
      <c r="BK155" s="17"/>
      <c r="BL155" s="17">
        <v>1.4259181440534701E-5</v>
      </c>
      <c r="BM155" s="17">
        <v>1.72408060609636E-2</v>
      </c>
      <c r="BN155" s="17">
        <v>6.3839569199339294E-2</v>
      </c>
      <c r="BO155" s="17">
        <v>0.159895779895777</v>
      </c>
    </row>
    <row r="156" spans="2:67" x14ac:dyDescent="0.35">
      <c r="B156" t="s">
        <v>171</v>
      </c>
      <c r="C156" s="17">
        <v>3.3359688775681698E-2</v>
      </c>
      <c r="D156" s="17">
        <v>1.53904477228302E-2</v>
      </c>
      <c r="E156" s="17">
        <v>2.3410718089509402E-3</v>
      </c>
      <c r="F156" s="17">
        <v>3.7277212747523799E-3</v>
      </c>
      <c r="G156" s="17">
        <v>0.122482287911913</v>
      </c>
      <c r="H156" s="17">
        <v>0</v>
      </c>
      <c r="I156" s="17">
        <v>6.2114453501250599E-4</v>
      </c>
      <c r="J156" s="17">
        <v>2.3280295250511899E-2</v>
      </c>
      <c r="K156" s="17">
        <v>1.7680254748959801E-3</v>
      </c>
      <c r="L156" s="17">
        <v>8.2008442939613693E-2</v>
      </c>
      <c r="M156" s="17">
        <v>4.3735914995799499E-2</v>
      </c>
      <c r="N156" s="17">
        <v>5.8095571611200297E-2</v>
      </c>
      <c r="O156" s="17">
        <v>9.9571301771683805E-4</v>
      </c>
      <c r="P156" s="17">
        <v>3.1065997883349002E-3</v>
      </c>
      <c r="Q156" s="17">
        <v>2.0558923333234401E-4</v>
      </c>
      <c r="R156" s="17">
        <v>0.195636912390007</v>
      </c>
      <c r="S156" s="17">
        <v>0</v>
      </c>
      <c r="T156" s="17"/>
      <c r="U156" s="17">
        <v>1.8163802424378199E-2</v>
      </c>
      <c r="V156" s="17">
        <v>0.11178288096366</v>
      </c>
      <c r="W156" s="17">
        <v>9.4522299628647402E-2</v>
      </c>
      <c r="X156" s="17">
        <v>6.6835764328893099E-2</v>
      </c>
      <c r="Y156" s="17"/>
      <c r="Z156" s="17">
        <v>7.8592685472260605E-3</v>
      </c>
      <c r="AA156" s="17">
        <v>3.4265572024789602E-2</v>
      </c>
      <c r="AB156" s="17">
        <v>0.119362079977476</v>
      </c>
      <c r="AC156" s="17">
        <v>2.6507077904258901E-2</v>
      </c>
      <c r="AD156" s="17">
        <v>0.114276236191783</v>
      </c>
      <c r="AE156" s="17">
        <v>8.6739108205454302E-3</v>
      </c>
      <c r="AF156" s="17">
        <v>1.15123679151387E-2</v>
      </c>
      <c r="AG156" s="17">
        <v>1.3369870740011201E-2</v>
      </c>
      <c r="AH156" s="17">
        <v>2.5167389399047699E-2</v>
      </c>
      <c r="AI156" s="17">
        <v>9.8819285138641397E-2</v>
      </c>
      <c r="AJ156" s="17"/>
      <c r="AK156" s="17">
        <v>1.9469124556504999E-2</v>
      </c>
      <c r="AL156" s="17">
        <v>4.4856999558689402E-2</v>
      </c>
      <c r="AM156" s="17">
        <v>0.11439073603109499</v>
      </c>
      <c r="AN156" s="17">
        <v>1.1489467952427401E-2</v>
      </c>
      <c r="AO156" s="17">
        <v>3.6856297585528698E-2</v>
      </c>
      <c r="AP156" s="17">
        <v>6.1240916624087802E-2</v>
      </c>
      <c r="AQ156" s="17">
        <v>4.8689535461355099E-2</v>
      </c>
      <c r="AR156" s="17"/>
      <c r="AS156" s="17">
        <v>6.8049443047719094E-2</v>
      </c>
      <c r="AT156" s="17">
        <v>2.0438843888027702E-2</v>
      </c>
      <c r="AU156" s="17"/>
      <c r="AV156" s="17">
        <v>5.6968382609677203E-2</v>
      </c>
      <c r="AW156" s="17">
        <v>4.2199933567958599E-2</v>
      </c>
      <c r="AX156" s="17">
        <v>0.101315793669135</v>
      </c>
      <c r="AY156" s="17"/>
      <c r="AZ156" s="17">
        <v>2.9412269803748201E-2</v>
      </c>
      <c r="BA156" s="17">
        <v>3.3547328251575102E-2</v>
      </c>
      <c r="BB156" s="17"/>
      <c r="BC156" s="17">
        <v>3.07220715538787E-2</v>
      </c>
      <c r="BD156" s="17">
        <v>3.4985278538415501E-2</v>
      </c>
      <c r="BE156" s="17"/>
      <c r="BF156" s="17">
        <v>3.3226675799087398E-2</v>
      </c>
      <c r="BG156" s="17">
        <v>6.6835764328893099E-2</v>
      </c>
      <c r="BH156" s="17"/>
      <c r="BI156" s="17">
        <v>9.2620868574347801E-2</v>
      </c>
      <c r="BJ156" s="17">
        <v>1.9497817188912601E-2</v>
      </c>
      <c r="BK156" s="17"/>
      <c r="BL156" s="17">
        <v>5.39508430203243E-4</v>
      </c>
      <c r="BM156" s="17">
        <v>4.0057510945854302E-2</v>
      </c>
      <c r="BN156" s="17">
        <v>0.104679516953792</v>
      </c>
      <c r="BO156" s="17">
        <v>0.19482738556788401</v>
      </c>
    </row>
    <row r="157" spans="2:67" x14ac:dyDescent="0.35">
      <c r="B157" t="s">
        <v>172</v>
      </c>
      <c r="C157" s="17">
        <v>2.8639964720915199E-2</v>
      </c>
      <c r="D157" s="17">
        <v>4.6345395677402298E-2</v>
      </c>
      <c r="E157" s="17">
        <v>1.49873195261459E-2</v>
      </c>
      <c r="F157" s="17">
        <v>3.36925183062892E-2</v>
      </c>
      <c r="G157" s="17">
        <v>6.7868077920920401E-3</v>
      </c>
      <c r="H157" s="17">
        <v>0</v>
      </c>
      <c r="I157" s="17">
        <v>6.2114453501250599E-4</v>
      </c>
      <c r="J157" s="17">
        <v>1.43350910776011E-3</v>
      </c>
      <c r="K157" s="17">
        <v>0</v>
      </c>
      <c r="L157" s="17">
        <v>0.100146845510167</v>
      </c>
      <c r="M157" s="17">
        <v>2.29337899790963E-2</v>
      </c>
      <c r="N157" s="17">
        <v>1.60018376167749E-3</v>
      </c>
      <c r="O157" s="17">
        <v>1.44442841028479E-2</v>
      </c>
      <c r="P157" s="17">
        <v>2.00342126098032E-4</v>
      </c>
      <c r="Q157" s="17">
        <v>0</v>
      </c>
      <c r="R157" s="17">
        <v>2.33191071808019E-2</v>
      </c>
      <c r="S157" s="17">
        <v>0.149559685139489</v>
      </c>
      <c r="T157" s="17"/>
      <c r="U157" s="17">
        <v>2.2759437597725401E-2</v>
      </c>
      <c r="V157" s="17">
        <v>5.17724208404357E-2</v>
      </c>
      <c r="W157" s="17">
        <v>9.5779820020799794E-2</v>
      </c>
      <c r="X157" s="17">
        <v>6.2358615429770899E-2</v>
      </c>
      <c r="Y157" s="17"/>
      <c r="Z157" s="17">
        <v>7.2189009006329704E-3</v>
      </c>
      <c r="AA157" s="17">
        <v>3.1662787302050598E-2</v>
      </c>
      <c r="AB157" s="17">
        <v>9.7639673143249308E-3</v>
      </c>
      <c r="AC157" s="17">
        <v>2.8563476101865101E-2</v>
      </c>
      <c r="AD157" s="17">
        <v>0.214873134043056</v>
      </c>
      <c r="AE157" s="17">
        <v>5.1119184906336997E-2</v>
      </c>
      <c r="AF157" s="17">
        <v>4.4250843738447301E-2</v>
      </c>
      <c r="AG157" s="17">
        <v>3.8206429821622097E-2</v>
      </c>
      <c r="AH157" s="17">
        <v>3.9290986114473798E-2</v>
      </c>
      <c r="AI157" s="17">
        <v>0.13367483167309399</v>
      </c>
      <c r="AJ157" s="17"/>
      <c r="AK157" s="17">
        <v>5.22714213862642E-3</v>
      </c>
      <c r="AL157" s="17">
        <v>3.0675797217244401E-2</v>
      </c>
      <c r="AM157" s="17">
        <v>8.8141025112257604E-3</v>
      </c>
      <c r="AN157" s="17">
        <v>2.719217554206E-2</v>
      </c>
      <c r="AO157" s="17">
        <v>3.6724049592701397E-2</v>
      </c>
      <c r="AP157" s="17">
        <v>5.79230567739471E-3</v>
      </c>
      <c r="AQ157" s="17">
        <v>0.12625503427690801</v>
      </c>
      <c r="AR157" s="17"/>
      <c r="AS157" s="17">
        <v>3.8871034020869798E-2</v>
      </c>
      <c r="AT157" s="17">
        <v>2.4829212461822001E-2</v>
      </c>
      <c r="AU157" s="17"/>
      <c r="AV157" s="17">
        <v>4.5092448716080903E-2</v>
      </c>
      <c r="AW157" s="17">
        <v>1.05879358595562E-2</v>
      </c>
      <c r="AX157" s="17">
        <v>5.74763405559073E-2</v>
      </c>
      <c r="AY157" s="17"/>
      <c r="AZ157" s="17">
        <v>1.16498770873698E-2</v>
      </c>
      <c r="BA157" s="17">
        <v>2.9447583866895999E-2</v>
      </c>
      <c r="BB157" s="17"/>
      <c r="BC157" s="17">
        <v>1.7373169938951501E-2</v>
      </c>
      <c r="BD157" s="17">
        <v>3.5583802554921697E-2</v>
      </c>
      <c r="BE157" s="17"/>
      <c r="BF157" s="17">
        <v>2.85059879024438E-2</v>
      </c>
      <c r="BG157" s="17">
        <v>6.2358615429770899E-2</v>
      </c>
      <c r="BH157" s="17"/>
      <c r="BI157" s="17">
        <v>4.8246496383340602E-2</v>
      </c>
      <c r="BJ157" s="17">
        <v>2.4053771447513899E-2</v>
      </c>
      <c r="BK157" s="17"/>
      <c r="BL157" s="17">
        <v>3.0365063380175999E-2</v>
      </c>
      <c r="BM157" s="17">
        <v>1.8396525177245798E-2</v>
      </c>
      <c r="BN157" s="17">
        <v>4.6804853417727499E-2</v>
      </c>
      <c r="BO157" s="17">
        <v>7.9385176632453994E-2</v>
      </c>
    </row>
    <row r="158" spans="2:67" x14ac:dyDescent="0.35">
      <c r="B158" t="s">
        <v>173</v>
      </c>
      <c r="C158" s="17">
        <v>1.78948872978387E-2</v>
      </c>
      <c r="D158" s="17">
        <v>5.1473236278319803E-2</v>
      </c>
      <c r="E158" s="17">
        <v>2.52454793764216E-2</v>
      </c>
      <c r="F158" s="17">
        <v>3.6059662809916201E-4</v>
      </c>
      <c r="G158" s="17">
        <v>0</v>
      </c>
      <c r="H158" s="17">
        <v>0</v>
      </c>
      <c r="I158" s="17">
        <v>0.162615614954389</v>
      </c>
      <c r="J158" s="17">
        <v>1.43350910776011E-3</v>
      </c>
      <c r="K158" s="17">
        <v>0</v>
      </c>
      <c r="L158" s="17">
        <v>2.3544652059220802E-3</v>
      </c>
      <c r="M158" s="17">
        <v>7.2739303529526303E-4</v>
      </c>
      <c r="N158" s="17">
        <v>2.2061651389524E-4</v>
      </c>
      <c r="O158" s="17">
        <v>0</v>
      </c>
      <c r="P158" s="17">
        <v>2.00342126098032E-4</v>
      </c>
      <c r="Q158" s="17">
        <v>5.4028842472881998E-2</v>
      </c>
      <c r="R158" s="17">
        <v>1.78144466517421E-4</v>
      </c>
      <c r="S158" s="17">
        <v>0</v>
      </c>
      <c r="T158" s="17"/>
      <c r="U158" s="17">
        <v>1.2363324953580499E-2</v>
      </c>
      <c r="V158" s="17">
        <v>4.7343460839880398E-2</v>
      </c>
      <c r="W158" s="17">
        <v>3.1551399193582498E-2</v>
      </c>
      <c r="X158" s="17">
        <v>4.4967980459854902E-2</v>
      </c>
      <c r="Y158" s="17"/>
      <c r="Z158" s="17">
        <v>0</v>
      </c>
      <c r="AA158" s="17">
        <v>7.2458181973778693E-2</v>
      </c>
      <c r="AB158" s="17">
        <v>1.50455316102589E-2</v>
      </c>
      <c r="AC158" s="17">
        <v>7.7039440678948797E-3</v>
      </c>
      <c r="AD158" s="17">
        <v>3.3148960306868399E-4</v>
      </c>
      <c r="AE158" s="17">
        <v>2.5636516487994002E-3</v>
      </c>
      <c r="AF158" s="17">
        <v>5.5107326740992096E-3</v>
      </c>
      <c r="AG158" s="17">
        <v>1.1498075758728601E-2</v>
      </c>
      <c r="AH158" s="17">
        <v>3.4149238920399803E-2</v>
      </c>
      <c r="AI158" s="17">
        <v>1.98314173564746E-2</v>
      </c>
      <c r="AJ158" s="17"/>
      <c r="AK158" s="17">
        <v>1.42542008222988E-2</v>
      </c>
      <c r="AL158" s="17">
        <v>8.6336136269076796E-2</v>
      </c>
      <c r="AM158" s="17">
        <v>1.97792336880518E-2</v>
      </c>
      <c r="AN158" s="17">
        <v>9.7369263540109992E-3</v>
      </c>
      <c r="AO158" s="17">
        <v>5.6209018719347104E-3</v>
      </c>
      <c r="AP158" s="17">
        <v>3.1600566351139398E-3</v>
      </c>
      <c r="AQ158" s="17">
        <v>4.4342432428073398E-4</v>
      </c>
      <c r="AR158" s="17"/>
      <c r="AS158" s="17">
        <v>2.2978098426149798E-2</v>
      </c>
      <c r="AT158" s="17">
        <v>1.6001550665787501E-2</v>
      </c>
      <c r="AU158" s="17"/>
      <c r="AV158" s="17">
        <v>6.0664634630100203E-2</v>
      </c>
      <c r="AW158" s="17">
        <v>1.17358553320069E-3</v>
      </c>
      <c r="AX158" s="17">
        <v>1.1213063055469199E-2</v>
      </c>
      <c r="AY158" s="17"/>
      <c r="AZ158" s="17">
        <v>0.107763767536045</v>
      </c>
      <c r="BA158" s="17">
        <v>1.3622994775935E-2</v>
      </c>
      <c r="BB158" s="17"/>
      <c r="BC158" s="17">
        <v>1.9146616522828699E-2</v>
      </c>
      <c r="BD158" s="17">
        <v>1.7123434110075698E-2</v>
      </c>
      <c r="BE158" s="17"/>
      <c r="BF158" s="17">
        <v>1.7787315766600802E-2</v>
      </c>
      <c r="BG158" s="17">
        <v>4.4967980459854902E-2</v>
      </c>
      <c r="BH158" s="17"/>
      <c r="BI158" s="17">
        <v>2.4081949706850701E-2</v>
      </c>
      <c r="BJ158" s="17">
        <v>1.64476622357588E-2</v>
      </c>
      <c r="BK158" s="17"/>
      <c r="BL158" s="17">
        <v>1.73739136745024E-2</v>
      </c>
      <c r="BM158" s="17">
        <v>1.00541806495294E-2</v>
      </c>
      <c r="BN158" s="17">
        <v>9.3297946568559192E-3</v>
      </c>
      <c r="BO158" s="17">
        <v>0.24621201372966101</v>
      </c>
    </row>
    <row r="159" spans="2:67" x14ac:dyDescent="0.35">
      <c r="B159" t="s">
        <v>174</v>
      </c>
      <c r="C159" s="17">
        <v>1.42909777334516E-2</v>
      </c>
      <c r="D159" s="17">
        <v>4.00508484075792E-2</v>
      </c>
      <c r="E159" s="17">
        <v>8.2488547258331504E-3</v>
      </c>
      <c r="F159" s="17">
        <v>1.9461751795159299E-2</v>
      </c>
      <c r="G159" s="17">
        <v>0</v>
      </c>
      <c r="H159" s="17">
        <v>2.4377970819849299E-3</v>
      </c>
      <c r="I159" s="17">
        <v>0</v>
      </c>
      <c r="J159" s="17">
        <v>4.08319375091575E-2</v>
      </c>
      <c r="K159" s="17">
        <v>0</v>
      </c>
      <c r="L159" s="17">
        <v>2.23818378174135E-2</v>
      </c>
      <c r="M159" s="17">
        <v>2.0293230750991799E-4</v>
      </c>
      <c r="N159" s="17">
        <v>0</v>
      </c>
      <c r="O159" s="17">
        <v>0</v>
      </c>
      <c r="P159" s="17">
        <v>2.64251225115886E-2</v>
      </c>
      <c r="Q159" s="17">
        <v>0</v>
      </c>
      <c r="R159" s="17">
        <v>0</v>
      </c>
      <c r="S159" s="17">
        <v>0</v>
      </c>
      <c r="T159" s="17"/>
      <c r="U159" s="17">
        <v>7.3286738459413699E-3</v>
      </c>
      <c r="V159" s="17">
        <v>5.1301489809499702E-2</v>
      </c>
      <c r="W159" s="17">
        <v>3.3137008150412497E-2</v>
      </c>
      <c r="X159" s="17">
        <v>4.1231308936681497E-2</v>
      </c>
      <c r="Y159" s="17"/>
      <c r="Z159" s="17">
        <v>0</v>
      </c>
      <c r="AA159" s="17">
        <v>0</v>
      </c>
      <c r="AB159" s="17">
        <v>2.8936717207629602E-2</v>
      </c>
      <c r="AC159" s="17">
        <v>1.26273970388051E-2</v>
      </c>
      <c r="AD159" s="17">
        <v>3.8646521865293901E-3</v>
      </c>
      <c r="AE159" s="17">
        <v>7.3320701870118604E-2</v>
      </c>
      <c r="AF159" s="17">
        <v>8.2589562266119104E-2</v>
      </c>
      <c r="AG159" s="17">
        <v>0</v>
      </c>
      <c r="AH159" s="17">
        <v>1.93361008791165E-2</v>
      </c>
      <c r="AI159" s="17">
        <v>2.2293245882241901E-2</v>
      </c>
      <c r="AJ159" s="17"/>
      <c r="AK159" s="17">
        <v>1.07772271436324E-2</v>
      </c>
      <c r="AL159" s="17">
        <v>3.0804544171245999E-3</v>
      </c>
      <c r="AM159" s="17">
        <v>1.20937859528967E-4</v>
      </c>
      <c r="AN159" s="17">
        <v>2.9292229962843601E-3</v>
      </c>
      <c r="AO159" s="17">
        <v>1.54762930760741E-3</v>
      </c>
      <c r="AP159" s="17">
        <v>6.2018271934107798E-2</v>
      </c>
      <c r="AQ159" s="17">
        <v>2.96004786370586E-2</v>
      </c>
      <c r="AR159" s="17"/>
      <c r="AS159" s="17">
        <v>3.2826513191920099E-2</v>
      </c>
      <c r="AT159" s="17">
        <v>7.3870724278572199E-3</v>
      </c>
      <c r="AU159" s="17"/>
      <c r="AV159" s="17">
        <v>2.01879272986796E-2</v>
      </c>
      <c r="AW159" s="17">
        <v>1.50185992370339E-2</v>
      </c>
      <c r="AX159" s="17">
        <v>5.7993796895063503E-2</v>
      </c>
      <c r="AY159" s="17"/>
      <c r="AZ159" s="17">
        <v>3.6188489929751898E-2</v>
      </c>
      <c r="BA159" s="17">
        <v>1.3250085509672599E-2</v>
      </c>
      <c r="BB159" s="17"/>
      <c r="BC159" s="17">
        <v>1.7839866488112699E-2</v>
      </c>
      <c r="BD159" s="17">
        <v>1.2103762249350799E-2</v>
      </c>
      <c r="BE159" s="17"/>
      <c r="BF159" s="17">
        <v>1.4183933715162101E-2</v>
      </c>
      <c r="BG159" s="17">
        <v>4.1231308936681497E-2</v>
      </c>
      <c r="BH159" s="17"/>
      <c r="BI159" s="17">
        <v>2.4252361673031301E-2</v>
      </c>
      <c r="BJ159" s="17">
        <v>1.19608954525034E-2</v>
      </c>
      <c r="BK159" s="17"/>
      <c r="BL159" s="17">
        <v>1.40728477558067E-2</v>
      </c>
      <c r="BM159" s="17">
        <v>1.2483008721294601E-2</v>
      </c>
      <c r="BN159" s="17">
        <v>2.2070474405112801E-2</v>
      </c>
      <c r="BO159" s="17">
        <v>8.1335071599710693E-3</v>
      </c>
    </row>
    <row r="160" spans="2:67" x14ac:dyDescent="0.35">
      <c r="B160" t="s">
        <v>175</v>
      </c>
      <c r="C160" s="17">
        <v>5.8633547134630199E-3</v>
      </c>
      <c r="D160" s="17">
        <v>1.46055843555853E-3</v>
      </c>
      <c r="E160" s="17">
        <v>7.4181728424025798E-3</v>
      </c>
      <c r="F160" s="17">
        <v>1.20198876033054E-4</v>
      </c>
      <c r="G160" s="17">
        <v>4.6784685341350502E-4</v>
      </c>
      <c r="H160" s="17">
        <v>0</v>
      </c>
      <c r="I160" s="17">
        <v>9.9329040448969397E-2</v>
      </c>
      <c r="J160" s="17">
        <v>1.6376903559032799E-4</v>
      </c>
      <c r="K160" s="17">
        <v>0</v>
      </c>
      <c r="L160" s="17">
        <v>2.6581403474382E-3</v>
      </c>
      <c r="M160" s="17">
        <v>1.6072042346076899E-3</v>
      </c>
      <c r="N160" s="17">
        <v>1.77500244559879E-2</v>
      </c>
      <c r="O160" s="17">
        <v>0</v>
      </c>
      <c r="P160" s="17">
        <v>0</v>
      </c>
      <c r="Q160" s="17">
        <v>0</v>
      </c>
      <c r="R160" s="17">
        <v>0</v>
      </c>
      <c r="S160" s="17">
        <v>0</v>
      </c>
      <c r="T160" s="17"/>
      <c r="U160" s="17">
        <v>0</v>
      </c>
      <c r="V160" s="17">
        <v>2.9816434058417999E-2</v>
      </c>
      <c r="W160" s="17">
        <v>6.7768837391999306E-2</v>
      </c>
      <c r="X160" s="17">
        <v>3.5209852409714901E-2</v>
      </c>
      <c r="Y160" s="17"/>
      <c r="Z160" s="17">
        <v>1.22187315282165E-5</v>
      </c>
      <c r="AA160" s="17">
        <v>0</v>
      </c>
      <c r="AB160" s="17">
        <v>0</v>
      </c>
      <c r="AC160" s="17">
        <v>3.0085738681076099E-2</v>
      </c>
      <c r="AD160" s="17">
        <v>1.02608756930116E-2</v>
      </c>
      <c r="AE160" s="17">
        <v>6.6466745498696994E-2</v>
      </c>
      <c r="AF160" s="17">
        <v>6.0081603933490003E-3</v>
      </c>
      <c r="AG160" s="17">
        <v>1.0527497636049999E-2</v>
      </c>
      <c r="AH160" s="17">
        <v>3.8534548917951598E-2</v>
      </c>
      <c r="AI160" s="17">
        <v>5.8346099731492199E-2</v>
      </c>
      <c r="AJ160" s="17"/>
      <c r="AK160" s="17">
        <v>8.0287810218153405E-5</v>
      </c>
      <c r="AL160" s="17">
        <v>2.4340055238837302E-3</v>
      </c>
      <c r="AM160" s="17">
        <v>9.9383380611786608E-3</v>
      </c>
      <c r="AN160" s="17">
        <v>5.8421821770745204E-3</v>
      </c>
      <c r="AO160" s="17">
        <v>2.8407310464829603E-4</v>
      </c>
      <c r="AP160" s="17">
        <v>3.6145337640908999E-2</v>
      </c>
      <c r="AQ160" s="17">
        <v>4.5697572479323498E-3</v>
      </c>
      <c r="AR160" s="17"/>
      <c r="AS160" s="17">
        <v>5.0214012208262904E-3</v>
      </c>
      <c r="AT160" s="17">
        <v>6.1769559686251797E-3</v>
      </c>
      <c r="AU160" s="17"/>
      <c r="AV160" s="17">
        <v>2.8700762429686201E-3</v>
      </c>
      <c r="AW160" s="17">
        <v>7.41185877471719E-3</v>
      </c>
      <c r="AX160" s="17">
        <v>5.5507571070450004E-3</v>
      </c>
      <c r="AY160" s="17"/>
      <c r="AZ160" s="17">
        <v>8.2227100881252704E-3</v>
      </c>
      <c r="BA160" s="17">
        <v>5.7512034041909202E-3</v>
      </c>
      <c r="BB160" s="17"/>
      <c r="BC160" s="17">
        <v>7.0485602721477901E-3</v>
      </c>
      <c r="BD160" s="17">
        <v>5.1329007237760097E-3</v>
      </c>
      <c r="BE160" s="17"/>
      <c r="BF160" s="17">
        <v>5.7467500951889896E-3</v>
      </c>
      <c r="BG160" s="17">
        <v>3.5209852409714901E-2</v>
      </c>
      <c r="BH160" s="17"/>
      <c r="BI160" s="17">
        <v>5.70120702066566E-3</v>
      </c>
      <c r="BJ160" s="17">
        <v>5.90128292385782E-3</v>
      </c>
      <c r="BK160" s="17"/>
      <c r="BL160" s="17">
        <v>2.8759124635832998E-3</v>
      </c>
      <c r="BM160" s="17">
        <v>3.0044754825758698E-3</v>
      </c>
      <c r="BN160" s="17">
        <v>2.5623987536194302E-2</v>
      </c>
      <c r="BO160" s="17">
        <v>1.73722199685223E-3</v>
      </c>
    </row>
    <row r="161" spans="2:67" x14ac:dyDescent="0.35">
      <c r="B161" t="s">
        <v>176</v>
      </c>
      <c r="C161" s="17">
        <v>1.2142740005533701E-3</v>
      </c>
      <c r="D161" s="17">
        <v>4.56239930807546E-5</v>
      </c>
      <c r="E161" s="17">
        <v>8.3068188343057598E-4</v>
      </c>
      <c r="F161" s="17">
        <v>1.20198876033054E-4</v>
      </c>
      <c r="G161" s="17">
        <v>0</v>
      </c>
      <c r="H161" s="17">
        <v>0</v>
      </c>
      <c r="I161" s="17">
        <v>6.2114453501250599E-4</v>
      </c>
      <c r="J161" s="17">
        <v>1.6376903559032799E-4</v>
      </c>
      <c r="K161" s="17">
        <v>0</v>
      </c>
      <c r="L161" s="17">
        <v>4.5551271227417501E-4</v>
      </c>
      <c r="M161" s="17">
        <v>6.7644102503305897E-5</v>
      </c>
      <c r="N161" s="17">
        <v>2.2061651389524E-4</v>
      </c>
      <c r="O161" s="17">
        <v>0</v>
      </c>
      <c r="P161" s="17">
        <v>0</v>
      </c>
      <c r="Q161" s="17">
        <v>0</v>
      </c>
      <c r="R161" s="17">
        <v>0</v>
      </c>
      <c r="S161" s="17">
        <v>4.0436872103386798E-2</v>
      </c>
      <c r="T161" s="17"/>
      <c r="U161" s="17">
        <v>0</v>
      </c>
      <c r="V161" s="17">
        <v>6.7360058194563402E-3</v>
      </c>
      <c r="W161" s="17">
        <v>6.0050661066217304E-3</v>
      </c>
      <c r="X161" s="17">
        <v>3.12433018181568E-2</v>
      </c>
      <c r="Y161" s="17"/>
      <c r="Z161" s="17">
        <v>0</v>
      </c>
      <c r="AA161" s="17">
        <v>0</v>
      </c>
      <c r="AB161" s="17">
        <v>0</v>
      </c>
      <c r="AC161" s="17">
        <v>0</v>
      </c>
      <c r="AD161" s="17">
        <v>1.94435508467324E-2</v>
      </c>
      <c r="AE161" s="17">
        <v>0</v>
      </c>
      <c r="AF161" s="17">
        <v>8.6871923362211699E-4</v>
      </c>
      <c r="AG161" s="17">
        <v>0</v>
      </c>
      <c r="AH161" s="17">
        <v>2.0170834591016401E-2</v>
      </c>
      <c r="AI161" s="17">
        <v>1.6701944438580099E-2</v>
      </c>
      <c r="AJ161" s="17"/>
      <c r="AK161" s="17">
        <v>4.9576952347843402E-3</v>
      </c>
      <c r="AL161" s="17">
        <v>4.4530112457865999E-5</v>
      </c>
      <c r="AM161" s="17">
        <v>0</v>
      </c>
      <c r="AN161" s="17">
        <v>2.04695065218799E-5</v>
      </c>
      <c r="AO161" s="17">
        <v>3.9904104128139198E-4</v>
      </c>
      <c r="AP161" s="17">
        <v>3.358186525953E-4</v>
      </c>
      <c r="AQ161" s="17">
        <v>3.0475851726234599E-4</v>
      </c>
      <c r="AR161" s="17"/>
      <c r="AS161" s="17">
        <v>4.5562436029795799E-4</v>
      </c>
      <c r="AT161" s="17">
        <v>1.49684718481245E-3</v>
      </c>
      <c r="AU161" s="17"/>
      <c r="AV161" s="17">
        <v>7.2485550724006901E-4</v>
      </c>
      <c r="AW161" s="17">
        <v>6.9088659298145499E-4</v>
      </c>
      <c r="AX161" s="17">
        <v>1.324188457137E-4</v>
      </c>
      <c r="AY161" s="17"/>
      <c r="AZ161" s="17">
        <v>1.7027172360251301E-3</v>
      </c>
      <c r="BA161" s="17">
        <v>1.1910559856025201E-3</v>
      </c>
      <c r="BB161" s="17"/>
      <c r="BC161" s="17">
        <v>6.6173549869208304E-5</v>
      </c>
      <c r="BD161" s="17">
        <v>1.92185974263707E-3</v>
      </c>
      <c r="BE161" s="17"/>
      <c r="BF161" s="17">
        <v>1.0949574346703001E-3</v>
      </c>
      <c r="BG161" s="17">
        <v>3.12433018181568E-2</v>
      </c>
      <c r="BH161" s="17"/>
      <c r="BI161" s="17">
        <v>4.7077330706701598E-4</v>
      </c>
      <c r="BJ161" s="17">
        <v>1.3881873646273901E-3</v>
      </c>
      <c r="BK161" s="17"/>
      <c r="BL161" s="17">
        <v>0</v>
      </c>
      <c r="BM161" s="17">
        <v>2.4967657099374801E-3</v>
      </c>
      <c r="BN161" s="17">
        <v>1.5383779109686801E-3</v>
      </c>
      <c r="BO161" s="17">
        <v>2.2139154543674299E-3</v>
      </c>
    </row>
    <row r="162" spans="2:67" x14ac:dyDescent="0.35">
      <c r="B162" t="s">
        <v>177</v>
      </c>
      <c r="C162" s="17">
        <v>0.23819136537086899</v>
      </c>
      <c r="D162" s="17">
        <v>0.264562356199741</v>
      </c>
      <c r="E162" s="17">
        <v>0.141433863431629</v>
      </c>
      <c r="F162" s="17">
        <v>0.23241474213605501</v>
      </c>
      <c r="G162" s="17">
        <v>0.22603845126522401</v>
      </c>
      <c r="H162" s="17">
        <v>0</v>
      </c>
      <c r="I162" s="17">
        <v>1.24228907002501E-3</v>
      </c>
      <c r="J162" s="17">
        <v>0.19789287170273401</v>
      </c>
      <c r="K162" s="17">
        <v>0.42710743614826402</v>
      </c>
      <c r="L162" s="17">
        <v>7.36634275639413E-2</v>
      </c>
      <c r="M162" s="17">
        <v>0.30752133182784303</v>
      </c>
      <c r="N162" s="17">
        <v>0.44079951128502798</v>
      </c>
      <c r="O162" s="17">
        <v>0.48107500731742597</v>
      </c>
      <c r="P162" s="17">
        <v>0.29038363885087198</v>
      </c>
      <c r="Q162" s="17">
        <v>0.19865933290001</v>
      </c>
      <c r="R162" s="17">
        <v>0.43034915185672001</v>
      </c>
      <c r="S162" s="17">
        <v>0.33893841383921802</v>
      </c>
      <c r="T162" s="17"/>
      <c r="U162" s="17">
        <v>0.27673948044550001</v>
      </c>
      <c r="V162" s="17">
        <v>5.53488348440258E-2</v>
      </c>
      <c r="W162" s="17">
        <v>0</v>
      </c>
      <c r="X162" s="17">
        <v>3.0297542992250698E-2</v>
      </c>
      <c r="Y162" s="17"/>
      <c r="Z162" s="17">
        <v>0.32374754396552502</v>
      </c>
      <c r="AA162" s="17">
        <v>0.24636399149230201</v>
      </c>
      <c r="AB162" s="17">
        <v>0.288758394248119</v>
      </c>
      <c r="AC162" s="17">
        <v>0.15393165598966399</v>
      </c>
      <c r="AD162" s="17">
        <v>4.30565737040733E-2</v>
      </c>
      <c r="AE162" s="17">
        <v>0.13890891610790401</v>
      </c>
      <c r="AF162" s="17">
        <v>8.6550823671909402E-2</v>
      </c>
      <c r="AG162" s="17">
        <v>1.49437506561954E-3</v>
      </c>
      <c r="AH162" s="17">
        <v>0</v>
      </c>
      <c r="AI162" s="17">
        <v>2.45216130765697E-2</v>
      </c>
      <c r="AJ162" s="17"/>
      <c r="AK162" s="17">
        <v>0.16204266255284</v>
      </c>
      <c r="AL162" s="17">
        <v>0.17816126716257399</v>
      </c>
      <c r="AM162" s="17">
        <v>0.23640081109025199</v>
      </c>
      <c r="AN162" s="17">
        <v>0.36971745483991197</v>
      </c>
      <c r="AO162" s="17">
        <v>0.129615573910666</v>
      </c>
      <c r="AP162" s="17">
        <v>0.16910855109537301</v>
      </c>
      <c r="AQ162" s="17">
        <v>0.26107709905501097</v>
      </c>
      <c r="AR162" s="17"/>
      <c r="AS162" s="17">
        <v>0.23261756126948299</v>
      </c>
      <c r="AT162" s="17">
        <v>0.24026743249038299</v>
      </c>
      <c r="AU162" s="17"/>
      <c r="AV162" s="17">
        <v>0.21055650165338999</v>
      </c>
      <c r="AW162" s="17">
        <v>0.39343981390860999</v>
      </c>
      <c r="AX162" s="17">
        <v>0.16272549770866199</v>
      </c>
      <c r="AY162" s="17"/>
      <c r="AZ162" s="17">
        <v>9.7413242909538497E-2</v>
      </c>
      <c r="BA162" s="17">
        <v>0.24488321472958099</v>
      </c>
      <c r="BB162" s="17"/>
      <c r="BC162" s="17">
        <v>0.177309947892138</v>
      </c>
      <c r="BD162" s="17">
        <v>0.27571318930197702</v>
      </c>
      <c r="BE162" s="17"/>
      <c r="BF162" s="17">
        <v>0.239017405331443</v>
      </c>
      <c r="BG162" s="17">
        <v>3.0297542992250698E-2</v>
      </c>
      <c r="BH162" s="17"/>
      <c r="BI162" s="17">
        <v>0.29110364168987302</v>
      </c>
      <c r="BJ162" s="17">
        <v>0.22581457533412799</v>
      </c>
      <c r="BK162" s="17"/>
      <c r="BL162" s="17">
        <v>0.22610902567041699</v>
      </c>
      <c r="BM162" s="17">
        <v>0.29056538133590099</v>
      </c>
      <c r="BN162" s="17">
        <v>0.139583046889102</v>
      </c>
      <c r="BO162" s="17">
        <v>0.22226327288040401</v>
      </c>
    </row>
    <row r="163" spans="2:67" x14ac:dyDescent="0.35">
      <c r="B163" t="s">
        <v>83</v>
      </c>
      <c r="C163" s="17">
        <v>7.9793687076486902E-3</v>
      </c>
      <c r="D163" s="17">
        <v>4.56239930807546E-5</v>
      </c>
      <c r="E163" s="17">
        <v>6.6881401865325199E-3</v>
      </c>
      <c r="F163" s="17">
        <v>0</v>
      </c>
      <c r="G163" s="17">
        <v>0</v>
      </c>
      <c r="H163" s="17">
        <v>0</v>
      </c>
      <c r="I163" s="17">
        <v>0</v>
      </c>
      <c r="J163" s="17">
        <v>1.0718681776888001E-2</v>
      </c>
      <c r="K163" s="17">
        <v>0</v>
      </c>
      <c r="L163" s="17">
        <v>0</v>
      </c>
      <c r="M163" s="17">
        <v>1.6933101948804201E-2</v>
      </c>
      <c r="N163" s="17">
        <v>5.3295020326167897E-2</v>
      </c>
      <c r="O163" s="17">
        <v>0</v>
      </c>
      <c r="P163" s="17">
        <v>4.00684252196064E-4</v>
      </c>
      <c r="Q163" s="17">
        <v>0</v>
      </c>
      <c r="R163" s="17">
        <v>0</v>
      </c>
      <c r="S163" s="17">
        <v>0</v>
      </c>
      <c r="T163" s="17"/>
      <c r="U163" s="17">
        <v>6.9572549582915802E-3</v>
      </c>
      <c r="V163" s="17">
        <v>1.4227598088529299E-2</v>
      </c>
      <c r="W163" s="17">
        <v>4.6379071033909999E-3</v>
      </c>
      <c r="X163" s="17">
        <v>1.61852568616234E-2</v>
      </c>
      <c r="Y163" s="17"/>
      <c r="Z163" s="17">
        <v>5.9034342775038896E-3</v>
      </c>
      <c r="AA163" s="17">
        <v>1.6123039270524098E-2</v>
      </c>
      <c r="AB163" s="17">
        <v>9.2604909494461795E-5</v>
      </c>
      <c r="AC163" s="17">
        <v>0</v>
      </c>
      <c r="AD163" s="17">
        <v>0</v>
      </c>
      <c r="AE163" s="17">
        <v>2.3305021449614199E-2</v>
      </c>
      <c r="AF163" s="17">
        <v>0</v>
      </c>
      <c r="AG163" s="17">
        <v>0</v>
      </c>
      <c r="AH163" s="17">
        <v>0</v>
      </c>
      <c r="AI163" s="17">
        <v>4.1022172374208299E-2</v>
      </c>
      <c r="AJ163" s="17"/>
      <c r="AK163" s="17">
        <v>1.49007315680515E-2</v>
      </c>
      <c r="AL163" s="17">
        <v>0</v>
      </c>
      <c r="AM163" s="17">
        <v>0</v>
      </c>
      <c r="AN163" s="17">
        <v>2.1982590421652101E-5</v>
      </c>
      <c r="AO163" s="17">
        <v>0</v>
      </c>
      <c r="AP163" s="17">
        <v>2.0159163310347301E-4</v>
      </c>
      <c r="AQ163" s="17">
        <v>2.7007844631059898E-2</v>
      </c>
      <c r="AR163" s="17"/>
      <c r="AS163" s="17">
        <v>2.5640403580973899E-5</v>
      </c>
      <c r="AT163" s="17">
        <v>1.0941882909666001E-2</v>
      </c>
      <c r="AU163" s="17"/>
      <c r="AV163" s="17">
        <v>0</v>
      </c>
      <c r="AW163" s="17">
        <v>9.5526273889566497E-5</v>
      </c>
      <c r="AX163" s="17">
        <v>0</v>
      </c>
      <c r="AY163" s="17"/>
      <c r="AZ163" s="17">
        <v>0</v>
      </c>
      <c r="BA163" s="17">
        <v>8.3586658060587904E-3</v>
      </c>
      <c r="BB163" s="17"/>
      <c r="BC163" s="17">
        <v>2.0801579261052899E-2</v>
      </c>
      <c r="BD163" s="17">
        <v>7.6912642783000395E-5</v>
      </c>
      <c r="BE163" s="17"/>
      <c r="BF163" s="17">
        <v>7.9467636429592804E-3</v>
      </c>
      <c r="BG163" s="17">
        <v>1.61852568616234E-2</v>
      </c>
      <c r="BH163" s="17"/>
      <c r="BI163" s="17">
        <v>1.95820981065658E-2</v>
      </c>
      <c r="BJ163" s="17">
        <v>5.2653568447353699E-3</v>
      </c>
      <c r="BK163" s="17"/>
      <c r="BL163" s="17">
        <v>2.7821328868235501E-4</v>
      </c>
      <c r="BM163" s="17">
        <v>1.0924855866754299E-2</v>
      </c>
      <c r="BN163" s="17">
        <v>2.7518328057602199E-2</v>
      </c>
      <c r="BO163" s="17">
        <v>4.5491438257402601E-4</v>
      </c>
    </row>
    <row r="164" spans="2:67" x14ac:dyDescent="0.35">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17"/>
      <c r="BB164" s="17"/>
      <c r="BC164" s="17"/>
      <c r="BD164" s="17"/>
      <c r="BE164" s="17"/>
      <c r="BF164" s="17"/>
      <c r="BG164" s="17"/>
      <c r="BH164" s="17"/>
      <c r="BI164" s="17"/>
      <c r="BJ164" s="17"/>
      <c r="BK164" s="17"/>
      <c r="BL164" s="17"/>
      <c r="BM164" s="17"/>
      <c r="BN164" s="17"/>
      <c r="BO164" s="17"/>
    </row>
    <row r="165" spans="2:67" x14ac:dyDescent="0.35">
      <c r="B165" s="6" t="s">
        <v>179</v>
      </c>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17"/>
      <c r="BB165" s="17"/>
      <c r="BC165" s="17"/>
      <c r="BD165" s="17"/>
      <c r="BE165" s="17"/>
      <c r="BF165" s="17"/>
      <c r="BG165" s="17"/>
      <c r="BH165" s="17"/>
      <c r="BI165" s="17"/>
      <c r="BJ165" s="17"/>
      <c r="BK165" s="17"/>
      <c r="BL165" s="17"/>
      <c r="BM165" s="17"/>
      <c r="BN165" s="17"/>
      <c r="BO165" s="17"/>
    </row>
    <row r="166" spans="2:67" x14ac:dyDescent="0.35">
      <c r="B166" s="24" t="s">
        <v>85</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17"/>
      <c r="BB166" s="17"/>
      <c r="BC166" s="17"/>
      <c r="BD166" s="17"/>
      <c r="BE166" s="17"/>
      <c r="BF166" s="17"/>
      <c r="BG166" s="17"/>
      <c r="BH166" s="17"/>
      <c r="BI166" s="17"/>
      <c r="BJ166" s="17"/>
      <c r="BK166" s="17"/>
      <c r="BL166" s="17"/>
      <c r="BM166" s="17"/>
      <c r="BN166" s="17"/>
      <c r="BO166" s="17"/>
    </row>
    <row r="167" spans="2:67" x14ac:dyDescent="0.35">
      <c r="B167" t="s">
        <v>166</v>
      </c>
      <c r="C167" s="17">
        <v>0.49060970701745199</v>
      </c>
      <c r="D167" s="17">
        <v>0.43876585240896299</v>
      </c>
      <c r="E167" s="17">
        <v>0.50775712656616701</v>
      </c>
      <c r="F167" s="17">
        <v>0.71958440495653897</v>
      </c>
      <c r="G167" s="17">
        <v>0.46516729213250202</v>
      </c>
      <c r="H167" s="17">
        <v>0.638215180647146</v>
      </c>
      <c r="I167" s="17">
        <v>0.60144959059050895</v>
      </c>
      <c r="J167" s="17">
        <v>0.51999680746015398</v>
      </c>
      <c r="K167" s="17">
        <v>0.55653260590963205</v>
      </c>
      <c r="L167" s="17">
        <v>0.48477035259862</v>
      </c>
      <c r="M167" s="17">
        <v>0.44279812146316</v>
      </c>
      <c r="N167" s="17">
        <v>0.31767650607171899</v>
      </c>
      <c r="O167" s="17">
        <v>0.48306643335285998</v>
      </c>
      <c r="P167" s="17">
        <v>0.54574209155410502</v>
      </c>
      <c r="Q167" s="17">
        <v>0.65874837598606795</v>
      </c>
      <c r="R167" s="17">
        <v>0.34427932148537599</v>
      </c>
      <c r="S167" s="17">
        <v>0.56968075745705304</v>
      </c>
      <c r="T167" s="17"/>
      <c r="U167" s="17">
        <v>0.532259068499915</v>
      </c>
      <c r="V167" s="17">
        <v>0.31390294463409002</v>
      </c>
      <c r="W167" s="17">
        <v>0.13082062717872101</v>
      </c>
      <c r="X167" s="17">
        <v>7.8710505250563001E-2</v>
      </c>
      <c r="Y167" s="17"/>
      <c r="Z167" s="17">
        <v>0.56163907331551699</v>
      </c>
      <c r="AA167" s="17">
        <v>0.38988816812884097</v>
      </c>
      <c r="AB167" s="17">
        <v>0.42761618158280301</v>
      </c>
      <c r="AC167" s="17">
        <v>0.47447933256227798</v>
      </c>
      <c r="AD167" s="17">
        <v>0.41840592206618898</v>
      </c>
      <c r="AE167" s="17">
        <v>0.49481220891071798</v>
      </c>
      <c r="AF167" s="17">
        <v>0.35101992356980799</v>
      </c>
      <c r="AG167" s="17">
        <v>0.224021785278471</v>
      </c>
      <c r="AH167" s="17">
        <v>0.34099428952203598</v>
      </c>
      <c r="AI167" s="17">
        <v>5.7279299307393498E-2</v>
      </c>
      <c r="AJ167" s="17"/>
      <c r="AK167" s="17">
        <v>0.59799626176904797</v>
      </c>
      <c r="AL167" s="17">
        <v>0.52826473478113301</v>
      </c>
      <c r="AM167" s="17">
        <v>0.26646219218887301</v>
      </c>
      <c r="AN167" s="17">
        <v>0.47477365929750898</v>
      </c>
      <c r="AO167" s="17">
        <v>0.632134778374568</v>
      </c>
      <c r="AP167" s="17">
        <v>0.51840260684528505</v>
      </c>
      <c r="AQ167" s="17">
        <v>0.26329719471551999</v>
      </c>
      <c r="AR167" s="17"/>
      <c r="AS167" s="17">
        <v>0.27674411629286499</v>
      </c>
      <c r="AT167" s="17">
        <v>0.57026792837263496</v>
      </c>
      <c r="AU167" s="17"/>
      <c r="AV167" s="17">
        <v>0.23722565404665599</v>
      </c>
      <c r="AW167" s="17">
        <v>0.13325092892929699</v>
      </c>
      <c r="AX167" s="17">
        <v>0.33343973577533598</v>
      </c>
      <c r="AY167" s="17"/>
      <c r="AZ167" s="17">
        <v>0.30441382521465898</v>
      </c>
      <c r="BA167" s="17">
        <v>0.49946047708351099</v>
      </c>
      <c r="BB167" s="17"/>
      <c r="BC167" s="17">
        <v>0.50869212191536795</v>
      </c>
      <c r="BD167" s="17">
        <v>0.47946533462688001</v>
      </c>
      <c r="BE167" s="17"/>
      <c r="BF167" s="17">
        <v>0.49224633669934897</v>
      </c>
      <c r="BG167" s="17">
        <v>7.8710505250563001E-2</v>
      </c>
      <c r="BH167" s="17"/>
      <c r="BI167" s="17">
        <v>0.222346640284695</v>
      </c>
      <c r="BJ167" s="17">
        <v>0.55335952393226895</v>
      </c>
      <c r="BK167" s="17"/>
      <c r="BL167" s="17">
        <v>0.62187272479099398</v>
      </c>
      <c r="BM167" s="17">
        <v>0.43259624237045902</v>
      </c>
      <c r="BN167" s="17">
        <v>0.26054465617837502</v>
      </c>
      <c r="BO167" s="17">
        <v>4.5267329423909998E-3</v>
      </c>
    </row>
    <row r="168" spans="2:67" x14ac:dyDescent="0.35">
      <c r="B168" t="s">
        <v>167</v>
      </c>
      <c r="C168" s="17">
        <v>7.0509170490779302E-2</v>
      </c>
      <c r="D168" s="17">
        <v>7.95566177580741E-2</v>
      </c>
      <c r="E168" s="17">
        <v>5.1049511955419E-2</v>
      </c>
      <c r="F168" s="17">
        <v>5.8434232443104799E-2</v>
      </c>
      <c r="G168" s="17">
        <v>0.174728216441982</v>
      </c>
      <c r="H168" s="17">
        <v>0.32154538740555799</v>
      </c>
      <c r="I168" s="17">
        <v>1.0874050090924899E-2</v>
      </c>
      <c r="J168" s="17">
        <v>0.119341668453324</v>
      </c>
      <c r="K168" s="17">
        <v>8.8401273744799004E-4</v>
      </c>
      <c r="L168" s="17">
        <v>0.111615496398261</v>
      </c>
      <c r="M168" s="17">
        <v>8.7150301571323502E-2</v>
      </c>
      <c r="N168" s="17">
        <v>3.3092477084285999E-4</v>
      </c>
      <c r="O168" s="17">
        <v>1.99142603543368E-3</v>
      </c>
      <c r="P168" s="17">
        <v>8.0136850439212703E-4</v>
      </c>
      <c r="Q168" s="17">
        <v>0.10529441581433099</v>
      </c>
      <c r="R168" s="17">
        <v>1.78144466517421E-4</v>
      </c>
      <c r="S168" s="17">
        <v>4.0745786374959798E-2</v>
      </c>
      <c r="T168" s="17"/>
      <c r="U168" s="17">
        <v>6.0618869180745702E-2</v>
      </c>
      <c r="V168" s="17">
        <v>0.109614330799022</v>
      </c>
      <c r="W168" s="17">
        <v>0.17584689238808399</v>
      </c>
      <c r="X168" s="17">
        <v>0.16174517045917999</v>
      </c>
      <c r="Y168" s="17"/>
      <c r="Z168" s="17">
        <v>5.05079453179283E-2</v>
      </c>
      <c r="AA168" s="17">
        <v>7.8898104894956106E-2</v>
      </c>
      <c r="AB168" s="17">
        <v>7.1757175125194597E-2</v>
      </c>
      <c r="AC168" s="17">
        <v>5.3380167808918799E-2</v>
      </c>
      <c r="AD168" s="17">
        <v>4.5884347679642702E-2</v>
      </c>
      <c r="AE168" s="17">
        <v>4.2320783092665903E-2</v>
      </c>
      <c r="AF168" s="17">
        <v>5.79090932048636E-2</v>
      </c>
      <c r="AG168" s="17">
        <v>0.29916123739191403</v>
      </c>
      <c r="AH168" s="17">
        <v>0.28393432738722002</v>
      </c>
      <c r="AI168" s="17">
        <v>0.13056107259716701</v>
      </c>
      <c r="AJ168" s="17"/>
      <c r="AK168" s="17">
        <v>5.2840046753349502E-2</v>
      </c>
      <c r="AL168" s="17">
        <v>6.2019693991910499E-2</v>
      </c>
      <c r="AM168" s="17">
        <v>0.19115260613691001</v>
      </c>
      <c r="AN168" s="17">
        <v>5.2954210402007297E-2</v>
      </c>
      <c r="AO168" s="17">
        <v>4.52161710033432E-2</v>
      </c>
      <c r="AP168" s="17">
        <v>8.0311149776588098E-2</v>
      </c>
      <c r="AQ168" s="17">
        <v>1.5715600060665601E-2</v>
      </c>
      <c r="AR168" s="17"/>
      <c r="AS168" s="17">
        <v>0.138210413196587</v>
      </c>
      <c r="AT168" s="17">
        <v>4.5292582075557301E-2</v>
      </c>
      <c r="AU168" s="17"/>
      <c r="AV168" s="17">
        <v>0.15648305096481099</v>
      </c>
      <c r="AW168" s="17">
        <v>0.140115408186544</v>
      </c>
      <c r="AX168" s="17">
        <v>0.13687955006028901</v>
      </c>
      <c r="AY168" s="17"/>
      <c r="AZ168" s="17">
        <v>0.119991294687294</v>
      </c>
      <c r="BA168" s="17">
        <v>6.8157051317126502E-2</v>
      </c>
      <c r="BB168" s="17"/>
      <c r="BC168" s="17">
        <v>0.10718105628682199</v>
      </c>
      <c r="BD168" s="17">
        <v>4.7907922046761198E-2</v>
      </c>
      <c r="BE168" s="17"/>
      <c r="BF168" s="17">
        <v>7.0146655717831699E-2</v>
      </c>
      <c r="BG168" s="17">
        <v>0.16174517045917999</v>
      </c>
      <c r="BH168" s="17"/>
      <c r="BI168" s="17">
        <v>9.8376284670281006E-2</v>
      </c>
      <c r="BJ168" s="17">
        <v>6.3990731952051794E-2</v>
      </c>
      <c r="BK168" s="17"/>
      <c r="BL168" s="17">
        <v>4.5745042192939601E-2</v>
      </c>
      <c r="BM168" s="17">
        <v>7.4257813149190305E-2</v>
      </c>
      <c r="BN168" s="17">
        <v>0.15465255081870299</v>
      </c>
      <c r="BO168" s="17">
        <v>3.2753164178199498E-2</v>
      </c>
    </row>
    <row r="169" spans="2:67" x14ac:dyDescent="0.35">
      <c r="B169" t="s">
        <v>168</v>
      </c>
      <c r="C169" s="17">
        <v>4.1719928840706598E-2</v>
      </c>
      <c r="D169" s="17">
        <v>3.47405118343386E-2</v>
      </c>
      <c r="E169" s="17">
        <v>8.3003637130326505E-2</v>
      </c>
      <c r="F169" s="17">
        <v>5.5915819121285697E-3</v>
      </c>
      <c r="G169" s="17">
        <v>3.44818227274378E-2</v>
      </c>
      <c r="H169" s="17">
        <v>0</v>
      </c>
      <c r="I169" s="17">
        <v>1.9263522041799801E-2</v>
      </c>
      <c r="J169" s="17">
        <v>1.4609786511192499E-2</v>
      </c>
      <c r="K169" s="17">
        <v>8.8401273744799004E-4</v>
      </c>
      <c r="L169" s="17">
        <v>0.13564449789206401</v>
      </c>
      <c r="M169" s="17">
        <v>3.6773990298941198E-2</v>
      </c>
      <c r="N169" s="17">
        <v>1.1030825694762E-4</v>
      </c>
      <c r="O169" s="17">
        <v>9.9571301771683805E-4</v>
      </c>
      <c r="P169" s="17">
        <v>3.3069419144329299E-3</v>
      </c>
      <c r="Q169" s="17">
        <v>3.1879639154955902E-3</v>
      </c>
      <c r="R169" s="17">
        <v>1.78144466517421E-4</v>
      </c>
      <c r="S169" s="17">
        <v>4.79017084111826E-3</v>
      </c>
      <c r="T169" s="17"/>
      <c r="U169" s="17">
        <v>3.0634983132821401E-2</v>
      </c>
      <c r="V169" s="17">
        <v>9.1784572082877006E-2</v>
      </c>
      <c r="W169" s="17">
        <v>0.128226240677034</v>
      </c>
      <c r="X169" s="17">
        <v>9.2965129991796805E-2</v>
      </c>
      <c r="Y169" s="17"/>
      <c r="Z169" s="17">
        <v>2.7915133517647999E-2</v>
      </c>
      <c r="AA169" s="17">
        <v>5.6926323726208101E-2</v>
      </c>
      <c r="AB169" s="17">
        <v>7.5667854927994896E-2</v>
      </c>
      <c r="AC169" s="17">
        <v>1.6376317349498699E-2</v>
      </c>
      <c r="AD169" s="17">
        <v>2.1872845367284E-2</v>
      </c>
      <c r="AE169" s="17">
        <v>8.6081535876302798E-3</v>
      </c>
      <c r="AF169" s="17">
        <v>0.148757411074733</v>
      </c>
      <c r="AG169" s="17">
        <v>0.35521457197259898</v>
      </c>
      <c r="AH169" s="17">
        <v>4.4454991994240599E-2</v>
      </c>
      <c r="AI169" s="17">
        <v>7.1015676206237305E-2</v>
      </c>
      <c r="AJ169" s="17"/>
      <c r="AK169" s="17">
        <v>7.7404874605798896E-2</v>
      </c>
      <c r="AL169" s="17">
        <v>9.6234405427569596E-3</v>
      </c>
      <c r="AM169" s="17">
        <v>2.1507775467965701E-2</v>
      </c>
      <c r="AN169" s="17">
        <v>5.3736673248266902E-3</v>
      </c>
      <c r="AO169" s="17">
        <v>9.4709507106392907E-2</v>
      </c>
      <c r="AP169" s="17">
        <v>2.62450188995716E-2</v>
      </c>
      <c r="AQ169" s="17">
        <v>0.10933431675864599</v>
      </c>
      <c r="AR169" s="17"/>
      <c r="AS169" s="17">
        <v>0.108736656946837</v>
      </c>
      <c r="AT169" s="17">
        <v>1.6758300633516202E-2</v>
      </c>
      <c r="AU169" s="17"/>
      <c r="AV169" s="17">
        <v>9.9167059936660501E-2</v>
      </c>
      <c r="AW169" s="17">
        <v>0.17988449172684501</v>
      </c>
      <c r="AX169" s="17">
        <v>7.8289724911468697E-2</v>
      </c>
      <c r="AY169" s="17"/>
      <c r="AZ169" s="17">
        <v>0.12866875592296501</v>
      </c>
      <c r="BA169" s="17">
        <v>3.7586840243002198E-2</v>
      </c>
      <c r="BB169" s="17"/>
      <c r="BC169" s="17">
        <v>3.1393954492131303E-2</v>
      </c>
      <c r="BD169" s="17">
        <v>4.80839296716618E-2</v>
      </c>
      <c r="BE169" s="17"/>
      <c r="BF169" s="17">
        <v>4.1516312478016702E-2</v>
      </c>
      <c r="BG169" s="17">
        <v>9.2965129991796805E-2</v>
      </c>
      <c r="BH169" s="17"/>
      <c r="BI169" s="17">
        <v>7.1595687471149999E-2</v>
      </c>
      <c r="BJ169" s="17">
        <v>3.4731645261144202E-2</v>
      </c>
      <c r="BK169" s="17"/>
      <c r="BL169" s="17">
        <v>1.3470862132323199E-2</v>
      </c>
      <c r="BM169" s="17">
        <v>3.4494806793454201E-2</v>
      </c>
      <c r="BN169" s="17">
        <v>0.16233530457133299</v>
      </c>
      <c r="BO169" s="17">
        <v>7.3982582887475602E-3</v>
      </c>
    </row>
    <row r="170" spans="2:67" x14ac:dyDescent="0.35">
      <c r="B170" t="s">
        <v>169</v>
      </c>
      <c r="C170" s="17">
        <v>1.4367126746535799E-2</v>
      </c>
      <c r="D170" s="17">
        <v>1.42948812319178E-2</v>
      </c>
      <c r="E170" s="17">
        <v>5.5631501151127199E-3</v>
      </c>
      <c r="F170" s="17">
        <v>4.2085167788845999E-3</v>
      </c>
      <c r="G170" s="17">
        <v>0</v>
      </c>
      <c r="H170" s="17">
        <v>3.5363837783325698E-2</v>
      </c>
      <c r="I170" s="17">
        <v>2.48457814005003E-3</v>
      </c>
      <c r="J170" s="17">
        <v>1.44460174756021E-2</v>
      </c>
      <c r="K170" s="17">
        <v>0</v>
      </c>
      <c r="L170" s="17">
        <v>4.6814465699232997E-2</v>
      </c>
      <c r="M170" s="17">
        <v>1.1815135845315201E-2</v>
      </c>
      <c r="N170" s="17">
        <v>1.1030825694762E-4</v>
      </c>
      <c r="O170" s="17">
        <v>1.54399971205648E-2</v>
      </c>
      <c r="P170" s="17">
        <v>0</v>
      </c>
      <c r="Q170" s="17">
        <v>2.9823746821632498E-3</v>
      </c>
      <c r="R170" s="17">
        <v>8.8654078282080495E-2</v>
      </c>
      <c r="S170" s="17">
        <v>4.4812565695452203E-3</v>
      </c>
      <c r="T170" s="17"/>
      <c r="U170" s="17">
        <v>3.5823172987050999E-3</v>
      </c>
      <c r="V170" s="17">
        <v>5.3186305041263503E-2</v>
      </c>
      <c r="W170" s="17">
        <v>0.15600065808984501</v>
      </c>
      <c r="X170" s="17">
        <v>0.10429282617567601</v>
      </c>
      <c r="Y170" s="17"/>
      <c r="Z170" s="17">
        <v>2.63746763471531E-5</v>
      </c>
      <c r="AA170" s="17">
        <v>1.81425327542655E-2</v>
      </c>
      <c r="AB170" s="17">
        <v>1.6138850900242901E-2</v>
      </c>
      <c r="AC170" s="17">
        <v>3.4109448241598098E-3</v>
      </c>
      <c r="AD170" s="17">
        <v>2.8849636189944999E-2</v>
      </c>
      <c r="AE170" s="17">
        <v>7.7765927853900907E-2</v>
      </c>
      <c r="AF170" s="17">
        <v>3.6269477317337699E-2</v>
      </c>
      <c r="AG170" s="17">
        <v>1.31491198575798E-2</v>
      </c>
      <c r="AH170" s="17">
        <v>0.106254000200505</v>
      </c>
      <c r="AI170" s="17">
        <v>0.15764414393512099</v>
      </c>
      <c r="AJ170" s="17"/>
      <c r="AK170" s="17">
        <v>4.9125796185555803E-3</v>
      </c>
      <c r="AL170" s="17">
        <v>1.8752369142947398E-2</v>
      </c>
      <c r="AM170" s="17">
        <v>7.6089072208104194E-2</v>
      </c>
      <c r="AN170" s="17">
        <v>4.5293069730520004E-3</v>
      </c>
      <c r="AO170" s="17">
        <v>8.5218614009400003E-3</v>
      </c>
      <c r="AP170" s="17">
        <v>6.8011521208013199E-3</v>
      </c>
      <c r="AQ170" s="17">
        <v>2.2208129289253899E-2</v>
      </c>
      <c r="AR170" s="17"/>
      <c r="AS170" s="17">
        <v>3.4363090635792001E-2</v>
      </c>
      <c r="AT170" s="17">
        <v>6.9192576793145897E-3</v>
      </c>
      <c r="AU170" s="17"/>
      <c r="AV170" s="17">
        <v>4.70350533483819E-2</v>
      </c>
      <c r="AW170" s="17">
        <v>3.80593900420894E-2</v>
      </c>
      <c r="AX170" s="17">
        <v>2.45394729411543E-2</v>
      </c>
      <c r="AY170" s="17"/>
      <c r="AZ170" s="17">
        <v>2.9288486132031399E-2</v>
      </c>
      <c r="BA170" s="17">
        <v>1.3657844029241599E-2</v>
      </c>
      <c r="BB170" s="17"/>
      <c r="BC170" s="17">
        <v>8.0799102481554502E-3</v>
      </c>
      <c r="BD170" s="17">
        <v>1.8242000891038002E-2</v>
      </c>
      <c r="BE170" s="17"/>
      <c r="BF170" s="17">
        <v>1.40098182880106E-2</v>
      </c>
      <c r="BG170" s="17">
        <v>0.10429282617567601</v>
      </c>
      <c r="BH170" s="17"/>
      <c r="BI170" s="17">
        <v>3.62086074872369E-2</v>
      </c>
      <c r="BJ170" s="17">
        <v>9.2581531769730403E-3</v>
      </c>
      <c r="BK170" s="17"/>
      <c r="BL170" s="17">
        <v>2.49485584558972E-3</v>
      </c>
      <c r="BM170" s="17">
        <v>1.8517998257998599E-2</v>
      </c>
      <c r="BN170" s="17">
        <v>2.7734265939454002E-2</v>
      </c>
      <c r="BO170" s="17">
        <v>0.12191304994376</v>
      </c>
    </row>
    <row r="171" spans="2:67" x14ac:dyDescent="0.35">
      <c r="B171" t="s">
        <v>170</v>
      </c>
      <c r="C171" s="17">
        <v>2.3916611105599402E-2</v>
      </c>
      <c r="D171" s="17">
        <v>1.46829805015914E-2</v>
      </c>
      <c r="E171" s="17">
        <v>3.4951090858183001E-2</v>
      </c>
      <c r="F171" s="17">
        <v>9.61591008264433E-4</v>
      </c>
      <c r="G171" s="17">
        <v>2.33923426706753E-4</v>
      </c>
      <c r="H171" s="17">
        <v>2.4377970819849299E-3</v>
      </c>
      <c r="I171" s="17">
        <v>1.21163391609499E-2</v>
      </c>
      <c r="J171" s="17">
        <v>7.30698673576166E-2</v>
      </c>
      <c r="K171" s="17">
        <v>8.8401273744799004E-4</v>
      </c>
      <c r="L171" s="17">
        <v>2.9618154889543098E-3</v>
      </c>
      <c r="M171" s="17">
        <v>6.8295472193422501E-3</v>
      </c>
      <c r="N171" s="17">
        <v>0</v>
      </c>
      <c r="O171" s="17">
        <v>9.9571301771683805E-4</v>
      </c>
      <c r="P171" s="17">
        <v>9.9700803945860797E-2</v>
      </c>
      <c r="Q171" s="17">
        <v>2.9823746821632498E-3</v>
      </c>
      <c r="R171" s="17">
        <v>8.6247974837861396E-2</v>
      </c>
      <c r="S171" s="17">
        <v>3.0891427157303801E-4</v>
      </c>
      <c r="T171" s="17"/>
      <c r="U171" s="17">
        <v>1.2871083588987199E-2</v>
      </c>
      <c r="V171" s="17">
        <v>7.6901154128819704E-2</v>
      </c>
      <c r="W171" s="17">
        <v>8.1122428717773101E-2</v>
      </c>
      <c r="X171" s="17">
        <v>0.122872772427295</v>
      </c>
      <c r="Y171" s="17"/>
      <c r="Z171" s="17">
        <v>1.95583426972216E-3</v>
      </c>
      <c r="AA171" s="17">
        <v>2.26660626720263E-2</v>
      </c>
      <c r="AB171" s="17">
        <v>3.8700064230377001E-2</v>
      </c>
      <c r="AC171" s="17">
        <v>8.7436914021991899E-2</v>
      </c>
      <c r="AD171" s="17">
        <v>3.9418091066418602E-2</v>
      </c>
      <c r="AE171" s="17">
        <v>3.26934133968192E-2</v>
      </c>
      <c r="AF171" s="17">
        <v>0.151481313434848</v>
      </c>
      <c r="AG171" s="17">
        <v>4.4930776077645304E-3</v>
      </c>
      <c r="AH171" s="17">
        <v>2.0866083724880202E-2</v>
      </c>
      <c r="AI171" s="17">
        <v>7.0783227582119898E-2</v>
      </c>
      <c r="AJ171" s="17"/>
      <c r="AK171" s="17">
        <v>3.4410778521452197E-2</v>
      </c>
      <c r="AL171" s="17">
        <v>3.8811196711841398E-2</v>
      </c>
      <c r="AM171" s="17">
        <v>8.0480557823257304E-2</v>
      </c>
      <c r="AN171" s="17">
        <v>1.2743963856576401E-2</v>
      </c>
      <c r="AO171" s="17">
        <v>9.0868456289773993E-3</v>
      </c>
      <c r="AP171" s="17">
        <v>3.1324733155641299E-2</v>
      </c>
      <c r="AQ171" s="17">
        <v>4.6653028439717703E-4</v>
      </c>
      <c r="AR171" s="17"/>
      <c r="AS171" s="17">
        <v>5.7185506888043698E-2</v>
      </c>
      <c r="AT171" s="17">
        <v>1.15249914181982E-2</v>
      </c>
      <c r="AU171" s="17"/>
      <c r="AV171" s="17">
        <v>7.4635308098632405E-2</v>
      </c>
      <c r="AW171" s="17">
        <v>3.55348253444773E-2</v>
      </c>
      <c r="AX171" s="17">
        <v>6.4427341650173595E-2</v>
      </c>
      <c r="AY171" s="17"/>
      <c r="AZ171" s="17">
        <v>2.8656735004065501E-2</v>
      </c>
      <c r="BA171" s="17">
        <v>2.3691290618896101E-2</v>
      </c>
      <c r="BB171" s="17"/>
      <c r="BC171" s="17">
        <v>1.40743920224506E-2</v>
      </c>
      <c r="BD171" s="17">
        <v>2.9982468748587201E-2</v>
      </c>
      <c r="BE171" s="17"/>
      <c r="BF171" s="17">
        <v>2.3523421242324701E-2</v>
      </c>
      <c r="BG171" s="17">
        <v>0.122872772427295</v>
      </c>
      <c r="BH171" s="17"/>
      <c r="BI171" s="17">
        <v>3.6758116740985503E-2</v>
      </c>
      <c r="BJ171" s="17">
        <v>2.0912835232367501E-2</v>
      </c>
      <c r="BK171" s="17"/>
      <c r="BL171" s="17">
        <v>1.4259181440534701E-5</v>
      </c>
      <c r="BM171" s="17">
        <v>2.9692846124646601E-2</v>
      </c>
      <c r="BN171" s="17">
        <v>8.6046753587539396E-2</v>
      </c>
      <c r="BO171" s="17">
        <v>5.6395620586211198E-2</v>
      </c>
    </row>
    <row r="172" spans="2:67" x14ac:dyDescent="0.35">
      <c r="B172" t="s">
        <v>171</v>
      </c>
      <c r="C172" s="17">
        <v>3.05178485274251E-2</v>
      </c>
      <c r="D172" s="17">
        <v>1.29255707825207E-2</v>
      </c>
      <c r="E172" s="17">
        <v>9.1801858368242492E-3</v>
      </c>
      <c r="F172" s="17">
        <v>7.4408660715577807E-2</v>
      </c>
      <c r="G172" s="17">
        <v>9.5722966683394306E-2</v>
      </c>
      <c r="H172" s="17">
        <v>0</v>
      </c>
      <c r="I172" s="17">
        <v>1.5222061836012501E-2</v>
      </c>
      <c r="J172" s="17">
        <v>7.36960660156475E-4</v>
      </c>
      <c r="K172" s="17">
        <v>1.370791972976E-2</v>
      </c>
      <c r="L172" s="17">
        <v>2.0786560465281701E-2</v>
      </c>
      <c r="M172" s="17">
        <v>2.70395674057568E-2</v>
      </c>
      <c r="N172" s="17">
        <v>5.3515636840063101E-2</v>
      </c>
      <c r="O172" s="17">
        <v>0</v>
      </c>
      <c r="P172" s="17">
        <v>6.01026378294095E-4</v>
      </c>
      <c r="Q172" s="17">
        <v>2.73228050864395E-2</v>
      </c>
      <c r="R172" s="17">
        <v>0.172317805209205</v>
      </c>
      <c r="S172" s="17">
        <v>0.14925077086791599</v>
      </c>
      <c r="T172" s="17"/>
      <c r="U172" s="17">
        <v>2.2041688370337702E-2</v>
      </c>
      <c r="V172" s="17">
        <v>7.1485705196058499E-2</v>
      </c>
      <c r="W172" s="17">
        <v>6.3112910899826596E-2</v>
      </c>
      <c r="X172" s="17">
        <v>0.15751524764015401</v>
      </c>
      <c r="Y172" s="17"/>
      <c r="Z172" s="17">
        <v>2.1499777124112801E-2</v>
      </c>
      <c r="AA172" s="17">
        <v>4.6052784748200702E-2</v>
      </c>
      <c r="AB172" s="17">
        <v>4.86820038957178E-2</v>
      </c>
      <c r="AC172" s="17">
        <v>8.2002617252404895E-3</v>
      </c>
      <c r="AD172" s="17">
        <v>9.4548454605109994E-2</v>
      </c>
      <c r="AE172" s="17">
        <v>7.8244131729229994E-3</v>
      </c>
      <c r="AF172" s="17">
        <v>1.8765014555066899E-2</v>
      </c>
      <c r="AG172" s="17">
        <v>1.18064987920787E-2</v>
      </c>
      <c r="AH172" s="17">
        <v>2.5998557530530299E-2</v>
      </c>
      <c r="AI172" s="17">
        <v>6.3839674831267998E-2</v>
      </c>
      <c r="AJ172" s="17"/>
      <c r="AK172" s="17">
        <v>3.3777484741016599E-2</v>
      </c>
      <c r="AL172" s="17">
        <v>3.4065646976591201E-3</v>
      </c>
      <c r="AM172" s="17">
        <v>5.93854302385683E-2</v>
      </c>
      <c r="AN172" s="17">
        <v>1.7935411823129001E-2</v>
      </c>
      <c r="AO172" s="17">
        <v>5.40853077930862E-2</v>
      </c>
      <c r="AP172" s="17">
        <v>5.2935980368254601E-2</v>
      </c>
      <c r="AQ172" s="17">
        <v>5.1111893248677098E-2</v>
      </c>
      <c r="AR172" s="17"/>
      <c r="AS172" s="17">
        <v>4.9678366927663503E-2</v>
      </c>
      <c r="AT172" s="17">
        <v>2.3381156688241801E-2</v>
      </c>
      <c r="AU172" s="17"/>
      <c r="AV172" s="17">
        <v>6.08363926441889E-2</v>
      </c>
      <c r="AW172" s="17">
        <v>4.1573770183123297E-2</v>
      </c>
      <c r="AX172" s="17">
        <v>5.1699132017767602E-2</v>
      </c>
      <c r="AY172" s="17"/>
      <c r="AZ172" s="17">
        <v>7.6372771380298396E-2</v>
      </c>
      <c r="BA172" s="17">
        <v>2.83381473727157E-2</v>
      </c>
      <c r="BB172" s="17"/>
      <c r="BC172" s="17">
        <v>4.02918044578566E-2</v>
      </c>
      <c r="BD172" s="17">
        <v>2.4494062145313099E-2</v>
      </c>
      <c r="BE172" s="17"/>
      <c r="BF172" s="17">
        <v>3.00132403319733E-2</v>
      </c>
      <c r="BG172" s="17">
        <v>0.15751524764015401</v>
      </c>
      <c r="BH172" s="17"/>
      <c r="BI172" s="17">
        <v>5.5502157606409301E-2</v>
      </c>
      <c r="BJ172" s="17">
        <v>2.46737312602082E-2</v>
      </c>
      <c r="BK172" s="17"/>
      <c r="BL172" s="17">
        <v>2.19391408287672E-2</v>
      </c>
      <c r="BM172" s="17">
        <v>2.60924886772173E-2</v>
      </c>
      <c r="BN172" s="17">
        <v>5.5614119331891101E-2</v>
      </c>
      <c r="BO172" s="17">
        <v>0.158468733275965</v>
      </c>
    </row>
    <row r="173" spans="2:67" x14ac:dyDescent="0.35">
      <c r="B173" t="s">
        <v>172</v>
      </c>
      <c r="C173" s="17">
        <v>3.1509085826248999E-2</v>
      </c>
      <c r="D173" s="17">
        <v>3.1415704945572498E-2</v>
      </c>
      <c r="E173" s="17">
        <v>3.2663652218824099E-2</v>
      </c>
      <c r="F173" s="17">
        <v>1.9942547299291499E-2</v>
      </c>
      <c r="G173" s="17">
        <v>0</v>
      </c>
      <c r="H173" s="17">
        <v>0</v>
      </c>
      <c r="I173" s="17">
        <v>0.16447904855942699</v>
      </c>
      <c r="J173" s="17">
        <v>1.46916710289876E-2</v>
      </c>
      <c r="K173" s="17">
        <v>0</v>
      </c>
      <c r="L173" s="17">
        <v>0.100602358222441</v>
      </c>
      <c r="M173" s="17">
        <v>1.7626672932847798E-2</v>
      </c>
      <c r="N173" s="17">
        <v>3.20036752335498E-3</v>
      </c>
      <c r="O173" s="17">
        <v>9.9571301771683805E-4</v>
      </c>
      <c r="P173" s="17">
        <v>2.7026148889882699E-2</v>
      </c>
      <c r="Q173" s="17">
        <v>2.0558923333234401E-4</v>
      </c>
      <c r="R173" s="17">
        <v>2.6081499558055901E-2</v>
      </c>
      <c r="S173" s="17">
        <v>6.1782854314607603E-4</v>
      </c>
      <c r="T173" s="17"/>
      <c r="U173" s="17">
        <v>2.01682129140472E-2</v>
      </c>
      <c r="V173" s="17">
        <v>8.5503986926318595E-2</v>
      </c>
      <c r="W173" s="17">
        <v>9.9121293144292202E-2</v>
      </c>
      <c r="X173" s="17">
        <v>9.8927693180874507E-2</v>
      </c>
      <c r="Y173" s="17"/>
      <c r="Z173" s="17">
        <v>1.7816266181430299E-2</v>
      </c>
      <c r="AA173" s="17">
        <v>1.54234735776744E-2</v>
      </c>
      <c r="AB173" s="17">
        <v>3.5384527273069201E-3</v>
      </c>
      <c r="AC173" s="17">
        <v>2.4195072923276599E-2</v>
      </c>
      <c r="AD173" s="17">
        <v>0.24699952927153901</v>
      </c>
      <c r="AE173" s="17">
        <v>8.2552482254425505E-2</v>
      </c>
      <c r="AF173" s="17">
        <v>4.87032451838827E-2</v>
      </c>
      <c r="AG173" s="17">
        <v>6.1387824250426701E-2</v>
      </c>
      <c r="AH173" s="17">
        <v>2.1360769310171099E-2</v>
      </c>
      <c r="AI173" s="17">
        <v>0.170140396875989</v>
      </c>
      <c r="AJ173" s="17"/>
      <c r="AK173" s="17">
        <v>5.2503781418722297E-4</v>
      </c>
      <c r="AL173" s="17">
        <v>5.3793039064088402E-2</v>
      </c>
      <c r="AM173" s="17">
        <v>6.0871430956714696E-3</v>
      </c>
      <c r="AN173" s="17">
        <v>3.2103016571550902E-2</v>
      </c>
      <c r="AO173" s="17">
        <v>4.8960632219653299E-2</v>
      </c>
      <c r="AP173" s="17">
        <v>7.9588304229537502E-3</v>
      </c>
      <c r="AQ173" s="17">
        <v>0.114929028025845</v>
      </c>
      <c r="AR173" s="17"/>
      <c r="AS173" s="17">
        <v>4.3856880459570202E-2</v>
      </c>
      <c r="AT173" s="17">
        <v>2.69099198041837E-2</v>
      </c>
      <c r="AU173" s="17"/>
      <c r="AV173" s="17">
        <v>5.5607531818006997E-2</v>
      </c>
      <c r="AW173" s="17">
        <v>1.1109023282758101E-2</v>
      </c>
      <c r="AX173" s="17">
        <v>6.1770897099597197E-2</v>
      </c>
      <c r="AY173" s="17"/>
      <c r="AZ173" s="17">
        <v>9.7192339773461395E-2</v>
      </c>
      <c r="BA173" s="17">
        <v>2.8386850402733501E-2</v>
      </c>
      <c r="BB173" s="17"/>
      <c r="BC173" s="17">
        <v>3.2651434880734097E-2</v>
      </c>
      <c r="BD173" s="17">
        <v>3.0805044726922901E-2</v>
      </c>
      <c r="BE173" s="17"/>
      <c r="BF173" s="17">
        <v>3.12412064678151E-2</v>
      </c>
      <c r="BG173" s="17">
        <v>9.8927693180874507E-2</v>
      </c>
      <c r="BH173" s="17"/>
      <c r="BI173" s="17">
        <v>7.1057824738084002E-2</v>
      </c>
      <c r="BJ173" s="17">
        <v>2.2258180898655E-2</v>
      </c>
      <c r="BK173" s="17"/>
      <c r="BL173" s="17">
        <v>2.5464219069889701E-2</v>
      </c>
      <c r="BM173" s="17">
        <v>2.8204458813320898E-2</v>
      </c>
      <c r="BN173" s="17">
        <v>3.9301694530935398E-2</v>
      </c>
      <c r="BO173" s="17">
        <v>0.19413397550085301</v>
      </c>
    </row>
    <row r="174" spans="2:67" x14ac:dyDescent="0.35">
      <c r="B174" t="s">
        <v>173</v>
      </c>
      <c r="C174" s="17">
        <v>1.68491048158237E-2</v>
      </c>
      <c r="D174" s="17">
        <v>5.1518860271400603E-2</v>
      </c>
      <c r="E174" s="17">
        <v>2.52454793764216E-2</v>
      </c>
      <c r="F174" s="17">
        <v>1.20198876033054E-4</v>
      </c>
      <c r="G174" s="17">
        <v>2.33923426706753E-4</v>
      </c>
      <c r="H174" s="17">
        <v>2.4377970819849299E-3</v>
      </c>
      <c r="I174" s="17">
        <v>6.2114453501250599E-4</v>
      </c>
      <c r="J174" s="17">
        <v>1.43350910776011E-3</v>
      </c>
      <c r="K174" s="17">
        <v>0</v>
      </c>
      <c r="L174" s="17">
        <v>2.2533675388171599E-2</v>
      </c>
      <c r="M174" s="17">
        <v>1.11553869125233E-2</v>
      </c>
      <c r="N174" s="17">
        <v>1.71049201862511E-3</v>
      </c>
      <c r="O174" s="17">
        <v>1.54399971205648E-2</v>
      </c>
      <c r="P174" s="17">
        <v>0</v>
      </c>
      <c r="Q174" s="17">
        <v>4.1117846666468698E-4</v>
      </c>
      <c r="R174" s="17">
        <v>2.3497251647319299E-2</v>
      </c>
      <c r="S174" s="17">
        <v>0</v>
      </c>
      <c r="T174" s="17"/>
      <c r="U174" s="17">
        <v>1.2363324953580499E-2</v>
      </c>
      <c r="V174" s="17">
        <v>3.5673895067230302E-2</v>
      </c>
      <c r="W174" s="17">
        <v>5.6031145355523303E-2</v>
      </c>
      <c r="X174" s="17">
        <v>6.6297580817729296E-2</v>
      </c>
      <c r="Y174" s="17"/>
      <c r="Z174" s="17">
        <v>2.2297161793437201E-3</v>
      </c>
      <c r="AA174" s="17">
        <v>4.9316840866513299E-2</v>
      </c>
      <c r="AB174" s="17">
        <v>0</v>
      </c>
      <c r="AC174" s="17">
        <v>0</v>
      </c>
      <c r="AD174" s="17">
        <v>2.3188545107086199E-2</v>
      </c>
      <c r="AE174" s="17">
        <v>2.56750777090483E-2</v>
      </c>
      <c r="AF174" s="17">
        <v>8.3999145661736094E-2</v>
      </c>
      <c r="AG174" s="17">
        <v>2.76450469174855E-2</v>
      </c>
      <c r="AH174" s="17">
        <v>6.0299773508862703E-2</v>
      </c>
      <c r="AI174" s="17">
        <v>6.4669034321706398E-2</v>
      </c>
      <c r="AJ174" s="17"/>
      <c r="AK174" s="17">
        <v>8.1272684340944097E-3</v>
      </c>
      <c r="AL174" s="17">
        <v>6.4929844379203405E-2</v>
      </c>
      <c r="AM174" s="17">
        <v>3.4020315313181302E-4</v>
      </c>
      <c r="AN174" s="17">
        <v>1.2571808812094101E-2</v>
      </c>
      <c r="AO174" s="17">
        <v>1.3149690123710599E-2</v>
      </c>
      <c r="AP174" s="17">
        <v>3.0760263199045498E-2</v>
      </c>
      <c r="AQ174" s="17">
        <v>3.86220910724137E-3</v>
      </c>
      <c r="AR174" s="17"/>
      <c r="AS174" s="17">
        <v>1.40035641789703E-2</v>
      </c>
      <c r="AT174" s="17">
        <v>1.7908979408822301E-2</v>
      </c>
      <c r="AU174" s="17"/>
      <c r="AV174" s="17">
        <v>2.4599154037014199E-2</v>
      </c>
      <c r="AW174" s="17">
        <v>1.56397919702609E-2</v>
      </c>
      <c r="AX174" s="17">
        <v>5.9424855339486196E-3</v>
      </c>
      <c r="AY174" s="17"/>
      <c r="AZ174" s="17">
        <v>2.4649252189734999E-2</v>
      </c>
      <c r="BA174" s="17">
        <v>1.6478326954254299E-2</v>
      </c>
      <c r="BB174" s="17"/>
      <c r="BC174" s="17">
        <v>1.9029988298006499E-2</v>
      </c>
      <c r="BD174" s="17">
        <v>1.55050046055861E-2</v>
      </c>
      <c r="BE174" s="17"/>
      <c r="BF174" s="17">
        <v>1.6652627514575899E-2</v>
      </c>
      <c r="BG174" s="17">
        <v>6.6297580817729296E-2</v>
      </c>
      <c r="BH174" s="17"/>
      <c r="BI174" s="17">
        <v>8.0366877558527405E-3</v>
      </c>
      <c r="BJ174" s="17">
        <v>1.89104305280249E-2</v>
      </c>
      <c r="BK174" s="17"/>
      <c r="BL174" s="17">
        <v>1.22447272656734E-2</v>
      </c>
      <c r="BM174" s="17">
        <v>2.4596179557309101E-2</v>
      </c>
      <c r="BN174" s="17">
        <v>1.08867432892207E-2</v>
      </c>
      <c r="BO174" s="17">
        <v>1.5849402845967999E-2</v>
      </c>
    </row>
    <row r="175" spans="2:67" x14ac:dyDescent="0.35">
      <c r="B175" t="s">
        <v>174</v>
      </c>
      <c r="C175" s="17">
        <v>1.37017951425595E-2</v>
      </c>
      <c r="D175" s="17">
        <v>2.8768332032939999E-2</v>
      </c>
      <c r="E175" s="17">
        <v>3.24623537637031E-2</v>
      </c>
      <c r="F175" s="17">
        <v>0</v>
      </c>
      <c r="G175" s="17">
        <v>3.3934038960460201E-3</v>
      </c>
      <c r="H175" s="17">
        <v>0</v>
      </c>
      <c r="I175" s="17">
        <v>8.1307807477194599E-2</v>
      </c>
      <c r="J175" s="17">
        <v>2.86701821552021E-3</v>
      </c>
      <c r="K175" s="17">
        <v>0</v>
      </c>
      <c r="L175" s="17">
        <v>3.0367514151611702E-4</v>
      </c>
      <c r="M175" s="17">
        <v>3.3822051251653003E-5</v>
      </c>
      <c r="N175" s="17">
        <v>1.1030825694762E-4</v>
      </c>
      <c r="O175" s="17">
        <v>0</v>
      </c>
      <c r="P175" s="17">
        <v>2.62247803854905E-2</v>
      </c>
      <c r="Q175" s="17">
        <v>2.0558923333234401E-4</v>
      </c>
      <c r="R175" s="17">
        <v>0</v>
      </c>
      <c r="S175" s="17">
        <v>0</v>
      </c>
      <c r="T175" s="17"/>
      <c r="U175" s="17">
        <v>8.7983550314837799E-3</v>
      </c>
      <c r="V175" s="17">
        <v>3.9580815643051798E-2</v>
      </c>
      <c r="W175" s="17">
        <v>2.9056198332691099E-2</v>
      </c>
      <c r="X175" s="17">
        <v>2.7958494375815501E-2</v>
      </c>
      <c r="Y175" s="17"/>
      <c r="Z175" s="17">
        <v>0</v>
      </c>
      <c r="AA175" s="17">
        <v>3.2446448032738801E-2</v>
      </c>
      <c r="AB175" s="17">
        <v>2.8868971189473899E-2</v>
      </c>
      <c r="AC175" s="17">
        <v>1.7159592693065301E-2</v>
      </c>
      <c r="AD175" s="17">
        <v>1.23523938902886E-4</v>
      </c>
      <c r="AE175" s="17">
        <v>4.3608235323138601E-2</v>
      </c>
      <c r="AF175" s="17">
        <v>0</v>
      </c>
      <c r="AG175" s="17">
        <v>6.5901991635576801E-4</v>
      </c>
      <c r="AH175" s="17">
        <v>1.8051536733474802E-2</v>
      </c>
      <c r="AI175" s="17">
        <v>4.7640475179002897E-2</v>
      </c>
      <c r="AJ175" s="17"/>
      <c r="AK175" s="17">
        <v>1.4281402638625E-2</v>
      </c>
      <c r="AL175" s="17">
        <v>4.9895005356557297E-2</v>
      </c>
      <c r="AM175" s="17">
        <v>0</v>
      </c>
      <c r="AN175" s="17">
        <v>4.8380668474600798E-4</v>
      </c>
      <c r="AO175" s="17">
        <v>2.62063965850919E-3</v>
      </c>
      <c r="AP175" s="17">
        <v>4.0993980843380497E-2</v>
      </c>
      <c r="AQ175" s="17">
        <v>1.56488394194398E-2</v>
      </c>
      <c r="AR175" s="17"/>
      <c r="AS175" s="17">
        <v>2.7085364466099399E-2</v>
      </c>
      <c r="AT175" s="17">
        <v>8.7168355514212099E-3</v>
      </c>
      <c r="AU175" s="17"/>
      <c r="AV175" s="17">
        <v>3.2189934110390499E-2</v>
      </c>
      <c r="AW175" s="17">
        <v>2.06016224424658E-2</v>
      </c>
      <c r="AX175" s="17">
        <v>3.0362863164789301E-2</v>
      </c>
      <c r="AY175" s="17"/>
      <c r="AZ175" s="17">
        <v>8.8154169152703105E-2</v>
      </c>
      <c r="BA175" s="17">
        <v>1.0162722007021599E-2</v>
      </c>
      <c r="BB175" s="17"/>
      <c r="BC175" s="17">
        <v>6.93547427669634E-3</v>
      </c>
      <c r="BD175" s="17">
        <v>1.7871946080306501E-2</v>
      </c>
      <c r="BE175" s="17"/>
      <c r="BF175" s="17">
        <v>1.36451479409361E-2</v>
      </c>
      <c r="BG175" s="17">
        <v>2.7958494375815501E-2</v>
      </c>
      <c r="BH175" s="17"/>
      <c r="BI175" s="17">
        <v>3.9647486397196702E-2</v>
      </c>
      <c r="BJ175" s="17">
        <v>7.6327995264811096E-3</v>
      </c>
      <c r="BK175" s="17"/>
      <c r="BL175" s="17">
        <v>1.13584610653588E-2</v>
      </c>
      <c r="BM175" s="17">
        <v>1.11415357576976E-2</v>
      </c>
      <c r="BN175" s="17">
        <v>1.19068492386625E-2</v>
      </c>
      <c r="BO175" s="17">
        <v>0.13416376334014801</v>
      </c>
    </row>
    <row r="176" spans="2:67" x14ac:dyDescent="0.35">
      <c r="B176" t="s">
        <v>175</v>
      </c>
      <c r="C176" s="17">
        <v>1.5913157417024999E-2</v>
      </c>
      <c r="D176" s="17">
        <v>6.0178037944794097E-3</v>
      </c>
      <c r="E176" s="17">
        <v>3.91504939502356E-2</v>
      </c>
      <c r="F176" s="17">
        <v>6.0099438016527099E-4</v>
      </c>
      <c r="G176" s="17">
        <v>0</v>
      </c>
      <c r="H176" s="17">
        <v>0</v>
      </c>
      <c r="I176" s="17">
        <v>9.0939568498094495E-2</v>
      </c>
      <c r="J176" s="17">
        <v>3.9644081954782903E-2</v>
      </c>
      <c r="K176" s="17">
        <v>0</v>
      </c>
      <c r="L176" s="17">
        <v>3.0367514151611702E-4</v>
      </c>
      <c r="M176" s="17">
        <v>1.0827435068223399E-3</v>
      </c>
      <c r="N176" s="17">
        <v>1.9239899960717802E-2</v>
      </c>
      <c r="O176" s="17">
        <v>0</v>
      </c>
      <c r="P176" s="17">
        <v>2.9062576622368701E-3</v>
      </c>
      <c r="Q176" s="17">
        <v>0</v>
      </c>
      <c r="R176" s="17">
        <v>1.78144466517421E-4</v>
      </c>
      <c r="S176" s="17">
        <v>4.0436872103386798E-2</v>
      </c>
      <c r="T176" s="17"/>
      <c r="U176" s="17">
        <v>8.9970890332318094E-3</v>
      </c>
      <c r="V176" s="17">
        <v>5.0465768818576798E-2</v>
      </c>
      <c r="W176" s="17">
        <v>4.9946287271345799E-2</v>
      </c>
      <c r="X176" s="17">
        <v>3.81203271204517E-2</v>
      </c>
      <c r="Y176" s="17"/>
      <c r="Z176" s="17">
        <v>3.0354541623181398E-5</v>
      </c>
      <c r="AA176" s="17">
        <v>0</v>
      </c>
      <c r="AB176" s="17">
        <v>1.7944626327511101E-4</v>
      </c>
      <c r="AC176" s="17">
        <v>0.10255697561173201</v>
      </c>
      <c r="AD176" s="17">
        <v>1.93200269078295E-2</v>
      </c>
      <c r="AE176" s="17">
        <v>7.0258092153053994E-2</v>
      </c>
      <c r="AF176" s="17">
        <v>1.12456759282956E-2</v>
      </c>
      <c r="AG176" s="17">
        <v>9.6744294970584402E-4</v>
      </c>
      <c r="AH176" s="17">
        <v>6.1456275474519997E-2</v>
      </c>
      <c r="AI176" s="17">
        <v>6.8246309018233295E-2</v>
      </c>
      <c r="AJ176" s="17"/>
      <c r="AK176" s="17">
        <v>8.4344854280250098E-3</v>
      </c>
      <c r="AL176" s="17">
        <v>2.42698547553714E-3</v>
      </c>
      <c r="AM176" s="17">
        <v>3.66353567982482E-3</v>
      </c>
      <c r="AN176" s="17">
        <v>9.9398921550806207E-3</v>
      </c>
      <c r="AO176" s="17">
        <v>3.3785693729044202E-4</v>
      </c>
      <c r="AP176" s="17">
        <v>3.5076051173895201E-2</v>
      </c>
      <c r="AQ176" s="17">
        <v>5.0868753160837103E-2</v>
      </c>
      <c r="AR176" s="17"/>
      <c r="AS176" s="17">
        <v>2.97338411557828E-2</v>
      </c>
      <c r="AT176" s="17">
        <v>1.07653864230472E-2</v>
      </c>
      <c r="AU176" s="17"/>
      <c r="AV176" s="17">
        <v>1.7354574763064701E-3</v>
      </c>
      <c r="AW176" s="17">
        <v>1.48068092443651E-3</v>
      </c>
      <c r="AX176" s="17">
        <v>7.3750501103986801E-2</v>
      </c>
      <c r="AY176" s="17"/>
      <c r="AZ176" s="17">
        <v>5.0598461573291304E-3</v>
      </c>
      <c r="BA176" s="17">
        <v>1.6429066584751299E-2</v>
      </c>
      <c r="BB176" s="17"/>
      <c r="BC176" s="17">
        <v>2.9328502337336901E-2</v>
      </c>
      <c r="BD176" s="17">
        <v>7.6451467346049899E-3</v>
      </c>
      <c r="BE176" s="17"/>
      <c r="BF176" s="17">
        <v>1.5824920020760001E-2</v>
      </c>
      <c r="BG176" s="17">
        <v>3.81203271204517E-2</v>
      </c>
      <c r="BH176" s="17"/>
      <c r="BI176" s="17">
        <v>2.6072286624479302E-2</v>
      </c>
      <c r="BJ176" s="17">
        <v>1.3536820243422201E-2</v>
      </c>
      <c r="BK176" s="17"/>
      <c r="BL176" s="17">
        <v>1.18036541407527E-2</v>
      </c>
      <c r="BM176" s="17">
        <v>1.9228375816565401E-2</v>
      </c>
      <c r="BN176" s="17">
        <v>2.3196298742120602E-2</v>
      </c>
      <c r="BO176" s="17">
        <v>2.4857975320333099E-3</v>
      </c>
    </row>
    <row r="177" spans="2:67" x14ac:dyDescent="0.35">
      <c r="B177" t="s">
        <v>176</v>
      </c>
      <c r="C177" s="17">
        <v>3.9432358821186002E-3</v>
      </c>
      <c r="D177" s="17">
        <v>7.0746722123888695E-4</v>
      </c>
      <c r="E177" s="17">
        <v>1.9762472876916001E-2</v>
      </c>
      <c r="F177" s="17">
        <v>0</v>
      </c>
      <c r="G177" s="17">
        <v>0</v>
      </c>
      <c r="H177" s="17">
        <v>0</v>
      </c>
      <c r="I177" s="17">
        <v>6.2114453501250599E-4</v>
      </c>
      <c r="J177" s="17">
        <v>8.18845177951639E-5</v>
      </c>
      <c r="K177" s="17">
        <v>0</v>
      </c>
      <c r="L177" s="17">
        <v>1.5183757075805799E-4</v>
      </c>
      <c r="M177" s="17">
        <v>5.9210483028865205E-4</v>
      </c>
      <c r="N177" s="17">
        <v>3.3106757803026002E-3</v>
      </c>
      <c r="O177" s="17">
        <v>0</v>
      </c>
      <c r="P177" s="17">
        <v>0</v>
      </c>
      <c r="Q177" s="17">
        <v>0</v>
      </c>
      <c r="R177" s="17">
        <v>0</v>
      </c>
      <c r="S177" s="17">
        <v>0</v>
      </c>
      <c r="T177" s="17"/>
      <c r="U177" s="17">
        <v>0</v>
      </c>
      <c r="V177" s="17">
        <v>2.4827530227998999E-2</v>
      </c>
      <c r="W177" s="17">
        <v>1.54189833693468E-2</v>
      </c>
      <c r="X177" s="17">
        <v>1.7575665325568701E-2</v>
      </c>
      <c r="Y177" s="17"/>
      <c r="Z177" s="17">
        <v>0</v>
      </c>
      <c r="AA177" s="17">
        <v>0</v>
      </c>
      <c r="AB177" s="17">
        <v>0</v>
      </c>
      <c r="AC177" s="17">
        <v>1.8260543701531899E-2</v>
      </c>
      <c r="AD177" s="17">
        <v>0</v>
      </c>
      <c r="AE177" s="17">
        <v>3.2405352465602499E-2</v>
      </c>
      <c r="AF177" s="17">
        <v>5.64545525482067E-2</v>
      </c>
      <c r="AG177" s="17">
        <v>0</v>
      </c>
      <c r="AH177" s="17">
        <v>1.6329394613559301E-2</v>
      </c>
      <c r="AI177" s="17">
        <v>5.4822450972405604E-3</v>
      </c>
      <c r="AJ177" s="17"/>
      <c r="AK177" s="17">
        <v>5.3110691701323898E-3</v>
      </c>
      <c r="AL177" s="17">
        <v>0</v>
      </c>
      <c r="AM177" s="17">
        <v>0</v>
      </c>
      <c r="AN177" s="17">
        <v>7.9937572209236004E-4</v>
      </c>
      <c r="AO177" s="17">
        <v>1.4924783675129999E-2</v>
      </c>
      <c r="AP177" s="17">
        <v>1.5864056616734502E-2</v>
      </c>
      <c r="AQ177" s="17">
        <v>3.5013869015128199E-4</v>
      </c>
      <c r="AR177" s="17"/>
      <c r="AS177" s="17">
        <v>6.2825960285815201E-4</v>
      </c>
      <c r="AT177" s="17">
        <v>5.1779605208313898E-3</v>
      </c>
      <c r="AU177" s="17"/>
      <c r="AV177" s="17">
        <v>1.54220064882207E-4</v>
      </c>
      <c r="AW177" s="17">
        <v>7.8171600197092105E-4</v>
      </c>
      <c r="AX177" s="17">
        <v>9.5281547730466495E-4</v>
      </c>
      <c r="AY177" s="17"/>
      <c r="AZ177" s="17">
        <v>8.2347585855612403E-4</v>
      </c>
      <c r="BA177" s="17">
        <v>4.0915328173810103E-3</v>
      </c>
      <c r="BB177" s="17"/>
      <c r="BC177" s="17">
        <v>6.1537449934900596E-4</v>
      </c>
      <c r="BD177" s="17">
        <v>5.9942299956350104E-3</v>
      </c>
      <c r="BE177" s="17"/>
      <c r="BF177" s="17">
        <v>3.8890691380030302E-3</v>
      </c>
      <c r="BG177" s="17">
        <v>1.7575665325568701E-2</v>
      </c>
      <c r="BH177" s="17"/>
      <c r="BI177" s="17">
        <v>1.36906339906201E-3</v>
      </c>
      <c r="BJ177" s="17">
        <v>4.5453644344618698E-3</v>
      </c>
      <c r="BK177" s="17"/>
      <c r="BL177" s="17">
        <v>5.3866937223794398E-3</v>
      </c>
      <c r="BM177" s="17">
        <v>3.4142210910073799E-3</v>
      </c>
      <c r="BN177" s="17">
        <v>8.1754865919227799E-4</v>
      </c>
      <c r="BO177" s="17">
        <v>3.2022455257247201E-3</v>
      </c>
    </row>
    <row r="178" spans="2:67" x14ac:dyDescent="0.35">
      <c r="B178" t="s">
        <v>177</v>
      </c>
      <c r="C178" s="17">
        <v>0.24269072952447801</v>
      </c>
      <c r="D178" s="17">
        <v>0.28655979322388198</v>
      </c>
      <c r="E178" s="17">
        <v>0.15257302977911499</v>
      </c>
      <c r="F178" s="17">
        <v>0.116147271630011</v>
      </c>
      <c r="G178" s="17">
        <v>0.22603845126522401</v>
      </c>
      <c r="H178" s="17">
        <v>0</v>
      </c>
      <c r="I178" s="17">
        <v>6.2114453501250599E-4</v>
      </c>
      <c r="J178" s="17">
        <v>0.19908072725710799</v>
      </c>
      <c r="K178" s="17">
        <v>0.42710743614826402</v>
      </c>
      <c r="L178" s="17">
        <v>7.3511589993183205E-2</v>
      </c>
      <c r="M178" s="17">
        <v>0.35657814523464199</v>
      </c>
      <c r="N178" s="17">
        <v>0.54738955193736405</v>
      </c>
      <c r="O178" s="17">
        <v>0.48107500731742597</v>
      </c>
      <c r="P178" s="17">
        <v>0.29328989651310899</v>
      </c>
      <c r="Q178" s="17">
        <v>0.19865933290001</v>
      </c>
      <c r="R178" s="17">
        <v>0.25820949111403202</v>
      </c>
      <c r="S178" s="17">
        <v>0.189687642971302</v>
      </c>
      <c r="T178" s="17"/>
      <c r="U178" s="17">
        <v>0.28474966590653</v>
      </c>
      <c r="V178" s="17">
        <v>3.8797148025359801E-2</v>
      </c>
      <c r="W178" s="17">
        <v>1.06584274721253E-2</v>
      </c>
      <c r="X178" s="17">
        <v>2.1067995814198399E-2</v>
      </c>
      <c r="Y178" s="17"/>
      <c r="Z178" s="17">
        <v>0.31047609059882397</v>
      </c>
      <c r="AA178" s="17">
        <v>0.29023926059857602</v>
      </c>
      <c r="AB178" s="17">
        <v>0.288758394248119</v>
      </c>
      <c r="AC178" s="17">
        <v>0.19454387677830701</v>
      </c>
      <c r="AD178" s="17">
        <v>6.13890778000531E-2</v>
      </c>
      <c r="AE178" s="17">
        <v>8.1475860080073806E-2</v>
      </c>
      <c r="AF178" s="17">
        <v>3.5395147521220402E-2</v>
      </c>
      <c r="AG178" s="17">
        <v>1.49437506561954E-3</v>
      </c>
      <c r="AH178" s="17">
        <v>0</v>
      </c>
      <c r="AI178" s="17">
        <v>5.8097068338234102E-2</v>
      </c>
      <c r="AJ178" s="17"/>
      <c r="AK178" s="17">
        <v>0.161978710505715</v>
      </c>
      <c r="AL178" s="17">
        <v>0.168077125856365</v>
      </c>
      <c r="AM178" s="17">
        <v>0.29483148400769299</v>
      </c>
      <c r="AN178" s="17">
        <v>0.37579188037733602</v>
      </c>
      <c r="AO178" s="17">
        <v>7.6251926078399299E-2</v>
      </c>
      <c r="AP178" s="17">
        <v>0.153244494478639</v>
      </c>
      <c r="AQ178" s="17">
        <v>0.325276802104354</v>
      </c>
      <c r="AR178" s="17"/>
      <c r="AS178" s="17">
        <v>0.21977393924893099</v>
      </c>
      <c r="AT178" s="17">
        <v>0.25122651476386598</v>
      </c>
      <c r="AU178" s="17"/>
      <c r="AV178" s="17">
        <v>0.21033118345406901</v>
      </c>
      <c r="AW178" s="17">
        <v>0.38196835096573201</v>
      </c>
      <c r="AX178" s="17">
        <v>0.13794548026418399</v>
      </c>
      <c r="AY178" s="17"/>
      <c r="AZ178" s="17">
        <v>9.6729048526901507E-2</v>
      </c>
      <c r="BA178" s="17">
        <v>0.24962897791352401</v>
      </c>
      <c r="BB178" s="17"/>
      <c r="BC178" s="17">
        <v>0.191965675774146</v>
      </c>
      <c r="BD178" s="17">
        <v>0.27395308533905499</v>
      </c>
      <c r="BE178" s="17"/>
      <c r="BF178" s="17">
        <v>0.243571319587818</v>
      </c>
      <c r="BG178" s="17">
        <v>2.1067995814198399E-2</v>
      </c>
      <c r="BH178" s="17"/>
      <c r="BI178" s="17">
        <v>0.31348376535164901</v>
      </c>
      <c r="BJ178" s="17">
        <v>0.226131424171333</v>
      </c>
      <c r="BK178" s="17"/>
      <c r="BL178" s="17">
        <v>0.22793340171631199</v>
      </c>
      <c r="BM178" s="17">
        <v>0.29772270866587602</v>
      </c>
      <c r="BN178" s="17">
        <v>0.13944488705497099</v>
      </c>
      <c r="BO178" s="17">
        <v>0.26825434165742501</v>
      </c>
    </row>
    <row r="179" spans="2:67" x14ac:dyDescent="0.35">
      <c r="B179" t="s">
        <v>83</v>
      </c>
      <c r="C179" s="17">
        <v>3.7524986632480098E-3</v>
      </c>
      <c r="D179" s="17">
        <v>4.56239930807546E-5</v>
      </c>
      <c r="E179" s="17">
        <v>6.6378155727522597E-3</v>
      </c>
      <c r="F179" s="17">
        <v>0</v>
      </c>
      <c r="G179" s="17">
        <v>0</v>
      </c>
      <c r="H179" s="17">
        <v>0</v>
      </c>
      <c r="I179" s="17">
        <v>0</v>
      </c>
      <c r="J179" s="17">
        <v>0</v>
      </c>
      <c r="K179" s="17">
        <v>0</v>
      </c>
      <c r="L179" s="17">
        <v>0</v>
      </c>
      <c r="M179" s="17">
        <v>5.2446072778534602E-4</v>
      </c>
      <c r="N179" s="17">
        <v>5.3295020326167897E-2</v>
      </c>
      <c r="O179" s="17">
        <v>0</v>
      </c>
      <c r="P179" s="17">
        <v>4.00684252196064E-4</v>
      </c>
      <c r="Q179" s="17">
        <v>0</v>
      </c>
      <c r="R179" s="17">
        <v>1.78144466517421E-4</v>
      </c>
      <c r="S179" s="17">
        <v>0</v>
      </c>
      <c r="T179" s="17"/>
      <c r="U179" s="17">
        <v>2.91534208961513E-3</v>
      </c>
      <c r="V179" s="17">
        <v>8.2758434093329909E-3</v>
      </c>
      <c r="W179" s="17">
        <v>4.6379071033909999E-3</v>
      </c>
      <c r="X179" s="17">
        <v>1.19505914206968E-2</v>
      </c>
      <c r="Y179" s="17"/>
      <c r="Z179" s="17">
        <v>5.9034342775038896E-3</v>
      </c>
      <c r="AA179" s="17">
        <v>0</v>
      </c>
      <c r="AB179" s="17">
        <v>9.2604909494461795E-5</v>
      </c>
      <c r="AC179" s="17">
        <v>0</v>
      </c>
      <c r="AD179" s="17">
        <v>0</v>
      </c>
      <c r="AE179" s="17">
        <v>0</v>
      </c>
      <c r="AF179" s="17">
        <v>0</v>
      </c>
      <c r="AG179" s="17">
        <v>0</v>
      </c>
      <c r="AH179" s="17">
        <v>0</v>
      </c>
      <c r="AI179" s="17">
        <v>3.4601376710286999E-2</v>
      </c>
      <c r="AJ179" s="17"/>
      <c r="AK179" s="17">
        <v>0</v>
      </c>
      <c r="AL179" s="17">
        <v>0</v>
      </c>
      <c r="AM179" s="17">
        <v>0</v>
      </c>
      <c r="AN179" s="17">
        <v>0</v>
      </c>
      <c r="AO179" s="17">
        <v>0</v>
      </c>
      <c r="AP179" s="17">
        <v>8.1682099209291805E-5</v>
      </c>
      <c r="AQ179" s="17">
        <v>2.6930565134972301E-2</v>
      </c>
      <c r="AR179" s="17"/>
      <c r="AS179" s="17">
        <v>0</v>
      </c>
      <c r="AT179" s="17">
        <v>5.15018666036477E-3</v>
      </c>
      <c r="AU179" s="17"/>
      <c r="AV179" s="17">
        <v>0</v>
      </c>
      <c r="AW179" s="17">
        <v>0</v>
      </c>
      <c r="AX179" s="17">
        <v>0</v>
      </c>
      <c r="AY179" s="17"/>
      <c r="AZ179" s="17">
        <v>0</v>
      </c>
      <c r="BA179" s="17">
        <v>3.9308726558413597E-3</v>
      </c>
      <c r="BB179" s="17"/>
      <c r="BC179" s="17">
        <v>9.7603105109469093E-3</v>
      </c>
      <c r="BD179" s="17">
        <v>4.9824387647729898E-5</v>
      </c>
      <c r="BE179" s="17"/>
      <c r="BF179" s="17">
        <v>3.71992457258643E-3</v>
      </c>
      <c r="BG179" s="17">
        <v>1.19505914206968E-2</v>
      </c>
      <c r="BH179" s="17"/>
      <c r="BI179" s="17">
        <v>1.9545391472918699E-2</v>
      </c>
      <c r="BJ179" s="17">
        <v>5.83593826089939E-5</v>
      </c>
      <c r="BK179" s="17"/>
      <c r="BL179" s="17">
        <v>2.7195804757957102E-4</v>
      </c>
      <c r="BM179" s="17">
        <v>4.0324925257965503E-5</v>
      </c>
      <c r="BN179" s="17">
        <v>2.7518328057602199E-2</v>
      </c>
      <c r="BO179" s="17">
        <v>4.5491438257402601E-4</v>
      </c>
    </row>
    <row r="180" spans="2:67" x14ac:dyDescent="0.35">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17"/>
      <c r="BB180" s="17"/>
      <c r="BC180" s="17"/>
      <c r="BD180" s="17"/>
      <c r="BE180" s="17"/>
      <c r="BF180" s="17"/>
      <c r="BG180" s="17"/>
      <c r="BH180" s="17"/>
      <c r="BI180" s="17"/>
      <c r="BJ180" s="17"/>
      <c r="BK180" s="17"/>
      <c r="BL180" s="17"/>
      <c r="BM180" s="17"/>
      <c r="BN180" s="17"/>
      <c r="BO180" s="17"/>
    </row>
    <row r="181" spans="2:67" x14ac:dyDescent="0.35">
      <c r="B181" s="6" t="s">
        <v>188</v>
      </c>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17"/>
      <c r="BB181" s="17"/>
      <c r="BC181" s="17"/>
      <c r="BD181" s="17"/>
      <c r="BE181" s="17"/>
      <c r="BF181" s="17"/>
      <c r="BG181" s="17"/>
      <c r="BH181" s="17"/>
      <c r="BI181" s="17"/>
      <c r="BJ181" s="17"/>
      <c r="BK181" s="17"/>
      <c r="BL181" s="17"/>
      <c r="BM181" s="17"/>
      <c r="BN181" s="17"/>
      <c r="BO181" s="17"/>
    </row>
    <row r="182" spans="2:67" x14ac:dyDescent="0.35">
      <c r="B182" s="24" t="s">
        <v>85</v>
      </c>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17"/>
      <c r="BB182" s="17"/>
      <c r="BC182" s="17"/>
      <c r="BD182" s="17"/>
      <c r="BE182" s="17"/>
      <c r="BF182" s="17"/>
      <c r="BG182" s="17"/>
      <c r="BH182" s="17"/>
      <c r="BI182" s="17"/>
      <c r="BJ182" s="17"/>
      <c r="BK182" s="17"/>
      <c r="BL182" s="17"/>
      <c r="BM182" s="17"/>
      <c r="BN182" s="17"/>
      <c r="BO182" s="17"/>
    </row>
    <row r="183" spans="2:67" x14ac:dyDescent="0.35">
      <c r="B183" t="s">
        <v>180</v>
      </c>
      <c r="C183" s="17">
        <v>0.33693953005715699</v>
      </c>
      <c r="D183" s="17">
        <v>0.34446144923440802</v>
      </c>
      <c r="E183" s="17">
        <v>0.30421905938611998</v>
      </c>
      <c r="F183" s="17">
        <v>0.13320348978678201</v>
      </c>
      <c r="G183" s="17">
        <v>0.46153996480974901</v>
      </c>
      <c r="H183" s="17">
        <v>0</v>
      </c>
      <c r="I183" s="17">
        <v>0.181564544000477</v>
      </c>
      <c r="J183" s="17">
        <v>0.34215358585516298</v>
      </c>
      <c r="K183" s="17">
        <v>0.42975947436060802</v>
      </c>
      <c r="L183" s="17">
        <v>0.275171819150339</v>
      </c>
      <c r="M183" s="17">
        <v>0.42269247815799099</v>
      </c>
      <c r="N183" s="17">
        <v>0.56867086868755001</v>
      </c>
      <c r="O183" s="17">
        <v>0.49751071745570802</v>
      </c>
      <c r="P183" s="17">
        <v>0.419616165096656</v>
      </c>
      <c r="Q183" s="17">
        <v>0</v>
      </c>
      <c r="R183" s="17">
        <v>0.28170674276135099</v>
      </c>
      <c r="S183" s="17">
        <v>0.23043342934626199</v>
      </c>
      <c r="T183" s="17"/>
      <c r="U183" s="17">
        <v>0.35640455806128801</v>
      </c>
      <c r="V183" s="17">
        <v>0.24580613162274501</v>
      </c>
      <c r="W183" s="17">
        <v>0.19682942519149599</v>
      </c>
      <c r="X183" s="17">
        <v>0.29805779703746199</v>
      </c>
      <c r="Y183" s="17"/>
      <c r="Z183" s="17">
        <v>0.414107491516787</v>
      </c>
      <c r="AA183" s="17">
        <v>0.30766453996591903</v>
      </c>
      <c r="AB183" s="17">
        <v>0.34124978859383298</v>
      </c>
      <c r="AC183" s="17">
        <v>0.24687533043050799</v>
      </c>
      <c r="AD183" s="17">
        <v>0.26525785791402201</v>
      </c>
      <c r="AE183" s="17">
        <v>0.29178331325314999</v>
      </c>
      <c r="AF183" s="17">
        <v>0.33130268245372901</v>
      </c>
      <c r="AG183" s="17">
        <v>5.1922943551275802E-2</v>
      </c>
      <c r="AH183" s="17">
        <v>0.136029442520369</v>
      </c>
      <c r="AI183" s="17">
        <v>0.37475865410784498</v>
      </c>
      <c r="AJ183" s="17"/>
      <c r="AK183" s="17">
        <v>0.28482073746234998</v>
      </c>
      <c r="AL183" s="17">
        <v>0.236966105772071</v>
      </c>
      <c r="AM183" s="17">
        <v>0.31172107449666198</v>
      </c>
      <c r="AN183" s="17">
        <v>0.41638511822956598</v>
      </c>
      <c r="AO183" s="17">
        <v>0.177222181658129</v>
      </c>
      <c r="AP183" s="17">
        <v>0.33227442959382197</v>
      </c>
      <c r="AQ183" s="17">
        <v>0.47284144477676099</v>
      </c>
      <c r="AR183" s="17"/>
      <c r="AS183" s="17">
        <v>0.42086868501588998</v>
      </c>
      <c r="AT183" s="17">
        <v>0.30567855356624501</v>
      </c>
      <c r="AU183" s="17"/>
      <c r="AV183" s="17">
        <v>0.323487060893418</v>
      </c>
      <c r="AW183" s="17">
        <v>0.56153628242240605</v>
      </c>
      <c r="AX183" s="17">
        <v>0.41263660769903299</v>
      </c>
      <c r="AY183" s="17"/>
      <c r="AZ183" s="17">
        <v>0.27159213218561801</v>
      </c>
      <c r="BA183" s="17">
        <v>0.34004580065442402</v>
      </c>
      <c r="BB183" s="17"/>
      <c r="BC183" s="17">
        <v>0.33066256816505002</v>
      </c>
      <c r="BD183" s="17">
        <v>0.34080808418568298</v>
      </c>
      <c r="BE183" s="17"/>
      <c r="BF183" s="17">
        <v>0.33709402173393299</v>
      </c>
      <c r="BG183" s="17">
        <v>0.29805779703746199</v>
      </c>
      <c r="BH183" s="17"/>
      <c r="BI183" s="17">
        <v>0.427024403708751</v>
      </c>
      <c r="BJ183" s="17">
        <v>0.31586764193897898</v>
      </c>
      <c r="BK183" s="17"/>
      <c r="BL183" s="17">
        <v>0.34866568939583298</v>
      </c>
      <c r="BM183" s="17">
        <v>0.34710898024987402</v>
      </c>
      <c r="BN183" s="17">
        <v>0.26610214448326203</v>
      </c>
      <c r="BO183" s="17">
        <v>0.451655466720706</v>
      </c>
    </row>
    <row r="184" spans="2:67" x14ac:dyDescent="0.35">
      <c r="B184" t="s">
        <v>181</v>
      </c>
      <c r="C184" s="17">
        <v>0.11591353057916801</v>
      </c>
      <c r="D184" s="17">
        <v>0.13728029485647</v>
      </c>
      <c r="E184" s="17">
        <v>0.14098960378536801</v>
      </c>
      <c r="F184" s="17">
        <v>0.12504510069191299</v>
      </c>
      <c r="G184" s="17">
        <v>3.2258035964925498E-2</v>
      </c>
      <c r="H184" s="17">
        <v>0.35934702227086901</v>
      </c>
      <c r="I184" s="17">
        <v>0.185606004206264</v>
      </c>
      <c r="J184" s="17">
        <v>0.16112285494933301</v>
      </c>
      <c r="K184" s="17">
        <v>0</v>
      </c>
      <c r="L184" s="17">
        <v>7.0562841653469099E-2</v>
      </c>
      <c r="M184" s="17">
        <v>9.9033081519142099E-2</v>
      </c>
      <c r="N184" s="17">
        <v>1.93110853252035E-3</v>
      </c>
      <c r="O184" s="17">
        <v>1.74314231559984E-2</v>
      </c>
      <c r="P184" s="17">
        <v>0.101103198828547</v>
      </c>
      <c r="Q184" s="17">
        <v>0.109099147429824</v>
      </c>
      <c r="R184" s="17">
        <v>0.28464727960512298</v>
      </c>
      <c r="S184" s="17">
        <v>9.2714274106634794E-3</v>
      </c>
      <c r="T184" s="17"/>
      <c r="U184" s="17">
        <v>8.3491653826256396E-2</v>
      </c>
      <c r="V184" s="17">
        <v>0.26811043792889999</v>
      </c>
      <c r="W184" s="17">
        <v>0.31403370987086898</v>
      </c>
      <c r="X184" s="17">
        <v>0.36012031211726903</v>
      </c>
      <c r="Y184" s="17"/>
      <c r="Z184" s="17">
        <v>3.8133376774052999E-2</v>
      </c>
      <c r="AA184" s="17">
        <v>0.195683365347707</v>
      </c>
      <c r="AB184" s="17">
        <v>0.13340701745444</v>
      </c>
      <c r="AC184" s="17">
        <v>0.19255457491713901</v>
      </c>
      <c r="AD184" s="17">
        <v>0.106501002633799</v>
      </c>
      <c r="AE184" s="17">
        <v>0.12698056600897101</v>
      </c>
      <c r="AF184" s="17">
        <v>0.22313888314852701</v>
      </c>
      <c r="AG184" s="17">
        <v>0.210486347666277</v>
      </c>
      <c r="AH184" s="17">
        <v>0.21459399365602599</v>
      </c>
      <c r="AI184" s="17">
        <v>0.30275059486791001</v>
      </c>
      <c r="AJ184" s="17"/>
      <c r="AK184" s="17">
        <v>7.8556027835690101E-2</v>
      </c>
      <c r="AL184" s="17">
        <v>0.18041264313868299</v>
      </c>
      <c r="AM184" s="17">
        <v>0.28549130535841899</v>
      </c>
      <c r="AN184" s="17">
        <v>7.6051912607138505E-2</v>
      </c>
      <c r="AO184" s="17">
        <v>0.14741896475313199</v>
      </c>
      <c r="AP184" s="17">
        <v>0.169314564375841</v>
      </c>
      <c r="AQ184" s="17">
        <v>8.5188615256149403E-2</v>
      </c>
      <c r="AR184" s="17"/>
      <c r="AS184" s="17">
        <v>0.225556373500584</v>
      </c>
      <c r="AT184" s="17">
        <v>7.5075012228203994E-2</v>
      </c>
      <c r="AU184" s="17"/>
      <c r="AV184" s="17">
        <v>0.351272033344109</v>
      </c>
      <c r="AW184" s="17">
        <v>0.21519896095264199</v>
      </c>
      <c r="AX184" s="17">
        <v>0.157463372703779</v>
      </c>
      <c r="AY184" s="17"/>
      <c r="AZ184" s="17">
        <v>0.37404821304409602</v>
      </c>
      <c r="BA184" s="17">
        <v>0.103643169395819</v>
      </c>
      <c r="BB184" s="17"/>
      <c r="BC184" s="17">
        <v>7.3010428175779699E-2</v>
      </c>
      <c r="BD184" s="17">
        <v>0.14235513987712201</v>
      </c>
      <c r="BE184" s="17"/>
      <c r="BF184" s="17">
        <v>0.114943205641729</v>
      </c>
      <c r="BG184" s="17">
        <v>0.36012031211726903</v>
      </c>
      <c r="BH184" s="17"/>
      <c r="BI184" s="17">
        <v>0.19887218800273901</v>
      </c>
      <c r="BJ184" s="17">
        <v>9.6508546403638901E-2</v>
      </c>
      <c r="BK184" s="17"/>
      <c r="BL184" s="17">
        <v>4.4265287475026303E-2</v>
      </c>
      <c r="BM184" s="17">
        <v>0.13223985717817099</v>
      </c>
      <c r="BN184" s="17">
        <v>0.26864386099551602</v>
      </c>
      <c r="BO184" s="17">
        <v>0.428697323325405</v>
      </c>
    </row>
    <row r="185" spans="2:67" x14ac:dyDescent="0.35">
      <c r="B185" t="s">
        <v>182</v>
      </c>
      <c r="C185" s="17">
        <v>0.15853076235996999</v>
      </c>
      <c r="D185" s="17">
        <v>0.19855145486248399</v>
      </c>
      <c r="E185" s="17">
        <v>0.155979209484257</v>
      </c>
      <c r="F185" s="17">
        <v>0.19055593234558901</v>
      </c>
      <c r="G185" s="17">
        <v>7.0207312187987999E-3</v>
      </c>
      <c r="H185" s="17">
        <v>0.32154538740555799</v>
      </c>
      <c r="I185" s="17">
        <v>0.31159884538617999</v>
      </c>
      <c r="J185" s="17">
        <v>9.3570412349577595E-2</v>
      </c>
      <c r="K185" s="17">
        <v>0.42710743614826402</v>
      </c>
      <c r="L185" s="17">
        <v>0.24246109508468899</v>
      </c>
      <c r="M185" s="17">
        <v>9.0598553671809898E-2</v>
      </c>
      <c r="N185" s="17">
        <v>0.161485244740181</v>
      </c>
      <c r="O185" s="17">
        <v>1.99142603543368E-3</v>
      </c>
      <c r="P185" s="17">
        <v>9.7195230535820007E-2</v>
      </c>
      <c r="Q185" s="17">
        <v>0.43081180948411701</v>
      </c>
      <c r="R185" s="17">
        <v>2.7623923772539601E-3</v>
      </c>
      <c r="S185" s="17">
        <v>0.299119370278977</v>
      </c>
      <c r="T185" s="17"/>
      <c r="U185" s="17">
        <v>0.173182355108632</v>
      </c>
      <c r="V185" s="17">
        <v>6.8273668105199595E-2</v>
      </c>
      <c r="W185" s="17">
        <v>0.19514686115609001</v>
      </c>
      <c r="X185" s="17">
        <v>0.12783843548402599</v>
      </c>
      <c r="Y185" s="17"/>
      <c r="Z185" s="17">
        <v>0.21616465025610099</v>
      </c>
      <c r="AA185" s="17">
        <v>0.15073213590032999</v>
      </c>
      <c r="AB185" s="17">
        <v>5.6485507938875502E-2</v>
      </c>
      <c r="AC185" s="17">
        <v>4.7960644590047001E-2</v>
      </c>
      <c r="AD185" s="17">
        <v>0.138930288649843</v>
      </c>
      <c r="AE185" s="17">
        <v>0.107373939579764</v>
      </c>
      <c r="AF185" s="17">
        <v>1.7286905237882001E-2</v>
      </c>
      <c r="AG185" s="17">
        <v>0.24785174558853201</v>
      </c>
      <c r="AH185" s="17">
        <v>0.11896253223983901</v>
      </c>
      <c r="AI185" s="17">
        <v>0.108482199747227</v>
      </c>
      <c r="AJ185" s="17"/>
      <c r="AK185" s="17">
        <v>0.18667651513710901</v>
      </c>
      <c r="AL185" s="17">
        <v>0.200884836050407</v>
      </c>
      <c r="AM185" s="17">
        <v>8.0877018689517396E-2</v>
      </c>
      <c r="AN185" s="17">
        <v>0.18061255028847401</v>
      </c>
      <c r="AO185" s="17">
        <v>8.6471981061155695E-2</v>
      </c>
      <c r="AP185" s="17">
        <v>7.2968087105513502E-2</v>
      </c>
      <c r="AQ185" s="17">
        <v>0.17705272621927401</v>
      </c>
      <c r="AR185" s="17"/>
      <c r="AS185" s="17">
        <v>0.12463085617447001</v>
      </c>
      <c r="AT185" s="17">
        <v>0.17115741362114401</v>
      </c>
      <c r="AU185" s="17"/>
      <c r="AV185" s="17">
        <v>7.0865656911790503E-2</v>
      </c>
      <c r="AW185" s="17">
        <v>6.70022971099863E-2</v>
      </c>
      <c r="AX185" s="17">
        <v>0.19048446932530599</v>
      </c>
      <c r="AY185" s="17"/>
      <c r="AZ185" s="17">
        <v>0.109290536246616</v>
      </c>
      <c r="BA185" s="17">
        <v>0.160871382974724</v>
      </c>
      <c r="BB185" s="17"/>
      <c r="BC185" s="17">
        <v>0.182986117950207</v>
      </c>
      <c r="BD185" s="17">
        <v>0.14345868315041299</v>
      </c>
      <c r="BE185" s="17"/>
      <c r="BF185" s="17">
        <v>0.15865271446125101</v>
      </c>
      <c r="BG185" s="17">
        <v>0.12783843548402599</v>
      </c>
      <c r="BH185" s="17"/>
      <c r="BI185" s="17">
        <v>0.117832298153</v>
      </c>
      <c r="BJ185" s="17">
        <v>0.168050601258425</v>
      </c>
      <c r="BK185" s="17"/>
      <c r="BL185" s="17">
        <v>0.194765216323838</v>
      </c>
      <c r="BM185" s="17">
        <v>0.135374908261818</v>
      </c>
      <c r="BN185" s="17">
        <v>0.10670466567467</v>
      </c>
      <c r="BO185" s="17">
        <v>2.7822571425587798E-2</v>
      </c>
    </row>
    <row r="186" spans="2:67" x14ac:dyDescent="0.35">
      <c r="B186" t="s">
        <v>183</v>
      </c>
      <c r="C186" s="17">
        <v>4.7314668412512799E-2</v>
      </c>
      <c r="D186" s="17">
        <v>1.35417900175981E-2</v>
      </c>
      <c r="E186" s="17">
        <v>6.3665940670787097E-2</v>
      </c>
      <c r="F186" s="17">
        <v>0.135849421177237</v>
      </c>
      <c r="G186" s="17">
        <v>3.0854495404685E-2</v>
      </c>
      <c r="H186" s="17">
        <v>0</v>
      </c>
      <c r="I186" s="17">
        <v>9.6317610208998903E-3</v>
      </c>
      <c r="J186" s="17">
        <v>8.0639788499530698E-2</v>
      </c>
      <c r="K186" s="17">
        <v>1.4591932467208E-2</v>
      </c>
      <c r="L186" s="17">
        <v>2.7090768229257701E-2</v>
      </c>
      <c r="M186" s="17">
        <v>1.0106465456952599E-2</v>
      </c>
      <c r="N186" s="17">
        <v>1.71049201862511E-3</v>
      </c>
      <c r="O186" s="17">
        <v>0.48107500731742597</v>
      </c>
      <c r="P186" s="17">
        <v>0.12632626858354701</v>
      </c>
      <c r="Q186" s="17">
        <v>2.6911626619774899E-2</v>
      </c>
      <c r="R186" s="17">
        <v>8.6247974837861396E-2</v>
      </c>
      <c r="S186" s="17">
        <v>3.0891427157303801E-4</v>
      </c>
      <c r="T186" s="17"/>
      <c r="U186" s="17">
        <v>4.0714771397628399E-2</v>
      </c>
      <c r="V186" s="17">
        <v>7.6596773508166294E-2</v>
      </c>
      <c r="W186" s="17">
        <v>9.9871296691699196E-2</v>
      </c>
      <c r="X186" s="17">
        <v>9.0984691666825199E-2</v>
      </c>
      <c r="Y186" s="17"/>
      <c r="Z186" s="17">
        <v>3.8388187781576599E-2</v>
      </c>
      <c r="AA186" s="17">
        <v>3.5198878138691499E-2</v>
      </c>
      <c r="AB186" s="17">
        <v>3.39642074487096E-2</v>
      </c>
      <c r="AC186" s="17">
        <v>0.13099405409432799</v>
      </c>
      <c r="AD186" s="17">
        <v>7.1277702094052903E-2</v>
      </c>
      <c r="AE186" s="17">
        <v>5.0090688050624499E-2</v>
      </c>
      <c r="AF186" s="17">
        <v>0.200116666360759</v>
      </c>
      <c r="AG186" s="17">
        <v>3.02136001615235E-2</v>
      </c>
      <c r="AH186" s="17">
        <v>2.05330981015273E-2</v>
      </c>
      <c r="AI186" s="17">
        <v>8.0463182750238602E-2</v>
      </c>
      <c r="AJ186" s="17"/>
      <c r="AK186" s="17">
        <v>4.7744051303347503E-2</v>
      </c>
      <c r="AL186" s="17">
        <v>7.0556669212824399E-2</v>
      </c>
      <c r="AM186" s="17">
        <v>8.55379203143741E-2</v>
      </c>
      <c r="AN186" s="17">
        <v>7.3740692580172296E-3</v>
      </c>
      <c r="AO186" s="17">
        <v>8.73301485723781E-2</v>
      </c>
      <c r="AP186" s="17">
        <v>0.15015059176766701</v>
      </c>
      <c r="AQ186" s="17">
        <v>2.3307937405483701E-4</v>
      </c>
      <c r="AR186" s="17"/>
      <c r="AS186" s="17">
        <v>5.8488652179507501E-2</v>
      </c>
      <c r="AT186" s="17">
        <v>4.3152710103488902E-2</v>
      </c>
      <c r="AU186" s="17"/>
      <c r="AV186" s="17">
        <v>6.6114293530872698E-2</v>
      </c>
      <c r="AW186" s="17">
        <v>4.3500716670082096E-3</v>
      </c>
      <c r="AX186" s="17">
        <v>9.5787114910379806E-2</v>
      </c>
      <c r="AY186" s="17"/>
      <c r="AZ186" s="17">
        <v>7.0973097160984294E-2</v>
      </c>
      <c r="BA186" s="17">
        <v>4.6190071504409499E-2</v>
      </c>
      <c r="BB186" s="17"/>
      <c r="BC186" s="17">
        <v>6.1505406112595203E-2</v>
      </c>
      <c r="BD186" s="17">
        <v>3.8568775437517001E-2</v>
      </c>
      <c r="BE186" s="17"/>
      <c r="BF186" s="17">
        <v>4.71411510666171E-2</v>
      </c>
      <c r="BG186" s="17">
        <v>9.0984691666825199E-2</v>
      </c>
      <c r="BH186" s="17"/>
      <c r="BI186" s="17">
        <v>5.0264922946816698E-2</v>
      </c>
      <c r="BJ186" s="17">
        <v>4.6624569942624997E-2</v>
      </c>
      <c r="BK186" s="17"/>
      <c r="BL186" s="17">
        <v>1.63919429672152E-2</v>
      </c>
      <c r="BM186" s="17">
        <v>6.52398479707475E-2</v>
      </c>
      <c r="BN186" s="17">
        <v>0.11051930287150399</v>
      </c>
      <c r="BO186" s="17">
        <v>3.6631699260724002E-3</v>
      </c>
    </row>
    <row r="187" spans="2:67" x14ac:dyDescent="0.35">
      <c r="B187" t="s">
        <v>184</v>
      </c>
      <c r="C187" s="17">
        <v>0.30647708209464902</v>
      </c>
      <c r="D187" s="17">
        <v>0.27810414621733898</v>
      </c>
      <c r="E187" s="17">
        <v>0.30424454744906598</v>
      </c>
      <c r="F187" s="17">
        <v>0.41534605599848001</v>
      </c>
      <c r="G187" s="17">
        <v>0.46832677260184102</v>
      </c>
      <c r="H187" s="17">
        <v>0.319107590323573</v>
      </c>
      <c r="I187" s="17">
        <v>0.31159884538617999</v>
      </c>
      <c r="J187" s="17">
        <v>0.322513358346396</v>
      </c>
      <c r="K187" s="17">
        <v>0.12854115702391999</v>
      </c>
      <c r="L187" s="17">
        <v>0.38471347588224503</v>
      </c>
      <c r="M187" s="17">
        <v>0.31220543272004198</v>
      </c>
      <c r="N187" s="17">
        <v>0.21290726569495599</v>
      </c>
      <c r="O187" s="17">
        <v>1.99142603543368E-3</v>
      </c>
      <c r="P187" s="17">
        <v>0.15896459067180599</v>
      </c>
      <c r="Q187" s="17">
        <v>0.33384775001627898</v>
      </c>
      <c r="R187" s="17">
        <v>0.258387635580549</v>
      </c>
      <c r="S187" s="17">
        <v>0.46086685869252397</v>
      </c>
      <c r="T187" s="17"/>
      <c r="U187" s="17">
        <v>0.30673740993166698</v>
      </c>
      <c r="V187" s="17">
        <v>0.327299659894287</v>
      </c>
      <c r="W187" s="17">
        <v>0.19411870708984599</v>
      </c>
      <c r="X187" s="17">
        <v>0.119889703483233</v>
      </c>
      <c r="Y187" s="17"/>
      <c r="Z187" s="17">
        <v>0.245055832296945</v>
      </c>
      <c r="AA187" s="17">
        <v>0.27847500210630499</v>
      </c>
      <c r="AB187" s="17">
        <v>0.43489347856414201</v>
      </c>
      <c r="AC187" s="17">
        <v>0.381615395967978</v>
      </c>
      <c r="AD187" s="17">
        <v>0.290688530253643</v>
      </c>
      <c r="AE187" s="17">
        <v>0.42377149310749102</v>
      </c>
      <c r="AF187" s="17">
        <v>0.22815486279910199</v>
      </c>
      <c r="AG187" s="17">
        <v>0.459525363032392</v>
      </c>
      <c r="AH187" s="17">
        <v>0.50988093348223995</v>
      </c>
      <c r="AI187" s="17">
        <v>0.13182654439151201</v>
      </c>
      <c r="AJ187" s="17"/>
      <c r="AK187" s="17">
        <v>0.30639074054788501</v>
      </c>
      <c r="AL187" s="17">
        <v>0.31117974582601499</v>
      </c>
      <c r="AM187" s="17">
        <v>0.20051375568861499</v>
      </c>
      <c r="AN187" s="17">
        <v>0.31957634961680398</v>
      </c>
      <c r="AO187" s="17">
        <v>0.448844721439351</v>
      </c>
      <c r="AP187" s="17">
        <v>0.23046646255044501</v>
      </c>
      <c r="AQ187" s="17">
        <v>0.23775356923878899</v>
      </c>
      <c r="AR187" s="17"/>
      <c r="AS187" s="17">
        <v>0.13179273812537601</v>
      </c>
      <c r="AT187" s="17">
        <v>0.37154151855702899</v>
      </c>
      <c r="AU187" s="17"/>
      <c r="AV187" s="17">
        <v>0.14716261945925099</v>
      </c>
      <c r="AW187" s="17">
        <v>0.15191238784795799</v>
      </c>
      <c r="AX187" s="17">
        <v>0.111894379907268</v>
      </c>
      <c r="AY187" s="17"/>
      <c r="AZ187" s="17">
        <v>0.10000796968608</v>
      </c>
      <c r="BA187" s="17">
        <v>0.31629153460551102</v>
      </c>
      <c r="BB187" s="17"/>
      <c r="BC187" s="17">
        <v>0.30128112974150101</v>
      </c>
      <c r="BD187" s="17">
        <v>0.30967939927816901</v>
      </c>
      <c r="BE187" s="17"/>
      <c r="BF187" s="17">
        <v>0.307218463580199</v>
      </c>
      <c r="BG187" s="17">
        <v>0.119889703483233</v>
      </c>
      <c r="BH187" s="17"/>
      <c r="BI187" s="17">
        <v>0.15152393495680899</v>
      </c>
      <c r="BJ187" s="17">
        <v>0.34272240550683603</v>
      </c>
      <c r="BK187" s="17"/>
      <c r="BL187" s="17">
        <v>0.36967999953507003</v>
      </c>
      <c r="BM187" s="17">
        <v>0.295016328873759</v>
      </c>
      <c r="BN187" s="17">
        <v>0.14728876293096499</v>
      </c>
      <c r="BO187" s="17">
        <v>8.8161468602229606E-2</v>
      </c>
    </row>
    <row r="188" spans="2:67" x14ac:dyDescent="0.35">
      <c r="B188" t="s">
        <v>83</v>
      </c>
      <c r="C188" s="17">
        <v>3.4824426496544103E-2</v>
      </c>
      <c r="D188" s="17">
        <v>2.80608648117011E-2</v>
      </c>
      <c r="E188" s="17">
        <v>3.0901639224402502E-2</v>
      </c>
      <c r="F188" s="17">
        <v>0</v>
      </c>
      <c r="G188" s="17">
        <v>0</v>
      </c>
      <c r="H188" s="17">
        <v>0</v>
      </c>
      <c r="I188" s="17">
        <v>0</v>
      </c>
      <c r="J188" s="17">
        <v>0</v>
      </c>
      <c r="K188" s="17">
        <v>0</v>
      </c>
      <c r="L188" s="17">
        <v>0</v>
      </c>
      <c r="M188" s="17">
        <v>6.5363988474062301E-2</v>
      </c>
      <c r="N188" s="17">
        <v>5.3295020326167897E-2</v>
      </c>
      <c r="O188" s="17">
        <v>0</v>
      </c>
      <c r="P188" s="17">
        <v>9.6794546283623897E-2</v>
      </c>
      <c r="Q188" s="17">
        <v>9.9329666450004794E-2</v>
      </c>
      <c r="R188" s="17">
        <v>8.6247974837861396E-2</v>
      </c>
      <c r="S188" s="17">
        <v>0</v>
      </c>
      <c r="T188" s="17"/>
      <c r="U188" s="17">
        <v>3.9469251674528298E-2</v>
      </c>
      <c r="V188" s="17">
        <v>1.3913328940702401E-2</v>
      </c>
      <c r="W188" s="17">
        <v>0</v>
      </c>
      <c r="X188" s="17">
        <v>3.1090602111838801E-3</v>
      </c>
      <c r="Y188" s="17"/>
      <c r="Z188" s="17">
        <v>4.8150461374537497E-2</v>
      </c>
      <c r="AA188" s="17">
        <v>3.2246078541048301E-2</v>
      </c>
      <c r="AB188" s="17">
        <v>0</v>
      </c>
      <c r="AC188" s="17">
        <v>0</v>
      </c>
      <c r="AD188" s="17">
        <v>0.12734461845464001</v>
      </c>
      <c r="AE188" s="17">
        <v>0</v>
      </c>
      <c r="AF188" s="17">
        <v>0</v>
      </c>
      <c r="AG188" s="17">
        <v>0</v>
      </c>
      <c r="AH188" s="17">
        <v>0</v>
      </c>
      <c r="AI188" s="17">
        <v>1.7188241352664E-3</v>
      </c>
      <c r="AJ188" s="17"/>
      <c r="AK188" s="17">
        <v>9.5811927713619405E-2</v>
      </c>
      <c r="AL188" s="17">
        <v>0</v>
      </c>
      <c r="AM188" s="17">
        <v>3.58589254524126E-2</v>
      </c>
      <c r="AN188" s="17">
        <v>0</v>
      </c>
      <c r="AO188" s="17">
        <v>5.2712002515854103E-2</v>
      </c>
      <c r="AP188" s="17">
        <v>4.4825864606711202E-2</v>
      </c>
      <c r="AQ188" s="17">
        <v>2.6930565134972301E-2</v>
      </c>
      <c r="AR188" s="17"/>
      <c r="AS188" s="17">
        <v>3.8662695004171903E-2</v>
      </c>
      <c r="AT188" s="17">
        <v>3.3394791923888702E-2</v>
      </c>
      <c r="AU188" s="17"/>
      <c r="AV188" s="17">
        <v>4.1098335860558603E-2</v>
      </c>
      <c r="AW188" s="17">
        <v>0</v>
      </c>
      <c r="AX188" s="17">
        <v>3.17340554542348E-2</v>
      </c>
      <c r="AY188" s="17"/>
      <c r="AZ188" s="17">
        <v>7.4088051676605704E-2</v>
      </c>
      <c r="BA188" s="17">
        <v>3.29580408651114E-2</v>
      </c>
      <c r="BB188" s="17"/>
      <c r="BC188" s="17">
        <v>5.0554349854866697E-2</v>
      </c>
      <c r="BD188" s="17">
        <v>2.51299180710958E-2</v>
      </c>
      <c r="BE188" s="17"/>
      <c r="BF188" s="17">
        <v>3.4950443516271697E-2</v>
      </c>
      <c r="BG188" s="17">
        <v>3.1090602111838801E-3</v>
      </c>
      <c r="BH188" s="17"/>
      <c r="BI188" s="17">
        <v>5.4482252231884E-2</v>
      </c>
      <c r="BJ188" s="17">
        <v>3.0226234949495299E-2</v>
      </c>
      <c r="BK188" s="17"/>
      <c r="BL188" s="17">
        <v>2.6231864303017501E-2</v>
      </c>
      <c r="BM188" s="17">
        <v>2.50200774656309E-2</v>
      </c>
      <c r="BN188" s="17">
        <v>0.100741263044083</v>
      </c>
      <c r="BO188" s="17">
        <v>0</v>
      </c>
    </row>
    <row r="189" spans="2:67" x14ac:dyDescent="0.35">
      <c r="B189" t="s">
        <v>185</v>
      </c>
      <c r="C189" s="17">
        <v>0.45285306063632502</v>
      </c>
      <c r="D189" s="17">
        <v>0.481741744090878</v>
      </c>
      <c r="E189" s="17">
        <v>0.445208663171487</v>
      </c>
      <c r="F189" s="17">
        <v>0.25824859047869397</v>
      </c>
      <c r="G189" s="17">
        <v>0.49379800077467501</v>
      </c>
      <c r="H189" s="17">
        <v>0.35934702227086901</v>
      </c>
      <c r="I189" s="17">
        <v>0.367170548206741</v>
      </c>
      <c r="J189" s="17">
        <v>0.50327644080449596</v>
      </c>
      <c r="K189" s="17">
        <v>0.42975947436060802</v>
      </c>
      <c r="L189" s="17">
        <v>0.34573466080380799</v>
      </c>
      <c r="M189" s="17">
        <v>0.52172555967713297</v>
      </c>
      <c r="N189" s="17">
        <v>0.57060197722007</v>
      </c>
      <c r="O189" s="17">
        <v>0.51494214061170596</v>
      </c>
      <c r="P189" s="17">
        <v>0.52071936392520302</v>
      </c>
      <c r="Q189" s="17">
        <v>0.109099147429824</v>
      </c>
      <c r="R189" s="17">
        <v>0.56635402236647403</v>
      </c>
      <c r="S189" s="17">
        <v>0.23970485675692599</v>
      </c>
      <c r="T189" s="17"/>
      <c r="U189" s="17">
        <v>0.43989621188754402</v>
      </c>
      <c r="V189" s="17">
        <v>0.513916569551645</v>
      </c>
      <c r="W189" s="17">
        <v>0.51086313506236503</v>
      </c>
      <c r="X189" s="17">
        <v>0.65817810915473196</v>
      </c>
      <c r="Y189" s="17"/>
      <c r="Z189" s="17">
        <v>0.45224086829083998</v>
      </c>
      <c r="AA189" s="17">
        <v>0.50334790531362605</v>
      </c>
      <c r="AB189" s="17">
        <v>0.47465680604827298</v>
      </c>
      <c r="AC189" s="17">
        <v>0.43942990534764698</v>
      </c>
      <c r="AD189" s="17">
        <v>0.37175886054782098</v>
      </c>
      <c r="AE189" s="17">
        <v>0.418763879262121</v>
      </c>
      <c r="AF189" s="17">
        <v>0.55444156560225699</v>
      </c>
      <c r="AG189" s="17">
        <v>0.26240929121755302</v>
      </c>
      <c r="AH189" s="17">
        <v>0.35062343617639402</v>
      </c>
      <c r="AI189" s="17">
        <v>0.67750924897575504</v>
      </c>
      <c r="AJ189" s="17"/>
      <c r="AK189" s="17">
        <v>0.36337676529804003</v>
      </c>
      <c r="AL189" s="17">
        <v>0.41737874891075299</v>
      </c>
      <c r="AM189" s="17">
        <v>0.59721237985508102</v>
      </c>
      <c r="AN189" s="17">
        <v>0.49243703083670498</v>
      </c>
      <c r="AO189" s="17">
        <v>0.32464114641126102</v>
      </c>
      <c r="AP189" s="17">
        <v>0.50158899396966306</v>
      </c>
      <c r="AQ189" s="17">
        <v>0.55803006003291</v>
      </c>
      <c r="AR189" s="17"/>
      <c r="AS189" s="17">
        <v>0.64642505851647403</v>
      </c>
      <c r="AT189" s="17">
        <v>0.38075356579444902</v>
      </c>
      <c r="AU189" s="17"/>
      <c r="AV189" s="17">
        <v>0.674759094237527</v>
      </c>
      <c r="AW189" s="17">
        <v>0.77673524337504796</v>
      </c>
      <c r="AX189" s="17">
        <v>0.57009998040281196</v>
      </c>
      <c r="AY189" s="17"/>
      <c r="AZ189" s="17">
        <v>0.64564034522971503</v>
      </c>
      <c r="BA189" s="17">
        <v>0.44368897005024399</v>
      </c>
      <c r="BB189" s="17"/>
      <c r="BC189" s="17">
        <v>0.40367299634082998</v>
      </c>
      <c r="BD189" s="17">
        <v>0.48316322406280499</v>
      </c>
      <c r="BE189" s="17"/>
      <c r="BF189" s="17">
        <v>0.45203722737566199</v>
      </c>
      <c r="BG189" s="17">
        <v>0.65817810915473196</v>
      </c>
      <c r="BH189" s="17"/>
      <c r="BI189" s="17">
        <v>0.62589659171148904</v>
      </c>
      <c r="BJ189" s="17">
        <v>0.41237618834261802</v>
      </c>
      <c r="BK189" s="17"/>
      <c r="BL189" s="17">
        <v>0.39293097687085898</v>
      </c>
      <c r="BM189" s="17">
        <v>0.47934883742804502</v>
      </c>
      <c r="BN189" s="17">
        <v>0.53474600547877804</v>
      </c>
      <c r="BO189" s="17">
        <v>0.88035279004611</v>
      </c>
    </row>
    <row r="190" spans="2:67" x14ac:dyDescent="0.35">
      <c r="B190" t="s">
        <v>186</v>
      </c>
      <c r="C190" s="17">
        <v>0.353791750507161</v>
      </c>
      <c r="D190" s="17">
        <v>0.29164593623493701</v>
      </c>
      <c r="E190" s="17">
        <v>0.367910488119853</v>
      </c>
      <c r="F190" s="17">
        <v>0.55119547717571604</v>
      </c>
      <c r="G190" s="17">
        <v>0.49918126800652601</v>
      </c>
      <c r="H190" s="17">
        <v>0.319107590323573</v>
      </c>
      <c r="I190" s="17">
        <v>0.32123060640708001</v>
      </c>
      <c r="J190" s="17">
        <v>0.40315314684592601</v>
      </c>
      <c r="K190" s="17">
        <v>0.14313308949112799</v>
      </c>
      <c r="L190" s="17">
        <v>0.41180424411150202</v>
      </c>
      <c r="M190" s="17">
        <v>0.32231189817699502</v>
      </c>
      <c r="N190" s="17">
        <v>0.21461775771358099</v>
      </c>
      <c r="O190" s="17">
        <v>0.48306643335285998</v>
      </c>
      <c r="P190" s="17">
        <v>0.28529085925535302</v>
      </c>
      <c r="Q190" s="17">
        <v>0.36075937663605401</v>
      </c>
      <c r="R190" s="17">
        <v>0.34463561041841101</v>
      </c>
      <c r="S190" s="17">
        <v>0.46117577296409701</v>
      </c>
      <c r="T190" s="17"/>
      <c r="U190" s="17">
        <v>0.34745218132929501</v>
      </c>
      <c r="V190" s="17">
        <v>0.40389643340245301</v>
      </c>
      <c r="W190" s="17">
        <v>0.293990003781545</v>
      </c>
      <c r="X190" s="17">
        <v>0.21087439515005801</v>
      </c>
      <c r="Y190" s="17"/>
      <c r="Z190" s="17">
        <v>0.28344402007852199</v>
      </c>
      <c r="AA190" s="17">
        <v>0.31367388024499598</v>
      </c>
      <c r="AB190" s="17">
        <v>0.46885768601285099</v>
      </c>
      <c r="AC190" s="17">
        <v>0.51260945006230596</v>
      </c>
      <c r="AD190" s="17">
        <v>0.36196623234769598</v>
      </c>
      <c r="AE190" s="17">
        <v>0.47386218115811601</v>
      </c>
      <c r="AF190" s="17">
        <v>0.428271529159861</v>
      </c>
      <c r="AG190" s="17">
        <v>0.48973896319391502</v>
      </c>
      <c r="AH190" s="17">
        <v>0.53041403158376699</v>
      </c>
      <c r="AI190" s="17">
        <v>0.21228972714175101</v>
      </c>
      <c r="AJ190" s="17"/>
      <c r="AK190" s="17">
        <v>0.35413479185123198</v>
      </c>
      <c r="AL190" s="17">
        <v>0.38173641503883898</v>
      </c>
      <c r="AM190" s="17">
        <v>0.28605167600298897</v>
      </c>
      <c r="AN190" s="17">
        <v>0.32695041887482101</v>
      </c>
      <c r="AO190" s="17">
        <v>0.53617487001172903</v>
      </c>
      <c r="AP190" s="17">
        <v>0.38061705431811299</v>
      </c>
      <c r="AQ190" s="17">
        <v>0.23798664861284299</v>
      </c>
      <c r="AR190" s="17"/>
      <c r="AS190" s="17">
        <v>0.190281390304884</v>
      </c>
      <c r="AT190" s="17">
        <v>0.41469422866051803</v>
      </c>
      <c r="AU190" s="17"/>
      <c r="AV190" s="17">
        <v>0.213276912990124</v>
      </c>
      <c r="AW190" s="17">
        <v>0.15626245951496601</v>
      </c>
      <c r="AX190" s="17">
        <v>0.207681494817648</v>
      </c>
      <c r="AY190" s="17"/>
      <c r="AZ190" s="17">
        <v>0.17098106684706399</v>
      </c>
      <c r="BA190" s="17">
        <v>0.36248160610992097</v>
      </c>
      <c r="BB190" s="17"/>
      <c r="BC190" s="17">
        <v>0.36278653585409598</v>
      </c>
      <c r="BD190" s="17">
        <v>0.34824817471568598</v>
      </c>
      <c r="BE190" s="17"/>
      <c r="BF190" s="17">
        <v>0.35435961464681598</v>
      </c>
      <c r="BG190" s="17">
        <v>0.21087439515005801</v>
      </c>
      <c r="BH190" s="17"/>
      <c r="BI190" s="17">
        <v>0.201788857903626</v>
      </c>
      <c r="BJ190" s="17">
        <v>0.38934697544946101</v>
      </c>
      <c r="BK190" s="17"/>
      <c r="BL190" s="17">
        <v>0.38607194250228499</v>
      </c>
      <c r="BM190" s="17">
        <v>0.360256176844507</v>
      </c>
      <c r="BN190" s="17">
        <v>0.25780806580246901</v>
      </c>
      <c r="BO190" s="17">
        <v>9.1824638528301999E-2</v>
      </c>
    </row>
    <row r="191" spans="2:67" x14ac:dyDescent="0.35">
      <c r="B191" t="s">
        <v>187</v>
      </c>
      <c r="C191" s="17">
        <v>9.9061310129163693E-2</v>
      </c>
      <c r="D191" s="17">
        <v>0.19009580785594099</v>
      </c>
      <c r="E191" s="17">
        <v>7.7298175051633999E-2</v>
      </c>
      <c r="F191" s="17">
        <v>-0.29294688669702201</v>
      </c>
      <c r="G191" s="17">
        <v>-5.38326723185151E-3</v>
      </c>
      <c r="H191" s="17">
        <v>4.0239431947295498E-2</v>
      </c>
      <c r="I191" s="17">
        <v>4.59399417996613E-2</v>
      </c>
      <c r="J191" s="17">
        <v>0.10012329395857</v>
      </c>
      <c r="K191" s="17">
        <v>0.28662638486948</v>
      </c>
      <c r="L191" s="17">
        <v>-6.6069583307693996E-2</v>
      </c>
      <c r="M191" s="17">
        <v>0.19941366150013801</v>
      </c>
      <c r="N191" s="17">
        <v>0.35598421950648901</v>
      </c>
      <c r="O191" s="17">
        <v>3.1875707258846399E-2</v>
      </c>
      <c r="P191" s="17">
        <v>0.23542850466984999</v>
      </c>
      <c r="Q191" s="17">
        <v>-0.25166022920622999</v>
      </c>
      <c r="R191" s="17">
        <v>0.22171841194806299</v>
      </c>
      <c r="S191" s="17">
        <v>-0.22147091620717199</v>
      </c>
      <c r="T191" s="17"/>
      <c r="U191" s="17">
        <v>9.2444030558249193E-2</v>
      </c>
      <c r="V191" s="17">
        <v>0.110020136149192</v>
      </c>
      <c r="W191" s="17">
        <v>0.21687313128082</v>
      </c>
      <c r="X191" s="17">
        <v>0.447303714004673</v>
      </c>
      <c r="Y191" s="17"/>
      <c r="Z191" s="17">
        <v>0.168796848212318</v>
      </c>
      <c r="AA191" s="17">
        <v>0.18967402506862999</v>
      </c>
      <c r="AB191" s="17">
        <v>5.7991200354217103E-3</v>
      </c>
      <c r="AC191" s="17">
        <v>-7.3179544714659595E-2</v>
      </c>
      <c r="AD191" s="17">
        <v>9.7926282001251103E-3</v>
      </c>
      <c r="AE191" s="17">
        <v>-5.5098301895995197E-2</v>
      </c>
      <c r="AF191" s="17">
        <v>0.12617003644239599</v>
      </c>
      <c r="AG191" s="17">
        <v>-0.227329671976362</v>
      </c>
      <c r="AH191" s="17">
        <v>-0.17979059540737299</v>
      </c>
      <c r="AI191" s="17">
        <v>0.465219521834004</v>
      </c>
      <c r="AJ191" s="17"/>
      <c r="AK191" s="17">
        <v>9.2419734468073295E-3</v>
      </c>
      <c r="AL191" s="17">
        <v>3.5642333871913803E-2</v>
      </c>
      <c r="AM191" s="17">
        <v>0.31116070385209199</v>
      </c>
      <c r="AN191" s="17">
        <v>0.165486611961883</v>
      </c>
      <c r="AO191" s="17">
        <v>-0.21153372360046699</v>
      </c>
      <c r="AP191" s="17">
        <v>0.12097193965155</v>
      </c>
      <c r="AQ191" s="17">
        <v>0.32004341142006698</v>
      </c>
      <c r="AR191" s="17"/>
      <c r="AS191" s="17">
        <v>0.45614366821159003</v>
      </c>
      <c r="AT191" s="17">
        <v>-3.3940662866068803E-2</v>
      </c>
      <c r="AU191" s="17"/>
      <c r="AV191" s="17">
        <v>0.46148218124740298</v>
      </c>
      <c r="AW191" s="17">
        <v>0.62047278386008198</v>
      </c>
      <c r="AX191" s="17">
        <v>0.36241848558516399</v>
      </c>
      <c r="AY191" s="17"/>
      <c r="AZ191" s="17">
        <v>0.47465927838265098</v>
      </c>
      <c r="BA191" s="17">
        <v>8.1207363940323199E-2</v>
      </c>
      <c r="BB191" s="17"/>
      <c r="BC191" s="17">
        <v>4.0886460486734201E-2</v>
      </c>
      <c r="BD191" s="17">
        <v>0.13491504934711901</v>
      </c>
      <c r="BE191" s="17"/>
      <c r="BF191" s="17">
        <v>9.7677612728845897E-2</v>
      </c>
      <c r="BG191" s="17">
        <v>0.447303714004673</v>
      </c>
      <c r="BH191" s="17"/>
      <c r="BI191" s="17">
        <v>0.42410773380786299</v>
      </c>
      <c r="BJ191" s="17">
        <v>2.3029212893156702E-2</v>
      </c>
      <c r="BK191" s="17"/>
      <c r="BL191" s="17">
        <v>6.8590343685746603E-3</v>
      </c>
      <c r="BM191" s="17">
        <v>0.119092660583538</v>
      </c>
      <c r="BN191" s="17">
        <v>0.27693793967630898</v>
      </c>
      <c r="BO191" s="17">
        <v>0.78852815151780797</v>
      </c>
    </row>
    <row r="192" spans="2:67" x14ac:dyDescent="0.3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17"/>
      <c r="BB192" s="17"/>
      <c r="BC192" s="17"/>
      <c r="BD192" s="17"/>
      <c r="BE192" s="17"/>
      <c r="BF192" s="17"/>
      <c r="BG192" s="17"/>
      <c r="BH192" s="17"/>
      <c r="BI192" s="17"/>
      <c r="BJ192" s="17"/>
      <c r="BK192" s="17"/>
      <c r="BL192" s="17"/>
      <c r="BM192" s="17"/>
      <c r="BN192" s="17"/>
      <c r="BO192" s="17"/>
    </row>
    <row r="193" spans="2:67" x14ac:dyDescent="0.35">
      <c r="B193" s="6" t="s">
        <v>199</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17"/>
      <c r="BB193" s="17"/>
      <c r="BC193" s="17"/>
      <c r="BD193" s="17"/>
      <c r="BE193" s="17"/>
      <c r="BF193" s="17"/>
      <c r="BG193" s="17"/>
      <c r="BH193" s="17"/>
      <c r="BI193" s="17"/>
      <c r="BJ193" s="17"/>
      <c r="BK193" s="17"/>
      <c r="BL193" s="17"/>
      <c r="BM193" s="17"/>
      <c r="BN193" s="17"/>
      <c r="BO193" s="17"/>
    </row>
    <row r="194" spans="2:67" x14ac:dyDescent="0.35">
      <c r="B194" s="24" t="s">
        <v>85</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17"/>
      <c r="BB194" s="17"/>
      <c r="BC194" s="17"/>
      <c r="BD194" s="17"/>
      <c r="BE194" s="17"/>
      <c r="BF194" s="17"/>
      <c r="BG194" s="17"/>
      <c r="BH194" s="17"/>
      <c r="BI194" s="17"/>
      <c r="BJ194" s="17"/>
      <c r="BK194" s="17"/>
      <c r="BL194" s="17"/>
      <c r="BM194" s="17"/>
      <c r="BN194" s="17"/>
      <c r="BO194" s="17"/>
    </row>
    <row r="195" spans="2:67" x14ac:dyDescent="0.35">
      <c r="B195" t="s">
        <v>195</v>
      </c>
      <c r="C195" s="17">
        <v>0.52200650963823403</v>
      </c>
      <c r="D195" s="17">
        <v>0.49024694149372</v>
      </c>
      <c r="E195" s="17">
        <v>0.60271545963740603</v>
      </c>
      <c r="F195" s="17">
        <v>0.383226467402146</v>
      </c>
      <c r="G195" s="17">
        <v>0.62039084199147099</v>
      </c>
      <c r="H195" s="17">
        <v>4.0239431947295498E-2</v>
      </c>
      <c r="I195" s="17">
        <v>0.52454325058940598</v>
      </c>
      <c r="J195" s="17">
        <v>0.45512023570680998</v>
      </c>
      <c r="K195" s="17">
        <v>2.9183864934416E-2</v>
      </c>
      <c r="L195" s="17">
        <v>0.38654859388058199</v>
      </c>
      <c r="M195" s="17">
        <v>0.56084792861072796</v>
      </c>
      <c r="N195" s="17">
        <v>0.80450458185257301</v>
      </c>
      <c r="O195" s="17">
        <v>0.96712857972343702</v>
      </c>
      <c r="P195" s="17">
        <v>0.57166506191663302</v>
      </c>
      <c r="Q195" s="17">
        <v>0.50016370383447994</v>
      </c>
      <c r="R195" s="17">
        <v>0.56706660023254396</v>
      </c>
      <c r="S195" s="17">
        <v>0.28106847167503202</v>
      </c>
      <c r="T195" s="17"/>
      <c r="U195" s="17">
        <v>0.50332074682039196</v>
      </c>
      <c r="V195" s="17">
        <v>0.60585415054720104</v>
      </c>
      <c r="W195" s="17">
        <v>0.63393207642903304</v>
      </c>
      <c r="X195" s="17">
        <v>0.814454375093287</v>
      </c>
      <c r="Y195" s="17"/>
      <c r="Z195" s="17">
        <v>0.52653160133619004</v>
      </c>
      <c r="AA195" s="17">
        <v>0.55005786061284001</v>
      </c>
      <c r="AB195" s="17">
        <v>0.62328534688659198</v>
      </c>
      <c r="AC195" s="17">
        <v>0.47932656951920199</v>
      </c>
      <c r="AD195" s="17">
        <v>0.33001743199115202</v>
      </c>
      <c r="AE195" s="17">
        <v>0.35626799623577698</v>
      </c>
      <c r="AF195" s="17">
        <v>0.78410426364536401</v>
      </c>
      <c r="AG195" s="17">
        <v>0.93132797509906096</v>
      </c>
      <c r="AH195" s="17">
        <v>0.84637119589439802</v>
      </c>
      <c r="AI195" s="17">
        <v>0.807422764990122</v>
      </c>
      <c r="AJ195" s="17"/>
      <c r="AK195" s="17">
        <v>0.49098187910466701</v>
      </c>
      <c r="AL195" s="17">
        <v>0.56150987203011204</v>
      </c>
      <c r="AM195" s="17">
        <v>0.69128288560090301</v>
      </c>
      <c r="AN195" s="17">
        <v>0.44992164367091803</v>
      </c>
      <c r="AO195" s="17">
        <v>0.63300707319461402</v>
      </c>
      <c r="AP195" s="17">
        <v>0.53273827111740402</v>
      </c>
      <c r="AQ195" s="17">
        <v>0.70489332262855198</v>
      </c>
      <c r="AR195" s="17"/>
      <c r="AS195" s="17">
        <v>0.69666666063388705</v>
      </c>
      <c r="AT195" s="17">
        <v>0.456951084299342</v>
      </c>
      <c r="AU195" s="17"/>
      <c r="AV195" s="17">
        <v>0.66850653856977305</v>
      </c>
      <c r="AW195" s="17">
        <v>0.723835146535035</v>
      </c>
      <c r="AX195" s="17">
        <v>0.73332528661160701</v>
      </c>
      <c r="AY195" s="17"/>
      <c r="AZ195" s="17">
        <v>0.81647908928494495</v>
      </c>
      <c r="BA195" s="17">
        <v>0.50800883649972295</v>
      </c>
      <c r="BB195" s="17"/>
      <c r="BC195" s="17">
        <v>0.55881379396247799</v>
      </c>
      <c r="BD195" s="17">
        <v>0.49932181373280499</v>
      </c>
      <c r="BE195" s="17"/>
      <c r="BF195" s="17">
        <v>0.52084450482016698</v>
      </c>
      <c r="BG195" s="17">
        <v>0.814454375093287</v>
      </c>
      <c r="BH195" s="17"/>
      <c r="BI195" s="17">
        <v>0.80126660317753096</v>
      </c>
      <c r="BJ195" s="17">
        <v>0.45668436166375198</v>
      </c>
      <c r="BK195" s="17"/>
      <c r="BL195" s="17">
        <v>0.33185684552155897</v>
      </c>
      <c r="BM195" s="17">
        <v>0.63224373464572403</v>
      </c>
      <c r="BN195" s="17">
        <v>0.81500055791180803</v>
      </c>
      <c r="BO195" s="17">
        <v>0.96455889221642899</v>
      </c>
    </row>
    <row r="196" spans="2:67" x14ac:dyDescent="0.35">
      <c r="B196" t="s">
        <v>196</v>
      </c>
      <c r="C196" s="17">
        <v>0.30413964202011501</v>
      </c>
      <c r="D196" s="17">
        <v>0.39812281897769403</v>
      </c>
      <c r="E196" s="17">
        <v>0.261028427191977</v>
      </c>
      <c r="F196" s="17">
        <v>0.48302836981005898</v>
      </c>
      <c r="G196" s="17">
        <v>0.174728216441982</v>
      </c>
      <c r="H196" s="17">
        <v>0.64065297772913099</v>
      </c>
      <c r="I196" s="17">
        <v>0.17473195411533901</v>
      </c>
      <c r="J196" s="17">
        <v>0.335080355259194</v>
      </c>
      <c r="K196" s="17">
        <v>0.42710743614826402</v>
      </c>
      <c r="L196" s="17">
        <v>0.44245111096350698</v>
      </c>
      <c r="M196" s="17">
        <v>0.24746737112752001</v>
      </c>
      <c r="N196" s="17">
        <v>0.12776104914557401</v>
      </c>
      <c r="O196" s="17">
        <v>3.0879994241129499E-2</v>
      </c>
      <c r="P196" s="17">
        <v>0.23474584551611899</v>
      </c>
      <c r="Q196" s="17">
        <v>0.40050662971551498</v>
      </c>
      <c r="R196" s="17">
        <v>0.17472390865342399</v>
      </c>
      <c r="S196" s="17">
        <v>0.42042998658913699</v>
      </c>
      <c r="T196" s="17"/>
      <c r="U196" s="17">
        <v>0.30810776439034199</v>
      </c>
      <c r="V196" s="17">
        <v>0.28684364755120501</v>
      </c>
      <c r="W196" s="17">
        <v>0.29271358431275002</v>
      </c>
      <c r="X196" s="17">
        <v>0.155796429129862</v>
      </c>
      <c r="Y196" s="17"/>
      <c r="Z196" s="17">
        <v>0.21977658602266301</v>
      </c>
      <c r="AA196" s="17">
        <v>0.37424463054824603</v>
      </c>
      <c r="AB196" s="17">
        <v>0.24878518743745101</v>
      </c>
      <c r="AC196" s="17">
        <v>0.36435054613719797</v>
      </c>
      <c r="AD196" s="17">
        <v>0.57348839330796897</v>
      </c>
      <c r="AE196" s="17">
        <v>0.61870430020199596</v>
      </c>
      <c r="AF196" s="17">
        <v>0.16180716009770699</v>
      </c>
      <c r="AG196" s="17">
        <v>6.86720249009386E-2</v>
      </c>
      <c r="AH196" s="17">
        <v>7.2006725189326701E-2</v>
      </c>
      <c r="AI196" s="17">
        <v>0.122663083605544</v>
      </c>
      <c r="AJ196" s="17"/>
      <c r="AK196" s="17">
        <v>0.298738470229787</v>
      </c>
      <c r="AL196" s="17">
        <v>0.33477900804966199</v>
      </c>
      <c r="AM196" s="17">
        <v>0.197344545672996</v>
      </c>
      <c r="AN196" s="17">
        <v>0.32440161310114501</v>
      </c>
      <c r="AO196" s="17">
        <v>0.36533894662803101</v>
      </c>
      <c r="AP196" s="17">
        <v>0.39770823686448198</v>
      </c>
      <c r="AQ196" s="17">
        <v>0.16382840359710801</v>
      </c>
      <c r="AR196" s="17"/>
      <c r="AS196" s="17">
        <v>0.26513100997280697</v>
      </c>
      <c r="AT196" s="17">
        <v>0.31866913335090602</v>
      </c>
      <c r="AU196" s="17"/>
      <c r="AV196" s="17">
        <v>0.28810426169723902</v>
      </c>
      <c r="AW196" s="17">
        <v>0.27416940776709098</v>
      </c>
      <c r="AX196" s="17">
        <v>0.23167762864608801</v>
      </c>
      <c r="AY196" s="17"/>
      <c r="AZ196" s="17">
        <v>0.18308361842970899</v>
      </c>
      <c r="BA196" s="17">
        <v>0.30989400682956397</v>
      </c>
      <c r="BB196" s="17"/>
      <c r="BC196" s="17">
        <v>0.236189507222759</v>
      </c>
      <c r="BD196" s="17">
        <v>0.34601798683447699</v>
      </c>
      <c r="BE196" s="17"/>
      <c r="BF196" s="17">
        <v>0.30472906512237602</v>
      </c>
      <c r="BG196" s="17">
        <v>0.155796429129862</v>
      </c>
      <c r="BH196" s="17"/>
      <c r="BI196" s="17">
        <v>0.15261682168771301</v>
      </c>
      <c r="BJ196" s="17">
        <v>0.33958257253632701</v>
      </c>
      <c r="BK196" s="17"/>
      <c r="BL196" s="17">
        <v>0.32933735781638801</v>
      </c>
      <c r="BM196" s="17">
        <v>0.32468829190069698</v>
      </c>
      <c r="BN196" s="17">
        <v>0.18341112317265701</v>
      </c>
      <c r="BO196" s="17">
        <v>3.48940949538388E-2</v>
      </c>
    </row>
    <row r="197" spans="2:67" x14ac:dyDescent="0.35">
      <c r="B197" t="s">
        <v>197</v>
      </c>
      <c r="C197" s="17">
        <v>0.157916161096782</v>
      </c>
      <c r="D197" s="17">
        <v>8.8879711290125701E-2</v>
      </c>
      <c r="E197" s="17">
        <v>0.111941964905186</v>
      </c>
      <c r="F197" s="17">
        <v>0.133745162787794</v>
      </c>
      <c r="G197" s="17">
        <v>0.20488094156654699</v>
      </c>
      <c r="H197" s="17">
        <v>0.319107590323573</v>
      </c>
      <c r="I197" s="17">
        <v>0.30010365076024198</v>
      </c>
      <c r="J197" s="17">
        <v>0.20979940903399599</v>
      </c>
      <c r="K197" s="17">
        <v>0.54282468617987201</v>
      </c>
      <c r="L197" s="17">
        <v>0.151124760115178</v>
      </c>
      <c r="M197" s="17">
        <v>0.158444423245684</v>
      </c>
      <c r="N197" s="17">
        <v>6.7734369001853201E-2</v>
      </c>
      <c r="O197" s="17">
        <v>1.99142603543368E-3</v>
      </c>
      <c r="P197" s="17">
        <v>0.19358909256724799</v>
      </c>
      <c r="Q197" s="17">
        <v>9.9329666450004794E-2</v>
      </c>
      <c r="R197" s="17">
        <v>0.25820949111403202</v>
      </c>
      <c r="S197" s="17">
        <v>0.29850154173583099</v>
      </c>
      <c r="T197" s="17"/>
      <c r="U197" s="17">
        <v>0.171689308020429</v>
      </c>
      <c r="V197" s="17">
        <v>9.5714114233756795E-2</v>
      </c>
      <c r="W197" s="17">
        <v>6.4625794908981196E-2</v>
      </c>
      <c r="X197" s="17">
        <v>1.6047898087058299E-2</v>
      </c>
      <c r="Y197" s="17"/>
      <c r="Z197" s="17">
        <v>0.23587554645971701</v>
      </c>
      <c r="AA197" s="17">
        <v>7.5697508838914296E-2</v>
      </c>
      <c r="AB197" s="17">
        <v>9.5198231273968204E-2</v>
      </c>
      <c r="AC197" s="17">
        <v>0.133347033704173</v>
      </c>
      <c r="AD197" s="17">
        <v>9.4702278004471299E-2</v>
      </c>
      <c r="AE197" s="17">
        <v>2.5027703562227201E-2</v>
      </c>
      <c r="AF197" s="17">
        <v>5.4088576256929803E-2</v>
      </c>
      <c r="AG197" s="17">
        <v>0</v>
      </c>
      <c r="AH197" s="17">
        <v>6.8323682180762693E-2</v>
      </c>
      <c r="AI197" s="17">
        <v>6.1084606050610599E-2</v>
      </c>
      <c r="AJ197" s="17"/>
      <c r="AK197" s="17">
        <v>0.19098649189620601</v>
      </c>
      <c r="AL197" s="17">
        <v>0.103485850444633</v>
      </c>
      <c r="AM197" s="17">
        <v>0.10982520277046499</v>
      </c>
      <c r="AN197" s="17">
        <v>0.20563865717379701</v>
      </c>
      <c r="AO197" s="17">
        <v>1.65398017735442E-3</v>
      </c>
      <c r="AP197" s="17">
        <v>1.487630222239E-3</v>
      </c>
      <c r="AQ197" s="17">
        <v>0.13121011320579301</v>
      </c>
      <c r="AR197" s="17"/>
      <c r="AS197" s="17">
        <v>2.6787924170330501E-2</v>
      </c>
      <c r="AT197" s="17">
        <v>0.20675731449416901</v>
      </c>
      <c r="AU197" s="17"/>
      <c r="AV197" s="17">
        <v>4.3389199732988E-2</v>
      </c>
      <c r="AW197" s="17">
        <v>1.65816060383198E-3</v>
      </c>
      <c r="AX197" s="17">
        <v>3.3978587174598798E-2</v>
      </c>
      <c r="AY197" s="17"/>
      <c r="AZ197" s="17">
        <v>4.37292285346932E-4</v>
      </c>
      <c r="BA197" s="17">
        <v>0.16540187584309099</v>
      </c>
      <c r="BB197" s="17"/>
      <c r="BC197" s="17">
        <v>0.185552495990221</v>
      </c>
      <c r="BD197" s="17">
        <v>0.14088361266219601</v>
      </c>
      <c r="BE197" s="17"/>
      <c r="BF197" s="17">
        <v>0.158479856799918</v>
      </c>
      <c r="BG197" s="17">
        <v>1.6047898087058299E-2</v>
      </c>
      <c r="BH197" s="17"/>
      <c r="BI197" s="17">
        <v>4.54177805696859E-2</v>
      </c>
      <c r="BJ197" s="17">
        <v>0.184230826276992</v>
      </c>
      <c r="BK197" s="17"/>
      <c r="BL197" s="17">
        <v>0.31056862614248898</v>
      </c>
      <c r="BM197" s="17">
        <v>4.27198120392943E-2</v>
      </c>
      <c r="BN197" s="17">
        <v>1.54146056633719E-3</v>
      </c>
      <c r="BO197" s="17">
        <v>5.4701282973223901E-4</v>
      </c>
    </row>
    <row r="198" spans="2:67" x14ac:dyDescent="0.35">
      <c r="B198" t="s">
        <v>83</v>
      </c>
      <c r="C198" s="17">
        <v>1.5937687244868201E-2</v>
      </c>
      <c r="D198" s="17">
        <v>2.2750528238460601E-2</v>
      </c>
      <c r="E198" s="17">
        <v>2.4314148265430501E-2</v>
      </c>
      <c r="F198" s="17">
        <v>0</v>
      </c>
      <c r="G198" s="17">
        <v>0</v>
      </c>
      <c r="H198" s="17">
        <v>0</v>
      </c>
      <c r="I198" s="17">
        <v>6.2114453501250599E-4</v>
      </c>
      <c r="J198" s="17">
        <v>0</v>
      </c>
      <c r="K198" s="17">
        <v>8.8401273744799004E-4</v>
      </c>
      <c r="L198" s="17">
        <v>1.9875535040733399E-2</v>
      </c>
      <c r="M198" s="17">
        <v>3.3240277016068201E-2</v>
      </c>
      <c r="N198" s="17">
        <v>0</v>
      </c>
      <c r="O198" s="17">
        <v>0</v>
      </c>
      <c r="P198" s="17">
        <v>0</v>
      </c>
      <c r="Q198" s="17">
        <v>0</v>
      </c>
      <c r="R198" s="17">
        <v>0</v>
      </c>
      <c r="S198" s="17">
        <v>0</v>
      </c>
      <c r="T198" s="17"/>
      <c r="U198" s="17">
        <v>1.6882180768836699E-2</v>
      </c>
      <c r="V198" s="17">
        <v>1.1588087667837E-2</v>
      </c>
      <c r="W198" s="17">
        <v>8.7285443492358308E-3</v>
      </c>
      <c r="X198" s="17">
        <v>1.3701297689792599E-2</v>
      </c>
      <c r="Y198" s="17"/>
      <c r="Z198" s="17">
        <v>1.7816266181430299E-2</v>
      </c>
      <c r="AA198" s="17">
        <v>0</v>
      </c>
      <c r="AB198" s="17">
        <v>3.2731234401988302E-2</v>
      </c>
      <c r="AC198" s="17">
        <v>2.2975850639427399E-2</v>
      </c>
      <c r="AD198" s="17">
        <v>1.79189669640687E-3</v>
      </c>
      <c r="AE198" s="17">
        <v>0</v>
      </c>
      <c r="AF198" s="17">
        <v>0</v>
      </c>
      <c r="AG198" s="17">
        <v>0</v>
      </c>
      <c r="AH198" s="17">
        <v>1.3298396735512899E-2</v>
      </c>
      <c r="AI198" s="17">
        <v>8.8295453537230607E-3</v>
      </c>
      <c r="AJ198" s="17"/>
      <c r="AK198" s="17">
        <v>1.9293158769340499E-2</v>
      </c>
      <c r="AL198" s="17">
        <v>2.25269475593361E-4</v>
      </c>
      <c r="AM198" s="17">
        <v>1.54736595563712E-3</v>
      </c>
      <c r="AN198" s="17">
        <v>2.0038086054140501E-2</v>
      </c>
      <c r="AO198" s="17">
        <v>0</v>
      </c>
      <c r="AP198" s="17">
        <v>6.8065861795874497E-2</v>
      </c>
      <c r="AQ198" s="17">
        <v>6.8160568547147294E-5</v>
      </c>
      <c r="AR198" s="17"/>
      <c r="AS198" s="17">
        <v>1.14144052229752E-2</v>
      </c>
      <c r="AT198" s="17">
        <v>1.76224678555831E-2</v>
      </c>
      <c r="AU198" s="17"/>
      <c r="AV198" s="17">
        <v>0</v>
      </c>
      <c r="AW198" s="17">
        <v>3.37285094041959E-4</v>
      </c>
      <c r="AX198" s="17">
        <v>1.01849756770659E-3</v>
      </c>
      <c r="AY198" s="17"/>
      <c r="AZ198" s="17">
        <v>0</v>
      </c>
      <c r="BA198" s="17">
        <v>1.6695280827622699E-2</v>
      </c>
      <c r="BB198" s="17"/>
      <c r="BC198" s="17">
        <v>1.9444202824540902E-2</v>
      </c>
      <c r="BD198" s="17">
        <v>1.37765867705219E-2</v>
      </c>
      <c r="BE198" s="17"/>
      <c r="BF198" s="17">
        <v>1.5946573257539301E-2</v>
      </c>
      <c r="BG198" s="17">
        <v>1.3701297689792599E-2</v>
      </c>
      <c r="BH198" s="17"/>
      <c r="BI198" s="17">
        <v>6.9879456507002298E-4</v>
      </c>
      <c r="BJ198" s="17">
        <v>1.9502239522929201E-2</v>
      </c>
      <c r="BK198" s="17"/>
      <c r="BL198" s="17">
        <v>2.8237170519564401E-2</v>
      </c>
      <c r="BM198" s="17">
        <v>3.4816141428453299E-4</v>
      </c>
      <c r="BN198" s="17">
        <v>4.6858349197139199E-5</v>
      </c>
      <c r="BO198" s="17">
        <v>0</v>
      </c>
    </row>
    <row r="199" spans="2:67" x14ac:dyDescent="0.35">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17"/>
      <c r="BB199" s="17"/>
      <c r="BC199" s="17"/>
      <c r="BD199" s="17"/>
      <c r="BE199" s="17"/>
      <c r="BF199" s="17"/>
      <c r="BG199" s="17"/>
      <c r="BH199" s="17"/>
      <c r="BI199" s="17"/>
      <c r="BJ199" s="17"/>
      <c r="BK199" s="17"/>
      <c r="BL199" s="17"/>
      <c r="BM199" s="17"/>
      <c r="BN199" s="17"/>
      <c r="BO199" s="17"/>
    </row>
    <row r="200" spans="2:67" x14ac:dyDescent="0.35">
      <c r="B200" s="6" t="s">
        <v>200</v>
      </c>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17"/>
      <c r="BB200" s="17"/>
      <c r="BC200" s="17"/>
      <c r="BD200" s="17"/>
      <c r="BE200" s="17"/>
      <c r="BF200" s="17"/>
      <c r="BG200" s="17"/>
      <c r="BH200" s="17"/>
      <c r="BI200" s="17"/>
      <c r="BJ200" s="17"/>
      <c r="BK200" s="17"/>
      <c r="BL200" s="17"/>
      <c r="BM200" s="17"/>
      <c r="BN200" s="17"/>
      <c r="BO200" s="17"/>
    </row>
    <row r="201" spans="2:67" x14ac:dyDescent="0.35">
      <c r="B201" s="24" t="s">
        <v>85</v>
      </c>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17"/>
      <c r="BB201" s="17"/>
      <c r="BC201" s="17"/>
      <c r="BD201" s="17"/>
      <c r="BE201" s="17"/>
      <c r="BF201" s="17"/>
      <c r="BG201" s="17"/>
      <c r="BH201" s="17"/>
      <c r="BI201" s="17"/>
      <c r="BJ201" s="17"/>
      <c r="BK201" s="17"/>
      <c r="BL201" s="17"/>
      <c r="BM201" s="17"/>
      <c r="BN201" s="17"/>
      <c r="BO201" s="17"/>
    </row>
    <row r="202" spans="2:67" x14ac:dyDescent="0.35">
      <c r="B202" t="s">
        <v>195</v>
      </c>
      <c r="C202" s="17">
        <v>0.116013168228917</v>
      </c>
      <c r="D202" s="17">
        <v>0.13265039177622201</v>
      </c>
      <c r="E202" s="17">
        <v>0.110992785225941</v>
      </c>
      <c r="F202" s="17">
        <v>6.2341473973042898E-2</v>
      </c>
      <c r="G202" s="17">
        <v>1.1349828821671799E-2</v>
      </c>
      <c r="H202" s="17">
        <v>4.8755941639698503E-3</v>
      </c>
      <c r="I202" s="17">
        <v>0.19648005429718901</v>
      </c>
      <c r="J202" s="17">
        <v>4.90181861275681E-2</v>
      </c>
      <c r="K202" s="17">
        <v>8.8401273744799004E-4</v>
      </c>
      <c r="L202" s="17">
        <v>0.123743383893645</v>
      </c>
      <c r="M202" s="17">
        <v>0.14885111001248699</v>
      </c>
      <c r="N202" s="17">
        <v>5.7046929134260897E-2</v>
      </c>
      <c r="O202" s="17">
        <v>0.49850643047342502</v>
      </c>
      <c r="P202" s="17">
        <v>5.6357529063708098E-2</v>
      </c>
      <c r="Q202" s="17">
        <v>0.106322361980993</v>
      </c>
      <c r="R202" s="17">
        <v>0.21931230850384401</v>
      </c>
      <c r="S202" s="17">
        <v>0.149559685139489</v>
      </c>
      <c r="T202" s="17"/>
      <c r="U202" s="17">
        <v>0.101152919836584</v>
      </c>
      <c r="V202" s="17">
        <v>0.17318651516030101</v>
      </c>
      <c r="W202" s="17">
        <v>0.26373820535937098</v>
      </c>
      <c r="X202" s="17">
        <v>0.368070735630178</v>
      </c>
      <c r="Y202" s="17"/>
      <c r="Z202" s="17">
        <v>9.2667039849278807E-2</v>
      </c>
      <c r="AA202" s="17">
        <v>0.16730189453300501</v>
      </c>
      <c r="AB202" s="17">
        <v>0.20945517354499399</v>
      </c>
      <c r="AC202" s="17">
        <v>0.10092491165034401</v>
      </c>
      <c r="AD202" s="17">
        <v>7.1747088864224401E-2</v>
      </c>
      <c r="AE202" s="17">
        <v>0.117062429124267</v>
      </c>
      <c r="AF202" s="17">
        <v>7.6798353253865595E-2</v>
      </c>
      <c r="AG202" s="17">
        <v>5.7140756984763098E-2</v>
      </c>
      <c r="AH202" s="17">
        <v>0.37031419145115702</v>
      </c>
      <c r="AI202" s="17">
        <v>0.28371283997658803</v>
      </c>
      <c r="AJ202" s="17"/>
      <c r="AK202" s="17">
        <v>0.11556000697999801</v>
      </c>
      <c r="AL202" s="17">
        <v>0.18946900339207801</v>
      </c>
      <c r="AM202" s="17">
        <v>8.0626190242179097E-2</v>
      </c>
      <c r="AN202" s="17">
        <v>5.57567461967323E-2</v>
      </c>
      <c r="AO202" s="17">
        <v>0.235129664898933</v>
      </c>
      <c r="AP202" s="17">
        <v>0.138841407799284</v>
      </c>
      <c r="AQ202" s="17">
        <v>0.18963142207810499</v>
      </c>
      <c r="AR202" s="17"/>
      <c r="AS202" s="17">
        <v>0.27010685046663302</v>
      </c>
      <c r="AT202" s="17">
        <v>5.8618107118152699E-2</v>
      </c>
      <c r="AU202" s="17"/>
      <c r="AV202" s="17">
        <v>0.29059599871502501</v>
      </c>
      <c r="AW202" s="17">
        <v>0.439159372877995</v>
      </c>
      <c r="AX202" s="17">
        <v>0.16439928341514001</v>
      </c>
      <c r="AY202" s="17"/>
      <c r="AZ202" s="17">
        <v>0.47117768467946203</v>
      </c>
      <c r="BA202" s="17">
        <v>9.9130520555450102E-2</v>
      </c>
      <c r="BB202" s="17"/>
      <c r="BC202" s="17">
        <v>0.118493568553674</v>
      </c>
      <c r="BD202" s="17">
        <v>0.114484472805609</v>
      </c>
      <c r="BE202" s="17"/>
      <c r="BF202" s="17">
        <v>0.115011649181086</v>
      </c>
      <c r="BG202" s="17">
        <v>0.368070735630178</v>
      </c>
      <c r="BH202" s="17"/>
      <c r="BI202" s="17">
        <v>0.27842376611459402</v>
      </c>
      <c r="BJ202" s="17">
        <v>7.8023461309981598E-2</v>
      </c>
      <c r="BK202" s="17"/>
      <c r="BL202" s="17">
        <v>3.2326667799660598E-2</v>
      </c>
      <c r="BM202" s="17">
        <v>0.116334861394115</v>
      </c>
      <c r="BN202" s="17">
        <v>0.29404615140643398</v>
      </c>
      <c r="BO202" s="17">
        <v>0.85130880478937998</v>
      </c>
    </row>
    <row r="203" spans="2:67" x14ac:dyDescent="0.35">
      <c r="B203" t="s">
        <v>196</v>
      </c>
      <c r="C203" s="17">
        <v>0.21221272391759299</v>
      </c>
      <c r="D203" s="17">
        <v>0.179360779398271</v>
      </c>
      <c r="E203" s="17">
        <v>0.23032910880576499</v>
      </c>
      <c r="F203" s="17">
        <v>0.20059642878866801</v>
      </c>
      <c r="G203" s="17">
        <v>0.29137476939734702</v>
      </c>
      <c r="H203" s="17">
        <v>0.35690922518888402</v>
      </c>
      <c r="I203" s="17">
        <v>0.19243859409140199</v>
      </c>
      <c r="J203" s="17">
        <v>0.108466264626708</v>
      </c>
      <c r="K203" s="17">
        <v>2.6520382123439699E-3</v>
      </c>
      <c r="L203" s="17">
        <v>0.26076440237524001</v>
      </c>
      <c r="M203" s="17">
        <v>0.17148050153031899</v>
      </c>
      <c r="N203" s="17">
        <v>0.38321778613797802</v>
      </c>
      <c r="O203" s="17">
        <v>0.49850643047342502</v>
      </c>
      <c r="P203" s="17">
        <v>0.23364266698876399</v>
      </c>
      <c r="Q203" s="17">
        <v>0.45751784687056002</v>
      </c>
      <c r="R203" s="17">
        <v>9.1594615125851903E-2</v>
      </c>
      <c r="S203" s="17">
        <v>0.31702408720887298</v>
      </c>
      <c r="T203" s="17"/>
      <c r="U203" s="17">
        <v>0.19222295611901599</v>
      </c>
      <c r="V203" s="17">
        <v>0.28897627381403002</v>
      </c>
      <c r="W203" s="17">
        <v>0.42278924013407398</v>
      </c>
      <c r="X203" s="17">
        <v>0.491283773371753</v>
      </c>
      <c r="Y203" s="17"/>
      <c r="Z203" s="17">
        <v>0.19444188032078399</v>
      </c>
      <c r="AA203" s="17">
        <v>0.146113652098775</v>
      </c>
      <c r="AB203" s="17">
        <v>0.144027665512864</v>
      </c>
      <c r="AC203" s="17">
        <v>0.296966005246038</v>
      </c>
      <c r="AD203" s="17">
        <v>0.37162183842298402</v>
      </c>
      <c r="AE203" s="17">
        <v>0.32425727340440802</v>
      </c>
      <c r="AF203" s="17">
        <v>0.39880168342941502</v>
      </c>
      <c r="AG203" s="17">
        <v>0.45363458510041199</v>
      </c>
      <c r="AH203" s="17">
        <v>0.52055075499946502</v>
      </c>
      <c r="AI203" s="17">
        <v>0.48074909126847798</v>
      </c>
      <c r="AJ203" s="17"/>
      <c r="AK203" s="17">
        <v>0.117714076467477</v>
      </c>
      <c r="AL203" s="17">
        <v>0.36817849109480999</v>
      </c>
      <c r="AM203" s="17">
        <v>0.26816480639815499</v>
      </c>
      <c r="AN203" s="17">
        <v>0.19235702901269799</v>
      </c>
      <c r="AO203" s="17">
        <v>0.222564185333989</v>
      </c>
      <c r="AP203" s="17">
        <v>0.29770892605160698</v>
      </c>
      <c r="AQ203" s="17">
        <v>0.25839210285577402</v>
      </c>
      <c r="AR203" s="17"/>
      <c r="AS203" s="17">
        <v>0.26944707194977802</v>
      </c>
      <c r="AT203" s="17">
        <v>0.190894725312859</v>
      </c>
      <c r="AU203" s="17"/>
      <c r="AV203" s="17">
        <v>0.337018541975596</v>
      </c>
      <c r="AW203" s="17">
        <v>0.24162999468271601</v>
      </c>
      <c r="AX203" s="17">
        <v>0.26386381703577699</v>
      </c>
      <c r="AY203" s="17"/>
      <c r="AZ203" s="17">
        <v>0.302980120841981</v>
      </c>
      <c r="BA203" s="17">
        <v>0.207898120651967</v>
      </c>
      <c r="BB203" s="17"/>
      <c r="BC203" s="17">
        <v>0.22829251019965399</v>
      </c>
      <c r="BD203" s="17">
        <v>0.20230259148783999</v>
      </c>
      <c r="BE203" s="17"/>
      <c r="BF203" s="17">
        <v>0.21110387019577101</v>
      </c>
      <c r="BG203" s="17">
        <v>0.491283773371753</v>
      </c>
      <c r="BH203" s="17"/>
      <c r="BI203" s="17">
        <v>0.29922739218712802</v>
      </c>
      <c r="BJ203" s="17">
        <v>0.19185899215228699</v>
      </c>
      <c r="BK203" s="17"/>
      <c r="BL203" s="17">
        <v>0.112084793161404</v>
      </c>
      <c r="BM203" s="17">
        <v>0.28610654946714797</v>
      </c>
      <c r="BN203" s="17">
        <v>0.36195320516263901</v>
      </c>
      <c r="BO203" s="17">
        <v>0.14349314287394099</v>
      </c>
    </row>
    <row r="204" spans="2:67" x14ac:dyDescent="0.35">
      <c r="B204" t="s">
        <v>197</v>
      </c>
      <c r="C204" s="17">
        <v>0.60041222430312102</v>
      </c>
      <c r="D204" s="17">
        <v>0.62461685693747104</v>
      </c>
      <c r="E204" s="17">
        <v>0.59013636271917702</v>
      </c>
      <c r="F204" s="17">
        <v>0.67886826254724997</v>
      </c>
      <c r="G204" s="17">
        <v>0.55363560417039104</v>
      </c>
      <c r="H204" s="17">
        <v>0.638215180647146</v>
      </c>
      <c r="I204" s="17">
        <v>0.61046020707639703</v>
      </c>
      <c r="J204" s="17">
        <v>0.792234670031848</v>
      </c>
      <c r="K204" s="17">
        <v>0.99646394905020796</v>
      </c>
      <c r="L204" s="17">
        <v>0.55100484062631205</v>
      </c>
      <c r="M204" s="17">
        <v>0.58799222561266995</v>
      </c>
      <c r="N204" s="17">
        <v>0.462901601860642</v>
      </c>
      <c r="O204" s="17">
        <v>2.9871390531505202E-3</v>
      </c>
      <c r="P204" s="17">
        <v>0.58657979302621699</v>
      </c>
      <c r="Q204" s="17">
        <v>0.33683012469844198</v>
      </c>
      <c r="R204" s="17">
        <v>0.60266695706592499</v>
      </c>
      <c r="S204" s="17">
        <v>0.53341622765163799</v>
      </c>
      <c r="T204" s="17"/>
      <c r="U204" s="17">
        <v>0.64312755791450604</v>
      </c>
      <c r="V204" s="17">
        <v>0.41407920309878998</v>
      </c>
      <c r="W204" s="17">
        <v>0.27919851337125601</v>
      </c>
      <c r="X204" s="17">
        <v>9.8960237244944099E-2</v>
      </c>
      <c r="Y204" s="17"/>
      <c r="Z204" s="17">
        <v>0.64544010639886995</v>
      </c>
      <c r="AA204" s="17">
        <v>0.68658445336822005</v>
      </c>
      <c r="AB204" s="17">
        <v>0.57518556143881205</v>
      </c>
      <c r="AC204" s="17">
        <v>0.570295752705401</v>
      </c>
      <c r="AD204" s="17">
        <v>0.50908680640092396</v>
      </c>
      <c r="AE204" s="17">
        <v>0.46773466696812799</v>
      </c>
      <c r="AF204" s="17">
        <v>0.49314429915484898</v>
      </c>
      <c r="AG204" s="17">
        <v>0.489224657914825</v>
      </c>
      <c r="AH204" s="17">
        <v>7.3878261625412306E-2</v>
      </c>
      <c r="AI204" s="17">
        <v>0.185218238663934</v>
      </c>
      <c r="AJ204" s="17"/>
      <c r="AK204" s="17">
        <v>0.66807775051174401</v>
      </c>
      <c r="AL204" s="17">
        <v>0.40780186394989498</v>
      </c>
      <c r="AM204" s="17">
        <v>0.63492255897813299</v>
      </c>
      <c r="AN204" s="17">
        <v>0.69388866492365198</v>
      </c>
      <c r="AO204" s="17">
        <v>0.41506396036836601</v>
      </c>
      <c r="AP204" s="17">
        <v>0.49655295696783303</v>
      </c>
      <c r="AQ204" s="17">
        <v>0.49722226396180003</v>
      </c>
      <c r="AR204" s="17"/>
      <c r="AS204" s="17">
        <v>0.41141193396132703</v>
      </c>
      <c r="AT204" s="17">
        <v>0.67080890154901196</v>
      </c>
      <c r="AU204" s="17"/>
      <c r="AV204" s="17">
        <v>0.36125058783641301</v>
      </c>
      <c r="AW204" s="17">
        <v>0.31911510616539901</v>
      </c>
      <c r="AX204" s="17">
        <v>0.51996925428248697</v>
      </c>
      <c r="AY204" s="17"/>
      <c r="AZ204" s="17">
        <v>0.225842194478557</v>
      </c>
      <c r="BA204" s="17">
        <v>0.61821730772126804</v>
      </c>
      <c r="BB204" s="17"/>
      <c r="BC204" s="17">
        <v>0.56922560398816702</v>
      </c>
      <c r="BD204" s="17">
        <v>0.61963284900149895</v>
      </c>
      <c r="BE204" s="17"/>
      <c r="BF204" s="17">
        <v>0.60240468071610997</v>
      </c>
      <c r="BG204" s="17">
        <v>9.8960237244944099E-2</v>
      </c>
      <c r="BH204" s="17"/>
      <c r="BI204" s="17">
        <v>0.32897482229762598</v>
      </c>
      <c r="BJ204" s="17">
        <v>0.66390455474995902</v>
      </c>
      <c r="BK204" s="17"/>
      <c r="BL204" s="17">
        <v>0.77669487180048902</v>
      </c>
      <c r="BM204" s="17">
        <v>0.52100639717118902</v>
      </c>
      <c r="BN204" s="17">
        <v>0.32232777502937898</v>
      </c>
      <c r="BO204" s="17">
        <v>5.1980523366794498E-3</v>
      </c>
    </row>
    <row r="205" spans="2:67" x14ac:dyDescent="0.35">
      <c r="B205" t="s">
        <v>83</v>
      </c>
      <c r="C205" s="17">
        <v>7.1361883550369307E-2</v>
      </c>
      <c r="D205" s="17">
        <v>6.3371971888036394E-2</v>
      </c>
      <c r="E205" s="17">
        <v>6.8541743249117701E-2</v>
      </c>
      <c r="F205" s="17">
        <v>5.8193834691038698E-2</v>
      </c>
      <c r="G205" s="17">
        <v>0.14363979761059001</v>
      </c>
      <c r="H205" s="17">
        <v>0</v>
      </c>
      <c r="I205" s="17">
        <v>6.2114453501250599E-4</v>
      </c>
      <c r="J205" s="17">
        <v>5.0280879213875702E-2</v>
      </c>
      <c r="K205" s="17">
        <v>0</v>
      </c>
      <c r="L205" s="17">
        <v>6.4487373104802403E-2</v>
      </c>
      <c r="M205" s="17">
        <v>9.1676162844523901E-2</v>
      </c>
      <c r="N205" s="17">
        <v>9.6833682867119103E-2</v>
      </c>
      <c r="O205" s="17">
        <v>0</v>
      </c>
      <c r="P205" s="17">
        <v>0.123420010921311</v>
      </c>
      <c r="Q205" s="17">
        <v>9.9329666450004794E-2</v>
      </c>
      <c r="R205" s="17">
        <v>8.6426119304378796E-2</v>
      </c>
      <c r="S205" s="17">
        <v>0</v>
      </c>
      <c r="T205" s="17"/>
      <c r="U205" s="17">
        <v>6.3496566129893794E-2</v>
      </c>
      <c r="V205" s="17">
        <v>0.12375800792687899</v>
      </c>
      <c r="W205" s="17">
        <v>3.4274041135298403E-2</v>
      </c>
      <c r="X205" s="17">
        <v>4.1685253753124402E-2</v>
      </c>
      <c r="Y205" s="17"/>
      <c r="Z205" s="17">
        <v>6.7450973431066805E-2</v>
      </c>
      <c r="AA205" s="17">
        <v>0</v>
      </c>
      <c r="AB205" s="17">
        <v>7.1331599503329998E-2</v>
      </c>
      <c r="AC205" s="17">
        <v>3.1813330398216599E-2</v>
      </c>
      <c r="AD205" s="17">
        <v>4.7544266311867499E-2</v>
      </c>
      <c r="AE205" s="17">
        <v>9.0945630503196803E-2</v>
      </c>
      <c r="AF205" s="17">
        <v>3.1255664161870603E-2</v>
      </c>
      <c r="AG205" s="17">
        <v>0</v>
      </c>
      <c r="AH205" s="17">
        <v>3.5256791923965997E-2</v>
      </c>
      <c r="AI205" s="17">
        <v>5.03198300910003E-2</v>
      </c>
      <c r="AJ205" s="17"/>
      <c r="AK205" s="17">
        <v>9.8648166040780402E-2</v>
      </c>
      <c r="AL205" s="17">
        <v>3.4550641563217299E-2</v>
      </c>
      <c r="AM205" s="17">
        <v>1.6286444381533399E-2</v>
      </c>
      <c r="AN205" s="17">
        <v>5.7997559866917701E-2</v>
      </c>
      <c r="AO205" s="17">
        <v>0.12724218939871201</v>
      </c>
      <c r="AP205" s="17">
        <v>6.6896709181275493E-2</v>
      </c>
      <c r="AQ205" s="17">
        <v>5.4754211104321097E-2</v>
      </c>
      <c r="AR205" s="17"/>
      <c r="AS205" s="17">
        <v>4.90341436222618E-2</v>
      </c>
      <c r="AT205" s="17">
        <v>7.9678266019976601E-2</v>
      </c>
      <c r="AU205" s="17"/>
      <c r="AV205" s="17">
        <v>1.11348714729667E-2</v>
      </c>
      <c r="AW205" s="17">
        <v>9.5526273889566497E-5</v>
      </c>
      <c r="AX205" s="17">
        <v>5.1767645266595899E-2</v>
      </c>
      <c r="AY205" s="17"/>
      <c r="AZ205" s="17">
        <v>0</v>
      </c>
      <c r="BA205" s="17">
        <v>7.4754051071314803E-2</v>
      </c>
      <c r="BB205" s="17"/>
      <c r="BC205" s="17">
        <v>8.3988317258505196E-2</v>
      </c>
      <c r="BD205" s="17">
        <v>6.35800867050514E-2</v>
      </c>
      <c r="BE205" s="17"/>
      <c r="BF205" s="17">
        <v>7.1479799907032501E-2</v>
      </c>
      <c r="BG205" s="17">
        <v>4.1685253753124402E-2</v>
      </c>
      <c r="BH205" s="17"/>
      <c r="BI205" s="17">
        <v>9.3374019400651501E-2</v>
      </c>
      <c r="BJ205" s="17">
        <v>6.6212991787772402E-2</v>
      </c>
      <c r="BK205" s="17"/>
      <c r="BL205" s="17">
        <v>7.8893667238446402E-2</v>
      </c>
      <c r="BM205" s="17">
        <v>7.6552191967548797E-2</v>
      </c>
      <c r="BN205" s="17">
        <v>2.16728684015473E-2</v>
      </c>
      <c r="BO205" s="17">
        <v>0</v>
      </c>
    </row>
    <row r="206" spans="2:67" x14ac:dyDescent="0.35">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17"/>
      <c r="BB206" s="17"/>
      <c r="BC206" s="17"/>
      <c r="BD206" s="17"/>
      <c r="BE206" s="17"/>
      <c r="BF206" s="17"/>
      <c r="BG206" s="17"/>
      <c r="BH206" s="17"/>
      <c r="BI206" s="17"/>
      <c r="BJ206" s="17"/>
      <c r="BK206" s="17"/>
      <c r="BL206" s="17"/>
      <c r="BM206" s="17"/>
      <c r="BN206" s="17"/>
      <c r="BO206" s="17"/>
    </row>
    <row r="207" spans="2:67" x14ac:dyDescent="0.35">
      <c r="B207" s="6" t="s">
        <v>201</v>
      </c>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17"/>
      <c r="BB207" s="17"/>
      <c r="BC207" s="17"/>
      <c r="BD207" s="17"/>
      <c r="BE207" s="17"/>
      <c r="BF207" s="17"/>
      <c r="BG207" s="17"/>
      <c r="BH207" s="17"/>
      <c r="BI207" s="17"/>
      <c r="BJ207" s="17"/>
      <c r="BK207" s="17"/>
      <c r="BL207" s="17"/>
      <c r="BM207" s="17"/>
      <c r="BN207" s="17"/>
      <c r="BO207" s="17"/>
    </row>
    <row r="208" spans="2:67" x14ac:dyDescent="0.35">
      <c r="B208" s="24" t="s">
        <v>85</v>
      </c>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17"/>
      <c r="BB208" s="17"/>
      <c r="BC208" s="17"/>
      <c r="BD208" s="17"/>
      <c r="BE208" s="17"/>
      <c r="BF208" s="17"/>
      <c r="BG208" s="17"/>
      <c r="BH208" s="17"/>
      <c r="BI208" s="17"/>
      <c r="BJ208" s="17"/>
      <c r="BK208" s="17"/>
      <c r="BL208" s="17"/>
      <c r="BM208" s="17"/>
      <c r="BN208" s="17"/>
      <c r="BO208" s="17"/>
    </row>
    <row r="209" spans="2:67" x14ac:dyDescent="0.35">
      <c r="B209" t="s">
        <v>195</v>
      </c>
      <c r="C209" s="17">
        <v>0.17607841277813799</v>
      </c>
      <c r="D209" s="17">
        <v>0.25567691233366202</v>
      </c>
      <c r="E209" s="17">
        <v>0.14330849608718399</v>
      </c>
      <c r="F209" s="17">
        <v>0.169961857490778</v>
      </c>
      <c r="G209" s="17">
        <v>0.18561019841024001</v>
      </c>
      <c r="H209" s="17">
        <v>0.319107590323573</v>
      </c>
      <c r="I209" s="17">
        <v>4.9707645713824702E-2</v>
      </c>
      <c r="J209" s="17">
        <v>0.18935981375817601</v>
      </c>
      <c r="K209" s="17">
        <v>2.74158394595201E-2</v>
      </c>
      <c r="L209" s="17">
        <v>3.5976214696120598E-2</v>
      </c>
      <c r="M209" s="17">
        <v>0.218033169544187</v>
      </c>
      <c r="N209" s="17">
        <v>9.0726177770663996E-2</v>
      </c>
      <c r="O209" s="17">
        <v>3.2871420276563201E-2</v>
      </c>
      <c r="P209" s="17">
        <v>0.188896997223925</v>
      </c>
      <c r="Q209" s="17">
        <v>0.30498169488100302</v>
      </c>
      <c r="R209" s="17">
        <v>0.37036082104343199</v>
      </c>
      <c r="S209" s="17">
        <v>8.6281743591037893E-2</v>
      </c>
      <c r="T209" s="17"/>
      <c r="U209" s="17">
        <v>0.153630138452134</v>
      </c>
      <c r="V209" s="17">
        <v>0.25720896939392701</v>
      </c>
      <c r="W209" s="17">
        <v>0.43492236902965298</v>
      </c>
      <c r="X209" s="17">
        <v>0.54916043129890602</v>
      </c>
      <c r="Y209" s="17"/>
      <c r="Z209" s="17">
        <v>0.138116831714407</v>
      </c>
      <c r="AA209" s="17">
        <v>0.12839761446577799</v>
      </c>
      <c r="AB209" s="17">
        <v>0.25961478915797498</v>
      </c>
      <c r="AC209" s="17">
        <v>0.27507489479057201</v>
      </c>
      <c r="AD209" s="17">
        <v>0.17811632602359401</v>
      </c>
      <c r="AE209" s="17">
        <v>0.25203458494875097</v>
      </c>
      <c r="AF209" s="17">
        <v>0.57476240184520999</v>
      </c>
      <c r="AG209" s="17">
        <v>0.353254710859157</v>
      </c>
      <c r="AH209" s="17">
        <v>0.37375129994668499</v>
      </c>
      <c r="AI209" s="17">
        <v>0.51404295878480499</v>
      </c>
      <c r="AJ209" s="17"/>
      <c r="AK209" s="17">
        <v>0.169005974543737</v>
      </c>
      <c r="AL209" s="17">
        <v>0.155726235660155</v>
      </c>
      <c r="AM209" s="17">
        <v>0.21272393293189701</v>
      </c>
      <c r="AN209" s="17">
        <v>0.18013237832273701</v>
      </c>
      <c r="AO209" s="17">
        <v>0.294461831600211</v>
      </c>
      <c r="AP209" s="17">
        <v>0.17049346771215099</v>
      </c>
      <c r="AQ209" s="17">
        <v>0.139420766077265</v>
      </c>
      <c r="AR209" s="17"/>
      <c r="AS209" s="17">
        <v>0.257712737672602</v>
      </c>
      <c r="AT209" s="17">
        <v>0.14567218847346</v>
      </c>
      <c r="AU209" s="17"/>
      <c r="AV209" s="17">
        <v>0.26338512695039001</v>
      </c>
      <c r="AW209" s="17">
        <v>0.41672969310189101</v>
      </c>
      <c r="AX209" s="17">
        <v>0.170205619979237</v>
      </c>
      <c r="AY209" s="17"/>
      <c r="AZ209" s="17">
        <v>0.51086321301272697</v>
      </c>
      <c r="BA209" s="17">
        <v>0.160164509313686</v>
      </c>
      <c r="BB209" s="17"/>
      <c r="BC209" s="17">
        <v>0.19394107856187801</v>
      </c>
      <c r="BD209" s="17">
        <v>0.16506947395519</v>
      </c>
      <c r="BE209" s="17"/>
      <c r="BF209" s="17">
        <v>0.17459601829260901</v>
      </c>
      <c r="BG209" s="17">
        <v>0.54916043129890602</v>
      </c>
      <c r="BH209" s="17"/>
      <c r="BI209" s="17">
        <v>0.32609843417932999</v>
      </c>
      <c r="BJ209" s="17">
        <v>0.140987004217377</v>
      </c>
      <c r="BK209" s="17"/>
      <c r="BL209" s="17">
        <v>7.3187641124163802E-2</v>
      </c>
      <c r="BM209" s="17">
        <v>0.225012124473984</v>
      </c>
      <c r="BN209" s="17">
        <v>0.32383345047733197</v>
      </c>
      <c r="BO209" s="17">
        <v>0.66067984736781504</v>
      </c>
    </row>
    <row r="210" spans="2:67" x14ac:dyDescent="0.35">
      <c r="B210" t="s">
        <v>196</v>
      </c>
      <c r="C210" s="17">
        <v>0.20651620830853101</v>
      </c>
      <c r="D210" s="17">
        <v>0.13187871029706799</v>
      </c>
      <c r="E210" s="17">
        <v>0.150975634954788</v>
      </c>
      <c r="F210" s="17">
        <v>0.36184153359045801</v>
      </c>
      <c r="G210" s="17">
        <v>0.32783107633187297</v>
      </c>
      <c r="H210" s="17">
        <v>0.35690922518888402</v>
      </c>
      <c r="I210" s="17">
        <v>0.64708298085087101</v>
      </c>
      <c r="J210" s="17">
        <v>0.15477415458848401</v>
      </c>
      <c r="K210" s="17">
        <v>0.118369288243952</v>
      </c>
      <c r="L210" s="17">
        <v>0.34550788730684301</v>
      </c>
      <c r="M210" s="17">
        <v>9.1820621098771801E-2</v>
      </c>
      <c r="N210" s="17">
        <v>0.25061123874916802</v>
      </c>
      <c r="O210" s="17">
        <v>3.9828520708673496E-3</v>
      </c>
      <c r="P210" s="17">
        <v>0.42101855997934201</v>
      </c>
      <c r="Q210" s="17">
        <v>0.165493596884872</v>
      </c>
      <c r="R210" s="17">
        <v>0.11286390779546999</v>
      </c>
      <c r="S210" s="17">
        <v>0.46086685869252397</v>
      </c>
      <c r="T210" s="17"/>
      <c r="U210" s="17">
        <v>0.15243277947530001</v>
      </c>
      <c r="V210" s="17">
        <v>0.485805801777561</v>
      </c>
      <c r="W210" s="17">
        <v>0.42345161729458097</v>
      </c>
      <c r="X210" s="17">
        <v>0.32347293006884298</v>
      </c>
      <c r="Y210" s="17"/>
      <c r="Z210" s="17">
        <v>7.9118036041149004E-2</v>
      </c>
      <c r="AA210" s="17">
        <v>0.23681391553783601</v>
      </c>
      <c r="AB210" s="17">
        <v>0.35674396333890301</v>
      </c>
      <c r="AC210" s="17">
        <v>0.257504390613086</v>
      </c>
      <c r="AD210" s="17">
        <v>0.57953308397348602</v>
      </c>
      <c r="AE210" s="17">
        <v>0.36351703218839598</v>
      </c>
      <c r="AF210" s="17">
        <v>0.199921727468128</v>
      </c>
      <c r="AG210" s="17">
        <v>0.38979090847776199</v>
      </c>
      <c r="AH210" s="17">
        <v>0.54879511605487696</v>
      </c>
      <c r="AI210" s="17">
        <v>0.34602970917034598</v>
      </c>
      <c r="AJ210" s="17"/>
      <c r="AK210" s="17">
        <v>0.204482605052977</v>
      </c>
      <c r="AL210" s="17">
        <v>0.23763049023919</v>
      </c>
      <c r="AM210" s="17">
        <v>0.232344664749351</v>
      </c>
      <c r="AN210" s="17">
        <v>0.19194340079960001</v>
      </c>
      <c r="AO210" s="17">
        <v>0.18925972830009399</v>
      </c>
      <c r="AP210" s="17">
        <v>0.30008689579241199</v>
      </c>
      <c r="AQ210" s="17">
        <v>0.223790488172983</v>
      </c>
      <c r="AR210" s="17"/>
      <c r="AS210" s="17">
        <v>0.28642919863087102</v>
      </c>
      <c r="AT210" s="17">
        <v>0.176751127115787</v>
      </c>
      <c r="AU210" s="17"/>
      <c r="AV210" s="17">
        <v>0.42446368483598201</v>
      </c>
      <c r="AW210" s="17">
        <v>0.17535442638559401</v>
      </c>
      <c r="AX210" s="17">
        <v>0.27683200598622099</v>
      </c>
      <c r="AY210" s="17"/>
      <c r="AZ210" s="17">
        <v>0.29735181909547698</v>
      </c>
      <c r="BA210" s="17">
        <v>0.20219836251569701</v>
      </c>
      <c r="BB210" s="17"/>
      <c r="BC210" s="17">
        <v>0.175851724683216</v>
      </c>
      <c r="BD210" s="17">
        <v>0.225415034964947</v>
      </c>
      <c r="BE210" s="17"/>
      <c r="BF210" s="17">
        <v>0.206051495481924</v>
      </c>
      <c r="BG210" s="17">
        <v>0.32347293006884298</v>
      </c>
      <c r="BH210" s="17"/>
      <c r="BI210" s="17">
        <v>0.249791085341529</v>
      </c>
      <c r="BJ210" s="17">
        <v>0.196393716815742</v>
      </c>
      <c r="BK210" s="17"/>
      <c r="BL210" s="17">
        <v>0.125641484967531</v>
      </c>
      <c r="BM210" s="17">
        <v>0.25684564154533901</v>
      </c>
      <c r="BN210" s="17">
        <v>0.32262760215997099</v>
      </c>
      <c r="BO210" s="17">
        <v>0.337686816292461</v>
      </c>
    </row>
    <row r="211" spans="2:67" x14ac:dyDescent="0.35">
      <c r="B211" t="s">
        <v>197</v>
      </c>
      <c r="C211" s="17">
        <v>0.57204505301837105</v>
      </c>
      <c r="D211" s="17">
        <v>0.54565335108944601</v>
      </c>
      <c r="E211" s="17">
        <v>0.68135139607881701</v>
      </c>
      <c r="F211" s="17">
        <v>0.410122973103759</v>
      </c>
      <c r="G211" s="17">
        <v>0.373539499625274</v>
      </c>
      <c r="H211" s="17">
        <v>0.32398318448754299</v>
      </c>
      <c r="I211" s="17">
        <v>0.30320937343530502</v>
      </c>
      <c r="J211" s="17">
        <v>0.64506546535865605</v>
      </c>
      <c r="K211" s="17">
        <v>0.85421487229652804</v>
      </c>
      <c r="L211" s="17">
        <v>0.52528061053387698</v>
      </c>
      <c r="M211" s="17">
        <v>0.60690166363235998</v>
      </c>
      <c r="N211" s="17">
        <v>0.65855227522322102</v>
      </c>
      <c r="O211" s="17">
        <v>0.96314572765256901</v>
      </c>
      <c r="P211" s="17">
        <v>0.39008444279673299</v>
      </c>
      <c r="Q211" s="17">
        <v>0.52952470823412501</v>
      </c>
      <c r="R211" s="17">
        <v>0.516775271161099</v>
      </c>
      <c r="S211" s="17">
        <v>0.448370141146893</v>
      </c>
      <c r="T211" s="17"/>
      <c r="U211" s="17">
        <v>0.64304793520825898</v>
      </c>
      <c r="V211" s="17">
        <v>0.23944538648147901</v>
      </c>
      <c r="W211" s="17">
        <v>0.118733916403618</v>
      </c>
      <c r="X211" s="17">
        <v>0.118668294119704</v>
      </c>
      <c r="Y211" s="17"/>
      <c r="Z211" s="17">
        <v>0.72729486910984698</v>
      </c>
      <c r="AA211" s="17">
        <v>0.60365423173414801</v>
      </c>
      <c r="AB211" s="17">
        <v>0.35091001310113301</v>
      </c>
      <c r="AC211" s="17">
        <v>0.46742071459634199</v>
      </c>
      <c r="AD211" s="17">
        <v>0.240558693306513</v>
      </c>
      <c r="AE211" s="17">
        <v>0.26876717464573502</v>
      </c>
      <c r="AF211" s="17">
        <v>0.22531587068666101</v>
      </c>
      <c r="AG211" s="17">
        <v>0.25695438066308102</v>
      </c>
      <c r="AH211" s="17">
        <v>5.1095823487921001E-2</v>
      </c>
      <c r="AI211" s="17">
        <v>0.107894005541336</v>
      </c>
      <c r="AJ211" s="17"/>
      <c r="AK211" s="17">
        <v>0.55216020685574296</v>
      </c>
      <c r="AL211" s="17">
        <v>0.606537006178687</v>
      </c>
      <c r="AM211" s="17">
        <v>0.55338403636311495</v>
      </c>
      <c r="AN211" s="17">
        <v>0.60761696674127597</v>
      </c>
      <c r="AO211" s="17">
        <v>0.47766951953696701</v>
      </c>
      <c r="AP211" s="17">
        <v>0.43849521673102898</v>
      </c>
      <c r="AQ211" s="17">
        <v>0.56651992439916399</v>
      </c>
      <c r="AR211" s="17"/>
      <c r="AS211" s="17">
        <v>0.40472937678023202</v>
      </c>
      <c r="AT211" s="17">
        <v>0.63436489198271295</v>
      </c>
      <c r="AU211" s="17"/>
      <c r="AV211" s="17">
        <v>0.27493454192329803</v>
      </c>
      <c r="AW211" s="17">
        <v>0.32424069137281503</v>
      </c>
      <c r="AX211" s="17">
        <v>0.53624764878697295</v>
      </c>
      <c r="AY211" s="17"/>
      <c r="AZ211" s="17">
        <v>0.191784967891796</v>
      </c>
      <c r="BA211" s="17">
        <v>0.59012061165140395</v>
      </c>
      <c r="BB211" s="17"/>
      <c r="BC211" s="17">
        <v>0.57518481068396399</v>
      </c>
      <c r="BD211" s="17">
        <v>0.57010998909914101</v>
      </c>
      <c r="BE211" s="17"/>
      <c r="BF211" s="17">
        <v>0.57384648855772902</v>
      </c>
      <c r="BG211" s="17">
        <v>0.118668294119704</v>
      </c>
      <c r="BH211" s="17"/>
      <c r="BI211" s="17">
        <v>0.38204744351537401</v>
      </c>
      <c r="BJ211" s="17">
        <v>0.61648767926495396</v>
      </c>
      <c r="BK211" s="17"/>
      <c r="BL211" s="17">
        <v>0.75547997790325805</v>
      </c>
      <c r="BM211" s="17">
        <v>0.47811766281854701</v>
      </c>
      <c r="BN211" s="17">
        <v>0.30696431965392501</v>
      </c>
      <c r="BO211" s="17">
        <v>1.6333363397239E-3</v>
      </c>
    </row>
    <row r="212" spans="2:67" x14ac:dyDescent="0.35">
      <c r="B212" t="s">
        <v>83</v>
      </c>
      <c r="C212" s="17">
        <v>4.5360325894959502E-2</v>
      </c>
      <c r="D212" s="17">
        <v>6.6791026279823196E-2</v>
      </c>
      <c r="E212" s="17">
        <v>2.4364472879210699E-2</v>
      </c>
      <c r="F212" s="17">
        <v>5.8073635815005603E-2</v>
      </c>
      <c r="G212" s="17">
        <v>0.11301922563261201</v>
      </c>
      <c r="H212" s="17">
        <v>0</v>
      </c>
      <c r="I212" s="17">
        <v>0</v>
      </c>
      <c r="J212" s="17">
        <v>1.08005662946831E-2</v>
      </c>
      <c r="K212" s="17">
        <v>0</v>
      </c>
      <c r="L212" s="17">
        <v>9.3235287463158595E-2</v>
      </c>
      <c r="M212" s="17">
        <v>8.3244545724682303E-2</v>
      </c>
      <c r="N212" s="17">
        <v>1.1030825694762E-4</v>
      </c>
      <c r="O212" s="17">
        <v>0</v>
      </c>
      <c r="P212" s="17">
        <v>0</v>
      </c>
      <c r="Q212" s="17">
        <v>0</v>
      </c>
      <c r="R212" s="17">
        <v>0</v>
      </c>
      <c r="S212" s="17">
        <v>4.4812565695452203E-3</v>
      </c>
      <c r="T212" s="17"/>
      <c r="U212" s="17">
        <v>5.08891468643069E-2</v>
      </c>
      <c r="V212" s="17">
        <v>1.7539842347033301E-2</v>
      </c>
      <c r="W212" s="17">
        <v>2.28920972721476E-2</v>
      </c>
      <c r="X212" s="17">
        <v>8.6983445125472306E-3</v>
      </c>
      <c r="Y212" s="17"/>
      <c r="Z212" s="17">
        <v>5.5470263134596902E-2</v>
      </c>
      <c r="AA212" s="17">
        <v>3.1134238262238802E-2</v>
      </c>
      <c r="AB212" s="17">
        <v>3.2731234401988302E-2</v>
      </c>
      <c r="AC212" s="17">
        <v>0</v>
      </c>
      <c r="AD212" s="17">
        <v>1.79189669640687E-3</v>
      </c>
      <c r="AE212" s="17">
        <v>0.115681208217117</v>
      </c>
      <c r="AF212" s="17">
        <v>0</v>
      </c>
      <c r="AG212" s="17">
        <v>0</v>
      </c>
      <c r="AH212" s="17">
        <v>2.63577605105174E-2</v>
      </c>
      <c r="AI212" s="17">
        <v>3.2033326503513398E-2</v>
      </c>
      <c r="AJ212" s="17"/>
      <c r="AK212" s="17">
        <v>7.4351213547543593E-2</v>
      </c>
      <c r="AL212" s="17">
        <v>1.06267921968523E-4</v>
      </c>
      <c r="AM212" s="17">
        <v>1.54736595563712E-3</v>
      </c>
      <c r="AN212" s="17">
        <v>2.03072541363871E-2</v>
      </c>
      <c r="AO212" s="17">
        <v>3.8608920562728903E-2</v>
      </c>
      <c r="AP212" s="17">
        <v>9.0924419764408002E-2</v>
      </c>
      <c r="AQ212" s="17">
        <v>7.0268821350588095E-2</v>
      </c>
      <c r="AR212" s="17"/>
      <c r="AS212" s="17">
        <v>5.1128686916294699E-2</v>
      </c>
      <c r="AT212" s="17">
        <v>4.3211792428040803E-2</v>
      </c>
      <c r="AU212" s="17"/>
      <c r="AV212" s="17">
        <v>3.7216646290330599E-2</v>
      </c>
      <c r="AW212" s="17">
        <v>8.3675189139699499E-2</v>
      </c>
      <c r="AX212" s="17">
        <v>1.67147252475684E-2</v>
      </c>
      <c r="AY212" s="17"/>
      <c r="AZ212" s="17">
        <v>0</v>
      </c>
      <c r="BA212" s="17">
        <v>4.7516516519213098E-2</v>
      </c>
      <c r="BB212" s="17"/>
      <c r="BC212" s="17">
        <v>5.5022386070941898E-2</v>
      </c>
      <c r="BD212" s="17">
        <v>3.9405501980722901E-2</v>
      </c>
      <c r="BE212" s="17"/>
      <c r="BF212" s="17">
        <v>4.5505997667738503E-2</v>
      </c>
      <c r="BG212" s="17">
        <v>8.6983445125472306E-3</v>
      </c>
      <c r="BH212" s="17"/>
      <c r="BI212" s="17">
        <v>4.2063036963766197E-2</v>
      </c>
      <c r="BJ212" s="17">
        <v>4.6131599701926602E-2</v>
      </c>
      <c r="BK212" s="17"/>
      <c r="BL212" s="17">
        <v>4.5690896005046902E-2</v>
      </c>
      <c r="BM212" s="17">
        <v>4.00245711621307E-2</v>
      </c>
      <c r="BN212" s="17">
        <v>4.6574627708772701E-2</v>
      </c>
      <c r="BO212" s="17">
        <v>0</v>
      </c>
    </row>
    <row r="213" spans="2:67" x14ac:dyDescent="0.35">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17"/>
      <c r="BB213" s="17"/>
      <c r="BC213" s="17"/>
      <c r="BD213" s="17"/>
      <c r="BE213" s="17"/>
      <c r="BF213" s="17"/>
      <c r="BG213" s="17"/>
      <c r="BH213" s="17"/>
      <c r="BI213" s="17"/>
      <c r="BJ213" s="17"/>
      <c r="BK213" s="17"/>
      <c r="BL213" s="17"/>
      <c r="BM213" s="17"/>
      <c r="BN213" s="17"/>
      <c r="BO213" s="17"/>
    </row>
    <row r="214" spans="2:67" x14ac:dyDescent="0.35">
      <c r="B214" s="6" t="s">
        <v>202</v>
      </c>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17"/>
      <c r="BB214" s="17"/>
      <c r="BC214" s="17"/>
      <c r="BD214" s="17"/>
      <c r="BE214" s="17"/>
      <c r="BF214" s="17"/>
      <c r="BG214" s="17"/>
      <c r="BH214" s="17"/>
      <c r="BI214" s="17"/>
      <c r="BJ214" s="17"/>
      <c r="BK214" s="17"/>
      <c r="BL214" s="17"/>
      <c r="BM214" s="17"/>
      <c r="BN214" s="17"/>
      <c r="BO214" s="17"/>
    </row>
    <row r="215" spans="2:67" x14ac:dyDescent="0.35">
      <c r="B215" s="24" t="s">
        <v>85</v>
      </c>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17"/>
      <c r="BB215" s="17"/>
      <c r="BC215" s="17"/>
      <c r="BD215" s="17"/>
      <c r="BE215" s="17"/>
      <c r="BF215" s="17"/>
      <c r="BG215" s="17"/>
      <c r="BH215" s="17"/>
      <c r="BI215" s="17"/>
      <c r="BJ215" s="17"/>
      <c r="BK215" s="17"/>
      <c r="BL215" s="17"/>
      <c r="BM215" s="17"/>
      <c r="BN215" s="17"/>
      <c r="BO215" s="17"/>
    </row>
    <row r="216" spans="2:67" x14ac:dyDescent="0.35">
      <c r="B216" t="s">
        <v>195</v>
      </c>
      <c r="C216" s="17">
        <v>0.15620318616919601</v>
      </c>
      <c r="D216" s="17">
        <v>0.15437801124509701</v>
      </c>
      <c r="E216" s="17">
        <v>0.16049877969820101</v>
      </c>
      <c r="F216" s="17">
        <v>6.8827423124975098E-2</v>
      </c>
      <c r="G216" s="17">
        <v>0.32269711165544601</v>
      </c>
      <c r="H216" s="17">
        <v>0.319107590323573</v>
      </c>
      <c r="I216" s="17">
        <v>2.9201834601999901E-2</v>
      </c>
      <c r="J216" s="17">
        <v>0.18120859391314401</v>
      </c>
      <c r="K216" s="17">
        <v>8.8401273744799004E-4</v>
      </c>
      <c r="L216" s="17">
        <v>0.27100837024456098</v>
      </c>
      <c r="M216" s="17">
        <v>0.15787705556923501</v>
      </c>
      <c r="N216" s="17">
        <v>5.8536804638990803E-2</v>
      </c>
      <c r="O216" s="17">
        <v>3.9828520708673496E-3</v>
      </c>
      <c r="P216" s="17">
        <v>0.15104718618948701</v>
      </c>
      <c r="Q216" s="17">
        <v>0.20524084996433301</v>
      </c>
      <c r="R216" s="17">
        <v>0.178377023363266</v>
      </c>
      <c r="S216" s="17">
        <v>4.61537857592242E-2</v>
      </c>
      <c r="T216" s="17"/>
      <c r="U216" s="17">
        <v>0.13036653316214999</v>
      </c>
      <c r="V216" s="17">
        <v>0.27140424655546302</v>
      </c>
      <c r="W216" s="17">
        <v>0.33135544978356801</v>
      </c>
      <c r="X216" s="17">
        <v>0.47485960110791198</v>
      </c>
      <c r="Y216" s="17"/>
      <c r="Z216" s="17">
        <v>0.14907730541261099</v>
      </c>
      <c r="AA216" s="17">
        <v>0.130604556313726</v>
      </c>
      <c r="AB216" s="17">
        <v>0.19819520193227699</v>
      </c>
      <c r="AC216" s="17">
        <v>0.195870824320415</v>
      </c>
      <c r="AD216" s="17">
        <v>0.129057702054061</v>
      </c>
      <c r="AE216" s="17">
        <v>0.15316029745349899</v>
      </c>
      <c r="AF216" s="17">
        <v>0.20516202024378499</v>
      </c>
      <c r="AG216" s="17">
        <v>0.19905730001921901</v>
      </c>
      <c r="AH216" s="17">
        <v>0.51693401890180202</v>
      </c>
      <c r="AI216" s="17">
        <v>0.39386544030536003</v>
      </c>
      <c r="AJ216" s="17"/>
      <c r="AK216" s="17">
        <v>0.219710055646404</v>
      </c>
      <c r="AL216" s="17">
        <v>0.10974949358354</v>
      </c>
      <c r="AM216" s="17">
        <v>0.100415242469584</v>
      </c>
      <c r="AN216" s="17">
        <v>0.106666191794103</v>
      </c>
      <c r="AO216" s="17">
        <v>0.20748953785122001</v>
      </c>
      <c r="AP216" s="17">
        <v>0.26712503700741203</v>
      </c>
      <c r="AQ216" s="17">
        <v>0.15140199386755199</v>
      </c>
      <c r="AR216" s="17"/>
      <c r="AS216" s="17">
        <v>0.25682162066977898</v>
      </c>
      <c r="AT216" s="17">
        <v>0.11872597676536401</v>
      </c>
      <c r="AU216" s="17"/>
      <c r="AV216" s="17">
        <v>0.32414148820587602</v>
      </c>
      <c r="AW216" s="17">
        <v>0.27183475702389998</v>
      </c>
      <c r="AX216" s="17">
        <v>0.21974361785515001</v>
      </c>
      <c r="AY216" s="17"/>
      <c r="AZ216" s="17">
        <v>0.284986953903898</v>
      </c>
      <c r="BA216" s="17">
        <v>0.150081485165798</v>
      </c>
      <c r="BB216" s="17"/>
      <c r="BC216" s="17">
        <v>0.18205923353977299</v>
      </c>
      <c r="BD216" s="17">
        <v>0.14026784666544501</v>
      </c>
      <c r="BE216" s="17"/>
      <c r="BF216" s="17">
        <v>0.154937044975481</v>
      </c>
      <c r="BG216" s="17">
        <v>0.47485960110791198</v>
      </c>
      <c r="BH216" s="17"/>
      <c r="BI216" s="17">
        <v>0.30009405368710901</v>
      </c>
      <c r="BJ216" s="17">
        <v>0.122545457200273</v>
      </c>
      <c r="BK216" s="17"/>
      <c r="BL216" s="17">
        <v>6.0546402242450198E-2</v>
      </c>
      <c r="BM216" s="17">
        <v>0.19420391600318401</v>
      </c>
      <c r="BN216" s="17">
        <v>0.33199366866636498</v>
      </c>
      <c r="BO216" s="17">
        <v>0.49689362835605899</v>
      </c>
    </row>
    <row r="217" spans="2:67" x14ac:dyDescent="0.35">
      <c r="B217" t="s">
        <v>196</v>
      </c>
      <c r="C217" s="17">
        <v>0.26649931580160502</v>
      </c>
      <c r="D217" s="17">
        <v>0.28025058209244302</v>
      </c>
      <c r="E217" s="17">
        <v>0.28162922144701602</v>
      </c>
      <c r="F217" s="17">
        <v>0.233928350466858</v>
      </c>
      <c r="G217" s="17">
        <v>0.294768173293393</v>
      </c>
      <c r="H217" s="17">
        <v>0.35447142810689902</v>
      </c>
      <c r="I217" s="17">
        <v>0.58690212902051297</v>
      </c>
      <c r="J217" s="17">
        <v>0.20248757187050401</v>
      </c>
      <c r="K217" s="17">
        <v>0.132077207973712</v>
      </c>
      <c r="L217" s="17">
        <v>0.30877051903858799</v>
      </c>
      <c r="M217" s="17">
        <v>0.15934674799221901</v>
      </c>
      <c r="N217" s="17">
        <v>0.24052395619310801</v>
      </c>
      <c r="O217" s="17">
        <v>0.51394642759398901</v>
      </c>
      <c r="P217" s="17">
        <v>0.33544836009246998</v>
      </c>
      <c r="Q217" s="17">
        <v>0.33467010694960803</v>
      </c>
      <c r="R217" s="17">
        <v>0.30520399440867102</v>
      </c>
      <c r="S217" s="17">
        <v>0.46086685869252397</v>
      </c>
      <c r="T217" s="17"/>
      <c r="U217" s="17">
        <v>0.235617216478996</v>
      </c>
      <c r="V217" s="17">
        <v>0.41022737009591798</v>
      </c>
      <c r="W217" s="17">
        <v>0.48119917660146599</v>
      </c>
      <c r="X217" s="17">
        <v>0.400861752323875</v>
      </c>
      <c r="Y217" s="17"/>
      <c r="Z217" s="17">
        <v>0.12942451238472799</v>
      </c>
      <c r="AA217" s="17">
        <v>0.27969918145832501</v>
      </c>
      <c r="AB217" s="17">
        <v>0.29622812902256801</v>
      </c>
      <c r="AC217" s="17">
        <v>0.435611206729486</v>
      </c>
      <c r="AD217" s="17">
        <v>0.51353359573384205</v>
      </c>
      <c r="AE217" s="17">
        <v>0.58664119074282395</v>
      </c>
      <c r="AF217" s="17">
        <v>0.43524993107985899</v>
      </c>
      <c r="AG217" s="17">
        <v>0.50179882502228002</v>
      </c>
      <c r="AH217" s="17">
        <v>0.42172427418840502</v>
      </c>
      <c r="AI217" s="17">
        <v>0.420688872203895</v>
      </c>
      <c r="AJ217" s="17"/>
      <c r="AK217" s="17">
        <v>0.15883811512818799</v>
      </c>
      <c r="AL217" s="17">
        <v>0.47569435404093702</v>
      </c>
      <c r="AM217" s="17">
        <v>0.26914589340602402</v>
      </c>
      <c r="AN217" s="17">
        <v>0.21363147936851101</v>
      </c>
      <c r="AO217" s="17">
        <v>0.31480254946702702</v>
      </c>
      <c r="AP217" s="17">
        <v>0.40167212042679801</v>
      </c>
      <c r="AQ217" s="17">
        <v>0.35282017703262097</v>
      </c>
      <c r="AR217" s="17"/>
      <c r="AS217" s="17">
        <v>0.36275116097766902</v>
      </c>
      <c r="AT217" s="17">
        <v>0.23064852389579699</v>
      </c>
      <c r="AU217" s="17"/>
      <c r="AV217" s="17">
        <v>0.40020203368454699</v>
      </c>
      <c r="AW217" s="17">
        <v>0.51022763274398097</v>
      </c>
      <c r="AX217" s="17">
        <v>0.25419379507468598</v>
      </c>
      <c r="AY217" s="17"/>
      <c r="AZ217" s="17">
        <v>0.48521532086019298</v>
      </c>
      <c r="BA217" s="17">
        <v>0.25610271061464901</v>
      </c>
      <c r="BB217" s="17"/>
      <c r="BC217" s="17">
        <v>0.27406249306962599</v>
      </c>
      <c r="BD217" s="17">
        <v>0.26183805432704099</v>
      </c>
      <c r="BE217" s="17"/>
      <c r="BF217" s="17">
        <v>0.26596544355615998</v>
      </c>
      <c r="BG217" s="17">
        <v>0.400861752323875</v>
      </c>
      <c r="BH217" s="17"/>
      <c r="BI217" s="17">
        <v>0.33576512777520401</v>
      </c>
      <c r="BJ217" s="17">
        <v>0.25029724567418998</v>
      </c>
      <c r="BK217" s="17"/>
      <c r="BL217" s="17">
        <v>0.16462109218306001</v>
      </c>
      <c r="BM217" s="17">
        <v>0.31223683866312602</v>
      </c>
      <c r="BN217" s="17">
        <v>0.45925745954897601</v>
      </c>
      <c r="BO217" s="17">
        <v>0.48305931960801302</v>
      </c>
    </row>
    <row r="218" spans="2:67" x14ac:dyDescent="0.35">
      <c r="B218" t="s">
        <v>197</v>
      </c>
      <c r="C218" s="17">
        <v>0.54117599088141799</v>
      </c>
      <c r="D218" s="17">
        <v>0.49858038038263702</v>
      </c>
      <c r="E218" s="17">
        <v>0.50919337771014195</v>
      </c>
      <c r="F218" s="17">
        <v>0.69712402753213298</v>
      </c>
      <c r="G218" s="17">
        <v>0.23889491744057101</v>
      </c>
      <c r="H218" s="17">
        <v>0.32642098156952798</v>
      </c>
      <c r="I218" s="17">
        <v>0.38327489184247399</v>
      </c>
      <c r="J218" s="17">
        <v>0.60558515243946398</v>
      </c>
      <c r="K218" s="17">
        <v>0.86703877928883999</v>
      </c>
      <c r="L218" s="17">
        <v>0.42022111071685098</v>
      </c>
      <c r="M218" s="17">
        <v>0.61688774723669804</v>
      </c>
      <c r="N218" s="17">
        <v>0.70060831439705795</v>
      </c>
      <c r="O218" s="17">
        <v>0.48207072033514298</v>
      </c>
      <c r="P218" s="17">
        <v>0.51350445371804299</v>
      </c>
      <c r="Q218" s="17">
        <v>0.46008904308605902</v>
      </c>
      <c r="R218" s="17">
        <v>0.51641898222806404</v>
      </c>
      <c r="S218" s="17">
        <v>0.49297935554825201</v>
      </c>
      <c r="T218" s="17"/>
      <c r="U218" s="17">
        <v>0.59292373521139097</v>
      </c>
      <c r="V218" s="17">
        <v>0.30646569666863299</v>
      </c>
      <c r="W218" s="17">
        <v>0.17871682926572999</v>
      </c>
      <c r="X218" s="17">
        <v>0.110190024448605</v>
      </c>
      <c r="Y218" s="17"/>
      <c r="Z218" s="17">
        <v>0.67343915098280904</v>
      </c>
      <c r="AA218" s="17">
        <v>0.58969626222794902</v>
      </c>
      <c r="AB218" s="17">
        <v>0.47284543464316597</v>
      </c>
      <c r="AC218" s="17">
        <v>0.36851796895009897</v>
      </c>
      <c r="AD218" s="17">
        <v>0.35561680551569003</v>
      </c>
      <c r="AE218" s="17">
        <v>0.23689349035406199</v>
      </c>
      <c r="AF218" s="17">
        <v>0.35958804867635702</v>
      </c>
      <c r="AG218" s="17">
        <v>0.29914387495850098</v>
      </c>
      <c r="AH218" s="17">
        <v>5.9865534013601202E-2</v>
      </c>
      <c r="AI218" s="17">
        <v>0.146320271458177</v>
      </c>
      <c r="AJ218" s="17"/>
      <c r="AK218" s="17">
        <v>0.54534157057154398</v>
      </c>
      <c r="AL218" s="17">
        <v>0.414286352787472</v>
      </c>
      <c r="AM218" s="17">
        <v>0.613995831905914</v>
      </c>
      <c r="AN218" s="17">
        <v>0.65033055077819402</v>
      </c>
      <c r="AO218" s="17">
        <v>0.42262117246963199</v>
      </c>
      <c r="AP218" s="17">
        <v>0.28645866005828702</v>
      </c>
      <c r="AQ218" s="17">
        <v>0.49577782909982698</v>
      </c>
      <c r="AR218" s="17"/>
      <c r="AS218" s="17">
        <v>0.34688710451884103</v>
      </c>
      <c r="AT218" s="17">
        <v>0.61354250418674405</v>
      </c>
      <c r="AU218" s="17"/>
      <c r="AV218" s="17">
        <v>0.23934636294390599</v>
      </c>
      <c r="AW218" s="17">
        <v>0.21768457937715899</v>
      </c>
      <c r="AX218" s="17">
        <v>0.525949529944994</v>
      </c>
      <c r="AY218" s="17"/>
      <c r="AZ218" s="17">
        <v>0.229797725235909</v>
      </c>
      <c r="BA218" s="17">
        <v>0.55597727115740003</v>
      </c>
      <c r="BB218" s="17"/>
      <c r="BC218" s="17">
        <v>0.48350774668568303</v>
      </c>
      <c r="BD218" s="17">
        <v>0.57671750411711797</v>
      </c>
      <c r="BE218" s="17"/>
      <c r="BF218" s="17">
        <v>0.54288845942255404</v>
      </c>
      <c r="BG218" s="17">
        <v>0.110190024448605</v>
      </c>
      <c r="BH218" s="17"/>
      <c r="BI218" s="17">
        <v>0.29582489166964698</v>
      </c>
      <c r="BJ218" s="17">
        <v>0.59856643505584795</v>
      </c>
      <c r="BK218" s="17"/>
      <c r="BL218" s="17">
        <v>0.73471168554922395</v>
      </c>
      <c r="BM218" s="17">
        <v>0.46278316114370999</v>
      </c>
      <c r="BN218" s="17">
        <v>0.18602300714783601</v>
      </c>
      <c r="BO218" s="17">
        <v>1.9793634597889801E-2</v>
      </c>
    </row>
    <row r="219" spans="2:67" x14ac:dyDescent="0.35">
      <c r="B219" t="s">
        <v>83</v>
      </c>
      <c r="C219" s="17">
        <v>3.6121507147781201E-2</v>
      </c>
      <c r="D219" s="17">
        <v>6.6791026279823196E-2</v>
      </c>
      <c r="E219" s="17">
        <v>4.86786211446412E-2</v>
      </c>
      <c r="F219" s="17">
        <v>1.20198876033054E-4</v>
      </c>
      <c r="G219" s="17">
        <v>0.14363979761059001</v>
      </c>
      <c r="H219" s="17">
        <v>0</v>
      </c>
      <c r="I219" s="17">
        <v>6.2114453501250599E-4</v>
      </c>
      <c r="J219" s="17">
        <v>1.0718681776888001E-2</v>
      </c>
      <c r="K219" s="17">
        <v>0</v>
      </c>
      <c r="L219" s="17">
        <v>0</v>
      </c>
      <c r="M219" s="17">
        <v>6.5888449201847707E-2</v>
      </c>
      <c r="N219" s="17">
        <v>3.3092477084285999E-4</v>
      </c>
      <c r="O219" s="17">
        <v>0</v>
      </c>
      <c r="P219" s="17">
        <v>0</v>
      </c>
      <c r="Q219" s="17">
        <v>0</v>
      </c>
      <c r="R219" s="17">
        <v>0</v>
      </c>
      <c r="S219" s="17">
        <v>0</v>
      </c>
      <c r="T219" s="17"/>
      <c r="U219" s="17">
        <v>4.1092515147463302E-2</v>
      </c>
      <c r="V219" s="17">
        <v>1.1902686679985499E-2</v>
      </c>
      <c r="W219" s="17">
        <v>8.7285443492358308E-3</v>
      </c>
      <c r="X219" s="17">
        <v>1.4088622119608801E-2</v>
      </c>
      <c r="Y219" s="17"/>
      <c r="Z219" s="17">
        <v>4.8059031219852201E-2</v>
      </c>
      <c r="AA219" s="17">
        <v>0</v>
      </c>
      <c r="AB219" s="17">
        <v>3.2731234401988302E-2</v>
      </c>
      <c r="AC219" s="17">
        <v>0</v>
      </c>
      <c r="AD219" s="17">
        <v>1.79189669640687E-3</v>
      </c>
      <c r="AE219" s="17">
        <v>2.3305021449614199E-2</v>
      </c>
      <c r="AF219" s="17">
        <v>0</v>
      </c>
      <c r="AG219" s="17">
        <v>0</v>
      </c>
      <c r="AH219" s="17">
        <v>1.4761728961918E-3</v>
      </c>
      <c r="AI219" s="17">
        <v>3.9125416032567598E-2</v>
      </c>
      <c r="AJ219" s="17"/>
      <c r="AK219" s="17">
        <v>7.6110258653863699E-2</v>
      </c>
      <c r="AL219" s="17">
        <v>2.69799588051227E-4</v>
      </c>
      <c r="AM219" s="17">
        <v>1.64430322184769E-2</v>
      </c>
      <c r="AN219" s="17">
        <v>2.9371778059192399E-2</v>
      </c>
      <c r="AO219" s="17">
        <v>5.5086740212121198E-2</v>
      </c>
      <c r="AP219" s="17">
        <v>4.4744182507501902E-2</v>
      </c>
      <c r="AQ219" s="17">
        <v>0</v>
      </c>
      <c r="AR219" s="17"/>
      <c r="AS219" s="17">
        <v>3.3540113833710999E-2</v>
      </c>
      <c r="AT219" s="17">
        <v>3.7082995152094102E-2</v>
      </c>
      <c r="AU219" s="17"/>
      <c r="AV219" s="17">
        <v>3.6310115165670398E-2</v>
      </c>
      <c r="AW219" s="17">
        <v>2.5303085495991098E-4</v>
      </c>
      <c r="AX219" s="17">
        <v>1.1305712516989E-4</v>
      </c>
      <c r="AY219" s="17"/>
      <c r="AZ219" s="17">
        <v>0</v>
      </c>
      <c r="BA219" s="17">
        <v>3.7838533062152097E-2</v>
      </c>
      <c r="BB219" s="17"/>
      <c r="BC219" s="17">
        <v>6.0370526704917798E-2</v>
      </c>
      <c r="BD219" s="17">
        <v>2.1176594890396298E-2</v>
      </c>
      <c r="BE219" s="17"/>
      <c r="BF219" s="17">
        <v>3.62090520458054E-2</v>
      </c>
      <c r="BG219" s="17">
        <v>1.4088622119608801E-2</v>
      </c>
      <c r="BH219" s="17"/>
      <c r="BI219" s="17">
        <v>6.8315926868040402E-2</v>
      </c>
      <c r="BJ219" s="17">
        <v>2.8590862069688701E-2</v>
      </c>
      <c r="BK219" s="17"/>
      <c r="BL219" s="17">
        <v>4.01208200252662E-2</v>
      </c>
      <c r="BM219" s="17">
        <v>3.0776084189979201E-2</v>
      </c>
      <c r="BN219" s="17">
        <v>2.27258646368237E-2</v>
      </c>
      <c r="BO219" s="17">
        <v>2.5341743803842701E-4</v>
      </c>
    </row>
    <row r="220" spans="2:67" x14ac:dyDescent="0.35">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17"/>
      <c r="BB220" s="17"/>
      <c r="BC220" s="17"/>
      <c r="BD220" s="17"/>
      <c r="BE220" s="17"/>
      <c r="BF220" s="17"/>
      <c r="BG220" s="17"/>
      <c r="BH220" s="17"/>
      <c r="BI220" s="17"/>
      <c r="BJ220" s="17"/>
      <c r="BK220" s="17"/>
      <c r="BL220" s="17"/>
      <c r="BM220" s="17"/>
      <c r="BN220" s="17"/>
      <c r="BO220" s="17"/>
    </row>
    <row r="221" spans="2:67" x14ac:dyDescent="0.35">
      <c r="B221" s="6" t="s">
        <v>203</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17"/>
      <c r="BB221" s="17"/>
      <c r="BC221" s="17"/>
      <c r="BD221" s="17"/>
      <c r="BE221" s="17"/>
      <c r="BF221" s="17"/>
      <c r="BG221" s="17"/>
      <c r="BH221" s="17"/>
      <c r="BI221" s="17"/>
      <c r="BJ221" s="17"/>
      <c r="BK221" s="17"/>
      <c r="BL221" s="17"/>
      <c r="BM221" s="17"/>
      <c r="BN221" s="17"/>
      <c r="BO221" s="17"/>
    </row>
    <row r="222" spans="2:67" x14ac:dyDescent="0.35">
      <c r="B222" s="24" t="s">
        <v>85</v>
      </c>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17"/>
      <c r="BB222" s="17"/>
      <c r="BC222" s="17"/>
      <c r="BD222" s="17"/>
      <c r="BE222" s="17"/>
      <c r="BF222" s="17"/>
      <c r="BG222" s="17"/>
      <c r="BH222" s="17"/>
      <c r="BI222" s="17"/>
      <c r="BJ222" s="17"/>
      <c r="BK222" s="17"/>
      <c r="BL222" s="17"/>
      <c r="BM222" s="17"/>
      <c r="BN222" s="17"/>
      <c r="BO222" s="17"/>
    </row>
    <row r="223" spans="2:67" x14ac:dyDescent="0.35">
      <c r="B223" t="s">
        <v>195</v>
      </c>
      <c r="C223" s="17">
        <v>0.179528040356838</v>
      </c>
      <c r="D223" s="17">
        <v>0.14270739560078399</v>
      </c>
      <c r="E223" s="17">
        <v>0.161082169451611</v>
      </c>
      <c r="F223" s="17">
        <v>0.228155692181816</v>
      </c>
      <c r="G223" s="17">
        <v>0.32948391944753802</v>
      </c>
      <c r="H223" s="17">
        <v>0.32154538740555799</v>
      </c>
      <c r="I223" s="17">
        <v>0.203312644182327</v>
      </c>
      <c r="J223" s="17">
        <v>9.5256621996585397E-2</v>
      </c>
      <c r="K223" s="17">
        <v>1.4591932467208E-2</v>
      </c>
      <c r="L223" s="17">
        <v>0.176481480570786</v>
      </c>
      <c r="M223" s="17">
        <v>0.191690083849964</v>
      </c>
      <c r="N223" s="17">
        <v>5.0270322358503997E-2</v>
      </c>
      <c r="O223" s="17">
        <v>3.9828520708673496E-3</v>
      </c>
      <c r="P223" s="17">
        <v>0.118327231325792</v>
      </c>
      <c r="Q223" s="17">
        <v>0.33765248163177197</v>
      </c>
      <c r="R223" s="17">
        <v>0.45696508481432802</v>
      </c>
      <c r="S223" s="17">
        <v>0.38540111387001502</v>
      </c>
      <c r="T223" s="17"/>
      <c r="U223" s="17">
        <v>0.138606535486446</v>
      </c>
      <c r="V223" s="17">
        <v>0.36868482360518101</v>
      </c>
      <c r="W223" s="17">
        <v>0.42435527050890898</v>
      </c>
      <c r="X223" s="17">
        <v>0.62237609423101703</v>
      </c>
      <c r="Y223" s="17"/>
      <c r="Z223" s="17">
        <v>0.13826706578130399</v>
      </c>
      <c r="AA223" s="17">
        <v>0.173921991923778</v>
      </c>
      <c r="AB223" s="17">
        <v>0.25080014884753898</v>
      </c>
      <c r="AC223" s="17">
        <v>0.136058922378444</v>
      </c>
      <c r="AD223" s="17">
        <v>0.25860046139618098</v>
      </c>
      <c r="AE223" s="17">
        <v>0.20096177584240699</v>
      </c>
      <c r="AF223" s="17">
        <v>0.57630808887719598</v>
      </c>
      <c r="AG223" s="17">
        <v>0.15236451960674799</v>
      </c>
      <c r="AH223" s="17">
        <v>0.67599425519520595</v>
      </c>
      <c r="AI223" s="17">
        <v>0.49614130785426502</v>
      </c>
      <c r="AJ223" s="17"/>
      <c r="AK223" s="17">
        <v>0.12565226949939501</v>
      </c>
      <c r="AL223" s="17">
        <v>0.22146484500858701</v>
      </c>
      <c r="AM223" s="17">
        <v>0.21150577502777501</v>
      </c>
      <c r="AN223" s="17">
        <v>0.12825074849692</v>
      </c>
      <c r="AO223" s="17">
        <v>0.37506283850928501</v>
      </c>
      <c r="AP223" s="17">
        <v>0.24208281843301699</v>
      </c>
      <c r="AQ223" s="17">
        <v>0.209539148666193</v>
      </c>
      <c r="AR223" s="17"/>
      <c r="AS223" s="17">
        <v>0.35381998889139399</v>
      </c>
      <c r="AT223" s="17">
        <v>0.114609758880359</v>
      </c>
      <c r="AU223" s="17"/>
      <c r="AV223" s="17">
        <v>0.45998210668002598</v>
      </c>
      <c r="AW223" s="17">
        <v>0.39230563782802003</v>
      </c>
      <c r="AX223" s="17">
        <v>0.28139136021790301</v>
      </c>
      <c r="AY223" s="17"/>
      <c r="AZ223" s="17">
        <v>0.51697314878369605</v>
      </c>
      <c r="BA223" s="17">
        <v>0.16348767987364499</v>
      </c>
      <c r="BB223" s="17"/>
      <c r="BC223" s="17">
        <v>0.23707937007354199</v>
      </c>
      <c r="BD223" s="17">
        <v>0.14405858267895599</v>
      </c>
      <c r="BE223" s="17"/>
      <c r="BF223" s="17">
        <v>0.17776843930291</v>
      </c>
      <c r="BG223" s="17">
        <v>0.62237609423101703</v>
      </c>
      <c r="BH223" s="17"/>
      <c r="BI223" s="17">
        <v>0.34845178880239602</v>
      </c>
      <c r="BJ223" s="17">
        <v>0.14001483260661499</v>
      </c>
      <c r="BK223" s="17"/>
      <c r="BL223" s="17">
        <v>6.6946646071898194E-2</v>
      </c>
      <c r="BM223" s="17">
        <v>0.17941032820953101</v>
      </c>
      <c r="BN223" s="17">
        <v>0.47915248643075498</v>
      </c>
      <c r="BO223" s="17">
        <v>0.84443925425891597</v>
      </c>
    </row>
    <row r="224" spans="2:67" x14ac:dyDescent="0.35">
      <c r="B224" t="s">
        <v>196</v>
      </c>
      <c r="C224" s="17">
        <v>0.25061369138373102</v>
      </c>
      <c r="D224" s="17">
        <v>0.30495960628713198</v>
      </c>
      <c r="E224" s="17">
        <v>0.223767105909739</v>
      </c>
      <c r="F224" s="17">
        <v>0.40382054225695801</v>
      </c>
      <c r="G224" s="17">
        <v>0.46563513898591602</v>
      </c>
      <c r="H224" s="17">
        <v>3.7801634865310602E-2</v>
      </c>
      <c r="I224" s="17">
        <v>9.46664357081696E-2</v>
      </c>
      <c r="J224" s="17">
        <v>0.11820233219005399</v>
      </c>
      <c r="K224" s="17">
        <v>0.13119319523626399</v>
      </c>
      <c r="L224" s="17">
        <v>0.16569708161027599</v>
      </c>
      <c r="M224" s="17">
        <v>0.20522632357531301</v>
      </c>
      <c r="N224" s="17">
        <v>0.436284937812634</v>
      </c>
      <c r="O224" s="17">
        <v>0.98157286382628495</v>
      </c>
      <c r="P224" s="17">
        <v>0.39128649555332101</v>
      </c>
      <c r="Q224" s="17">
        <v>0.25906410320388301</v>
      </c>
      <c r="R224" s="17">
        <v>3.1186813102888002E-3</v>
      </c>
      <c r="S224" s="17">
        <v>0.42460232888711003</v>
      </c>
      <c r="T224" s="17"/>
      <c r="U224" s="17">
        <v>0.227236785345761</v>
      </c>
      <c r="V224" s="17">
        <v>0.37014902046139497</v>
      </c>
      <c r="W224" s="17">
        <v>0.35213706139741602</v>
      </c>
      <c r="X224" s="17">
        <v>0.30115625969021798</v>
      </c>
      <c r="Y224" s="17"/>
      <c r="Z224" s="17">
        <v>0.14265111390456001</v>
      </c>
      <c r="AA224" s="17">
        <v>0.26206012101085002</v>
      </c>
      <c r="AB224" s="17">
        <v>0.32510352385554497</v>
      </c>
      <c r="AC224" s="17">
        <v>0.37381150401479302</v>
      </c>
      <c r="AD224" s="17">
        <v>0.44586664051366198</v>
      </c>
      <c r="AE224" s="17">
        <v>0.55208142167010099</v>
      </c>
      <c r="AF224" s="17">
        <v>0.23359704953392099</v>
      </c>
      <c r="AG224" s="17">
        <v>0.60782218684216804</v>
      </c>
      <c r="AH224" s="17">
        <v>0.22978438781639801</v>
      </c>
      <c r="AI224" s="17">
        <v>0.197009242952353</v>
      </c>
      <c r="AJ224" s="17"/>
      <c r="AK224" s="17">
        <v>0.27643021643622401</v>
      </c>
      <c r="AL224" s="17">
        <v>0.297235387153655</v>
      </c>
      <c r="AM224" s="17">
        <v>0.35345481773922699</v>
      </c>
      <c r="AN224" s="17">
        <v>0.19998646469877701</v>
      </c>
      <c r="AO224" s="17">
        <v>0.25663402864438301</v>
      </c>
      <c r="AP224" s="17">
        <v>0.26767190452390999</v>
      </c>
      <c r="AQ224" s="17">
        <v>0.30383119613485499</v>
      </c>
      <c r="AR224" s="17"/>
      <c r="AS224" s="17">
        <v>0.33229756536170202</v>
      </c>
      <c r="AT224" s="17">
        <v>0.22018901160031801</v>
      </c>
      <c r="AU224" s="17"/>
      <c r="AV224" s="17">
        <v>0.31826862487490598</v>
      </c>
      <c r="AW224" s="17">
        <v>0.35166618964051299</v>
      </c>
      <c r="AX224" s="17">
        <v>0.29738386913887099</v>
      </c>
      <c r="AY224" s="17"/>
      <c r="AZ224" s="17">
        <v>0.32297267249828499</v>
      </c>
      <c r="BA224" s="17">
        <v>0.24717412710412201</v>
      </c>
      <c r="BB224" s="17"/>
      <c r="BC224" s="17">
        <v>0.210570883987934</v>
      </c>
      <c r="BD224" s="17">
        <v>0.27529247238184501</v>
      </c>
      <c r="BE224" s="17"/>
      <c r="BF224" s="17">
        <v>0.25041286684429298</v>
      </c>
      <c r="BG224" s="17">
        <v>0.30115625969021798</v>
      </c>
      <c r="BH224" s="17"/>
      <c r="BI224" s="17">
        <v>0.34273401198736497</v>
      </c>
      <c r="BJ224" s="17">
        <v>0.229065688811425</v>
      </c>
      <c r="BK224" s="17"/>
      <c r="BL224" s="17">
        <v>0.170192667182167</v>
      </c>
      <c r="BM224" s="17">
        <v>0.32123517065785401</v>
      </c>
      <c r="BN224" s="17">
        <v>0.34501673534147698</v>
      </c>
      <c r="BO224" s="17">
        <v>0.13231433699081099</v>
      </c>
    </row>
    <row r="225" spans="2:67" x14ac:dyDescent="0.35">
      <c r="B225" t="s">
        <v>197</v>
      </c>
      <c r="C225" s="17">
        <v>0.53546872393476797</v>
      </c>
      <c r="D225" s="17">
        <v>0.50090538582684496</v>
      </c>
      <c r="E225" s="17">
        <v>0.566472103494009</v>
      </c>
      <c r="F225" s="17">
        <v>0.36802376556122601</v>
      </c>
      <c r="G225" s="17">
        <v>0.20488094156654699</v>
      </c>
      <c r="H225" s="17">
        <v>0.32154538740555799</v>
      </c>
      <c r="I225" s="17">
        <v>0.68275739806770397</v>
      </c>
      <c r="J225" s="17">
        <v>0.74689696385857696</v>
      </c>
      <c r="K225" s="17">
        <v>0.85421487229652804</v>
      </c>
      <c r="L225" s="17">
        <v>0.63794590277820495</v>
      </c>
      <c r="M225" s="17">
        <v>0.55353614049139099</v>
      </c>
      <c r="N225" s="17">
        <v>0.49889508289622903</v>
      </c>
      <c r="O225" s="17">
        <v>1.44442841028479E-2</v>
      </c>
      <c r="P225" s="17">
        <v>0.49018593099478902</v>
      </c>
      <c r="Q225" s="17">
        <v>0.40328341516434602</v>
      </c>
      <c r="R225" s="17">
        <v>0.53973808940886603</v>
      </c>
      <c r="S225" s="17">
        <v>0.18999655724287501</v>
      </c>
      <c r="T225" s="17"/>
      <c r="U225" s="17">
        <v>0.60067052657495101</v>
      </c>
      <c r="V225" s="17">
        <v>0.22161132579102399</v>
      </c>
      <c r="W225" s="17">
        <v>0.18611862625360501</v>
      </c>
      <c r="X225" s="17">
        <v>5.4700660447556899E-2</v>
      </c>
      <c r="Y225" s="17"/>
      <c r="Z225" s="17">
        <v>0.68586196469736305</v>
      </c>
      <c r="AA225" s="17">
        <v>0.56401788706537204</v>
      </c>
      <c r="AB225" s="17">
        <v>0.39127248798543302</v>
      </c>
      <c r="AC225" s="17">
        <v>0.46737063563000297</v>
      </c>
      <c r="AD225" s="17">
        <v>0.288359608623113</v>
      </c>
      <c r="AE225" s="17">
        <v>0.21753562377104699</v>
      </c>
      <c r="AF225" s="17">
        <v>0.159129871231557</v>
      </c>
      <c r="AG225" s="17">
        <v>0.23981329355108399</v>
      </c>
      <c r="AH225" s="17">
        <v>8.1519591832695498E-2</v>
      </c>
      <c r="AI225" s="17">
        <v>0.267935356019597</v>
      </c>
      <c r="AJ225" s="17"/>
      <c r="AK225" s="17">
        <v>0.56544196749611797</v>
      </c>
      <c r="AL225" s="17">
        <v>0.48024429978759298</v>
      </c>
      <c r="AM225" s="17">
        <v>0.43349204127736102</v>
      </c>
      <c r="AN225" s="17">
        <v>0.65177442252444795</v>
      </c>
      <c r="AO225" s="17">
        <v>0.30644909630740302</v>
      </c>
      <c r="AP225" s="17">
        <v>0.42352285997880401</v>
      </c>
      <c r="AQ225" s="17">
        <v>0.432928336456951</v>
      </c>
      <c r="AR225" s="17"/>
      <c r="AS225" s="17">
        <v>0.28683773867836698</v>
      </c>
      <c r="AT225" s="17">
        <v>0.62807596380075104</v>
      </c>
      <c r="AU225" s="17"/>
      <c r="AV225" s="17">
        <v>0.218480696048581</v>
      </c>
      <c r="AW225" s="17">
        <v>0.25559536116353498</v>
      </c>
      <c r="AX225" s="17">
        <v>0.38275620495879797</v>
      </c>
      <c r="AY225" s="17"/>
      <c r="AZ225" s="17">
        <v>0.160054178718019</v>
      </c>
      <c r="BA225" s="17">
        <v>0.55331395115997095</v>
      </c>
      <c r="BB225" s="17"/>
      <c r="BC225" s="17">
        <v>0.50538592209491695</v>
      </c>
      <c r="BD225" s="17">
        <v>0.55400905431363401</v>
      </c>
      <c r="BE225" s="17"/>
      <c r="BF225" s="17">
        <v>0.53737899537845202</v>
      </c>
      <c r="BG225" s="17">
        <v>5.4700660447556899E-2</v>
      </c>
      <c r="BH225" s="17"/>
      <c r="BI225" s="17">
        <v>0.30616130303452599</v>
      </c>
      <c r="BJ225" s="17">
        <v>0.58910636721509901</v>
      </c>
      <c r="BK225" s="17"/>
      <c r="BL225" s="17">
        <v>0.71338828478430905</v>
      </c>
      <c r="BM225" s="17">
        <v>0.47911297557236199</v>
      </c>
      <c r="BN225" s="17">
        <v>0.167520961347498</v>
      </c>
      <c r="BO225" s="17">
        <v>2.3246408750272601E-2</v>
      </c>
    </row>
    <row r="226" spans="2:67" x14ac:dyDescent="0.35">
      <c r="B226" t="s">
        <v>83</v>
      </c>
      <c r="C226" s="17">
        <v>3.4389544324663103E-2</v>
      </c>
      <c r="D226" s="17">
        <v>5.1427612285239101E-2</v>
      </c>
      <c r="E226" s="17">
        <v>4.86786211446412E-2</v>
      </c>
      <c r="F226" s="17">
        <v>0</v>
      </c>
      <c r="G226" s="17">
        <v>0</v>
      </c>
      <c r="H226" s="17">
        <v>0.319107590323573</v>
      </c>
      <c r="I226" s="17">
        <v>1.9263522041799801E-2</v>
      </c>
      <c r="J226" s="17">
        <v>3.9644081954782903E-2</v>
      </c>
      <c r="K226" s="17">
        <v>0</v>
      </c>
      <c r="L226" s="17">
        <v>1.9875535040733399E-2</v>
      </c>
      <c r="M226" s="17">
        <v>4.9547452083332097E-2</v>
      </c>
      <c r="N226" s="17">
        <v>1.4549656932632901E-2</v>
      </c>
      <c r="O226" s="17">
        <v>0</v>
      </c>
      <c r="P226" s="17">
        <v>2.00342126098032E-4</v>
      </c>
      <c r="Q226" s="17">
        <v>0</v>
      </c>
      <c r="R226" s="17">
        <v>1.78144466517421E-4</v>
      </c>
      <c r="S226" s="17">
        <v>0</v>
      </c>
      <c r="T226" s="17"/>
      <c r="U226" s="17">
        <v>3.34861525928416E-2</v>
      </c>
      <c r="V226" s="17">
        <v>3.95548301423988E-2</v>
      </c>
      <c r="W226" s="17">
        <v>3.7389041840071198E-2</v>
      </c>
      <c r="X226" s="17">
        <v>2.1766985631207901E-2</v>
      </c>
      <c r="Y226" s="17"/>
      <c r="Z226" s="17">
        <v>3.3219855616772598E-2</v>
      </c>
      <c r="AA226" s="17">
        <v>0</v>
      </c>
      <c r="AB226" s="17">
        <v>3.2823839311482798E-2</v>
      </c>
      <c r="AC226" s="17">
        <v>2.2758937976759999E-2</v>
      </c>
      <c r="AD226" s="17">
        <v>7.1732894670440304E-3</v>
      </c>
      <c r="AE226" s="17">
        <v>2.9421178716445399E-2</v>
      </c>
      <c r="AF226" s="17">
        <v>3.0964990357324799E-2</v>
      </c>
      <c r="AG226" s="17">
        <v>0</v>
      </c>
      <c r="AH226" s="17">
        <v>1.27017651557005E-2</v>
      </c>
      <c r="AI226" s="17">
        <v>3.8914093173785698E-2</v>
      </c>
      <c r="AJ226" s="17"/>
      <c r="AK226" s="17">
        <v>3.2475546568262702E-2</v>
      </c>
      <c r="AL226" s="17">
        <v>1.05546805016496E-3</v>
      </c>
      <c r="AM226" s="17">
        <v>1.54736595563712E-3</v>
      </c>
      <c r="AN226" s="17">
        <v>1.9988364279854998E-2</v>
      </c>
      <c r="AO226" s="17">
        <v>6.1854036538929603E-2</v>
      </c>
      <c r="AP226" s="17">
        <v>6.6722417064268305E-2</v>
      </c>
      <c r="AQ226" s="17">
        <v>5.3701318742001201E-2</v>
      </c>
      <c r="AR226" s="17"/>
      <c r="AS226" s="17">
        <v>2.7044707068537E-2</v>
      </c>
      <c r="AT226" s="17">
        <v>3.7125265718572303E-2</v>
      </c>
      <c r="AU226" s="17"/>
      <c r="AV226" s="17">
        <v>3.2685723964866E-3</v>
      </c>
      <c r="AW226" s="17">
        <v>4.32811367931525E-4</v>
      </c>
      <c r="AX226" s="17">
        <v>3.8468565684428503E-2</v>
      </c>
      <c r="AY226" s="17"/>
      <c r="AZ226" s="17">
        <v>0</v>
      </c>
      <c r="BA226" s="17">
        <v>3.6024241862262399E-2</v>
      </c>
      <c r="BB226" s="17"/>
      <c r="BC226" s="17">
        <v>4.6963823843607803E-2</v>
      </c>
      <c r="BD226" s="17">
        <v>2.66398906255652E-2</v>
      </c>
      <c r="BE226" s="17"/>
      <c r="BF226" s="17">
        <v>3.4439698474344797E-2</v>
      </c>
      <c r="BG226" s="17">
        <v>2.1766985631207901E-2</v>
      </c>
      <c r="BH226" s="17"/>
      <c r="BI226" s="17">
        <v>2.65289617571325E-3</v>
      </c>
      <c r="BJ226" s="17">
        <v>4.18131113668622E-2</v>
      </c>
      <c r="BK226" s="17"/>
      <c r="BL226" s="17">
        <v>4.9472401961625598E-2</v>
      </c>
      <c r="BM226" s="17">
        <v>2.0241525560252799E-2</v>
      </c>
      <c r="BN226" s="17">
        <v>8.3098168802707498E-3</v>
      </c>
      <c r="BO226" s="17">
        <v>0</v>
      </c>
    </row>
    <row r="227" spans="2:67" x14ac:dyDescent="0.35">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17"/>
      <c r="BB227" s="17"/>
      <c r="BC227" s="17"/>
      <c r="BD227" s="17"/>
      <c r="BE227" s="17"/>
      <c r="BF227" s="17"/>
      <c r="BG227" s="17"/>
      <c r="BH227" s="17"/>
      <c r="BI227" s="17"/>
      <c r="BJ227" s="17"/>
      <c r="BK227" s="17"/>
      <c r="BL227" s="17"/>
      <c r="BM227" s="17"/>
      <c r="BN227" s="17"/>
      <c r="BO227" s="17"/>
    </row>
    <row r="228" spans="2:67" x14ac:dyDescent="0.35">
      <c r="B228" s="6" t="s">
        <v>204</v>
      </c>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17"/>
      <c r="BB228" s="17"/>
      <c r="BC228" s="17"/>
      <c r="BD228" s="17"/>
      <c r="BE228" s="17"/>
      <c r="BF228" s="17"/>
      <c r="BG228" s="17"/>
      <c r="BH228" s="17"/>
      <c r="BI228" s="17"/>
      <c r="BJ228" s="17"/>
      <c r="BK228" s="17"/>
      <c r="BL228" s="17"/>
      <c r="BM228" s="17"/>
      <c r="BN228" s="17"/>
      <c r="BO228" s="17"/>
    </row>
    <row r="229" spans="2:67" x14ac:dyDescent="0.35">
      <c r="B229" s="24" t="s">
        <v>85</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17"/>
      <c r="BB229" s="17"/>
      <c r="BC229" s="17"/>
      <c r="BD229" s="17"/>
      <c r="BE229" s="17"/>
      <c r="BF229" s="17"/>
      <c r="BG229" s="17"/>
      <c r="BH229" s="17"/>
      <c r="BI229" s="17"/>
      <c r="BJ229" s="17"/>
      <c r="BK229" s="17"/>
      <c r="BL229" s="17"/>
      <c r="BM229" s="17"/>
      <c r="BN229" s="17"/>
      <c r="BO229" s="17"/>
    </row>
    <row r="230" spans="2:67" x14ac:dyDescent="0.35">
      <c r="B230" t="s">
        <v>195</v>
      </c>
      <c r="C230" s="17">
        <v>0.19051085328912501</v>
      </c>
      <c r="D230" s="17">
        <v>0.17753915542128501</v>
      </c>
      <c r="E230" s="17">
        <v>0.16993058860392701</v>
      </c>
      <c r="F230" s="17">
        <v>0.19843129290234601</v>
      </c>
      <c r="G230" s="17">
        <v>0.40848916920612499</v>
      </c>
      <c r="H230" s="17">
        <v>3.5363837783325698E-2</v>
      </c>
      <c r="I230" s="17">
        <v>0.20455493325235199</v>
      </c>
      <c r="J230" s="17">
        <v>0.105811534737883</v>
      </c>
      <c r="K230" s="17">
        <v>1.7680254748959801E-3</v>
      </c>
      <c r="L230" s="17">
        <v>0.25961465528267302</v>
      </c>
      <c r="M230" s="17">
        <v>0.158906623459178</v>
      </c>
      <c r="N230" s="17">
        <v>0.10207546717994199</v>
      </c>
      <c r="O230" s="17">
        <v>0.98256857684400101</v>
      </c>
      <c r="P230" s="17">
        <v>0.13083526325456901</v>
      </c>
      <c r="Q230" s="17">
        <v>0.48484065195699999</v>
      </c>
      <c r="R230" s="17">
        <v>0.36813286206572998</v>
      </c>
      <c r="S230" s="17">
        <v>4.6771614302370201E-2</v>
      </c>
      <c r="T230" s="17"/>
      <c r="U230" s="17">
        <v>0.16181731586852399</v>
      </c>
      <c r="V230" s="17">
        <v>0.32059983481566201</v>
      </c>
      <c r="W230" s="17">
        <v>0.35202993221692702</v>
      </c>
      <c r="X230" s="17">
        <v>0.64848413787124903</v>
      </c>
      <c r="Y230" s="17"/>
      <c r="Z230" s="17">
        <v>0.15029256810827299</v>
      </c>
      <c r="AA230" s="17">
        <v>0.22871614109618801</v>
      </c>
      <c r="AB230" s="17">
        <v>0.24785603938260301</v>
      </c>
      <c r="AC230" s="17">
        <v>0.108261675132913</v>
      </c>
      <c r="AD230" s="17">
        <v>0.24131960553804599</v>
      </c>
      <c r="AE230" s="17">
        <v>0.231583630549451</v>
      </c>
      <c r="AF230" s="17">
        <v>0.495395504549064</v>
      </c>
      <c r="AG230" s="17">
        <v>0.215590353797807</v>
      </c>
      <c r="AH230" s="17">
        <v>0.70829282051303499</v>
      </c>
      <c r="AI230" s="17">
        <v>0.57366481175248796</v>
      </c>
      <c r="AJ230" s="17"/>
      <c r="AK230" s="17">
        <v>0.12914237787475599</v>
      </c>
      <c r="AL230" s="17">
        <v>0.22598489535305399</v>
      </c>
      <c r="AM230" s="17">
        <v>0.19835720207249699</v>
      </c>
      <c r="AN230" s="17">
        <v>0.15150595999403099</v>
      </c>
      <c r="AO230" s="17">
        <v>0.34487333753795102</v>
      </c>
      <c r="AP230" s="17">
        <v>0.29197200638078902</v>
      </c>
      <c r="AQ230" s="17">
        <v>0.23322429993555899</v>
      </c>
      <c r="AR230" s="17"/>
      <c r="AS230" s="17">
        <v>0.361656421706954</v>
      </c>
      <c r="AT230" s="17">
        <v>0.126764499671433</v>
      </c>
      <c r="AU230" s="17"/>
      <c r="AV230" s="17">
        <v>0.45755725564197203</v>
      </c>
      <c r="AW230" s="17">
        <v>0.45167210535262903</v>
      </c>
      <c r="AX230" s="17">
        <v>0.26247135808833599</v>
      </c>
      <c r="AY230" s="17"/>
      <c r="AZ230" s="17">
        <v>0.64121928014810903</v>
      </c>
      <c r="BA230" s="17">
        <v>0.16908655209438</v>
      </c>
      <c r="BB230" s="17"/>
      <c r="BC230" s="17">
        <v>0.194383835393902</v>
      </c>
      <c r="BD230" s="17">
        <v>0.188123895845591</v>
      </c>
      <c r="BE230" s="17"/>
      <c r="BF230" s="17">
        <v>0.18869115403297801</v>
      </c>
      <c r="BG230" s="17">
        <v>0.64848413787124903</v>
      </c>
      <c r="BH230" s="17"/>
      <c r="BI230" s="17">
        <v>0.37680536594233599</v>
      </c>
      <c r="BJ230" s="17">
        <v>0.14693442398933901</v>
      </c>
      <c r="BK230" s="17"/>
      <c r="BL230" s="17">
        <v>8.8591565721020796E-2</v>
      </c>
      <c r="BM230" s="17">
        <v>0.187287825537131</v>
      </c>
      <c r="BN230" s="17">
        <v>0.45010121932990899</v>
      </c>
      <c r="BO230" s="17">
        <v>0.94012933623071204</v>
      </c>
    </row>
    <row r="231" spans="2:67" x14ac:dyDescent="0.35">
      <c r="B231" t="s">
        <v>196</v>
      </c>
      <c r="C231" s="17">
        <v>0.232970242930369</v>
      </c>
      <c r="D231" s="17">
        <v>0.150612555173499</v>
      </c>
      <c r="E231" s="17">
        <v>0.27609589033373</v>
      </c>
      <c r="F231" s="17">
        <v>0.30340730114735298</v>
      </c>
      <c r="G231" s="17">
        <v>0.23959668772069101</v>
      </c>
      <c r="H231" s="17">
        <v>4.8755941639698503E-3</v>
      </c>
      <c r="I231" s="17">
        <v>0.39539123100342399</v>
      </c>
      <c r="J231" s="17">
        <v>0.158010183180428</v>
      </c>
      <c r="K231" s="17">
        <v>0.144017102228576</v>
      </c>
      <c r="L231" s="17">
        <v>0.133997334215675</v>
      </c>
      <c r="M231" s="17">
        <v>0.26268093205070198</v>
      </c>
      <c r="N231" s="17">
        <v>0.30241638357060602</v>
      </c>
      <c r="O231" s="17">
        <v>1.6435710138281601E-2</v>
      </c>
      <c r="P231" s="17">
        <v>0.27637174414254501</v>
      </c>
      <c r="Q231" s="17">
        <v>0.30755289109650102</v>
      </c>
      <c r="R231" s="17">
        <v>0.178020734430231</v>
      </c>
      <c r="S231" s="17">
        <v>0.38385654251215001</v>
      </c>
      <c r="T231" s="17"/>
      <c r="U231" s="17">
        <v>0.20467633614226299</v>
      </c>
      <c r="V231" s="17">
        <v>0.36795395780215001</v>
      </c>
      <c r="W231" s="17">
        <v>0.41909358537249902</v>
      </c>
      <c r="X231" s="17">
        <v>0.29539638012743502</v>
      </c>
      <c r="Y231" s="17"/>
      <c r="Z231" s="17">
        <v>0.14014707742107399</v>
      </c>
      <c r="AA231" s="17">
        <v>0.23537990664150901</v>
      </c>
      <c r="AB231" s="17">
        <v>0.33748586231482502</v>
      </c>
      <c r="AC231" s="17">
        <v>0.27167944955565798</v>
      </c>
      <c r="AD231" s="17">
        <v>0.29561129903185102</v>
      </c>
      <c r="AE231" s="17">
        <v>0.31828699167920599</v>
      </c>
      <c r="AF231" s="17">
        <v>0.269783971731128</v>
      </c>
      <c r="AG231" s="17">
        <v>0.386830778841667</v>
      </c>
      <c r="AH231" s="17">
        <v>0.22936175754170901</v>
      </c>
      <c r="AI231" s="17">
        <v>0.18816703259374101</v>
      </c>
      <c r="AJ231" s="17"/>
      <c r="AK231" s="17">
        <v>0.25987852048766602</v>
      </c>
      <c r="AL231" s="17">
        <v>0.31074928887645897</v>
      </c>
      <c r="AM231" s="17">
        <v>0.29622520832149901</v>
      </c>
      <c r="AN231" s="17">
        <v>0.17285544486761301</v>
      </c>
      <c r="AO231" s="17">
        <v>0.23460504205532801</v>
      </c>
      <c r="AP231" s="17">
        <v>0.23892443793357099</v>
      </c>
      <c r="AQ231" s="17">
        <v>0.27187235457318099</v>
      </c>
      <c r="AR231" s="17"/>
      <c r="AS231" s="17">
        <v>0.32268040124393799</v>
      </c>
      <c r="AT231" s="17">
        <v>0.19955602410003101</v>
      </c>
      <c r="AU231" s="17"/>
      <c r="AV231" s="17">
        <v>0.33356577151665801</v>
      </c>
      <c r="AW231" s="17">
        <v>0.29166447667545398</v>
      </c>
      <c r="AX231" s="17">
        <v>0.33022914286086202</v>
      </c>
      <c r="AY231" s="17"/>
      <c r="AZ231" s="17">
        <v>0.26691128304387202</v>
      </c>
      <c r="BA231" s="17">
        <v>0.231356864917177</v>
      </c>
      <c r="BB231" s="17"/>
      <c r="BC231" s="17">
        <v>0.230947831377216</v>
      </c>
      <c r="BD231" s="17">
        <v>0.23421667531246901</v>
      </c>
      <c r="BE231" s="17"/>
      <c r="BF231" s="17">
        <v>0.23272220052430301</v>
      </c>
      <c r="BG231" s="17">
        <v>0.29539638012743502</v>
      </c>
      <c r="BH231" s="17"/>
      <c r="BI231" s="17">
        <v>0.39391988330565503</v>
      </c>
      <c r="BJ231" s="17">
        <v>0.195322270777289</v>
      </c>
      <c r="BK231" s="17"/>
      <c r="BL231" s="17">
        <v>0.12737182962155799</v>
      </c>
      <c r="BM231" s="17">
        <v>0.302288892508419</v>
      </c>
      <c r="BN231" s="17">
        <v>0.40561701714090997</v>
      </c>
      <c r="BO231" s="17">
        <v>4.4701866502516202E-2</v>
      </c>
    </row>
    <row r="232" spans="2:67" x14ac:dyDescent="0.35">
      <c r="B232" t="s">
        <v>197</v>
      </c>
      <c r="C232" s="17">
        <v>0.53736433598128697</v>
      </c>
      <c r="D232" s="17">
        <v>0.57567271185737601</v>
      </c>
      <c r="E232" s="17">
        <v>0.52960904818313204</v>
      </c>
      <c r="F232" s="17">
        <v>0.49804120707426802</v>
      </c>
      <c r="G232" s="17">
        <v>0.32129357109520501</v>
      </c>
      <c r="H232" s="17">
        <v>0.95976056805270404</v>
      </c>
      <c r="I232" s="17">
        <v>0.381411458237437</v>
      </c>
      <c r="J232" s="17">
        <v>0.69661608464470204</v>
      </c>
      <c r="K232" s="17">
        <v>0.85421487229652804</v>
      </c>
      <c r="L232" s="17">
        <v>0.58210722019059102</v>
      </c>
      <c r="M232" s="17">
        <v>0.50757222871355101</v>
      </c>
      <c r="N232" s="17">
        <v>0.58106880057376697</v>
      </c>
      <c r="O232" s="17">
        <v>9.9571301771683805E-4</v>
      </c>
      <c r="P232" s="17">
        <v>0.59279299260288698</v>
      </c>
      <c r="Q232" s="17">
        <v>0.20462408226433601</v>
      </c>
      <c r="R232" s="17">
        <v>0.453668259037522</v>
      </c>
      <c r="S232" s="17">
        <v>0.56937184318547995</v>
      </c>
      <c r="T232" s="17"/>
      <c r="U232" s="17">
        <v>0.59408172779288804</v>
      </c>
      <c r="V232" s="17">
        <v>0.27726780734927597</v>
      </c>
      <c r="W232" s="17">
        <v>0.163095658489888</v>
      </c>
      <c r="X232" s="17">
        <v>4.09680825957143E-2</v>
      </c>
      <c r="Y232" s="17"/>
      <c r="Z232" s="17">
        <v>0.66912159795324699</v>
      </c>
      <c r="AA232" s="17">
        <v>0.53590395226230303</v>
      </c>
      <c r="AB232" s="17">
        <v>0.381926863900584</v>
      </c>
      <c r="AC232" s="17">
        <v>0.541911974676764</v>
      </c>
      <c r="AD232" s="17">
        <v>0.43756330186707998</v>
      </c>
      <c r="AE232" s="17">
        <v>0.41900604195305902</v>
      </c>
      <c r="AF232" s="17">
        <v>0.23482052371980799</v>
      </c>
      <c r="AG232" s="17">
        <v>0.396902250812949</v>
      </c>
      <c r="AH232" s="17">
        <v>2.6849597060781501E-2</v>
      </c>
      <c r="AI232" s="17">
        <v>0.20623064729351501</v>
      </c>
      <c r="AJ232" s="17"/>
      <c r="AK232" s="17">
        <v>0.57446646384921396</v>
      </c>
      <c r="AL232" s="17">
        <v>0.43258576907746299</v>
      </c>
      <c r="AM232" s="17">
        <v>0.48913114522447099</v>
      </c>
      <c r="AN232" s="17">
        <v>0.63281252802386601</v>
      </c>
      <c r="AO232" s="17">
        <v>0.41375432407991197</v>
      </c>
      <c r="AP232" s="17">
        <v>0.40229727551102601</v>
      </c>
      <c r="AQ232" s="17">
        <v>0.485835688337722</v>
      </c>
      <c r="AR232" s="17"/>
      <c r="AS232" s="17">
        <v>0.27950011567386601</v>
      </c>
      <c r="AT232" s="17">
        <v>0.63341066616108099</v>
      </c>
      <c r="AU232" s="17"/>
      <c r="AV232" s="17">
        <v>0.16928261025663299</v>
      </c>
      <c r="AW232" s="17">
        <v>0.25648363745894498</v>
      </c>
      <c r="AX232" s="17">
        <v>0.37334773424072398</v>
      </c>
      <c r="AY232" s="17"/>
      <c r="AZ232" s="17">
        <v>9.1730575081088797E-2</v>
      </c>
      <c r="BA232" s="17">
        <v>0.55854741432443999</v>
      </c>
      <c r="BB232" s="17"/>
      <c r="BC232" s="17">
        <v>0.513868910166277</v>
      </c>
      <c r="BD232" s="17">
        <v>0.55184480091010002</v>
      </c>
      <c r="BE232" s="17"/>
      <c r="BF232" s="17">
        <v>0.53933670407228695</v>
      </c>
      <c r="BG232" s="17">
        <v>4.09680825957143E-2</v>
      </c>
      <c r="BH232" s="17"/>
      <c r="BI232" s="17">
        <v>0.210563968569001</v>
      </c>
      <c r="BJ232" s="17">
        <v>0.61380670083072997</v>
      </c>
      <c r="BK232" s="17"/>
      <c r="BL232" s="17">
        <v>0.73261943812667196</v>
      </c>
      <c r="BM232" s="17">
        <v>0.48827940409266701</v>
      </c>
      <c r="BN232" s="17">
        <v>0.111974938354462</v>
      </c>
      <c r="BO232" s="17">
        <v>1.5168797266771601E-2</v>
      </c>
    </row>
    <row r="233" spans="2:67" x14ac:dyDescent="0.35">
      <c r="B233" t="s">
        <v>83</v>
      </c>
      <c r="C233" s="17">
        <v>3.9154567799218401E-2</v>
      </c>
      <c r="D233" s="17">
        <v>9.6175577547840604E-2</v>
      </c>
      <c r="E233" s="17">
        <v>2.4364472879210699E-2</v>
      </c>
      <c r="F233" s="17">
        <v>1.20198876033054E-4</v>
      </c>
      <c r="G233" s="17">
        <v>3.0620571977978302E-2</v>
      </c>
      <c r="H233" s="17">
        <v>0</v>
      </c>
      <c r="I233" s="17">
        <v>1.8642377506787301E-2</v>
      </c>
      <c r="J233" s="17">
        <v>3.9562197436987703E-2</v>
      </c>
      <c r="K233" s="17">
        <v>0</v>
      </c>
      <c r="L233" s="17">
        <v>2.4280790311061399E-2</v>
      </c>
      <c r="M233" s="17">
        <v>7.0840215776569002E-2</v>
      </c>
      <c r="N233" s="17">
        <v>1.4439348675685301E-2</v>
      </c>
      <c r="O233" s="17">
        <v>0</v>
      </c>
      <c r="P233" s="17">
        <v>0</v>
      </c>
      <c r="Q233" s="17">
        <v>2.9823746821632498E-3</v>
      </c>
      <c r="R233" s="17">
        <v>1.78144466517421E-4</v>
      </c>
      <c r="S233" s="17">
        <v>0</v>
      </c>
      <c r="T233" s="17"/>
      <c r="U233" s="17">
        <v>3.9424620196324298E-2</v>
      </c>
      <c r="V233" s="17">
        <v>3.41784000329119E-2</v>
      </c>
      <c r="W233" s="17">
        <v>6.5780823920686099E-2</v>
      </c>
      <c r="X233" s="17">
        <v>1.5151399405601699E-2</v>
      </c>
      <c r="Y233" s="17"/>
      <c r="Z233" s="17">
        <v>4.0438756517405597E-2</v>
      </c>
      <c r="AA233" s="17">
        <v>0</v>
      </c>
      <c r="AB233" s="17">
        <v>3.2731234401988302E-2</v>
      </c>
      <c r="AC233" s="17">
        <v>7.8146900634664701E-2</v>
      </c>
      <c r="AD233" s="17">
        <v>2.55057935630238E-2</v>
      </c>
      <c r="AE233" s="17">
        <v>3.1123335818284501E-2</v>
      </c>
      <c r="AF233" s="17">
        <v>0</v>
      </c>
      <c r="AG233" s="17">
        <v>6.7661654757687501E-4</v>
      </c>
      <c r="AH233" s="17">
        <v>3.5495824884474399E-2</v>
      </c>
      <c r="AI233" s="17">
        <v>3.19375083602563E-2</v>
      </c>
      <c r="AJ233" s="17"/>
      <c r="AK233" s="17">
        <v>3.6512637788363903E-2</v>
      </c>
      <c r="AL233" s="17">
        <v>3.0680046693024401E-2</v>
      </c>
      <c r="AM233" s="17">
        <v>1.6286444381533399E-2</v>
      </c>
      <c r="AN233" s="17">
        <v>4.28260671144894E-2</v>
      </c>
      <c r="AO233" s="17">
        <v>6.7672963268083901E-3</v>
      </c>
      <c r="AP233" s="17">
        <v>6.6806280174614693E-2</v>
      </c>
      <c r="AQ233" s="17">
        <v>9.0676571535381906E-3</v>
      </c>
      <c r="AR233" s="17"/>
      <c r="AS233" s="17">
        <v>3.6163061375241702E-2</v>
      </c>
      <c r="AT233" s="17">
        <v>4.0268810067454398E-2</v>
      </c>
      <c r="AU233" s="17"/>
      <c r="AV233" s="17">
        <v>3.9594362584736899E-2</v>
      </c>
      <c r="AW233" s="17">
        <v>1.7978051297161499E-4</v>
      </c>
      <c r="AX233" s="17">
        <v>3.3951764810078403E-2</v>
      </c>
      <c r="AY233" s="17"/>
      <c r="AZ233" s="17">
        <v>1.3886172693095201E-4</v>
      </c>
      <c r="BA233" s="17">
        <v>4.1009168664002997E-2</v>
      </c>
      <c r="BB233" s="17"/>
      <c r="BC233" s="17">
        <v>6.0799423062604802E-2</v>
      </c>
      <c r="BD233" s="17">
        <v>2.5814627931839099E-2</v>
      </c>
      <c r="BE233" s="17"/>
      <c r="BF233" s="17">
        <v>3.9249941370432098E-2</v>
      </c>
      <c r="BG233" s="17">
        <v>1.5151399405601699E-2</v>
      </c>
      <c r="BH233" s="17"/>
      <c r="BI233" s="17">
        <v>1.8710782183007799E-2</v>
      </c>
      <c r="BJ233" s="17">
        <v>4.3936604402642999E-2</v>
      </c>
      <c r="BK233" s="17"/>
      <c r="BL233" s="17">
        <v>5.1417166530749597E-2</v>
      </c>
      <c r="BM233" s="17">
        <v>2.2143877861783099E-2</v>
      </c>
      <c r="BN233" s="17">
        <v>3.2306825174719202E-2</v>
      </c>
      <c r="BO233" s="17">
        <v>0</v>
      </c>
    </row>
    <row r="234" spans="2:67" x14ac:dyDescent="0.35">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17"/>
      <c r="BB234" s="17"/>
      <c r="BC234" s="17"/>
      <c r="BD234" s="17"/>
      <c r="BE234" s="17"/>
      <c r="BF234" s="17"/>
      <c r="BG234" s="17"/>
      <c r="BH234" s="17"/>
      <c r="BI234" s="17"/>
      <c r="BJ234" s="17"/>
      <c r="BK234" s="17"/>
      <c r="BL234" s="17"/>
      <c r="BM234" s="17"/>
      <c r="BN234" s="17"/>
      <c r="BO234" s="17"/>
    </row>
    <row r="235" spans="2:67" x14ac:dyDescent="0.35">
      <c r="B235" s="6" t="s">
        <v>211</v>
      </c>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17"/>
      <c r="BB235" s="17"/>
      <c r="BC235" s="17"/>
      <c r="BD235" s="17"/>
      <c r="BE235" s="17"/>
      <c r="BF235" s="17"/>
      <c r="BG235" s="17"/>
      <c r="BH235" s="17"/>
      <c r="BI235" s="17"/>
      <c r="BJ235" s="17"/>
      <c r="BK235" s="17"/>
      <c r="BL235" s="17"/>
      <c r="BM235" s="17"/>
      <c r="BN235" s="17"/>
      <c r="BO235" s="17"/>
    </row>
    <row r="236" spans="2:67" x14ac:dyDescent="0.35">
      <c r="B236" s="24" t="s">
        <v>85</v>
      </c>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17"/>
      <c r="BB236" s="17"/>
      <c r="BC236" s="17"/>
      <c r="BD236" s="17"/>
      <c r="BE236" s="17"/>
      <c r="BF236" s="17"/>
      <c r="BG236" s="17"/>
      <c r="BH236" s="17"/>
      <c r="BI236" s="17"/>
      <c r="BJ236" s="17"/>
      <c r="BK236" s="17"/>
      <c r="BL236" s="17"/>
      <c r="BM236" s="17"/>
      <c r="BN236" s="17"/>
      <c r="BO236" s="17"/>
    </row>
    <row r="237" spans="2:67" x14ac:dyDescent="0.35">
      <c r="B237" t="s">
        <v>205</v>
      </c>
      <c r="C237" s="17">
        <v>0.70706677799696604</v>
      </c>
      <c r="D237" s="17">
        <v>0.62781564417029101</v>
      </c>
      <c r="E237" s="17">
        <v>0.77621238847830798</v>
      </c>
      <c r="F237" s="17">
        <v>0.87729955544959604</v>
      </c>
      <c r="G237" s="17">
        <v>0.53483270786749804</v>
      </c>
      <c r="H237" s="17">
        <v>0.361784819352854</v>
      </c>
      <c r="I237" s="17">
        <v>0.81439399579373595</v>
      </c>
      <c r="J237" s="17">
        <v>0.65743699155586099</v>
      </c>
      <c r="K237" s="17">
        <v>0.98540806753279198</v>
      </c>
      <c r="L237" s="17">
        <v>0.65443024391618998</v>
      </c>
      <c r="M237" s="17">
        <v>0.66558525960866599</v>
      </c>
      <c r="N237" s="17">
        <v>0.77722606826287999</v>
      </c>
      <c r="O237" s="17">
        <v>0.51494214061170596</v>
      </c>
      <c r="P237" s="17">
        <v>0.651153942927575</v>
      </c>
      <c r="Q237" s="17">
        <v>0.59949337028448502</v>
      </c>
      <c r="R237" s="17">
        <v>0.804184943143475</v>
      </c>
      <c r="S237" s="17">
        <v>0.95894529935346695</v>
      </c>
      <c r="T237" s="17"/>
      <c r="U237" s="17">
        <v>0.71444711884004097</v>
      </c>
      <c r="V237" s="17">
        <v>0.66143725173204304</v>
      </c>
      <c r="W237" s="17">
        <v>0.71576088167729601</v>
      </c>
      <c r="X237" s="17">
        <v>0.75116717749270601</v>
      </c>
      <c r="Y237" s="17"/>
      <c r="Z237" s="17">
        <v>0.71961604487816799</v>
      </c>
      <c r="AA237" s="17">
        <v>0.76230377499218605</v>
      </c>
      <c r="AB237" s="17">
        <v>0.63941760882248599</v>
      </c>
      <c r="AC237" s="17">
        <v>0.58202779298290896</v>
      </c>
      <c r="AD237" s="17">
        <v>0.78470133728041302</v>
      </c>
      <c r="AE237" s="17">
        <v>0.76876193139941396</v>
      </c>
      <c r="AF237" s="17">
        <v>0.68036369791864004</v>
      </c>
      <c r="AG237" s="17">
        <v>0.88263686343107695</v>
      </c>
      <c r="AH237" s="17">
        <v>0.82009157731709104</v>
      </c>
      <c r="AI237" s="17">
        <v>0.74100913876512697</v>
      </c>
      <c r="AJ237" s="17"/>
      <c r="AK237" s="17">
        <v>0.60025783953201095</v>
      </c>
      <c r="AL237" s="17">
        <v>0.66328935932231003</v>
      </c>
      <c r="AM237" s="17">
        <v>0.79855964695720405</v>
      </c>
      <c r="AN237" s="17">
        <v>0.74623704317302098</v>
      </c>
      <c r="AO237" s="17">
        <v>0.75335687514185001</v>
      </c>
      <c r="AP237" s="17">
        <v>0.82757885470467596</v>
      </c>
      <c r="AQ237" s="17">
        <v>0.75592335885573902</v>
      </c>
      <c r="AR237" s="17"/>
      <c r="AS237" s="17">
        <v>0.63540554589898102</v>
      </c>
      <c r="AT237" s="17">
        <v>0.73375833819468606</v>
      </c>
      <c r="AU237" s="17"/>
      <c r="AV237" s="17">
        <v>0.59573968937232602</v>
      </c>
      <c r="AW237" s="17">
        <v>0.61866460709128102</v>
      </c>
      <c r="AX237" s="17">
        <v>0.68448889470331997</v>
      </c>
      <c r="AY237" s="17"/>
      <c r="AZ237" s="17">
        <v>0.60219006166875999</v>
      </c>
      <c r="BA237" s="17">
        <v>0.71205206388254405</v>
      </c>
      <c r="BB237" s="17"/>
      <c r="BC237" s="17">
        <v>0.692314189135946</v>
      </c>
      <c r="BD237" s="17">
        <v>0.71615894543811598</v>
      </c>
      <c r="BE237" s="17"/>
      <c r="BF237" s="17">
        <v>0.70689155060519404</v>
      </c>
      <c r="BG237" s="17">
        <v>0.75116717749270601</v>
      </c>
      <c r="BH237" s="17"/>
      <c r="BI237" s="17">
        <v>0.75343580888026096</v>
      </c>
      <c r="BJ237" s="17">
        <v>0.69622052832912396</v>
      </c>
      <c r="BK237" s="17"/>
      <c r="BL237" s="17">
        <v>0.70889372948646101</v>
      </c>
      <c r="BM237" s="17">
        <v>0.71108010191263205</v>
      </c>
      <c r="BN237" s="17">
        <v>0.71924943120610796</v>
      </c>
      <c r="BO237" s="17">
        <v>0.40634346853448899</v>
      </c>
    </row>
    <row r="238" spans="2:67" x14ac:dyDescent="0.35">
      <c r="B238" t="s">
        <v>206</v>
      </c>
      <c r="C238" s="17">
        <v>0.51389398710520295</v>
      </c>
      <c r="D238" s="17">
        <v>0.473331721077416</v>
      </c>
      <c r="E238" s="17">
        <v>0.54105882409106099</v>
      </c>
      <c r="F238" s="17">
        <v>0.53822602080407</v>
      </c>
      <c r="G238" s="17">
        <v>0.41748438463201298</v>
      </c>
      <c r="H238" s="17">
        <v>0.99268660875404502</v>
      </c>
      <c r="I238" s="17">
        <v>0.81315170672371095</v>
      </c>
      <c r="J238" s="17">
        <v>0.68017746040849802</v>
      </c>
      <c r="K238" s="17">
        <v>0.144017102228576</v>
      </c>
      <c r="L238" s="17">
        <v>0.53661049100045399</v>
      </c>
      <c r="M238" s="17">
        <v>0.37941920124245498</v>
      </c>
      <c r="N238" s="17">
        <v>0.74448515384646896</v>
      </c>
      <c r="O238" s="17">
        <v>0.99601714792913298</v>
      </c>
      <c r="P238" s="17">
        <v>0.48238723586313198</v>
      </c>
      <c r="Q238" s="17">
        <v>0.58776946078916503</v>
      </c>
      <c r="R238" s="17">
        <v>0.43658651447729702</v>
      </c>
      <c r="S238" s="17">
        <v>0.32119642950684502</v>
      </c>
      <c r="T238" s="17"/>
      <c r="U238" s="17">
        <v>0.49887488510078098</v>
      </c>
      <c r="V238" s="17">
        <v>0.58972827064963196</v>
      </c>
      <c r="W238" s="17">
        <v>0.568731366910327</v>
      </c>
      <c r="X238" s="17">
        <v>0.63822176722444601</v>
      </c>
      <c r="Y238" s="17"/>
      <c r="Z238" s="17">
        <v>0.53104093042729394</v>
      </c>
      <c r="AA238" s="17">
        <v>0.44231797194811101</v>
      </c>
      <c r="AB238" s="17">
        <v>0.60979283000751805</v>
      </c>
      <c r="AC238" s="17">
        <v>0.48963243244090299</v>
      </c>
      <c r="AD238" s="17">
        <v>0.41686413642790698</v>
      </c>
      <c r="AE238" s="17">
        <v>0.59020228050410295</v>
      </c>
      <c r="AF238" s="17">
        <v>0.55442827329529099</v>
      </c>
      <c r="AG238" s="17">
        <v>0.45923937346400301</v>
      </c>
      <c r="AH238" s="17">
        <v>0.63194555032315403</v>
      </c>
      <c r="AI238" s="17">
        <v>0.64266118131629302</v>
      </c>
      <c r="AJ238" s="17"/>
      <c r="AK238" s="17">
        <v>0.48528564652803902</v>
      </c>
      <c r="AL238" s="17">
        <v>0.59095973031862303</v>
      </c>
      <c r="AM238" s="17">
        <v>0.54077202579814498</v>
      </c>
      <c r="AN238" s="17">
        <v>0.45713848976418098</v>
      </c>
      <c r="AO238" s="17">
        <v>0.57038017078464598</v>
      </c>
      <c r="AP238" s="17">
        <v>0.62416761137179799</v>
      </c>
      <c r="AQ238" s="17">
        <v>0.52691950180507796</v>
      </c>
      <c r="AR238" s="17"/>
      <c r="AS238" s="17">
        <v>0.62419192332454998</v>
      </c>
      <c r="AT238" s="17">
        <v>0.47281146705785498</v>
      </c>
      <c r="AU238" s="17"/>
      <c r="AV238" s="17">
        <v>0.56602660396537197</v>
      </c>
      <c r="AW238" s="17">
        <v>0.79079091537367197</v>
      </c>
      <c r="AX238" s="17">
        <v>0.54446559588039001</v>
      </c>
      <c r="AY238" s="17"/>
      <c r="AZ238" s="17">
        <v>0.74785752749487699</v>
      </c>
      <c r="BA238" s="17">
        <v>0.50277259451702805</v>
      </c>
      <c r="BB238" s="17"/>
      <c r="BC238" s="17">
        <v>0.487875415310425</v>
      </c>
      <c r="BD238" s="17">
        <v>0.52992949203022499</v>
      </c>
      <c r="BE238" s="17"/>
      <c r="BF238" s="17">
        <v>0.51339998630511696</v>
      </c>
      <c r="BG238" s="17">
        <v>0.63822176722444601</v>
      </c>
      <c r="BH238" s="17"/>
      <c r="BI238" s="17">
        <v>0.64364385762106002</v>
      </c>
      <c r="BJ238" s="17">
        <v>0.48354399998713998</v>
      </c>
      <c r="BK238" s="17"/>
      <c r="BL238" s="17">
        <v>0.42177372699049198</v>
      </c>
      <c r="BM238" s="17">
        <v>0.57396633127754204</v>
      </c>
      <c r="BN238" s="17">
        <v>0.61814144822741401</v>
      </c>
      <c r="BO238" s="17">
        <v>0.59570016701853301</v>
      </c>
    </row>
    <row r="239" spans="2:67" x14ac:dyDescent="0.35">
      <c r="B239" t="s">
        <v>207</v>
      </c>
      <c r="C239" s="17">
        <v>0.28768481261634299</v>
      </c>
      <c r="D239" s="17">
        <v>0.26016901654830898</v>
      </c>
      <c r="E239" s="17">
        <v>0.31931033669563802</v>
      </c>
      <c r="F239" s="17">
        <v>0.257820770082134</v>
      </c>
      <c r="G239" s="17">
        <v>0.27045118312537603</v>
      </c>
      <c r="H239" s="17">
        <v>2.4377970819849299E-3</v>
      </c>
      <c r="I239" s="17">
        <v>0.390107481727612</v>
      </c>
      <c r="J239" s="17">
        <v>0.30418866656152499</v>
      </c>
      <c r="K239" s="17">
        <v>0.54459271165476797</v>
      </c>
      <c r="L239" s="17">
        <v>0.196951298745312</v>
      </c>
      <c r="M239" s="17">
        <v>0.24782785593315501</v>
      </c>
      <c r="N239" s="17">
        <v>0.31823529949407298</v>
      </c>
      <c r="O239" s="17">
        <v>0.48306643335285998</v>
      </c>
      <c r="P239" s="17">
        <v>0.24914525312656399</v>
      </c>
      <c r="Q239" s="17">
        <v>0.23492926203293901</v>
      </c>
      <c r="R239" s="17">
        <v>0.39421436162378598</v>
      </c>
      <c r="S239" s="17">
        <v>0.49328826981982499</v>
      </c>
      <c r="T239" s="17"/>
      <c r="U239" s="17">
        <v>0.29414314133666802</v>
      </c>
      <c r="V239" s="17">
        <v>0.252907912286291</v>
      </c>
      <c r="W239" s="17">
        <v>0.265206602222814</v>
      </c>
      <c r="X239" s="17">
        <v>0.306211003844023</v>
      </c>
      <c r="Y239" s="17"/>
      <c r="Z239" s="17">
        <v>0.30732525745104999</v>
      </c>
      <c r="AA239" s="17">
        <v>0.33148682307161398</v>
      </c>
      <c r="AB239" s="17">
        <v>0.244542415168953</v>
      </c>
      <c r="AC239" s="17">
        <v>0.220818780008433</v>
      </c>
      <c r="AD239" s="17">
        <v>0.186356309427995</v>
      </c>
      <c r="AE239" s="17">
        <v>0.11515266361719199</v>
      </c>
      <c r="AF239" s="17">
        <v>0.363448299075394</v>
      </c>
      <c r="AG239" s="17">
        <v>8.2459263542877498E-2</v>
      </c>
      <c r="AH239" s="17">
        <v>0.16543383776114401</v>
      </c>
      <c r="AI239" s="17">
        <v>0.29977668259316098</v>
      </c>
      <c r="AJ239" s="17"/>
      <c r="AK239" s="17">
        <v>0.243591056118548</v>
      </c>
      <c r="AL239" s="17">
        <v>0.37833192533440901</v>
      </c>
      <c r="AM239" s="17">
        <v>0.28577969634035</v>
      </c>
      <c r="AN239" s="17">
        <v>0.26438367151611802</v>
      </c>
      <c r="AO239" s="17">
        <v>0.38193723888513498</v>
      </c>
      <c r="AP239" s="17">
        <v>0.19000734226153901</v>
      </c>
      <c r="AQ239" s="17">
        <v>0.32663678812208402</v>
      </c>
      <c r="AR239" s="17"/>
      <c r="AS239" s="17">
        <v>0.27929786012311603</v>
      </c>
      <c r="AT239" s="17">
        <v>0.29080868923406999</v>
      </c>
      <c r="AU239" s="17"/>
      <c r="AV239" s="17">
        <v>0.28455914453432102</v>
      </c>
      <c r="AW239" s="17">
        <v>0.34331697263863198</v>
      </c>
      <c r="AX239" s="17">
        <v>0.23009358069324901</v>
      </c>
      <c r="AY239" s="17"/>
      <c r="AZ239" s="17">
        <v>0.60901336635250503</v>
      </c>
      <c r="BA239" s="17">
        <v>0.27241054813078103</v>
      </c>
      <c r="BB239" s="17"/>
      <c r="BC239" s="17">
        <v>0.37757850147362099</v>
      </c>
      <c r="BD239" s="17">
        <v>0.232282436891453</v>
      </c>
      <c r="BE239" s="17"/>
      <c r="BF239" s="17">
        <v>0.28761120112516803</v>
      </c>
      <c r="BG239" s="17">
        <v>0.306211003844023</v>
      </c>
      <c r="BH239" s="17"/>
      <c r="BI239" s="17">
        <v>0.24921742180703499</v>
      </c>
      <c r="BJ239" s="17">
        <v>0.29668277778491198</v>
      </c>
      <c r="BK239" s="17"/>
      <c r="BL239" s="17">
        <v>0.29158588228853599</v>
      </c>
      <c r="BM239" s="17">
        <v>0.276200334682002</v>
      </c>
      <c r="BN239" s="17">
        <v>0.26342319043507501</v>
      </c>
      <c r="BO239" s="17">
        <v>0.53175625128586101</v>
      </c>
    </row>
    <row r="240" spans="2:67" x14ac:dyDescent="0.35">
      <c r="B240" t="s">
        <v>208</v>
      </c>
      <c r="C240" s="17">
        <v>0.232620474528829</v>
      </c>
      <c r="D240" s="17">
        <v>0.30611938703595998</v>
      </c>
      <c r="E240" s="17">
        <v>0.12658465162956301</v>
      </c>
      <c r="F240" s="17">
        <v>0.23499979602963</v>
      </c>
      <c r="G240" s="17">
        <v>0.32199534137532498</v>
      </c>
      <c r="H240" s="17">
        <v>0</v>
      </c>
      <c r="I240" s="17">
        <v>0.47545674941059402</v>
      </c>
      <c r="J240" s="17">
        <v>0.21393616732168599</v>
      </c>
      <c r="K240" s="17">
        <v>0.427991448885712</v>
      </c>
      <c r="L240" s="17">
        <v>0.18618994938675101</v>
      </c>
      <c r="M240" s="17">
        <v>0.22896379772285</v>
      </c>
      <c r="N240" s="17">
        <v>0.37637581806347797</v>
      </c>
      <c r="O240" s="17">
        <v>1.99142603543368E-3</v>
      </c>
      <c r="P240" s="17">
        <v>0.32843379201140799</v>
      </c>
      <c r="Q240" s="17">
        <v>3.8841125348427902E-2</v>
      </c>
      <c r="R240" s="17">
        <v>0.36777657313269502</v>
      </c>
      <c r="S240" s="17">
        <v>1.2356570862921501E-3</v>
      </c>
      <c r="T240" s="17"/>
      <c r="U240" s="17">
        <v>0.23854099367899501</v>
      </c>
      <c r="V240" s="17">
        <v>0.193235037250754</v>
      </c>
      <c r="W240" s="17">
        <v>0.26612529510421601</v>
      </c>
      <c r="X240" s="17">
        <v>0.22224818395952101</v>
      </c>
      <c r="Y240" s="17"/>
      <c r="Z240" s="17">
        <v>0.17096746949948399</v>
      </c>
      <c r="AA240" s="17">
        <v>0.278784593775048</v>
      </c>
      <c r="AB240" s="17">
        <v>0.36650077746597098</v>
      </c>
      <c r="AC240" s="17">
        <v>0.34851097821686899</v>
      </c>
      <c r="AD240" s="17">
        <v>0.18192649446774101</v>
      </c>
      <c r="AE240" s="17">
        <v>0.25817563369472701</v>
      </c>
      <c r="AF240" s="17">
        <v>0.34707600012686202</v>
      </c>
      <c r="AG240" s="17">
        <v>0.17897958143571799</v>
      </c>
      <c r="AH240" s="17">
        <v>0.161751114226796</v>
      </c>
      <c r="AI240" s="17">
        <v>0.27611953893137398</v>
      </c>
      <c r="AJ240" s="17"/>
      <c r="AK240" s="17">
        <v>0.25914838982890598</v>
      </c>
      <c r="AL240" s="17">
        <v>0.121719373940015</v>
      </c>
      <c r="AM240" s="17">
        <v>0.23581337018326201</v>
      </c>
      <c r="AN240" s="17">
        <v>0.22297366478656</v>
      </c>
      <c r="AO240" s="17">
        <v>0.241537274244186</v>
      </c>
      <c r="AP240" s="17">
        <v>0.268074650372982</v>
      </c>
      <c r="AQ240" s="17">
        <v>0.31791781983713702</v>
      </c>
      <c r="AR240" s="17"/>
      <c r="AS240" s="17">
        <v>0.28983846646766998</v>
      </c>
      <c r="AT240" s="17">
        <v>0.211308568055604</v>
      </c>
      <c r="AU240" s="17"/>
      <c r="AV240" s="17">
        <v>0.39388842776357202</v>
      </c>
      <c r="AW240" s="17">
        <v>0.24489621952888099</v>
      </c>
      <c r="AX240" s="17">
        <v>0.24195240913687299</v>
      </c>
      <c r="AY240" s="17"/>
      <c r="AZ240" s="17">
        <v>0.13326360789651301</v>
      </c>
      <c r="BA240" s="17">
        <v>0.237343375876229</v>
      </c>
      <c r="BB240" s="17"/>
      <c r="BC240" s="17">
        <v>0.22196410733903499</v>
      </c>
      <c r="BD240" s="17">
        <v>0.239188099758323</v>
      </c>
      <c r="BE240" s="17"/>
      <c r="BF240" s="17">
        <v>0.23266168752109001</v>
      </c>
      <c r="BG240" s="17">
        <v>0.22224818395952101</v>
      </c>
      <c r="BH240" s="17"/>
      <c r="BI240" s="17">
        <v>0.25438702049746598</v>
      </c>
      <c r="BJ240" s="17">
        <v>0.22752902906436401</v>
      </c>
      <c r="BK240" s="17"/>
      <c r="BL240" s="17">
        <v>0.199667074369898</v>
      </c>
      <c r="BM240" s="17">
        <v>0.253102952415385</v>
      </c>
      <c r="BN240" s="17">
        <v>0.30445963884431898</v>
      </c>
      <c r="BO240" s="17">
        <v>0.191353646523715</v>
      </c>
    </row>
    <row r="241" spans="2:67" x14ac:dyDescent="0.35">
      <c r="B241" t="s">
        <v>209</v>
      </c>
      <c r="C241" s="17">
        <v>0.21368502348056401</v>
      </c>
      <c r="D241" s="17">
        <v>0.17165129768597001</v>
      </c>
      <c r="E241" s="17">
        <v>0.12580098580410101</v>
      </c>
      <c r="F241" s="17">
        <v>0.14017813683215399</v>
      </c>
      <c r="G241" s="17">
        <v>0.41701653777859898</v>
      </c>
      <c r="H241" s="17">
        <v>0.638215180647146</v>
      </c>
      <c r="I241" s="17">
        <v>0.104298196729069</v>
      </c>
      <c r="J241" s="17">
        <v>0.21586098353621699</v>
      </c>
      <c r="K241" s="17">
        <v>1.6359957942104E-2</v>
      </c>
      <c r="L241" s="17">
        <v>0.116779939522379</v>
      </c>
      <c r="M241" s="17">
        <v>0.23501944710987099</v>
      </c>
      <c r="N241" s="17">
        <v>0.13922064681179899</v>
      </c>
      <c r="O241" s="17">
        <v>0.96513715368800301</v>
      </c>
      <c r="P241" s="17">
        <v>0.22101592570932699</v>
      </c>
      <c r="Q241" s="17">
        <v>0.41562409235966302</v>
      </c>
      <c r="R241" s="17">
        <v>0.39091753584698002</v>
      </c>
      <c r="S241" s="17">
        <v>0.678494656221582</v>
      </c>
      <c r="T241" s="17"/>
      <c r="U241" s="17">
        <v>0.20138451485186701</v>
      </c>
      <c r="V241" s="17">
        <v>0.26509221862105198</v>
      </c>
      <c r="W241" s="17">
        <v>0.32855169219318803</v>
      </c>
      <c r="X241" s="17">
        <v>0.31609541117654499</v>
      </c>
      <c r="Y241" s="17"/>
      <c r="Z241" s="17">
        <v>0.25944115249043198</v>
      </c>
      <c r="AA241" s="17">
        <v>0.16225772373265299</v>
      </c>
      <c r="AB241" s="17">
        <v>0.104393537156968</v>
      </c>
      <c r="AC241" s="17">
        <v>0.17892341471046799</v>
      </c>
      <c r="AD241" s="17">
        <v>0.35840411321270699</v>
      </c>
      <c r="AE241" s="17">
        <v>0.30818260835144301</v>
      </c>
      <c r="AF241" s="17">
        <v>0.198708213963042</v>
      </c>
      <c r="AG241" s="17">
        <v>0.248220653801075</v>
      </c>
      <c r="AH241" s="17">
        <v>0.256650317733573</v>
      </c>
      <c r="AI241" s="17">
        <v>0.37563846116841698</v>
      </c>
      <c r="AJ241" s="17"/>
      <c r="AK241" s="17">
        <v>0.20353641449389401</v>
      </c>
      <c r="AL241" s="17">
        <v>0.21560624795654099</v>
      </c>
      <c r="AM241" s="17">
        <v>0.35039732913289801</v>
      </c>
      <c r="AN241" s="17">
        <v>0.175885085230958</v>
      </c>
      <c r="AO241" s="17">
        <v>0.25279045258245397</v>
      </c>
      <c r="AP241" s="17">
        <v>0.17579845127750501</v>
      </c>
      <c r="AQ241" s="17">
        <v>0.22789561988052101</v>
      </c>
      <c r="AR241" s="17"/>
      <c r="AS241" s="17">
        <v>0.193141152504192</v>
      </c>
      <c r="AT241" s="17">
        <v>0.22133697074418701</v>
      </c>
      <c r="AU241" s="17"/>
      <c r="AV241" s="17">
        <v>0.209868517315971</v>
      </c>
      <c r="AW241" s="17">
        <v>0.192087682304179</v>
      </c>
      <c r="AX241" s="17">
        <v>0.19300627712209401</v>
      </c>
      <c r="AY241" s="17"/>
      <c r="AZ241" s="17">
        <v>8.1051064691822799E-2</v>
      </c>
      <c r="BA241" s="17">
        <v>0.21998974225750101</v>
      </c>
      <c r="BB241" s="17"/>
      <c r="BC241" s="17">
        <v>0.20414419848486201</v>
      </c>
      <c r="BD241" s="17">
        <v>0.21956512894577099</v>
      </c>
      <c r="BE241" s="17"/>
      <c r="BF241" s="17">
        <v>0.21327810868315999</v>
      </c>
      <c r="BG241" s="17">
        <v>0.31609541117654499</v>
      </c>
      <c r="BH241" s="17"/>
      <c r="BI241" s="17">
        <v>0.24367894890568401</v>
      </c>
      <c r="BJ241" s="17">
        <v>0.20666909932855301</v>
      </c>
      <c r="BK241" s="17"/>
      <c r="BL241" s="17">
        <v>0.195432226933068</v>
      </c>
      <c r="BM241" s="17">
        <v>0.217587082244002</v>
      </c>
      <c r="BN241" s="17">
        <v>0.29293094659307001</v>
      </c>
      <c r="BO241" s="17">
        <v>0.10459604969054501</v>
      </c>
    </row>
    <row r="242" spans="2:67" x14ac:dyDescent="0.35">
      <c r="B242" t="s">
        <v>210</v>
      </c>
      <c r="C242" s="17">
        <v>3.4552281075172803E-2</v>
      </c>
      <c r="D242" s="17">
        <v>3.6954161484216798E-2</v>
      </c>
      <c r="E242" s="17">
        <v>8.5004777947344599E-3</v>
      </c>
      <c r="F242" s="17">
        <v>6.0899087460646199E-2</v>
      </c>
      <c r="G242" s="17">
        <v>0</v>
      </c>
      <c r="H242" s="17">
        <v>0.319107590323573</v>
      </c>
      <c r="I242" s="17">
        <v>1.27374836959624E-2</v>
      </c>
      <c r="J242" s="17">
        <v>6.3866579206283899E-2</v>
      </c>
      <c r="K242" s="17">
        <v>0</v>
      </c>
      <c r="L242" s="17">
        <v>5.1644431241183297E-3</v>
      </c>
      <c r="M242" s="17">
        <v>5.1459054779204601E-2</v>
      </c>
      <c r="N242" s="17">
        <v>1.1030825694762E-4</v>
      </c>
      <c r="O242" s="17">
        <v>1.8427136173715299E-2</v>
      </c>
      <c r="P242" s="17">
        <v>5.5956844811512002E-2</v>
      </c>
      <c r="Q242" s="17">
        <v>9.9740844916669499E-2</v>
      </c>
      <c r="R242" s="17">
        <v>0</v>
      </c>
      <c r="S242" s="17">
        <v>4.0436872103386798E-2</v>
      </c>
      <c r="T242" s="17"/>
      <c r="U242" s="17">
        <v>2.5595094809219201E-2</v>
      </c>
      <c r="V242" s="17">
        <v>7.3383571550730803E-2</v>
      </c>
      <c r="W242" s="17">
        <v>0.10242396247945799</v>
      </c>
      <c r="X242" s="17">
        <v>0.14557930015977599</v>
      </c>
      <c r="Y242" s="17"/>
      <c r="Z242" s="17">
        <v>2.5831572703699599E-2</v>
      </c>
      <c r="AA242" s="17">
        <v>2.83477552930528E-2</v>
      </c>
      <c r="AB242" s="17">
        <v>3.4512960189569203E-2</v>
      </c>
      <c r="AC242" s="17">
        <v>6.9404914049995103E-2</v>
      </c>
      <c r="AD242" s="17">
        <v>4.5471409841300103E-2</v>
      </c>
      <c r="AE242" s="17">
        <v>4.6695710537313702E-2</v>
      </c>
      <c r="AF242" s="17">
        <v>6.6225423712219705E-2</v>
      </c>
      <c r="AG242" s="17">
        <v>4.2326951610496502E-2</v>
      </c>
      <c r="AH242" s="17">
        <v>4.09302973026206E-2</v>
      </c>
      <c r="AI242" s="17">
        <v>5.9109182408927E-2</v>
      </c>
      <c r="AJ242" s="17"/>
      <c r="AK242" s="17">
        <v>1.6443578269046199E-2</v>
      </c>
      <c r="AL242" s="17">
        <v>4.11292848067474E-2</v>
      </c>
      <c r="AM242" s="17">
        <v>1.21815551943508E-2</v>
      </c>
      <c r="AN242" s="17">
        <v>4.9966464410477703E-2</v>
      </c>
      <c r="AO242" s="17">
        <v>3.20793215104377E-2</v>
      </c>
      <c r="AP242" s="17">
        <v>2.1147044857563399E-2</v>
      </c>
      <c r="AQ242" s="17">
        <v>6.1606998273693703E-2</v>
      </c>
      <c r="AR242" s="17"/>
      <c r="AS242" s="17">
        <v>9.1699723523486903E-2</v>
      </c>
      <c r="AT242" s="17">
        <v>1.32666520732977E-2</v>
      </c>
      <c r="AU242" s="17"/>
      <c r="AV242" s="17">
        <v>0.126115450528934</v>
      </c>
      <c r="AW242" s="17">
        <v>8.0752227165728094E-2</v>
      </c>
      <c r="AX242" s="17">
        <v>8.2000150355579102E-2</v>
      </c>
      <c r="AY242" s="17"/>
      <c r="AZ242" s="17">
        <v>0.111528709220755</v>
      </c>
      <c r="BA242" s="17">
        <v>3.0893227720036401E-2</v>
      </c>
      <c r="BB242" s="17"/>
      <c r="BC242" s="17">
        <v>4.8203109135104102E-2</v>
      </c>
      <c r="BD242" s="17">
        <v>2.6139139788547899E-2</v>
      </c>
      <c r="BE242" s="17"/>
      <c r="BF242" s="17">
        <v>3.4111129176487599E-2</v>
      </c>
      <c r="BG242" s="17">
        <v>0.14557930015977599</v>
      </c>
      <c r="BH242" s="17"/>
      <c r="BI242" s="17">
        <v>6.6033536137485402E-2</v>
      </c>
      <c r="BJ242" s="17">
        <v>2.7188453413511501E-2</v>
      </c>
      <c r="BK242" s="17"/>
      <c r="BL242" s="17">
        <v>2.11952275206026E-2</v>
      </c>
      <c r="BM242" s="17">
        <v>2.72985625447974E-2</v>
      </c>
      <c r="BN242" s="17">
        <v>9.9028007693412703E-2</v>
      </c>
      <c r="BO242" s="17">
        <v>6.8503062066167006E-2</v>
      </c>
    </row>
    <row r="243" spans="2:67" x14ac:dyDescent="0.35">
      <c r="B243" t="s">
        <v>123</v>
      </c>
      <c r="C243" s="17">
        <v>8.2585591877947603E-2</v>
      </c>
      <c r="D243" s="17">
        <v>8.95415545182838E-2</v>
      </c>
      <c r="E243" s="17">
        <v>6.9372425132548293E-2</v>
      </c>
      <c r="F243" s="17">
        <v>1.20198876033054E-4</v>
      </c>
      <c r="G243" s="17">
        <v>0.116646552955365</v>
      </c>
      <c r="H243" s="17">
        <v>0</v>
      </c>
      <c r="I243" s="17">
        <v>6.2114453501250599E-4</v>
      </c>
      <c r="J243" s="17">
        <v>9.1030932205238002E-2</v>
      </c>
      <c r="K243" s="17">
        <v>0</v>
      </c>
      <c r="L243" s="17">
        <v>9.3387125033916593E-2</v>
      </c>
      <c r="M243" s="17">
        <v>0.16150127921677401</v>
      </c>
      <c r="N243" s="17">
        <v>1.1030825694762E-4</v>
      </c>
      <c r="O243" s="17">
        <v>0</v>
      </c>
      <c r="P243" s="17">
        <v>9.6794546283623897E-2</v>
      </c>
      <c r="Q243" s="17">
        <v>9.9329666450004794E-2</v>
      </c>
      <c r="R243" s="17">
        <v>3.56288933034842E-4</v>
      </c>
      <c r="S243" s="17">
        <v>0</v>
      </c>
      <c r="T243" s="17"/>
      <c r="U243" s="17">
        <v>8.7727988054537104E-2</v>
      </c>
      <c r="V243" s="17">
        <v>6.1542478520513699E-2</v>
      </c>
      <c r="W243" s="17">
        <v>3.2098908405229498E-2</v>
      </c>
      <c r="X243" s="17">
        <v>3.7183239659588703E-2</v>
      </c>
      <c r="Y243" s="17"/>
      <c r="Z243" s="17">
        <v>6.7064105968821605E-2</v>
      </c>
      <c r="AA243" s="17">
        <v>7.3039548289994399E-2</v>
      </c>
      <c r="AB243" s="17">
        <v>0.159793908797427</v>
      </c>
      <c r="AC243" s="17">
        <v>0.13489563044040101</v>
      </c>
      <c r="AD243" s="17">
        <v>3.0485740219533602E-4</v>
      </c>
      <c r="AE243" s="17">
        <v>2.79795998809164E-2</v>
      </c>
      <c r="AF243" s="17">
        <v>8.6871923362211699E-4</v>
      </c>
      <c r="AG243" s="17">
        <v>0</v>
      </c>
      <c r="AH243" s="17">
        <v>1.7218488798632799E-2</v>
      </c>
      <c r="AI243" s="17">
        <v>7.4456939514655804E-2</v>
      </c>
      <c r="AJ243" s="17"/>
      <c r="AK243" s="17">
        <v>0.12621912042167599</v>
      </c>
      <c r="AL243" s="17">
        <v>6.9362967611537193E-2</v>
      </c>
      <c r="AM243" s="17">
        <v>2.6918585550318199E-4</v>
      </c>
      <c r="AN243" s="17">
        <v>7.1522517473955605E-2</v>
      </c>
      <c r="AO243" s="17">
        <v>4.40820379531029E-2</v>
      </c>
      <c r="AP243" s="17">
        <v>5.6284181902442602E-2</v>
      </c>
      <c r="AQ243" s="17">
        <v>7.8951814629932907E-2</v>
      </c>
      <c r="AR243" s="17"/>
      <c r="AS243" s="17">
        <v>4.7328389608875997E-2</v>
      </c>
      <c r="AT243" s="17">
        <v>9.5717793337746604E-2</v>
      </c>
      <c r="AU243" s="17"/>
      <c r="AV243" s="17">
        <v>1.3603533043331201E-2</v>
      </c>
      <c r="AW243" s="17">
        <v>1.5094001522521501E-3</v>
      </c>
      <c r="AX243" s="17">
        <v>0.109697620946452</v>
      </c>
      <c r="AY243" s="17"/>
      <c r="AZ243" s="17">
        <v>4.5738326920833601E-3</v>
      </c>
      <c r="BA243" s="17">
        <v>8.62938594095259E-2</v>
      </c>
      <c r="BB243" s="17"/>
      <c r="BC243" s="17">
        <v>0.11738506319726399</v>
      </c>
      <c r="BD243" s="17">
        <v>6.11383311239556E-2</v>
      </c>
      <c r="BE243" s="17"/>
      <c r="BF243" s="17">
        <v>8.2765992415141598E-2</v>
      </c>
      <c r="BG243" s="17">
        <v>3.7183239659588703E-2</v>
      </c>
      <c r="BH243" s="17"/>
      <c r="BI243" s="17">
        <v>5.0058942738168098E-2</v>
      </c>
      <c r="BJ243" s="17">
        <v>9.0193949238623505E-2</v>
      </c>
      <c r="BK243" s="17"/>
      <c r="BL243" s="17">
        <v>0.124189174998975</v>
      </c>
      <c r="BM243" s="17">
        <v>5.3332549057803803E-2</v>
      </c>
      <c r="BN243" s="17">
        <v>3.4462531161003201E-2</v>
      </c>
      <c r="BO243" s="17">
        <v>4.7570763116385903E-2</v>
      </c>
    </row>
    <row r="244" spans="2:67" x14ac:dyDescent="0.35">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17"/>
      <c r="BB244" s="17"/>
      <c r="BC244" s="17"/>
      <c r="BD244" s="17"/>
      <c r="BE244" s="17"/>
      <c r="BF244" s="17"/>
      <c r="BG244" s="17"/>
      <c r="BH244" s="17"/>
      <c r="BI244" s="17"/>
      <c r="BJ244" s="17"/>
      <c r="BK244" s="17"/>
      <c r="BL244" s="17"/>
      <c r="BM244" s="17"/>
      <c r="BN244" s="17"/>
      <c r="BO244" s="17"/>
    </row>
    <row r="245" spans="2:67" x14ac:dyDescent="0.35">
      <c r="B245" s="6" t="s">
        <v>224</v>
      </c>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17"/>
      <c r="BB245" s="17"/>
      <c r="BC245" s="17"/>
      <c r="BD245" s="17"/>
      <c r="BE245" s="17"/>
      <c r="BF245" s="17"/>
      <c r="BG245" s="17"/>
      <c r="BH245" s="17"/>
      <c r="BI245" s="17"/>
      <c r="BJ245" s="17"/>
      <c r="BK245" s="17"/>
      <c r="BL245" s="17"/>
      <c r="BM245" s="17"/>
      <c r="BN245" s="17"/>
      <c r="BO245" s="17"/>
    </row>
    <row r="246" spans="2:67" x14ac:dyDescent="0.35">
      <c r="B246" s="24" t="s">
        <v>223</v>
      </c>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17"/>
      <c r="BB246" s="17"/>
      <c r="BC246" s="17"/>
      <c r="BD246" s="17"/>
      <c r="BE246" s="17"/>
      <c r="BF246" s="17"/>
      <c r="BG246" s="17"/>
      <c r="BH246" s="17"/>
      <c r="BI246" s="17"/>
      <c r="BJ246" s="17"/>
      <c r="BK246" s="17"/>
      <c r="BL246" s="17"/>
      <c r="BM246" s="17"/>
      <c r="BN246" s="17"/>
      <c r="BO246" s="17"/>
    </row>
    <row r="247" spans="2:67" x14ac:dyDescent="0.35">
      <c r="B247" t="s">
        <v>215</v>
      </c>
      <c r="C247" s="17">
        <v>0.286753292686243</v>
      </c>
      <c r="D247" s="17">
        <v>0.28732447862956201</v>
      </c>
      <c r="E247" s="17">
        <v>0.16955347975663099</v>
      </c>
      <c r="F247" s="17">
        <v>0.33145526243394202</v>
      </c>
      <c r="G247" s="17">
        <v>0.64352283589723702</v>
      </c>
      <c r="H247" s="17">
        <v>0.638215180647146</v>
      </c>
      <c r="I247" s="17">
        <v>0.282757018054484</v>
      </c>
      <c r="J247" s="17">
        <v>0.20763598625194199</v>
      </c>
      <c r="K247" s="17">
        <v>2.6520382123439699E-3</v>
      </c>
      <c r="L247" s="17">
        <v>0.272513678802901</v>
      </c>
      <c r="M247" s="17">
        <v>0.33140839856373699</v>
      </c>
      <c r="N247" s="17">
        <v>0.58013046635377497</v>
      </c>
      <c r="O247" s="17">
        <v>0</v>
      </c>
      <c r="P247" s="17">
        <v>0.26157165227990298</v>
      </c>
      <c r="Q247" s="17">
        <v>0.46029463231939099</v>
      </c>
      <c r="R247" s="17">
        <v>0.28188488722786897</v>
      </c>
      <c r="S247" s="17">
        <v>0.15465877025218</v>
      </c>
      <c r="T247" s="17"/>
      <c r="U247" s="17">
        <v>0.27318349463617903</v>
      </c>
      <c r="V247" s="17">
        <v>0.35579352495036498</v>
      </c>
      <c r="W247" s="17">
        <v>0.33792527589944299</v>
      </c>
      <c r="X247" s="17">
        <v>0.37243201849117602</v>
      </c>
      <c r="Y247" s="17"/>
      <c r="Z247" s="17">
        <v>0.29924579322325501</v>
      </c>
      <c r="AA247" s="17">
        <v>0.21964259546244699</v>
      </c>
      <c r="AB247" s="17">
        <v>0.38264696677325999</v>
      </c>
      <c r="AC247" s="17">
        <v>0.35705359639960799</v>
      </c>
      <c r="AD247" s="17">
        <v>0.214650858110565</v>
      </c>
      <c r="AE247" s="17">
        <v>0.43665868421528597</v>
      </c>
      <c r="AF247" s="17">
        <v>0.37947012473004399</v>
      </c>
      <c r="AG247" s="17">
        <v>0.214221064466181</v>
      </c>
      <c r="AH247" s="17">
        <v>0.39079695641770601</v>
      </c>
      <c r="AI247" s="17">
        <v>0.289938245425784</v>
      </c>
      <c r="AJ247" s="17"/>
      <c r="AK247" s="17">
        <v>0.318975742724945</v>
      </c>
      <c r="AL247" s="17">
        <v>0.22938935793327001</v>
      </c>
      <c r="AM247" s="17">
        <v>0.28874164816687398</v>
      </c>
      <c r="AN247" s="17">
        <v>0.31710649844164401</v>
      </c>
      <c r="AO247" s="17">
        <v>0.19693883684229799</v>
      </c>
      <c r="AP247" s="17">
        <v>0.32331404674619302</v>
      </c>
      <c r="AQ247" s="17">
        <v>0.26571605038246998</v>
      </c>
      <c r="AR247" s="17"/>
      <c r="AS247" s="17">
        <v>0.39770266410448901</v>
      </c>
      <c r="AT247" s="17">
        <v>0.245441690674259</v>
      </c>
      <c r="AU247" s="17"/>
      <c r="AV247" s="17">
        <v>0.51742466385640695</v>
      </c>
      <c r="AW247" s="17">
        <v>0.40626698630207297</v>
      </c>
      <c r="AX247" s="17">
        <v>0.30324530899824198</v>
      </c>
      <c r="AY247" s="17"/>
      <c r="AZ247" s="17">
        <v>0.57829992075949399</v>
      </c>
      <c r="BA247" s="17">
        <v>0.27289341123171901</v>
      </c>
      <c r="BB247" s="17"/>
      <c r="BC247" s="17">
        <v>0.237462967678574</v>
      </c>
      <c r="BD247" s="17">
        <v>0.31713578299594197</v>
      </c>
      <c r="BE247" s="17"/>
      <c r="BF247" s="17">
        <v>0.28641282861094502</v>
      </c>
      <c r="BG247" s="17">
        <v>0.37243201849117602</v>
      </c>
      <c r="BH247" s="17"/>
      <c r="BI247" s="17">
        <v>0.45183105817956798</v>
      </c>
      <c r="BJ247" s="17">
        <v>0.248157839498684</v>
      </c>
      <c r="BK247" s="17"/>
      <c r="BL247" s="17">
        <v>0.213849360260323</v>
      </c>
      <c r="BM247" s="17">
        <v>0.336564815278521</v>
      </c>
      <c r="BN247" s="17">
        <v>0.321444506264082</v>
      </c>
      <c r="BO247" s="17">
        <v>0.85164521357981005</v>
      </c>
    </row>
    <row r="248" spans="2:67" x14ac:dyDescent="0.35">
      <c r="B248" t="s">
        <v>216</v>
      </c>
      <c r="C248" s="17">
        <v>0.44303202056177199</v>
      </c>
      <c r="D248" s="17">
        <v>0.50902141812218504</v>
      </c>
      <c r="E248" s="17">
        <v>0.56466842776356796</v>
      </c>
      <c r="F248" s="17">
        <v>0.346107503070051</v>
      </c>
      <c r="G248" s="17">
        <v>0.18174894766078101</v>
      </c>
      <c r="H248" s="17">
        <v>0.35934702227086901</v>
      </c>
      <c r="I248" s="17">
        <v>0.106161630334107</v>
      </c>
      <c r="J248" s="17">
        <v>0.427012017160179</v>
      </c>
      <c r="K248" s="17">
        <v>0.55653260590963205</v>
      </c>
      <c r="L248" s="17">
        <v>0.54031842719395795</v>
      </c>
      <c r="M248" s="17">
        <v>0.40725020793764699</v>
      </c>
      <c r="N248" s="17">
        <v>0.31652480747544798</v>
      </c>
      <c r="O248" s="17">
        <v>3.3867133294280101E-2</v>
      </c>
      <c r="P248" s="17">
        <v>0.51781310626296595</v>
      </c>
      <c r="Q248" s="17">
        <v>0.34022367784726998</v>
      </c>
      <c r="R248" s="17">
        <v>0.28723152751585901</v>
      </c>
      <c r="S248" s="17">
        <v>0.65534467250494499</v>
      </c>
      <c r="T248" s="17"/>
      <c r="U248" s="17">
        <v>0.45491153212357599</v>
      </c>
      <c r="V248" s="17">
        <v>0.37355543184752599</v>
      </c>
      <c r="W248" s="17">
        <v>0.449813326811003</v>
      </c>
      <c r="X248" s="17">
        <v>0.41090553259061002</v>
      </c>
      <c r="Y248" s="17"/>
      <c r="Z248" s="17">
        <v>0.48625169554846098</v>
      </c>
      <c r="AA248" s="17">
        <v>0.37101517538886303</v>
      </c>
      <c r="AB248" s="17">
        <v>0.42682531685953801</v>
      </c>
      <c r="AC248" s="17">
        <v>0.33019297590608099</v>
      </c>
      <c r="AD248" s="17">
        <v>0.55224468651038305</v>
      </c>
      <c r="AE248" s="17">
        <v>0.32920395696782701</v>
      </c>
      <c r="AF248" s="17">
        <v>0.44580897596467201</v>
      </c>
      <c r="AG248" s="17">
        <v>0.50917916923142503</v>
      </c>
      <c r="AH248" s="17">
        <v>0.546430909407295</v>
      </c>
      <c r="AI248" s="17">
        <v>0.53297864250716798</v>
      </c>
      <c r="AJ248" s="17"/>
      <c r="AK248" s="17">
        <v>0.39233508303599901</v>
      </c>
      <c r="AL248" s="17">
        <v>0.468372097343907</v>
      </c>
      <c r="AM248" s="17">
        <v>0.54587180997454099</v>
      </c>
      <c r="AN248" s="17">
        <v>0.51064506340660198</v>
      </c>
      <c r="AO248" s="17">
        <v>0.37290297528753402</v>
      </c>
      <c r="AP248" s="17">
        <v>0.307875399367813</v>
      </c>
      <c r="AQ248" s="17">
        <v>0.39180517751823901</v>
      </c>
      <c r="AR248" s="17"/>
      <c r="AS248" s="17">
        <v>0.32245909694384201</v>
      </c>
      <c r="AT248" s="17">
        <v>0.48792691784918601</v>
      </c>
      <c r="AU248" s="17"/>
      <c r="AV248" s="17">
        <v>0.25854591951531403</v>
      </c>
      <c r="AW248" s="17">
        <v>0.21484333907089501</v>
      </c>
      <c r="AX248" s="17">
        <v>0.47103291427680799</v>
      </c>
      <c r="AY248" s="17"/>
      <c r="AZ248" s="17">
        <v>0.104014830771171</v>
      </c>
      <c r="BA248" s="17">
        <v>0.45914861258890799</v>
      </c>
      <c r="BB248" s="17"/>
      <c r="BC248" s="17">
        <v>0.39235656626273002</v>
      </c>
      <c r="BD248" s="17">
        <v>0.47426830271127501</v>
      </c>
      <c r="BE248" s="17"/>
      <c r="BF248" s="17">
        <v>0.443159682532897</v>
      </c>
      <c r="BG248" s="17">
        <v>0.41090553259061002</v>
      </c>
      <c r="BH248" s="17"/>
      <c r="BI248" s="17">
        <v>0.36255999686353702</v>
      </c>
      <c r="BJ248" s="17">
        <v>0.46184651210926603</v>
      </c>
      <c r="BK248" s="17"/>
      <c r="BL248" s="17">
        <v>0.49219530392724198</v>
      </c>
      <c r="BM248" s="17">
        <v>0.429158091084057</v>
      </c>
      <c r="BN248" s="17">
        <v>0.36006434494786799</v>
      </c>
      <c r="BO248" s="17">
        <v>9.5551331242604107E-2</v>
      </c>
    </row>
    <row r="249" spans="2:67" x14ac:dyDescent="0.35">
      <c r="B249" t="s">
        <v>217</v>
      </c>
      <c r="C249" s="17">
        <v>0.123628244742766</v>
      </c>
      <c r="D249" s="17">
        <v>0.13038616534768299</v>
      </c>
      <c r="E249" s="17">
        <v>0.12916970701272301</v>
      </c>
      <c r="F249" s="17">
        <v>0.26388280317686902</v>
      </c>
      <c r="G249" s="17">
        <v>4.6784685341350502E-4</v>
      </c>
      <c r="H249" s="17">
        <v>0</v>
      </c>
      <c r="I249" s="17">
        <v>0</v>
      </c>
      <c r="J249" s="17">
        <v>0.114229342937955</v>
      </c>
      <c r="K249" s="17">
        <v>0</v>
      </c>
      <c r="L249" s="17">
        <v>8.6717373351457905E-2</v>
      </c>
      <c r="M249" s="17">
        <v>0.12691059301136101</v>
      </c>
      <c r="N249" s="17">
        <v>7.2645228543833304E-2</v>
      </c>
      <c r="O249" s="17">
        <v>0.48207072033514298</v>
      </c>
      <c r="P249" s="17">
        <v>0.19398977681944399</v>
      </c>
      <c r="Q249" s="17">
        <v>9.9946434150001803E-2</v>
      </c>
      <c r="R249" s="17">
        <v>0.17213966074268799</v>
      </c>
      <c r="S249" s="17">
        <v>4.0745786374959798E-2</v>
      </c>
      <c r="T249" s="17"/>
      <c r="U249" s="17">
        <v>0.115081431494618</v>
      </c>
      <c r="V249" s="17">
        <v>0.17549588196962099</v>
      </c>
      <c r="W249" s="17">
        <v>0.117237014728832</v>
      </c>
      <c r="X249" s="17">
        <v>8.7253454136211606E-2</v>
      </c>
      <c r="Y249" s="17"/>
      <c r="Z249" s="17">
        <v>0.10505505962560401</v>
      </c>
      <c r="AA249" s="17">
        <v>0.107193564238171</v>
      </c>
      <c r="AB249" s="17">
        <v>0.113197938775882</v>
      </c>
      <c r="AC249" s="17">
        <v>0.184053282234592</v>
      </c>
      <c r="AD249" s="17">
        <v>8.7931104830946599E-2</v>
      </c>
      <c r="AE249" s="17">
        <v>0.20699058135935999</v>
      </c>
      <c r="AF249" s="17">
        <v>0.16840588043810101</v>
      </c>
      <c r="AG249" s="17">
        <v>0.16335254030923799</v>
      </c>
      <c r="AH249" s="17">
        <v>3.2291051769788699E-2</v>
      </c>
      <c r="AI249" s="17">
        <v>4.9746515267729698E-2</v>
      </c>
      <c r="AJ249" s="17"/>
      <c r="AK249" s="17">
        <v>0.132982652480509</v>
      </c>
      <c r="AL249" s="17">
        <v>0.15983260764007001</v>
      </c>
      <c r="AM249" s="17">
        <v>1.1303125078646401E-2</v>
      </c>
      <c r="AN249" s="17">
        <v>9.2527219308919398E-2</v>
      </c>
      <c r="AO249" s="17">
        <v>0.196413516370639</v>
      </c>
      <c r="AP249" s="17">
        <v>9.6972882769997298E-2</v>
      </c>
      <c r="AQ249" s="17">
        <v>0.18625698786196901</v>
      </c>
      <c r="AR249" s="17"/>
      <c r="AS249" s="17">
        <v>0.143406583195024</v>
      </c>
      <c r="AT249" s="17">
        <v>0.116263851090476</v>
      </c>
      <c r="AU249" s="17"/>
      <c r="AV249" s="17">
        <v>3.8385864609801403E-2</v>
      </c>
      <c r="AW249" s="17">
        <v>0.23346395692713501</v>
      </c>
      <c r="AX249" s="17">
        <v>0.14920975294317901</v>
      </c>
      <c r="AY249" s="17"/>
      <c r="AZ249" s="17">
        <v>0.12690087542073</v>
      </c>
      <c r="BA249" s="17">
        <v>0.123472666633217</v>
      </c>
      <c r="BB249" s="17"/>
      <c r="BC249" s="17">
        <v>0.171854734967469</v>
      </c>
      <c r="BD249" s="17">
        <v>9.3901500768266005E-2</v>
      </c>
      <c r="BE249" s="17"/>
      <c r="BF249" s="17">
        <v>0.12377278831915101</v>
      </c>
      <c r="BG249" s="17">
        <v>8.7253454136211606E-2</v>
      </c>
      <c r="BH249" s="17"/>
      <c r="BI249" s="17">
        <v>8.3736316451407097E-2</v>
      </c>
      <c r="BJ249" s="17">
        <v>0.132955043214561</v>
      </c>
      <c r="BK249" s="17"/>
      <c r="BL249" s="17">
        <v>0.12551314066577701</v>
      </c>
      <c r="BM249" s="17">
        <v>0.10179135302237199</v>
      </c>
      <c r="BN249" s="17">
        <v>0.17671647918347</v>
      </c>
      <c r="BO249" s="17">
        <v>4.9734705634524999E-2</v>
      </c>
    </row>
    <row r="250" spans="2:67" x14ac:dyDescent="0.35">
      <c r="B250" t="s">
        <v>218</v>
      </c>
      <c r="C250" s="17">
        <v>0.106374853321969</v>
      </c>
      <c r="D250" s="17">
        <v>2.3039520747731999E-2</v>
      </c>
      <c r="E250" s="17">
        <v>0.111463555318217</v>
      </c>
      <c r="F250" s="17">
        <v>5.8434232443104799E-2</v>
      </c>
      <c r="G250" s="17">
        <v>0.14363979761059001</v>
      </c>
      <c r="H250" s="17">
        <v>2.4377970819849299E-3</v>
      </c>
      <c r="I250" s="17">
        <v>0.61046020707639703</v>
      </c>
      <c r="J250" s="17">
        <v>0.24985291357775499</v>
      </c>
      <c r="K250" s="17">
        <v>1.2823906992311999E-2</v>
      </c>
      <c r="L250" s="17">
        <v>9.82478930165189E-2</v>
      </c>
      <c r="M250" s="17">
        <v>7.6485553335333897E-2</v>
      </c>
      <c r="N250" s="17">
        <v>3.05891893699957E-2</v>
      </c>
      <c r="O250" s="17">
        <v>9.9571301771683805E-4</v>
      </c>
      <c r="P250" s="17">
        <v>2.64251225115886E-2</v>
      </c>
      <c r="Q250" s="17">
        <v>9.9535255683337098E-2</v>
      </c>
      <c r="R250" s="17">
        <v>0.17249594967572299</v>
      </c>
      <c r="S250" s="17">
        <v>0.14925077086791599</v>
      </c>
      <c r="T250" s="17"/>
      <c r="U250" s="17">
        <v>0.11331698135210801</v>
      </c>
      <c r="V250" s="17">
        <v>7.0783339736674306E-2</v>
      </c>
      <c r="W250" s="17">
        <v>7.6215223515667299E-2</v>
      </c>
      <c r="X250" s="17">
        <v>9.4119112138573199E-2</v>
      </c>
      <c r="Y250" s="17"/>
      <c r="Z250" s="17">
        <v>0.102213210306956</v>
      </c>
      <c r="AA250" s="17">
        <v>0.195945010307084</v>
      </c>
      <c r="AB250" s="17">
        <v>7.7329777591320106E-2</v>
      </c>
      <c r="AC250" s="17">
        <v>8.2366575223270899E-2</v>
      </c>
      <c r="AD250" s="17">
        <v>3.8635288681524799E-2</v>
      </c>
      <c r="AE250" s="17">
        <v>2.6955580304707599E-2</v>
      </c>
      <c r="AF250" s="17">
        <v>6.31501886718346E-3</v>
      </c>
      <c r="AG250" s="17">
        <v>9.9213040871331606E-2</v>
      </c>
      <c r="AH250" s="17">
        <v>2.96139647783898E-2</v>
      </c>
      <c r="AI250" s="17">
        <v>4.95624489642447E-2</v>
      </c>
      <c r="AJ250" s="17"/>
      <c r="AK250" s="17">
        <v>0.134431841002534</v>
      </c>
      <c r="AL250" s="17">
        <v>8.1032435637810804E-2</v>
      </c>
      <c r="AM250" s="17">
        <v>0.136800818738611</v>
      </c>
      <c r="AN250" s="17">
        <v>5.53809203644978E-2</v>
      </c>
      <c r="AO250" s="17">
        <v>0.140369683736354</v>
      </c>
      <c r="AP250" s="17">
        <v>0.18720025709541299</v>
      </c>
      <c r="AQ250" s="17">
        <v>9.8022799070446198E-2</v>
      </c>
      <c r="AR250" s="17"/>
      <c r="AS250" s="17">
        <v>9.0292118571505306E-2</v>
      </c>
      <c r="AT250" s="17">
        <v>0.112363202140736</v>
      </c>
      <c r="AU250" s="17"/>
      <c r="AV250" s="17">
        <v>0.13338784045208099</v>
      </c>
      <c r="AW250" s="17">
        <v>7.3473860146194503E-2</v>
      </c>
      <c r="AX250" s="17">
        <v>4.82023828346132E-2</v>
      </c>
      <c r="AY250" s="17"/>
      <c r="AZ250" s="17">
        <v>9.7480345177769004E-2</v>
      </c>
      <c r="BA250" s="17">
        <v>0.106797690757235</v>
      </c>
      <c r="BB250" s="17"/>
      <c r="BC250" s="17">
        <v>0.13226017798315401</v>
      </c>
      <c r="BD250" s="17">
        <v>9.0419173874541306E-2</v>
      </c>
      <c r="BE250" s="17"/>
      <c r="BF250" s="17">
        <v>0.106423554321545</v>
      </c>
      <c r="BG250" s="17">
        <v>9.4119112138573199E-2</v>
      </c>
      <c r="BH250" s="17"/>
      <c r="BI250" s="17">
        <v>1.7854327838531699E-2</v>
      </c>
      <c r="BJ250" s="17">
        <v>0.127071097829666</v>
      </c>
      <c r="BK250" s="17"/>
      <c r="BL250" s="17">
        <v>0.14477947037583799</v>
      </c>
      <c r="BM250" s="17">
        <v>7.3217666524382899E-2</v>
      </c>
      <c r="BN250" s="17">
        <v>9.2611207012693195E-2</v>
      </c>
      <c r="BO250" s="17">
        <v>2.0561726784907E-3</v>
      </c>
    </row>
    <row r="251" spans="2:67" x14ac:dyDescent="0.35">
      <c r="B251" t="s">
        <v>219</v>
      </c>
      <c r="C251" s="17">
        <v>4.0206569269227999E-2</v>
      </c>
      <c r="D251" s="17">
        <v>5.0228417152837997E-2</v>
      </c>
      <c r="E251" s="17">
        <v>2.5144830148861E-2</v>
      </c>
      <c r="F251" s="17">
        <v>1.20198876033054E-4</v>
      </c>
      <c r="G251" s="17">
        <v>3.0620571977978302E-2</v>
      </c>
      <c r="H251" s="17">
        <v>0</v>
      </c>
      <c r="I251" s="17">
        <v>6.2114453501250599E-4</v>
      </c>
      <c r="J251" s="17">
        <v>1.26974007216978E-3</v>
      </c>
      <c r="K251" s="17">
        <v>0.427991448885712</v>
      </c>
      <c r="L251" s="17">
        <v>2.2026276351640199E-3</v>
      </c>
      <c r="M251" s="17">
        <v>5.7945247151922001E-2</v>
      </c>
      <c r="N251" s="17">
        <v>0</v>
      </c>
      <c r="O251" s="17">
        <v>0.48306643335285998</v>
      </c>
      <c r="P251" s="17">
        <v>2.00342126098032E-4</v>
      </c>
      <c r="Q251" s="17">
        <v>0</v>
      </c>
      <c r="R251" s="17">
        <v>8.6247974837861396E-2</v>
      </c>
      <c r="S251" s="17">
        <v>0</v>
      </c>
      <c r="T251" s="17"/>
      <c r="U251" s="17">
        <v>4.3506560393518703E-2</v>
      </c>
      <c r="V251" s="17">
        <v>2.4371821495813E-2</v>
      </c>
      <c r="W251" s="17">
        <v>1.8809159045054501E-2</v>
      </c>
      <c r="X251" s="17">
        <v>3.4021712803208898E-2</v>
      </c>
      <c r="Y251" s="17"/>
      <c r="Z251" s="17">
        <v>7.2342412957250597E-3</v>
      </c>
      <c r="AA251" s="17">
        <v>0.106203654603435</v>
      </c>
      <c r="AB251" s="17">
        <v>0</v>
      </c>
      <c r="AC251" s="17">
        <v>4.6333570236448102E-2</v>
      </c>
      <c r="AD251" s="17">
        <v>0.106538061866581</v>
      </c>
      <c r="AE251" s="17">
        <v>1.9119715281894399E-4</v>
      </c>
      <c r="AF251" s="17">
        <v>0</v>
      </c>
      <c r="AG251" s="17">
        <v>1.40341851218243E-2</v>
      </c>
      <c r="AH251" s="17">
        <v>8.6711762682101299E-4</v>
      </c>
      <c r="AI251" s="17">
        <v>7.6368537000847794E-2</v>
      </c>
      <c r="AJ251" s="17"/>
      <c r="AK251" s="17">
        <v>2.12746807560126E-2</v>
      </c>
      <c r="AL251" s="17">
        <v>6.1328936129541503E-2</v>
      </c>
      <c r="AM251" s="17">
        <v>1.7282598041327701E-2</v>
      </c>
      <c r="AN251" s="17">
        <v>2.4340298478336402E-2</v>
      </c>
      <c r="AO251" s="17">
        <v>9.3374987763175502E-2</v>
      </c>
      <c r="AP251" s="17">
        <v>8.4637414020583404E-2</v>
      </c>
      <c r="AQ251" s="17">
        <v>5.8198985166875702E-2</v>
      </c>
      <c r="AR251" s="17"/>
      <c r="AS251" s="17">
        <v>4.6121037261704703E-2</v>
      </c>
      <c r="AT251" s="17">
        <v>3.80043382453428E-2</v>
      </c>
      <c r="AU251" s="17"/>
      <c r="AV251" s="17">
        <v>5.2255711566397099E-2</v>
      </c>
      <c r="AW251" s="17">
        <v>7.1951857553701898E-2</v>
      </c>
      <c r="AX251" s="17">
        <v>2.8309640947157901E-2</v>
      </c>
      <c r="AY251" s="17"/>
      <c r="AZ251" s="17">
        <v>9.3304027870835998E-2</v>
      </c>
      <c r="BA251" s="17">
        <v>3.7682360751988997E-2</v>
      </c>
      <c r="BB251" s="17"/>
      <c r="BC251" s="17">
        <v>6.6065553108072494E-2</v>
      </c>
      <c r="BD251" s="17">
        <v>2.4267126269407802E-2</v>
      </c>
      <c r="BE251" s="17"/>
      <c r="BF251" s="17">
        <v>4.0231146215462497E-2</v>
      </c>
      <c r="BG251" s="17">
        <v>3.4021712803208898E-2</v>
      </c>
      <c r="BH251" s="17"/>
      <c r="BI251" s="17">
        <v>8.4018300666955398E-2</v>
      </c>
      <c r="BJ251" s="17">
        <v>2.9963314381607899E-2</v>
      </c>
      <c r="BK251" s="17"/>
      <c r="BL251" s="17">
        <v>2.3662724770820799E-2</v>
      </c>
      <c r="BM251" s="17">
        <v>5.9255141138601503E-2</v>
      </c>
      <c r="BN251" s="17">
        <v>4.9163462591887398E-2</v>
      </c>
      <c r="BO251" s="17">
        <v>1.0125768645697999E-3</v>
      </c>
    </row>
    <row r="252" spans="2:67" x14ac:dyDescent="0.35">
      <c r="B252" t="s">
        <v>83</v>
      </c>
      <c r="C252" s="17">
        <v>5.0194180225668303E-6</v>
      </c>
      <c r="D252" s="17">
        <v>0</v>
      </c>
      <c r="E252" s="17">
        <v>0</v>
      </c>
      <c r="F252" s="17">
        <v>0</v>
      </c>
      <c r="G252" s="17">
        <v>0</v>
      </c>
      <c r="H252" s="17">
        <v>0</v>
      </c>
      <c r="I252" s="17">
        <v>0</v>
      </c>
      <c r="J252" s="17">
        <v>0</v>
      </c>
      <c r="K252" s="17">
        <v>0</v>
      </c>
      <c r="L252" s="17">
        <v>0</v>
      </c>
      <c r="M252" s="17">
        <v>0</v>
      </c>
      <c r="N252" s="17">
        <v>1.1030825694762E-4</v>
      </c>
      <c r="O252" s="17">
        <v>0</v>
      </c>
      <c r="P252" s="17">
        <v>0</v>
      </c>
      <c r="Q252" s="17">
        <v>0</v>
      </c>
      <c r="R252" s="17">
        <v>0</v>
      </c>
      <c r="S252" s="17">
        <v>0</v>
      </c>
      <c r="T252" s="17"/>
      <c r="U252" s="17">
        <v>0</v>
      </c>
      <c r="V252" s="17">
        <v>0</v>
      </c>
      <c r="W252" s="17">
        <v>0</v>
      </c>
      <c r="X252" s="17">
        <v>1.2681698402202E-3</v>
      </c>
      <c r="Y252" s="17"/>
      <c r="Z252" s="17">
        <v>0</v>
      </c>
      <c r="AA252" s="17">
        <v>0</v>
      </c>
      <c r="AB252" s="17">
        <v>0</v>
      </c>
      <c r="AC252" s="17">
        <v>0</v>
      </c>
      <c r="AD252" s="17">
        <v>0</v>
      </c>
      <c r="AE252" s="17">
        <v>0</v>
      </c>
      <c r="AF252" s="17">
        <v>0</v>
      </c>
      <c r="AG252" s="17">
        <v>0</v>
      </c>
      <c r="AH252" s="17">
        <v>0</v>
      </c>
      <c r="AI252" s="17">
        <v>1.4056108342258701E-3</v>
      </c>
      <c r="AJ252" s="17"/>
      <c r="AK252" s="17">
        <v>0</v>
      </c>
      <c r="AL252" s="17">
        <v>4.4565315399908303E-5</v>
      </c>
      <c r="AM252" s="17">
        <v>0</v>
      </c>
      <c r="AN252" s="17">
        <v>0</v>
      </c>
      <c r="AO252" s="17">
        <v>0</v>
      </c>
      <c r="AP252" s="17">
        <v>0</v>
      </c>
      <c r="AQ252" s="17">
        <v>0</v>
      </c>
      <c r="AR252" s="17"/>
      <c r="AS252" s="17">
        <v>1.8499923434282701E-5</v>
      </c>
      <c r="AT252" s="17">
        <v>0</v>
      </c>
      <c r="AU252" s="17"/>
      <c r="AV252" s="17">
        <v>0</v>
      </c>
      <c r="AW252" s="17">
        <v>0</v>
      </c>
      <c r="AX252" s="17">
        <v>0</v>
      </c>
      <c r="AY252" s="17"/>
      <c r="AZ252" s="17">
        <v>0</v>
      </c>
      <c r="BA252" s="17">
        <v>5.2580369331103603E-6</v>
      </c>
      <c r="BB252" s="17"/>
      <c r="BC252" s="17">
        <v>0</v>
      </c>
      <c r="BD252" s="17">
        <v>8.1133805681016193E-6</v>
      </c>
      <c r="BE252" s="17"/>
      <c r="BF252" s="17">
        <v>0</v>
      </c>
      <c r="BG252" s="17">
        <v>1.2681698402202E-3</v>
      </c>
      <c r="BH252" s="17"/>
      <c r="BI252" s="17">
        <v>0</v>
      </c>
      <c r="BJ252" s="17">
        <v>6.1929662150797903E-6</v>
      </c>
      <c r="BK252" s="17"/>
      <c r="BL252" s="17">
        <v>0</v>
      </c>
      <c r="BM252" s="17">
        <v>1.29329520659041E-5</v>
      </c>
      <c r="BN252" s="17">
        <v>0</v>
      </c>
      <c r="BO252" s="17">
        <v>0</v>
      </c>
    </row>
    <row r="253" spans="2:67" x14ac:dyDescent="0.35">
      <c r="B253" t="s">
        <v>220</v>
      </c>
      <c r="C253" s="17">
        <v>0.72978531324801499</v>
      </c>
      <c r="D253" s="17">
        <v>0.79634589675174705</v>
      </c>
      <c r="E253" s="17">
        <v>0.734221907520199</v>
      </c>
      <c r="F253" s="17">
        <v>0.67756276550399297</v>
      </c>
      <c r="G253" s="17">
        <v>0.825271783558018</v>
      </c>
      <c r="H253" s="17">
        <v>0.99756220291801501</v>
      </c>
      <c r="I253" s="17">
        <v>0.38891864838859103</v>
      </c>
      <c r="J253" s="17">
        <v>0.63464800341212002</v>
      </c>
      <c r="K253" s="17">
        <v>0.55918464412197599</v>
      </c>
      <c r="L253" s="17">
        <v>0.81283210599685896</v>
      </c>
      <c r="M253" s="17">
        <v>0.73865860650138304</v>
      </c>
      <c r="N253" s="17">
        <v>0.89665527382922305</v>
      </c>
      <c r="O253" s="17">
        <v>3.3867133294280101E-2</v>
      </c>
      <c r="P253" s="17">
        <v>0.77938475854287004</v>
      </c>
      <c r="Q253" s="17">
        <v>0.80051831016666097</v>
      </c>
      <c r="R253" s="17">
        <v>0.56911641474372798</v>
      </c>
      <c r="S253" s="17">
        <v>0.81000344275712499</v>
      </c>
      <c r="T253" s="17"/>
      <c r="U253" s="17">
        <v>0.72809502675975502</v>
      </c>
      <c r="V253" s="17">
        <v>0.72934895679789102</v>
      </c>
      <c r="W253" s="17">
        <v>0.78773860271044605</v>
      </c>
      <c r="X253" s="17">
        <v>0.78333755108178604</v>
      </c>
      <c r="Y253" s="17"/>
      <c r="Z253" s="17">
        <v>0.78549748877171499</v>
      </c>
      <c r="AA253" s="17">
        <v>0.59065777085131099</v>
      </c>
      <c r="AB253" s="17">
        <v>0.809472283632798</v>
      </c>
      <c r="AC253" s="17">
        <v>0.68724657230568897</v>
      </c>
      <c r="AD253" s="17">
        <v>0.766895544620948</v>
      </c>
      <c r="AE253" s="17">
        <v>0.76586264118311398</v>
      </c>
      <c r="AF253" s="17">
        <v>0.82527910069471599</v>
      </c>
      <c r="AG253" s="17">
        <v>0.72340023369760598</v>
      </c>
      <c r="AH253" s="17">
        <v>0.93722786582499995</v>
      </c>
      <c r="AI253" s="17">
        <v>0.82291688793295203</v>
      </c>
      <c r="AJ253" s="17"/>
      <c r="AK253" s="17">
        <v>0.71131082576094395</v>
      </c>
      <c r="AL253" s="17">
        <v>0.69776145527717803</v>
      </c>
      <c r="AM253" s="17">
        <v>0.83461345814141497</v>
      </c>
      <c r="AN253" s="17">
        <v>0.82775156184824605</v>
      </c>
      <c r="AO253" s="17">
        <v>0.56984181212983198</v>
      </c>
      <c r="AP253" s="17">
        <v>0.63118944611400596</v>
      </c>
      <c r="AQ253" s="17">
        <v>0.65752122790070899</v>
      </c>
      <c r="AR253" s="17"/>
      <c r="AS253" s="17">
        <v>0.72016176104833196</v>
      </c>
      <c r="AT253" s="17">
        <v>0.73336860852344499</v>
      </c>
      <c r="AU253" s="17"/>
      <c r="AV253" s="17">
        <v>0.77597058337172098</v>
      </c>
      <c r="AW253" s="17">
        <v>0.62111032537296795</v>
      </c>
      <c r="AX253" s="17">
        <v>0.77427822327505003</v>
      </c>
      <c r="AY253" s="17"/>
      <c r="AZ253" s="17">
        <v>0.68231475153066501</v>
      </c>
      <c r="BA253" s="17">
        <v>0.732042023820627</v>
      </c>
      <c r="BB253" s="17"/>
      <c r="BC253" s="17">
        <v>0.62981953394130397</v>
      </c>
      <c r="BD253" s="17">
        <v>0.79140408570721699</v>
      </c>
      <c r="BE253" s="17"/>
      <c r="BF253" s="17">
        <v>0.72957251114384103</v>
      </c>
      <c r="BG253" s="17">
        <v>0.78333755108178604</v>
      </c>
      <c r="BH253" s="17"/>
      <c r="BI253" s="17">
        <v>0.81439105504310605</v>
      </c>
      <c r="BJ253" s="17">
        <v>0.71000435160794995</v>
      </c>
      <c r="BK253" s="17"/>
      <c r="BL253" s="17">
        <v>0.70604466418756495</v>
      </c>
      <c r="BM253" s="17">
        <v>0.765722906362577</v>
      </c>
      <c r="BN253" s="17">
        <v>0.68150885121195004</v>
      </c>
      <c r="BO253" s="17">
        <v>0.947196544822414</v>
      </c>
    </row>
    <row r="254" spans="2:67" x14ac:dyDescent="0.35">
      <c r="B254" t="s">
        <v>221</v>
      </c>
      <c r="C254" s="17">
        <v>0.146581422591197</v>
      </c>
      <c r="D254" s="17">
        <v>7.3267937900569999E-2</v>
      </c>
      <c r="E254" s="17">
        <v>0.13660838546707901</v>
      </c>
      <c r="F254" s="17">
        <v>5.8554431319137797E-2</v>
      </c>
      <c r="G254" s="17">
        <v>0.174260369588569</v>
      </c>
      <c r="H254" s="17">
        <v>2.4377970819849299E-3</v>
      </c>
      <c r="I254" s="17">
        <v>0.61108135161140897</v>
      </c>
      <c r="J254" s="17">
        <v>0.25112265364992498</v>
      </c>
      <c r="K254" s="17">
        <v>0.44081535587802401</v>
      </c>
      <c r="L254" s="17">
        <v>0.100450520651683</v>
      </c>
      <c r="M254" s="17">
        <v>0.134430800487256</v>
      </c>
      <c r="N254" s="17">
        <v>3.05891893699957E-2</v>
      </c>
      <c r="O254" s="17">
        <v>0.48406214637057698</v>
      </c>
      <c r="P254" s="17">
        <v>2.6625464637686599E-2</v>
      </c>
      <c r="Q254" s="17">
        <v>9.9535255683337098E-2</v>
      </c>
      <c r="R254" s="17">
        <v>0.25874392451358402</v>
      </c>
      <c r="S254" s="17">
        <v>0.14925077086791599</v>
      </c>
      <c r="T254" s="17"/>
      <c r="U254" s="17">
        <v>0.15682354174562699</v>
      </c>
      <c r="V254" s="17">
        <v>9.5155161232487295E-2</v>
      </c>
      <c r="W254" s="17">
        <v>9.5024382560721807E-2</v>
      </c>
      <c r="X254" s="17">
        <v>0.128140824941782</v>
      </c>
      <c r="Y254" s="17"/>
      <c r="Z254" s="17">
        <v>0.109447451602681</v>
      </c>
      <c r="AA254" s="17">
        <v>0.30214866491051801</v>
      </c>
      <c r="AB254" s="17">
        <v>7.7329777591320106E-2</v>
      </c>
      <c r="AC254" s="17">
        <v>0.128700145459719</v>
      </c>
      <c r="AD254" s="17">
        <v>0.14517335054810601</v>
      </c>
      <c r="AE254" s="17">
        <v>2.71467774575265E-2</v>
      </c>
      <c r="AF254" s="17">
        <v>6.31501886718346E-3</v>
      </c>
      <c r="AG254" s="17">
        <v>0.11324722599315599</v>
      </c>
      <c r="AH254" s="17">
        <v>3.0481082405210799E-2</v>
      </c>
      <c r="AI254" s="17">
        <v>0.125930985965092</v>
      </c>
      <c r="AJ254" s="17"/>
      <c r="AK254" s="17">
        <v>0.15570652175854699</v>
      </c>
      <c r="AL254" s="17">
        <v>0.142361371767352</v>
      </c>
      <c r="AM254" s="17">
        <v>0.154083416779938</v>
      </c>
      <c r="AN254" s="17">
        <v>7.9721218842834202E-2</v>
      </c>
      <c r="AO254" s="17">
        <v>0.23374467149952999</v>
      </c>
      <c r="AP254" s="17">
        <v>0.27183767111599599</v>
      </c>
      <c r="AQ254" s="17">
        <v>0.156221784237322</v>
      </c>
      <c r="AR254" s="17"/>
      <c r="AS254" s="17">
        <v>0.13641315583321001</v>
      </c>
      <c r="AT254" s="17">
        <v>0.150367540386079</v>
      </c>
      <c r="AU254" s="17"/>
      <c r="AV254" s="17">
        <v>0.18564355201847799</v>
      </c>
      <c r="AW254" s="17">
        <v>0.14542571769989601</v>
      </c>
      <c r="AX254" s="17">
        <v>7.6512023781771105E-2</v>
      </c>
      <c r="AY254" s="17"/>
      <c r="AZ254" s="17">
        <v>0.19078437304860499</v>
      </c>
      <c r="BA254" s="17">
        <v>0.14448005150922399</v>
      </c>
      <c r="BB254" s="17"/>
      <c r="BC254" s="17">
        <v>0.198325731091227</v>
      </c>
      <c r="BD254" s="17">
        <v>0.114686300143949</v>
      </c>
      <c r="BE254" s="17"/>
      <c r="BF254" s="17">
        <v>0.14665470053700699</v>
      </c>
      <c r="BG254" s="17">
        <v>0.128140824941782</v>
      </c>
      <c r="BH254" s="17"/>
      <c r="BI254" s="17">
        <v>0.10187262850548701</v>
      </c>
      <c r="BJ254" s="17">
        <v>0.15703441221127401</v>
      </c>
      <c r="BK254" s="17"/>
      <c r="BL254" s="17">
        <v>0.16844219514665801</v>
      </c>
      <c r="BM254" s="17">
        <v>0.132472807662984</v>
      </c>
      <c r="BN254" s="17">
        <v>0.14177466960458099</v>
      </c>
      <c r="BO254" s="17">
        <v>3.0687495430605002E-3</v>
      </c>
    </row>
    <row r="255" spans="2:67" x14ac:dyDescent="0.35">
      <c r="B255" t="s">
        <v>187</v>
      </c>
      <c r="C255" s="17">
        <v>0.58320389065681899</v>
      </c>
      <c r="D255" s="17">
        <v>0.72307795885117698</v>
      </c>
      <c r="E255" s="17">
        <v>0.59761352205312002</v>
      </c>
      <c r="F255" s="17">
        <v>0.61900833418485501</v>
      </c>
      <c r="G255" s="17">
        <v>0.65101141396944895</v>
      </c>
      <c r="H255" s="17">
        <v>0.99512440583603001</v>
      </c>
      <c r="I255" s="17">
        <v>-0.222162703222819</v>
      </c>
      <c r="J255" s="17">
        <v>0.38352534976219599</v>
      </c>
      <c r="K255" s="17">
        <v>0.118369288243952</v>
      </c>
      <c r="L255" s="17">
        <v>0.71238158534517604</v>
      </c>
      <c r="M255" s="17">
        <v>0.60422780601412696</v>
      </c>
      <c r="N255" s="17">
        <v>0.86606608445922795</v>
      </c>
      <c r="O255" s="17">
        <v>-0.450195013076297</v>
      </c>
      <c r="P255" s="17">
        <v>0.75275929390518304</v>
      </c>
      <c r="Q255" s="17">
        <v>0.70098305448332399</v>
      </c>
      <c r="R255" s="17">
        <v>0.31037249023014402</v>
      </c>
      <c r="S255" s="17">
        <v>0.66075267188920905</v>
      </c>
      <c r="T255" s="17"/>
      <c r="U255" s="17">
        <v>0.57127148501412806</v>
      </c>
      <c r="V255" s="17">
        <v>0.63419379556540401</v>
      </c>
      <c r="W255" s="17">
        <v>0.69271422014972395</v>
      </c>
      <c r="X255" s="17">
        <v>0.65519672614000402</v>
      </c>
      <c r="Y255" s="17"/>
      <c r="Z255" s="17">
        <v>0.676050037169034</v>
      </c>
      <c r="AA255" s="17">
        <v>0.28850910594079199</v>
      </c>
      <c r="AB255" s="17">
        <v>0.73214250604147801</v>
      </c>
      <c r="AC255" s="17">
        <v>0.55854642684597</v>
      </c>
      <c r="AD255" s="17">
        <v>0.62172219407284202</v>
      </c>
      <c r="AE255" s="17">
        <v>0.73871586372558695</v>
      </c>
      <c r="AF255" s="17">
        <v>0.818964081827532</v>
      </c>
      <c r="AG255" s="17">
        <v>0.61015300770445002</v>
      </c>
      <c r="AH255" s="17">
        <v>0.90674678341978998</v>
      </c>
      <c r="AI255" s="17">
        <v>0.69698590196786003</v>
      </c>
      <c r="AJ255" s="17"/>
      <c r="AK255" s="17">
        <v>0.55560430400239702</v>
      </c>
      <c r="AL255" s="17">
        <v>0.55540008350982595</v>
      </c>
      <c r="AM255" s="17">
        <v>0.68053004136147699</v>
      </c>
      <c r="AN255" s="17">
        <v>0.74803034300541205</v>
      </c>
      <c r="AO255" s="17">
        <v>0.33609714063030199</v>
      </c>
      <c r="AP255" s="17">
        <v>0.35935177499801002</v>
      </c>
      <c r="AQ255" s="17">
        <v>0.50129944366338697</v>
      </c>
      <c r="AR255" s="17"/>
      <c r="AS255" s="17">
        <v>0.58374860521512195</v>
      </c>
      <c r="AT255" s="17">
        <v>0.58300106813736596</v>
      </c>
      <c r="AU255" s="17"/>
      <c r="AV255" s="17">
        <v>0.59032703135324305</v>
      </c>
      <c r="AW255" s="17">
        <v>0.47568460767307202</v>
      </c>
      <c r="AX255" s="17">
        <v>0.69776619949327801</v>
      </c>
      <c r="AY255" s="17"/>
      <c r="AZ255" s="17">
        <v>0.49153037848205999</v>
      </c>
      <c r="BA255" s="17">
        <v>0.58756197231140295</v>
      </c>
      <c r="BB255" s="17"/>
      <c r="BC255" s="17">
        <v>0.43149380285007699</v>
      </c>
      <c r="BD255" s="17">
        <v>0.676717785563268</v>
      </c>
      <c r="BE255" s="17"/>
      <c r="BF255" s="17">
        <v>0.58291781060683401</v>
      </c>
      <c r="BG255" s="17">
        <v>0.65519672614000402</v>
      </c>
      <c r="BH255" s="17"/>
      <c r="BI255" s="17">
        <v>0.71251842653761899</v>
      </c>
      <c r="BJ255" s="17">
        <v>0.55296993939667605</v>
      </c>
      <c r="BK255" s="17"/>
      <c r="BL255" s="17">
        <v>0.53760246904090703</v>
      </c>
      <c r="BM255" s="17">
        <v>0.63325009869959303</v>
      </c>
      <c r="BN255" s="17">
        <v>0.53973418160736897</v>
      </c>
      <c r="BO255" s="17">
        <v>0.94412779527935398</v>
      </c>
    </row>
    <row r="256" spans="2:67" x14ac:dyDescent="0.35">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17"/>
      <c r="BB256" s="17"/>
      <c r="BC256" s="17"/>
      <c r="BD256" s="17"/>
      <c r="BE256" s="17"/>
      <c r="BF256" s="17"/>
      <c r="BG256" s="17"/>
      <c r="BH256" s="17"/>
      <c r="BI256" s="17"/>
      <c r="BJ256" s="17"/>
      <c r="BK256" s="17"/>
      <c r="BL256" s="17"/>
      <c r="BM256" s="17"/>
      <c r="BN256" s="17"/>
      <c r="BO256" s="17"/>
    </row>
    <row r="257" spans="2:67" x14ac:dyDescent="0.35">
      <c r="B257" s="6" t="s">
        <v>225</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17"/>
      <c r="BB257" s="17"/>
      <c r="BC257" s="17"/>
      <c r="BD257" s="17"/>
      <c r="BE257" s="17"/>
      <c r="BF257" s="17"/>
      <c r="BG257" s="17"/>
      <c r="BH257" s="17"/>
      <c r="BI257" s="17"/>
      <c r="BJ257" s="17"/>
      <c r="BK257" s="17"/>
      <c r="BL257" s="17"/>
      <c r="BM257" s="17"/>
      <c r="BN257" s="17"/>
      <c r="BO257" s="17"/>
    </row>
    <row r="258" spans="2:67" x14ac:dyDescent="0.35">
      <c r="B258" s="24" t="s">
        <v>85</v>
      </c>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17"/>
      <c r="BB258" s="17"/>
      <c r="BC258" s="17"/>
      <c r="BD258" s="17"/>
      <c r="BE258" s="17"/>
      <c r="BF258" s="17"/>
      <c r="BG258" s="17"/>
      <c r="BH258" s="17"/>
      <c r="BI258" s="17"/>
      <c r="BJ258" s="17"/>
      <c r="BK258" s="17"/>
      <c r="BL258" s="17"/>
      <c r="BM258" s="17"/>
      <c r="BN258" s="17"/>
      <c r="BO258" s="17"/>
    </row>
    <row r="259" spans="2:67" x14ac:dyDescent="0.35">
      <c r="B259" t="s">
        <v>215</v>
      </c>
      <c r="C259" s="17">
        <v>0.297429371807653</v>
      </c>
      <c r="D259" s="17">
        <v>0.316518866137115</v>
      </c>
      <c r="E259" s="17">
        <v>0.23630772194838001</v>
      </c>
      <c r="F259" s="17">
        <v>0.182096268001773</v>
      </c>
      <c r="G259" s="17">
        <v>0.23959668772069101</v>
      </c>
      <c r="H259" s="17">
        <v>0.95732277097071905</v>
      </c>
      <c r="I259" s="17">
        <v>0.56421829130793899</v>
      </c>
      <c r="J259" s="17">
        <v>0.20105406276274401</v>
      </c>
      <c r="K259" s="17">
        <v>1.5475945204656E-2</v>
      </c>
      <c r="L259" s="17">
        <v>0.36635631654909201</v>
      </c>
      <c r="M259" s="17">
        <v>0.28510626627338098</v>
      </c>
      <c r="N259" s="17">
        <v>0.54127479470329298</v>
      </c>
      <c r="O259" s="17">
        <v>1.99142603543368E-3</v>
      </c>
      <c r="P259" s="17">
        <v>0.25886573674376501</v>
      </c>
      <c r="Q259" s="17">
        <v>0.42762384556862199</v>
      </c>
      <c r="R259" s="17">
        <v>0.39367992822423398</v>
      </c>
      <c r="S259" s="17">
        <v>0.30808188341806803</v>
      </c>
      <c r="T259" s="17"/>
      <c r="U259" s="17">
        <v>0.28348235540696898</v>
      </c>
      <c r="V259" s="17">
        <v>0.37331346227488099</v>
      </c>
      <c r="W259" s="17">
        <v>0.31403355143460399</v>
      </c>
      <c r="X259" s="17">
        <v>0.40490500017088499</v>
      </c>
      <c r="Y259" s="17"/>
      <c r="Z259" s="17">
        <v>0.31283416060455499</v>
      </c>
      <c r="AA259" s="17">
        <v>0.237885270117626</v>
      </c>
      <c r="AB259" s="17">
        <v>0.39290462468369403</v>
      </c>
      <c r="AC259" s="17">
        <v>0.32618315268970799</v>
      </c>
      <c r="AD259" s="17">
        <v>0.287250893089945</v>
      </c>
      <c r="AE259" s="17">
        <v>0.30803906980142398</v>
      </c>
      <c r="AF259" s="17">
        <v>0.50186956772757696</v>
      </c>
      <c r="AG259" s="17">
        <v>0.148546255746939</v>
      </c>
      <c r="AH259" s="17">
        <v>0.37944589293796599</v>
      </c>
      <c r="AI259" s="17">
        <v>0.37398080298769698</v>
      </c>
      <c r="AJ259" s="17"/>
      <c r="AK259" s="17">
        <v>0.34645353439757898</v>
      </c>
      <c r="AL259" s="17">
        <v>0.246804174991234</v>
      </c>
      <c r="AM259" s="17">
        <v>0.22193637668413799</v>
      </c>
      <c r="AN259" s="17">
        <v>0.31008888667182199</v>
      </c>
      <c r="AO259" s="17">
        <v>8.9078275694121897E-2</v>
      </c>
      <c r="AP259" s="17">
        <v>0.47718893878395902</v>
      </c>
      <c r="AQ259" s="17">
        <v>0.32988495356502401</v>
      </c>
      <c r="AR259" s="17"/>
      <c r="AS259" s="17">
        <v>0.39041494056785903</v>
      </c>
      <c r="AT259" s="17">
        <v>0.26279516536966202</v>
      </c>
      <c r="AU259" s="17"/>
      <c r="AV259" s="17">
        <v>0.40551739168135598</v>
      </c>
      <c r="AW259" s="17">
        <v>0.45973020540187798</v>
      </c>
      <c r="AX259" s="17">
        <v>0.341888062026171</v>
      </c>
      <c r="AY259" s="17"/>
      <c r="AZ259" s="17">
        <v>0.45260685076083501</v>
      </c>
      <c r="BA259" s="17">
        <v>0.29005305299572498</v>
      </c>
      <c r="BB259" s="17"/>
      <c r="BC259" s="17">
        <v>0.25890592522411698</v>
      </c>
      <c r="BD259" s="17">
        <v>0.32117175560533301</v>
      </c>
      <c r="BE259" s="17"/>
      <c r="BF259" s="17">
        <v>0.29700233091341099</v>
      </c>
      <c r="BG259" s="17">
        <v>0.40490500017088499</v>
      </c>
      <c r="BH259" s="17"/>
      <c r="BI259" s="17">
        <v>0.50470273549979905</v>
      </c>
      <c r="BJ259" s="17">
        <v>0.24894574794765501</v>
      </c>
      <c r="BK259" s="17"/>
      <c r="BL259" s="17">
        <v>0.214670330703634</v>
      </c>
      <c r="BM259" s="17">
        <v>0.359373685663328</v>
      </c>
      <c r="BN259" s="17">
        <v>0.363283043349441</v>
      </c>
      <c r="BO259" s="17">
        <v>0.64808612050009695</v>
      </c>
    </row>
    <row r="260" spans="2:67" x14ac:dyDescent="0.35">
      <c r="B260" t="s">
        <v>216</v>
      </c>
      <c r="C260" s="17">
        <v>0.46633873434747503</v>
      </c>
      <c r="D260" s="17">
        <v>0.49612394690573902</v>
      </c>
      <c r="E260" s="17">
        <v>0.54443252775067597</v>
      </c>
      <c r="F260" s="17">
        <v>0.38844710836465002</v>
      </c>
      <c r="G260" s="17">
        <v>0.43887581775739698</v>
      </c>
      <c r="H260" s="17">
        <v>4.0239431947295498E-2</v>
      </c>
      <c r="I260" s="17">
        <v>0.12604629691091901</v>
      </c>
      <c r="J260" s="17">
        <v>0.46640506212240201</v>
      </c>
      <c r="K260" s="17">
        <v>0.54282468617987201</v>
      </c>
      <c r="L260" s="17">
        <v>0.37547050223126399</v>
      </c>
      <c r="M260" s="17">
        <v>0.53968463166751601</v>
      </c>
      <c r="N260" s="17">
        <v>0.39274627527168299</v>
      </c>
      <c r="O260" s="17">
        <v>3.0879994241129499E-2</v>
      </c>
      <c r="P260" s="17">
        <v>0.64103277505817902</v>
      </c>
      <c r="Q260" s="17">
        <v>0.34361723099609798</v>
      </c>
      <c r="R260" s="17">
        <v>0.26168446135735601</v>
      </c>
      <c r="S260" s="17">
        <v>0.50192155933905702</v>
      </c>
      <c r="T260" s="17"/>
      <c r="U260" s="17">
        <v>0.48159828006090299</v>
      </c>
      <c r="V260" s="17">
        <v>0.37636183973366699</v>
      </c>
      <c r="W260" s="17">
        <v>0.47994781263914799</v>
      </c>
      <c r="X260" s="17">
        <v>0.42430938251804901</v>
      </c>
      <c r="Y260" s="17"/>
      <c r="Z260" s="17">
        <v>0.46057082097315899</v>
      </c>
      <c r="AA260" s="17">
        <v>0.45150472181537599</v>
      </c>
      <c r="AB260" s="17">
        <v>0.44641742859782502</v>
      </c>
      <c r="AC260" s="17">
        <v>0.59531595547988003</v>
      </c>
      <c r="AD260" s="17">
        <v>0.50815964561461902</v>
      </c>
      <c r="AE260" s="17">
        <v>0.45779267624494302</v>
      </c>
      <c r="AF260" s="17">
        <v>0.22338930738662</v>
      </c>
      <c r="AG260" s="17">
        <v>0.61497917525457302</v>
      </c>
      <c r="AH260" s="17">
        <v>0.51624021246806095</v>
      </c>
      <c r="AI260" s="17">
        <v>0.48630596498777501</v>
      </c>
      <c r="AJ260" s="17"/>
      <c r="AK260" s="17">
        <v>0.35050390159825001</v>
      </c>
      <c r="AL260" s="17">
        <v>0.48734859644650702</v>
      </c>
      <c r="AM260" s="17">
        <v>0.59177578974147305</v>
      </c>
      <c r="AN260" s="17">
        <v>0.52187478138944199</v>
      </c>
      <c r="AO260" s="17">
        <v>0.57488200395910105</v>
      </c>
      <c r="AP260" s="17">
        <v>0.39913557262446703</v>
      </c>
      <c r="AQ260" s="17">
        <v>0.39124689461817502</v>
      </c>
      <c r="AR260" s="17"/>
      <c r="AS260" s="17">
        <v>0.37394930260697401</v>
      </c>
      <c r="AT260" s="17">
        <v>0.50075089845264897</v>
      </c>
      <c r="AU260" s="17"/>
      <c r="AV260" s="17">
        <v>0.33675237606717001</v>
      </c>
      <c r="AW260" s="17">
        <v>0.36900714388821199</v>
      </c>
      <c r="AX260" s="17">
        <v>0.436421409131726</v>
      </c>
      <c r="AY260" s="17"/>
      <c r="AZ260" s="17">
        <v>0.44909676436505003</v>
      </c>
      <c r="BA260" s="17">
        <v>0.46715832665168</v>
      </c>
      <c r="BB260" s="17"/>
      <c r="BC260" s="17">
        <v>0.44377386276657499</v>
      </c>
      <c r="BD260" s="17">
        <v>0.48024568943409701</v>
      </c>
      <c r="BE260" s="17"/>
      <c r="BF260" s="17">
        <v>0.46650573269177797</v>
      </c>
      <c r="BG260" s="17">
        <v>0.42430938251804901</v>
      </c>
      <c r="BH260" s="17"/>
      <c r="BI260" s="17">
        <v>0.39928598211944599</v>
      </c>
      <c r="BJ260" s="17">
        <v>0.48202314434542298</v>
      </c>
      <c r="BK260" s="17"/>
      <c r="BL260" s="17">
        <v>0.52517735920849495</v>
      </c>
      <c r="BM260" s="17">
        <v>0.41233078543645602</v>
      </c>
      <c r="BN260" s="17">
        <v>0.44348713234541998</v>
      </c>
      <c r="BO260" s="17">
        <v>0.29401603721372899</v>
      </c>
    </row>
    <row r="261" spans="2:67" x14ac:dyDescent="0.35">
      <c r="B261" t="s">
        <v>217</v>
      </c>
      <c r="C261" s="17">
        <v>0.135459420141334</v>
      </c>
      <c r="D261" s="17">
        <v>0.120954259946997</v>
      </c>
      <c r="E261" s="17">
        <v>0.11501306937000701</v>
      </c>
      <c r="F261" s="17">
        <v>0.41185873247579402</v>
      </c>
      <c r="G261" s="17">
        <v>3.4013975874024299E-2</v>
      </c>
      <c r="H261" s="17">
        <v>0</v>
      </c>
      <c r="I261" s="17">
        <v>0.30911426724613</v>
      </c>
      <c r="J261" s="17">
        <v>0.15976418337350601</v>
      </c>
      <c r="K261" s="17">
        <v>1.370791972976E-2</v>
      </c>
      <c r="L261" s="17">
        <v>0.120477893263174</v>
      </c>
      <c r="M261" s="17">
        <v>0.11155087324591299</v>
      </c>
      <c r="N261" s="17">
        <v>2.2550575741020401E-2</v>
      </c>
      <c r="O261" s="17">
        <v>0.48406214637057698</v>
      </c>
      <c r="P261" s="17">
        <v>3.3069419144329299E-3</v>
      </c>
      <c r="Q261" s="17">
        <v>0.19865933290001</v>
      </c>
      <c r="R261" s="17">
        <v>0.17213966074268799</v>
      </c>
      <c r="S261" s="17">
        <v>0.18999655724287501</v>
      </c>
      <c r="T261" s="17"/>
      <c r="U261" s="17">
        <v>0.13313117113855699</v>
      </c>
      <c r="V261" s="17">
        <v>0.14671468530895701</v>
      </c>
      <c r="W261" s="17">
        <v>0.15992369594504199</v>
      </c>
      <c r="X261" s="17">
        <v>8.4965562295956698E-2</v>
      </c>
      <c r="Y261" s="17"/>
      <c r="Z261" s="17">
        <v>0.15990264777706401</v>
      </c>
      <c r="AA261" s="17">
        <v>9.5477516260072698E-2</v>
      </c>
      <c r="AB261" s="17">
        <v>7.8746326072591397E-2</v>
      </c>
      <c r="AC261" s="17">
        <v>3.9488244677706501E-2</v>
      </c>
      <c r="AD261" s="17">
        <v>0.13723860603336999</v>
      </c>
      <c r="AE261" s="17">
        <v>0.20636666632335099</v>
      </c>
      <c r="AF261" s="17">
        <v>0.15427801516598499</v>
      </c>
      <c r="AG261" s="17">
        <v>5.5169977578630403E-2</v>
      </c>
      <c r="AH261" s="17">
        <v>7.6874827687858194E-2</v>
      </c>
      <c r="AI261" s="17">
        <v>9.9031090701191996E-2</v>
      </c>
      <c r="AJ261" s="17"/>
      <c r="AK261" s="17">
        <v>0.191771461536454</v>
      </c>
      <c r="AL261" s="17">
        <v>0.265693627943273</v>
      </c>
      <c r="AM261" s="17">
        <v>2.5157301167457499E-2</v>
      </c>
      <c r="AN261" s="17">
        <v>7.5356667496514596E-2</v>
      </c>
      <c r="AO261" s="17">
        <v>0.275359968180516</v>
      </c>
      <c r="AP261" s="17">
        <v>1.7370276570848501E-2</v>
      </c>
      <c r="AQ261" s="17">
        <v>8.03802519389058E-2</v>
      </c>
      <c r="AR261" s="17"/>
      <c r="AS261" s="17">
        <v>0.12767965119856001</v>
      </c>
      <c r="AT261" s="17">
        <v>0.138357139940185</v>
      </c>
      <c r="AU261" s="17"/>
      <c r="AV261" s="17">
        <v>0.147261456585463</v>
      </c>
      <c r="AW261" s="17">
        <v>9.7177111480819603E-2</v>
      </c>
      <c r="AX261" s="17">
        <v>0.138916676195315</v>
      </c>
      <c r="AY261" s="17"/>
      <c r="AZ261" s="17">
        <v>7.63364377738458E-2</v>
      </c>
      <c r="BA261" s="17">
        <v>0.13826981485838</v>
      </c>
      <c r="BB261" s="17"/>
      <c r="BC261" s="17">
        <v>0.15811632725859201</v>
      </c>
      <c r="BD261" s="17">
        <v>0.12149574263704099</v>
      </c>
      <c r="BE261" s="17"/>
      <c r="BF261" s="17">
        <v>0.13566005113588001</v>
      </c>
      <c r="BG261" s="17">
        <v>8.4965562295956698E-2</v>
      </c>
      <c r="BH261" s="17"/>
      <c r="BI261" s="17">
        <v>1.87833143312739E-2</v>
      </c>
      <c r="BJ261" s="17">
        <v>0.16275130331811399</v>
      </c>
      <c r="BK261" s="17"/>
      <c r="BL261" s="17">
        <v>0.15712477007047401</v>
      </c>
      <c r="BM261" s="17">
        <v>0.105653105872506</v>
      </c>
      <c r="BN261" s="17">
        <v>0.16791953660805101</v>
      </c>
      <c r="BO261" s="17">
        <v>5.3806790956382099E-2</v>
      </c>
    </row>
    <row r="262" spans="2:67" x14ac:dyDescent="0.35">
      <c r="B262" t="s">
        <v>218</v>
      </c>
      <c r="C262" s="17">
        <v>6.1933787609021303E-2</v>
      </c>
      <c r="D262" s="17">
        <v>4.4359865992927898E-2</v>
      </c>
      <c r="E262" s="17">
        <v>5.5517735172514501E-2</v>
      </c>
      <c r="F262" s="17">
        <v>1.75978911577831E-2</v>
      </c>
      <c r="G262" s="17">
        <v>0.28751351864788699</v>
      </c>
      <c r="H262" s="17">
        <v>2.4377970819849299E-3</v>
      </c>
      <c r="I262" s="17">
        <v>0</v>
      </c>
      <c r="J262" s="17">
        <v>0.17158883618697399</v>
      </c>
      <c r="K262" s="17">
        <v>0</v>
      </c>
      <c r="L262" s="17">
        <v>4.43081629225529E-2</v>
      </c>
      <c r="M262" s="17">
        <v>3.8428797949551098E-2</v>
      </c>
      <c r="N262" s="17">
        <v>2.89890056083183E-2</v>
      </c>
      <c r="O262" s="17">
        <v>9.9571301771683805E-4</v>
      </c>
      <c r="P262" s="17">
        <v>9.6794546283623897E-2</v>
      </c>
      <c r="Q262" s="17">
        <v>3.1879639154955902E-3</v>
      </c>
      <c r="R262" s="17">
        <v>0.172317805209205</v>
      </c>
      <c r="S262" s="17">
        <v>0</v>
      </c>
      <c r="T262" s="17"/>
      <c r="U262" s="17">
        <v>6.0951415834933402E-2</v>
      </c>
      <c r="V262" s="17">
        <v>7.0705738343655095E-2</v>
      </c>
      <c r="W262" s="17">
        <v>4.1776264707739E-2</v>
      </c>
      <c r="X262" s="17">
        <v>6.3391359836990999E-2</v>
      </c>
      <c r="Y262" s="17"/>
      <c r="Z262" s="17">
        <v>3.8278739182994501E-2</v>
      </c>
      <c r="AA262" s="17">
        <v>0.15356213789794201</v>
      </c>
      <c r="AB262" s="17">
        <v>1.0704719316128701E-3</v>
      </c>
      <c r="AC262" s="17">
        <v>3.9012647152705797E-2</v>
      </c>
      <c r="AD262" s="17">
        <v>2.84772843894621E-2</v>
      </c>
      <c r="AE262" s="17">
        <v>2.7801587630281802E-2</v>
      </c>
      <c r="AF262" s="17">
        <v>8.9207445557947296E-2</v>
      </c>
      <c r="AG262" s="17">
        <v>0.181304591419858</v>
      </c>
      <c r="AH262" s="17">
        <v>2.6581463977765001E-2</v>
      </c>
      <c r="AI262" s="17">
        <v>2.8953010170051599E-2</v>
      </c>
      <c r="AJ262" s="17"/>
      <c r="AK262" s="17">
        <v>9.0027130383502199E-2</v>
      </c>
      <c r="AL262" s="17">
        <v>1.5360061898680901E-4</v>
      </c>
      <c r="AM262" s="17">
        <v>0.15119592800774101</v>
      </c>
      <c r="AN262" s="17">
        <v>4.3987429599421701E-2</v>
      </c>
      <c r="AO262" s="17">
        <v>3.9349187593266402E-2</v>
      </c>
      <c r="AP262" s="17">
        <v>2.4947689826847402E-2</v>
      </c>
      <c r="AQ262" s="17">
        <v>8.4717151030104298E-2</v>
      </c>
      <c r="AR262" s="17"/>
      <c r="AS262" s="17">
        <v>7.9960479881833593E-2</v>
      </c>
      <c r="AT262" s="17">
        <v>5.5219410422376602E-2</v>
      </c>
      <c r="AU262" s="17"/>
      <c r="AV262" s="17">
        <v>0.11024345746669099</v>
      </c>
      <c r="AW262" s="17">
        <v>2.1336816753884801E-3</v>
      </c>
      <c r="AX262" s="17">
        <v>6.0705214401562999E-2</v>
      </c>
      <c r="AY262" s="17"/>
      <c r="AZ262" s="17">
        <v>2.1806602119985901E-2</v>
      </c>
      <c r="BA262" s="17">
        <v>6.3841222342393894E-2</v>
      </c>
      <c r="BB262" s="17"/>
      <c r="BC262" s="17">
        <v>7.3726189737577996E-2</v>
      </c>
      <c r="BD262" s="17">
        <v>5.4666012732605303E-2</v>
      </c>
      <c r="BE262" s="17"/>
      <c r="BF262" s="17">
        <v>6.1927996129063197E-2</v>
      </c>
      <c r="BG262" s="17">
        <v>6.3391359836990999E-2</v>
      </c>
      <c r="BH262" s="17"/>
      <c r="BI262" s="17">
        <v>2.6786147256155701E-2</v>
      </c>
      <c r="BJ262" s="17">
        <v>7.0155224961511095E-2</v>
      </c>
      <c r="BK262" s="17"/>
      <c r="BL262" s="17">
        <v>6.89381180738671E-2</v>
      </c>
      <c r="BM262" s="17">
        <v>6.2644932165528106E-2</v>
      </c>
      <c r="BN262" s="17">
        <v>2.4966681858830199E-2</v>
      </c>
      <c r="BO262" s="17">
        <v>3.1027212584343001E-3</v>
      </c>
    </row>
    <row r="263" spans="2:67" x14ac:dyDescent="0.35">
      <c r="B263" t="s">
        <v>219</v>
      </c>
      <c r="C263" s="17">
        <v>2.5951512831881601E-2</v>
      </c>
      <c r="D263" s="17">
        <v>0</v>
      </c>
      <c r="E263" s="17">
        <v>1.0064922756052499E-4</v>
      </c>
      <c r="F263" s="17">
        <v>0</v>
      </c>
      <c r="G263" s="17">
        <v>0</v>
      </c>
      <c r="H263" s="17">
        <v>0</v>
      </c>
      <c r="I263" s="17">
        <v>6.2114453501250599E-4</v>
      </c>
      <c r="J263" s="17">
        <v>1.1878555543746101E-3</v>
      </c>
      <c r="K263" s="17">
        <v>0.427991448885712</v>
      </c>
      <c r="L263" s="17">
        <v>9.3387125033916593E-2</v>
      </c>
      <c r="M263" s="17">
        <v>2.5229430863639199E-2</v>
      </c>
      <c r="N263" s="17">
        <v>0</v>
      </c>
      <c r="O263" s="17">
        <v>0.48207072033514298</v>
      </c>
      <c r="P263" s="17">
        <v>0</v>
      </c>
      <c r="Q263" s="17">
        <v>0</v>
      </c>
      <c r="R263" s="17">
        <v>1.78144466517421E-4</v>
      </c>
      <c r="S263" s="17">
        <v>0</v>
      </c>
      <c r="T263" s="17"/>
      <c r="U263" s="17">
        <v>2.68050374177672E-2</v>
      </c>
      <c r="V263" s="17">
        <v>2.4371491631491299E-2</v>
      </c>
      <c r="W263" s="17">
        <v>4.3186752734667103E-3</v>
      </c>
      <c r="X263" s="17">
        <v>2.2428695178118199E-2</v>
      </c>
      <c r="Y263" s="17"/>
      <c r="Z263" s="17">
        <v>0</v>
      </c>
      <c r="AA263" s="17">
        <v>6.1570353908982897E-2</v>
      </c>
      <c r="AB263" s="17">
        <v>7.5418883034786305E-2</v>
      </c>
      <c r="AC263" s="17">
        <v>0</v>
      </c>
      <c r="AD263" s="17">
        <v>3.8873570872604297E-2</v>
      </c>
      <c r="AE263" s="17">
        <v>0</v>
      </c>
      <c r="AF263" s="17">
        <v>2.9067380454572998E-4</v>
      </c>
      <c r="AG263" s="17">
        <v>0</v>
      </c>
      <c r="AH263" s="17">
        <v>8.5760292835008805E-4</v>
      </c>
      <c r="AI263" s="17">
        <v>1.1729131153284399E-2</v>
      </c>
      <c r="AJ263" s="17"/>
      <c r="AK263" s="17">
        <v>8.1015166223443996E-3</v>
      </c>
      <c r="AL263" s="17">
        <v>0</v>
      </c>
      <c r="AM263" s="17">
        <v>2.1925905221595001E-4</v>
      </c>
      <c r="AN263" s="17">
        <v>3.4940635027158898E-2</v>
      </c>
      <c r="AO263" s="17">
        <v>2.1330564572994301E-2</v>
      </c>
      <c r="AP263" s="17">
        <v>8.1357522193878401E-2</v>
      </c>
      <c r="AQ263" s="17">
        <v>5.8130824598328502E-2</v>
      </c>
      <c r="AR263" s="17"/>
      <c r="AS263" s="17">
        <v>2.5574780576638801E-2</v>
      </c>
      <c r="AT263" s="17">
        <v>2.6091833774947198E-2</v>
      </c>
      <c r="AU263" s="17"/>
      <c r="AV263" s="17">
        <v>2.2531819932079101E-4</v>
      </c>
      <c r="AW263" s="17">
        <v>7.1951857553701898E-2</v>
      </c>
      <c r="AX263" s="17">
        <v>1.5867247121238701E-2</v>
      </c>
      <c r="AY263" s="17"/>
      <c r="AZ263" s="17">
        <v>1.53344980282874E-4</v>
      </c>
      <c r="BA263" s="17">
        <v>2.71778216501504E-2</v>
      </c>
      <c r="BB263" s="17"/>
      <c r="BC263" s="17">
        <v>3.4869284178861197E-2</v>
      </c>
      <c r="BD263" s="17">
        <v>2.04554015355876E-2</v>
      </c>
      <c r="BE263" s="17"/>
      <c r="BF263" s="17">
        <v>2.5965510304834499E-2</v>
      </c>
      <c r="BG263" s="17">
        <v>2.2428695178118199E-2</v>
      </c>
      <c r="BH263" s="17"/>
      <c r="BI263" s="17">
        <v>5.0441820793324897E-2</v>
      </c>
      <c r="BJ263" s="17">
        <v>2.02229481081398E-2</v>
      </c>
      <c r="BK263" s="17"/>
      <c r="BL263" s="17">
        <v>1.6754316021261099E-2</v>
      </c>
      <c r="BM263" s="17">
        <v>4.7087755463077301E-2</v>
      </c>
      <c r="BN263" s="17">
        <v>3.4360583825863902E-4</v>
      </c>
      <c r="BO263" s="17">
        <v>9.8833007135729002E-4</v>
      </c>
    </row>
    <row r="264" spans="2:67" x14ac:dyDescent="0.35">
      <c r="B264" t="s">
        <v>83</v>
      </c>
      <c r="C264" s="17">
        <v>1.28871732626358E-2</v>
      </c>
      <c r="D264" s="17">
        <v>2.2043061017221699E-2</v>
      </c>
      <c r="E264" s="17">
        <v>4.8628296530860898E-2</v>
      </c>
      <c r="F264" s="17">
        <v>0</v>
      </c>
      <c r="G264" s="17">
        <v>0</v>
      </c>
      <c r="H264" s="17">
        <v>0</v>
      </c>
      <c r="I264" s="17">
        <v>0</v>
      </c>
      <c r="J264" s="17">
        <v>0</v>
      </c>
      <c r="K264" s="17">
        <v>0</v>
      </c>
      <c r="L264" s="17">
        <v>0</v>
      </c>
      <c r="M264" s="17">
        <v>0</v>
      </c>
      <c r="N264" s="17">
        <v>1.4439348675685301E-2</v>
      </c>
      <c r="O264" s="17">
        <v>0</v>
      </c>
      <c r="P264" s="17">
        <v>0</v>
      </c>
      <c r="Q264" s="17">
        <v>2.6911626619774899E-2</v>
      </c>
      <c r="R264" s="17">
        <v>0</v>
      </c>
      <c r="S264" s="17">
        <v>0</v>
      </c>
      <c r="T264" s="17"/>
      <c r="U264" s="17">
        <v>1.4031740140870899E-2</v>
      </c>
      <c r="V264" s="17">
        <v>8.5327827073486094E-3</v>
      </c>
      <c r="W264" s="17">
        <v>0</v>
      </c>
      <c r="X264" s="17">
        <v>0</v>
      </c>
      <c r="Y264" s="17"/>
      <c r="Z264" s="17">
        <v>2.8413631462227501E-2</v>
      </c>
      <c r="AA264" s="17">
        <v>0</v>
      </c>
      <c r="AB264" s="17">
        <v>5.4422656794902999E-3</v>
      </c>
      <c r="AC264" s="17">
        <v>0</v>
      </c>
      <c r="AD264" s="17">
        <v>0</v>
      </c>
      <c r="AE264" s="17">
        <v>0</v>
      </c>
      <c r="AF264" s="17">
        <v>3.0964990357324799E-2</v>
      </c>
      <c r="AG264" s="17">
        <v>0</v>
      </c>
      <c r="AH264" s="17">
        <v>0</v>
      </c>
      <c r="AI264" s="17">
        <v>0</v>
      </c>
      <c r="AJ264" s="17"/>
      <c r="AK264" s="17">
        <v>1.31424554618701E-2</v>
      </c>
      <c r="AL264" s="17">
        <v>0</v>
      </c>
      <c r="AM264" s="17">
        <v>9.7153453469753497E-3</v>
      </c>
      <c r="AN264" s="17">
        <v>1.3751599815641001E-2</v>
      </c>
      <c r="AO264" s="17">
        <v>0</v>
      </c>
      <c r="AP264" s="17">
        <v>0</v>
      </c>
      <c r="AQ264" s="17">
        <v>5.5639924249462E-2</v>
      </c>
      <c r="AR264" s="17"/>
      <c r="AS264" s="17">
        <v>2.42084516813461E-3</v>
      </c>
      <c r="AT264" s="17">
        <v>1.6785552040180299E-2</v>
      </c>
      <c r="AU264" s="17"/>
      <c r="AV264" s="17">
        <v>0</v>
      </c>
      <c r="AW264" s="17">
        <v>0</v>
      </c>
      <c r="AX264" s="17">
        <v>6.20139112398634E-3</v>
      </c>
      <c r="AY264" s="17"/>
      <c r="AZ264" s="17">
        <v>0</v>
      </c>
      <c r="BA264" s="17">
        <v>1.34997615016703E-2</v>
      </c>
      <c r="BB264" s="17"/>
      <c r="BC264" s="17">
        <v>3.06084108342774E-2</v>
      </c>
      <c r="BD264" s="17">
        <v>1.9653980553362201E-3</v>
      </c>
      <c r="BE264" s="17"/>
      <c r="BF264" s="17">
        <v>1.2938378825032799E-2</v>
      </c>
      <c r="BG264" s="17">
        <v>0</v>
      </c>
      <c r="BH264" s="17"/>
      <c r="BI264" s="17">
        <v>0</v>
      </c>
      <c r="BJ264" s="17">
        <v>1.5901631319158002E-2</v>
      </c>
      <c r="BK264" s="17"/>
      <c r="BL264" s="17">
        <v>1.7335105922269001E-2</v>
      </c>
      <c r="BM264" s="17">
        <v>1.29097353991048E-2</v>
      </c>
      <c r="BN264" s="17">
        <v>0</v>
      </c>
      <c r="BO264" s="17">
        <v>0</v>
      </c>
    </row>
    <row r="265" spans="2:67" x14ac:dyDescent="0.35">
      <c r="B265" t="s">
        <v>220</v>
      </c>
      <c r="C265" s="17">
        <v>0.76376810615512702</v>
      </c>
      <c r="D265" s="17">
        <v>0.81264281304285302</v>
      </c>
      <c r="E265" s="17">
        <v>0.78074024969905698</v>
      </c>
      <c r="F265" s="17">
        <v>0.57054337636642305</v>
      </c>
      <c r="G265" s="17">
        <v>0.67847250547808802</v>
      </c>
      <c r="H265" s="17">
        <v>0.99756220291801501</v>
      </c>
      <c r="I265" s="17">
        <v>0.69026458821885806</v>
      </c>
      <c r="J265" s="17">
        <v>0.66745912488514603</v>
      </c>
      <c r="K265" s="17">
        <v>0.55830063138452801</v>
      </c>
      <c r="L265" s="17">
        <v>0.74182681878035595</v>
      </c>
      <c r="M265" s="17">
        <v>0.82479089794089699</v>
      </c>
      <c r="N265" s="17">
        <v>0.93402106997497603</v>
      </c>
      <c r="O265" s="17">
        <v>3.2871420276563201E-2</v>
      </c>
      <c r="P265" s="17">
        <v>0.89989851180194302</v>
      </c>
      <c r="Q265" s="17">
        <v>0.77124107656471996</v>
      </c>
      <c r="R265" s="17">
        <v>0.65536438958158905</v>
      </c>
      <c r="S265" s="17">
        <v>0.81000344275712499</v>
      </c>
      <c r="T265" s="17"/>
      <c r="U265" s="17">
        <v>0.76508063546787197</v>
      </c>
      <c r="V265" s="17">
        <v>0.74967530200854804</v>
      </c>
      <c r="W265" s="17">
        <v>0.79398136407375197</v>
      </c>
      <c r="X265" s="17">
        <v>0.82921438268893399</v>
      </c>
      <c r="Y265" s="17"/>
      <c r="Z265" s="17">
        <v>0.77340498157771398</v>
      </c>
      <c r="AA265" s="17">
        <v>0.68938999193300199</v>
      </c>
      <c r="AB265" s="17">
        <v>0.83932205328151899</v>
      </c>
      <c r="AC265" s="17">
        <v>0.92149910816958802</v>
      </c>
      <c r="AD265" s="17">
        <v>0.79541053870456402</v>
      </c>
      <c r="AE265" s="17">
        <v>0.76583174604636695</v>
      </c>
      <c r="AF265" s="17">
        <v>0.72525887511419695</v>
      </c>
      <c r="AG265" s="17">
        <v>0.76352543100151204</v>
      </c>
      <c r="AH265" s="17">
        <v>0.895686105406027</v>
      </c>
      <c r="AI265" s="17">
        <v>0.86028676797547199</v>
      </c>
      <c r="AJ265" s="17"/>
      <c r="AK265" s="17">
        <v>0.69695743599582904</v>
      </c>
      <c r="AL265" s="17">
        <v>0.73415277143774005</v>
      </c>
      <c r="AM265" s="17">
        <v>0.81371216642561095</v>
      </c>
      <c r="AN265" s="17">
        <v>0.83196366806126398</v>
      </c>
      <c r="AO265" s="17">
        <v>0.66396027965322302</v>
      </c>
      <c r="AP265" s="17">
        <v>0.87632451140842604</v>
      </c>
      <c r="AQ265" s="17">
        <v>0.72113184818319898</v>
      </c>
      <c r="AR265" s="17"/>
      <c r="AS265" s="17">
        <v>0.76436424317483298</v>
      </c>
      <c r="AT265" s="17">
        <v>0.76354606382231105</v>
      </c>
      <c r="AU265" s="17"/>
      <c r="AV265" s="17">
        <v>0.74226976774852504</v>
      </c>
      <c r="AW265" s="17">
        <v>0.82873734929009002</v>
      </c>
      <c r="AX265" s="17">
        <v>0.77830947115789695</v>
      </c>
      <c r="AY265" s="17"/>
      <c r="AZ265" s="17">
        <v>0.90170361512588504</v>
      </c>
      <c r="BA265" s="17">
        <v>0.75721137964740504</v>
      </c>
      <c r="BB265" s="17"/>
      <c r="BC265" s="17">
        <v>0.70267978799069197</v>
      </c>
      <c r="BD265" s="17">
        <v>0.80141744503943002</v>
      </c>
      <c r="BE265" s="17"/>
      <c r="BF265" s="17">
        <v>0.76350806360518897</v>
      </c>
      <c r="BG265" s="17">
        <v>0.82921438268893399</v>
      </c>
      <c r="BH265" s="17"/>
      <c r="BI265" s="17">
        <v>0.90398871761924504</v>
      </c>
      <c r="BJ265" s="17">
        <v>0.73096889229307704</v>
      </c>
      <c r="BK265" s="17"/>
      <c r="BL265" s="17">
        <v>0.73984768991212901</v>
      </c>
      <c r="BM265" s="17">
        <v>0.77170447109978402</v>
      </c>
      <c r="BN265" s="17">
        <v>0.80677017569485998</v>
      </c>
      <c r="BO265" s="17">
        <v>0.94210215771382599</v>
      </c>
    </row>
    <row r="266" spans="2:67" x14ac:dyDescent="0.35">
      <c r="B266" t="s">
        <v>221</v>
      </c>
      <c r="C266" s="17">
        <v>8.7885300440902897E-2</v>
      </c>
      <c r="D266" s="17">
        <v>4.4359865992927898E-2</v>
      </c>
      <c r="E266" s="17">
        <v>5.5618384400075001E-2</v>
      </c>
      <c r="F266" s="17">
        <v>1.75978911577831E-2</v>
      </c>
      <c r="G266" s="17">
        <v>0.28751351864788699</v>
      </c>
      <c r="H266" s="17">
        <v>2.4377970819849299E-3</v>
      </c>
      <c r="I266" s="17">
        <v>6.2114453501250599E-4</v>
      </c>
      <c r="J266" s="17">
        <v>0.17277669174134799</v>
      </c>
      <c r="K266" s="17">
        <v>0.427991448885712</v>
      </c>
      <c r="L266" s="17">
        <v>0.13769528795647001</v>
      </c>
      <c r="M266" s="17">
        <v>6.3658228813190304E-2</v>
      </c>
      <c r="N266" s="17">
        <v>2.89890056083183E-2</v>
      </c>
      <c r="O266" s="17">
        <v>0.48306643335285998</v>
      </c>
      <c r="P266" s="17">
        <v>9.6794546283623897E-2</v>
      </c>
      <c r="Q266" s="17">
        <v>3.1879639154955902E-3</v>
      </c>
      <c r="R266" s="17">
        <v>0.17249594967572299</v>
      </c>
      <c r="S266" s="17">
        <v>0</v>
      </c>
      <c r="T266" s="17"/>
      <c r="U266" s="17">
        <v>8.7756453252700595E-2</v>
      </c>
      <c r="V266" s="17">
        <v>9.5077229975146393E-2</v>
      </c>
      <c r="W266" s="17">
        <v>4.6094939981205701E-2</v>
      </c>
      <c r="X266" s="17">
        <v>8.5820055015109198E-2</v>
      </c>
      <c r="Y266" s="17"/>
      <c r="Z266" s="17">
        <v>3.8278739182994501E-2</v>
      </c>
      <c r="AA266" s="17">
        <v>0.21513249180692501</v>
      </c>
      <c r="AB266" s="17">
        <v>7.6489354966399206E-2</v>
      </c>
      <c r="AC266" s="17">
        <v>3.9012647152705797E-2</v>
      </c>
      <c r="AD266" s="17">
        <v>6.7350855262066397E-2</v>
      </c>
      <c r="AE266" s="17">
        <v>2.7801587630281802E-2</v>
      </c>
      <c r="AF266" s="17">
        <v>8.9498119362492995E-2</v>
      </c>
      <c r="AG266" s="17">
        <v>0.181304591419858</v>
      </c>
      <c r="AH266" s="17">
        <v>2.7439066906115101E-2</v>
      </c>
      <c r="AI266" s="17">
        <v>4.0682141323336002E-2</v>
      </c>
      <c r="AJ266" s="17"/>
      <c r="AK266" s="17">
        <v>9.81286470058466E-2</v>
      </c>
      <c r="AL266" s="17">
        <v>1.5360061898680901E-4</v>
      </c>
      <c r="AM266" s="17">
        <v>0.15141518705995699</v>
      </c>
      <c r="AN266" s="17">
        <v>7.8928064626580599E-2</v>
      </c>
      <c r="AO266" s="17">
        <v>6.0679752166260703E-2</v>
      </c>
      <c r="AP266" s="17">
        <v>0.106305212020726</v>
      </c>
      <c r="AQ266" s="17">
        <v>0.14284797562843299</v>
      </c>
      <c r="AR266" s="17"/>
      <c r="AS266" s="17">
        <v>0.105535260458472</v>
      </c>
      <c r="AT266" s="17">
        <v>8.1311244197323801E-2</v>
      </c>
      <c r="AU266" s="17"/>
      <c r="AV266" s="17">
        <v>0.110468775666012</v>
      </c>
      <c r="AW266" s="17">
        <v>7.4085539229090405E-2</v>
      </c>
      <c r="AX266" s="17">
        <v>7.6572461522801699E-2</v>
      </c>
      <c r="AY266" s="17"/>
      <c r="AZ266" s="17">
        <v>2.1959947100268801E-2</v>
      </c>
      <c r="BA266" s="17">
        <v>9.1019043992544305E-2</v>
      </c>
      <c r="BB266" s="17"/>
      <c r="BC266" s="17">
        <v>0.10859547391643901</v>
      </c>
      <c r="BD266" s="17">
        <v>7.5121414268192896E-2</v>
      </c>
      <c r="BE266" s="17"/>
      <c r="BF266" s="17">
        <v>8.7893506433897706E-2</v>
      </c>
      <c r="BG266" s="17">
        <v>8.5820055015109198E-2</v>
      </c>
      <c r="BH266" s="17"/>
      <c r="BI266" s="17">
        <v>7.7227968049480705E-2</v>
      </c>
      <c r="BJ266" s="17">
        <v>9.0378173069650902E-2</v>
      </c>
      <c r="BK266" s="17"/>
      <c r="BL266" s="17">
        <v>8.5692434095128195E-2</v>
      </c>
      <c r="BM266" s="17">
        <v>0.109732687628605</v>
      </c>
      <c r="BN266" s="17">
        <v>2.5310287697088801E-2</v>
      </c>
      <c r="BO266" s="17">
        <v>4.0910513297915899E-3</v>
      </c>
    </row>
    <row r="267" spans="2:67" x14ac:dyDescent="0.35">
      <c r="B267" t="s">
        <v>187</v>
      </c>
      <c r="C267" s="17">
        <v>0.67588280571422499</v>
      </c>
      <c r="D267" s="17">
        <v>0.76828294704992495</v>
      </c>
      <c r="E267" s="17">
        <v>0.72512186529898204</v>
      </c>
      <c r="F267" s="17">
        <v>0.55294548520863995</v>
      </c>
      <c r="G267" s="17">
        <v>0.39095898683020103</v>
      </c>
      <c r="H267" s="17">
        <v>0.99512440583603001</v>
      </c>
      <c r="I267" s="17">
        <v>0.689643443683845</v>
      </c>
      <c r="J267" s="17">
        <v>0.49468243314379801</v>
      </c>
      <c r="K267" s="17">
        <v>0.13030918249881601</v>
      </c>
      <c r="L267" s="17">
        <v>0.60413153082388604</v>
      </c>
      <c r="M267" s="17">
        <v>0.76113266912770705</v>
      </c>
      <c r="N267" s="17">
        <v>0.90503206436665795</v>
      </c>
      <c r="O267" s="17">
        <v>-0.450195013076297</v>
      </c>
      <c r="P267" s="17">
        <v>0.80310396551831897</v>
      </c>
      <c r="Q267" s="17">
        <v>0.76805311264922405</v>
      </c>
      <c r="R267" s="17">
        <v>0.48286843990586598</v>
      </c>
      <c r="S267" s="17">
        <v>0.81000344275712499</v>
      </c>
      <c r="T267" s="17"/>
      <c r="U267" s="17">
        <v>0.67732418221517099</v>
      </c>
      <c r="V267" s="17">
        <v>0.65459807203340203</v>
      </c>
      <c r="W267" s="17">
        <v>0.74788642409254602</v>
      </c>
      <c r="X267" s="17">
        <v>0.74339432767382496</v>
      </c>
      <c r="Y267" s="17"/>
      <c r="Z267" s="17">
        <v>0.73512624239471902</v>
      </c>
      <c r="AA267" s="17">
        <v>0.47425750012607698</v>
      </c>
      <c r="AB267" s="17">
        <v>0.76283269831512002</v>
      </c>
      <c r="AC267" s="17">
        <v>0.882486461016882</v>
      </c>
      <c r="AD267" s="17">
        <v>0.72805968344249705</v>
      </c>
      <c r="AE267" s="17">
        <v>0.73803015841608499</v>
      </c>
      <c r="AF267" s="17">
        <v>0.63576075575170399</v>
      </c>
      <c r="AG267" s="17">
        <v>0.58222083958165405</v>
      </c>
      <c r="AH267" s="17">
        <v>0.86824703849991203</v>
      </c>
      <c r="AI267" s="17">
        <v>0.81960462665213596</v>
      </c>
      <c r="AJ267" s="17"/>
      <c r="AK267" s="17">
        <v>0.59882878898998204</v>
      </c>
      <c r="AL267" s="17">
        <v>0.73399917081875399</v>
      </c>
      <c r="AM267" s="17">
        <v>0.66229697936565401</v>
      </c>
      <c r="AN267" s="17">
        <v>0.75303560343468301</v>
      </c>
      <c r="AO267" s="17">
        <v>0.60328052748696204</v>
      </c>
      <c r="AP267" s="17">
        <v>0.77001929938769997</v>
      </c>
      <c r="AQ267" s="17">
        <v>0.57828387255476599</v>
      </c>
      <c r="AR267" s="17"/>
      <c r="AS267" s="17">
        <v>0.65882898271636103</v>
      </c>
      <c r="AT267" s="17">
        <v>0.682234819624987</v>
      </c>
      <c r="AU267" s="17"/>
      <c r="AV267" s="17">
        <v>0.63180099208251395</v>
      </c>
      <c r="AW267" s="17">
        <v>0.75465181006100002</v>
      </c>
      <c r="AX267" s="17">
        <v>0.701737009635095</v>
      </c>
      <c r="AY267" s="17"/>
      <c r="AZ267" s="17">
        <v>0.87974366802561699</v>
      </c>
      <c r="BA267" s="17">
        <v>0.66619233565486102</v>
      </c>
      <c r="BB267" s="17"/>
      <c r="BC267" s="17">
        <v>0.59408431407425299</v>
      </c>
      <c r="BD267" s="17">
        <v>0.72629603077123694</v>
      </c>
      <c r="BE267" s="17"/>
      <c r="BF267" s="17">
        <v>0.67561455717129204</v>
      </c>
      <c r="BG267" s="17">
        <v>0.74339432767382496</v>
      </c>
      <c r="BH267" s="17"/>
      <c r="BI267" s="17">
        <v>0.82676074956976497</v>
      </c>
      <c r="BJ267" s="17">
        <v>0.64059071922342703</v>
      </c>
      <c r="BK267" s="17"/>
      <c r="BL267" s="17">
        <v>0.65415525581700096</v>
      </c>
      <c r="BM267" s="17">
        <v>0.66197178347117902</v>
      </c>
      <c r="BN267" s="17">
        <v>0.781459887997772</v>
      </c>
      <c r="BO267" s="17">
        <v>0.93801110638403495</v>
      </c>
    </row>
    <row r="268" spans="2:67" x14ac:dyDescent="0.35">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17"/>
      <c r="BB268" s="17"/>
      <c r="BC268" s="17"/>
      <c r="BD268" s="17"/>
      <c r="BE268" s="17"/>
      <c r="BF268" s="17"/>
      <c r="BG268" s="17"/>
      <c r="BH268" s="17"/>
      <c r="BI268" s="17"/>
      <c r="BJ268" s="17"/>
      <c r="BK268" s="17"/>
      <c r="BL268" s="17"/>
      <c r="BM268" s="17"/>
      <c r="BN268" s="17"/>
      <c r="BO268" s="17"/>
    </row>
    <row r="269" spans="2:67" x14ac:dyDescent="0.35">
      <c r="B269" s="6" t="s">
        <v>226</v>
      </c>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17"/>
      <c r="BB269" s="17"/>
      <c r="BC269" s="17"/>
      <c r="BD269" s="17"/>
      <c r="BE269" s="17"/>
      <c r="BF269" s="17"/>
      <c r="BG269" s="17"/>
      <c r="BH269" s="17"/>
      <c r="BI269" s="17"/>
      <c r="BJ269" s="17"/>
      <c r="BK269" s="17"/>
      <c r="BL269" s="17"/>
      <c r="BM269" s="17"/>
      <c r="BN269" s="17"/>
      <c r="BO269" s="17"/>
    </row>
    <row r="270" spans="2:67" x14ac:dyDescent="0.35">
      <c r="B270" s="24" t="s">
        <v>85</v>
      </c>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17"/>
      <c r="BB270" s="17"/>
      <c r="BC270" s="17"/>
      <c r="BD270" s="17"/>
      <c r="BE270" s="17"/>
      <c r="BF270" s="17"/>
      <c r="BG270" s="17"/>
      <c r="BH270" s="17"/>
      <c r="BI270" s="17"/>
      <c r="BJ270" s="17"/>
      <c r="BK270" s="17"/>
      <c r="BL270" s="17"/>
      <c r="BM270" s="17"/>
      <c r="BN270" s="17"/>
      <c r="BO270" s="17"/>
    </row>
    <row r="271" spans="2:67" x14ac:dyDescent="0.35">
      <c r="B271" t="s">
        <v>215</v>
      </c>
      <c r="C271" s="17">
        <v>4.8859795110243E-2</v>
      </c>
      <c r="D271" s="17">
        <v>3.6155446276816397E-2</v>
      </c>
      <c r="E271" s="17">
        <v>4.1113805399778297E-2</v>
      </c>
      <c r="F271" s="17">
        <v>5.5307044152482004E-3</v>
      </c>
      <c r="G271" s="17">
        <v>0.23282525905731599</v>
      </c>
      <c r="H271" s="17">
        <v>0</v>
      </c>
      <c r="I271" s="17">
        <v>1.1495194625937399E-2</v>
      </c>
      <c r="J271" s="17">
        <v>2.3362179768307002E-2</v>
      </c>
      <c r="K271" s="17">
        <v>1.2823906992311999E-2</v>
      </c>
      <c r="L271" s="17">
        <v>0.100602358222441</v>
      </c>
      <c r="M271" s="17">
        <v>6.1819404553929397E-2</v>
      </c>
      <c r="N271" s="17">
        <v>5.6936620877313299E-2</v>
      </c>
      <c r="O271" s="17">
        <v>9.9571301771683805E-4</v>
      </c>
      <c r="P271" s="17">
        <v>2.00342126098032E-4</v>
      </c>
      <c r="Q271" s="17">
        <v>2.0558923333234401E-4</v>
      </c>
      <c r="R271" s="17">
        <v>0.109388937552146</v>
      </c>
      <c r="S271" s="17">
        <v>0</v>
      </c>
      <c r="T271" s="17"/>
      <c r="U271" s="17">
        <v>4.2276065415106902E-2</v>
      </c>
      <c r="V271" s="17">
        <v>6.9766576775658298E-2</v>
      </c>
      <c r="W271" s="17">
        <v>0.14480322563247799</v>
      </c>
      <c r="X271" s="17">
        <v>0.152108843879873</v>
      </c>
      <c r="Y271" s="17"/>
      <c r="Z271" s="17">
        <v>5.0712607715857602E-2</v>
      </c>
      <c r="AA271" s="17">
        <v>3.4647085456673797E-2</v>
      </c>
      <c r="AB271" s="17">
        <v>6.7003516904681898E-2</v>
      </c>
      <c r="AC271" s="17">
        <v>4.7084643088203197E-2</v>
      </c>
      <c r="AD271" s="17">
        <v>2.7391334631797701E-2</v>
      </c>
      <c r="AE271" s="17">
        <v>0.159665701640509</v>
      </c>
      <c r="AF271" s="17">
        <v>1.4080108407986101E-2</v>
      </c>
      <c r="AG271" s="17">
        <v>3.7222364265228597E-2</v>
      </c>
      <c r="AH271" s="17">
        <v>7.2973450441659898E-2</v>
      </c>
      <c r="AI271" s="17">
        <v>0.124682510087388</v>
      </c>
      <c r="AJ271" s="17"/>
      <c r="AK271" s="17">
        <v>3.7825583663726701E-2</v>
      </c>
      <c r="AL271" s="17">
        <v>3.3839317671491301E-2</v>
      </c>
      <c r="AM271" s="17">
        <v>0.16688778650297301</v>
      </c>
      <c r="AN271" s="17">
        <v>3.7912717336444503E-2</v>
      </c>
      <c r="AO271" s="17">
        <v>4.1106827498726302E-2</v>
      </c>
      <c r="AP271" s="17">
        <v>5.7531743773408403E-2</v>
      </c>
      <c r="AQ271" s="17">
        <v>6.3144985967153497E-2</v>
      </c>
      <c r="AR271" s="17"/>
      <c r="AS271" s="17">
        <v>0.106785935922678</v>
      </c>
      <c r="AT271" s="17">
        <v>2.7284125403605902E-2</v>
      </c>
      <c r="AU271" s="17"/>
      <c r="AV271" s="17">
        <v>6.8305553808092001E-2</v>
      </c>
      <c r="AW271" s="17">
        <v>0.114142241648253</v>
      </c>
      <c r="AX271" s="17">
        <v>0.14232547644609</v>
      </c>
      <c r="AY271" s="17"/>
      <c r="AZ271" s="17">
        <v>0.12883373248493299</v>
      </c>
      <c r="BA271" s="17">
        <v>4.5058255977758199E-2</v>
      </c>
      <c r="BB271" s="17"/>
      <c r="BC271" s="17">
        <v>6.7922668576990697E-2</v>
      </c>
      <c r="BD271" s="17">
        <v>3.7111156338976499E-2</v>
      </c>
      <c r="BE271" s="17"/>
      <c r="BF271" s="17">
        <v>4.8449547998524502E-2</v>
      </c>
      <c r="BG271" s="17">
        <v>0.152108843879873</v>
      </c>
      <c r="BH271" s="17"/>
      <c r="BI271" s="17">
        <v>7.7448293427688095E-2</v>
      </c>
      <c r="BJ271" s="17">
        <v>4.2172616524171203E-2</v>
      </c>
      <c r="BK271" s="17"/>
      <c r="BL271" s="17">
        <v>3.5114556583649002E-2</v>
      </c>
      <c r="BM271" s="17">
        <v>4.2334296679164801E-2</v>
      </c>
      <c r="BN271" s="17">
        <v>7.4851668471386801E-2</v>
      </c>
      <c r="BO271" s="17">
        <v>0.33681631510758298</v>
      </c>
    </row>
    <row r="272" spans="2:67" x14ac:dyDescent="0.35">
      <c r="B272" t="s">
        <v>216</v>
      </c>
      <c r="C272" s="17">
        <v>0.248889604327068</v>
      </c>
      <c r="D272" s="17">
        <v>0.37202437652543902</v>
      </c>
      <c r="E272" s="17">
        <v>0.183609468171786</v>
      </c>
      <c r="F272" s="17">
        <v>0.367241694808147</v>
      </c>
      <c r="G272" s="17">
        <v>0.30516692927952099</v>
      </c>
      <c r="H272" s="17">
        <v>3.5363837783325698E-2</v>
      </c>
      <c r="I272" s="17">
        <v>1.9570073581099998E-2</v>
      </c>
      <c r="J272" s="17">
        <v>0.18795966987710699</v>
      </c>
      <c r="K272" s="17">
        <v>2.6520382123439699E-3</v>
      </c>
      <c r="L272" s="17">
        <v>0.29679446911396301</v>
      </c>
      <c r="M272" s="17">
        <v>0.203468924783306</v>
      </c>
      <c r="N272" s="17">
        <v>0.41980417234748102</v>
      </c>
      <c r="O272" s="17">
        <v>1.74314231559984E-2</v>
      </c>
      <c r="P272" s="17">
        <v>0.18228311339505901</v>
      </c>
      <c r="Q272" s="17">
        <v>0.659159554452733</v>
      </c>
      <c r="R272" s="17">
        <v>0.17784258996371299</v>
      </c>
      <c r="S272" s="17">
        <v>0.34434641322348197</v>
      </c>
      <c r="T272" s="17"/>
      <c r="U272" s="17">
        <v>0.239322902966464</v>
      </c>
      <c r="V272" s="17">
        <v>0.28755798273448002</v>
      </c>
      <c r="W272" s="17">
        <v>0.33988466144479101</v>
      </c>
      <c r="X272" s="17">
        <v>0.36671879485557202</v>
      </c>
      <c r="Y272" s="17"/>
      <c r="Z272" s="17">
        <v>0.20756383105989801</v>
      </c>
      <c r="AA272" s="17">
        <v>0.14284867999295001</v>
      </c>
      <c r="AB272" s="17">
        <v>0.32812977312418701</v>
      </c>
      <c r="AC272" s="17">
        <v>0.432264462349712</v>
      </c>
      <c r="AD272" s="17">
        <v>0.22647396904602499</v>
      </c>
      <c r="AE272" s="17">
        <v>0.13270233124172201</v>
      </c>
      <c r="AF272" s="17">
        <v>0.61580391209698204</v>
      </c>
      <c r="AG272" s="17">
        <v>0.496810667085128</v>
      </c>
      <c r="AH272" s="17">
        <v>0.65800529625312498</v>
      </c>
      <c r="AI272" s="17">
        <v>0.34111165833538798</v>
      </c>
      <c r="AJ272" s="17"/>
      <c r="AK272" s="17">
        <v>0.21843791533100201</v>
      </c>
      <c r="AL272" s="17">
        <v>0.209196990951793</v>
      </c>
      <c r="AM272" s="17">
        <v>0.19897031431505999</v>
      </c>
      <c r="AN272" s="17">
        <v>0.26084233799572698</v>
      </c>
      <c r="AO272" s="17">
        <v>0.26755544395066899</v>
      </c>
      <c r="AP272" s="17">
        <v>0.29038829087191698</v>
      </c>
      <c r="AQ272" s="17">
        <v>0.24134718839241001</v>
      </c>
      <c r="AR272" s="17"/>
      <c r="AS272" s="17">
        <v>0.37591673976461698</v>
      </c>
      <c r="AT272" s="17">
        <v>0.20157598254005599</v>
      </c>
      <c r="AU272" s="17"/>
      <c r="AV272" s="17">
        <v>0.463586951681705</v>
      </c>
      <c r="AW272" s="17">
        <v>0.36908832783092799</v>
      </c>
      <c r="AX272" s="17">
        <v>0.342652152408218</v>
      </c>
      <c r="AY272" s="17"/>
      <c r="AZ272" s="17">
        <v>0.33401557453341901</v>
      </c>
      <c r="BA272" s="17">
        <v>0.24484316472995299</v>
      </c>
      <c r="BB272" s="17"/>
      <c r="BC272" s="17">
        <v>0.249790109884445</v>
      </c>
      <c r="BD272" s="17">
        <v>0.24833461378361299</v>
      </c>
      <c r="BE272" s="17"/>
      <c r="BF272" s="17">
        <v>0.24842142485552399</v>
      </c>
      <c r="BG272" s="17">
        <v>0.36671879485557202</v>
      </c>
      <c r="BH272" s="17"/>
      <c r="BI272" s="17">
        <v>0.34018506710323998</v>
      </c>
      <c r="BJ272" s="17">
        <v>0.227534545488256</v>
      </c>
      <c r="BK272" s="17"/>
      <c r="BL272" s="17">
        <v>0.18393581343117901</v>
      </c>
      <c r="BM272" s="17">
        <v>0.29452037897407202</v>
      </c>
      <c r="BN272" s="17">
        <v>0.33779054300314898</v>
      </c>
      <c r="BO272" s="17">
        <v>0.30119738662074602</v>
      </c>
    </row>
    <row r="273" spans="2:67" x14ac:dyDescent="0.35">
      <c r="B273" t="s">
        <v>217</v>
      </c>
      <c r="C273" s="17">
        <v>0.28541939412247702</v>
      </c>
      <c r="D273" s="17">
        <v>0.232903867427149</v>
      </c>
      <c r="E273" s="17">
        <v>0.359364016650219</v>
      </c>
      <c r="F273" s="17">
        <v>0.359376678572917</v>
      </c>
      <c r="G273" s="17">
        <v>0.20511486499325399</v>
      </c>
      <c r="H273" s="17">
        <v>0.32398318448754299</v>
      </c>
      <c r="I273" s="17">
        <v>0.26815610075348401</v>
      </c>
      <c r="J273" s="17">
        <v>0.249573894797679</v>
      </c>
      <c r="K273" s="17">
        <v>1.370791972976E-2</v>
      </c>
      <c r="L273" s="17">
        <v>0.214776043721639</v>
      </c>
      <c r="M273" s="17">
        <v>0.26805165748432103</v>
      </c>
      <c r="N273" s="17">
        <v>0.19378492612880199</v>
      </c>
      <c r="O273" s="17">
        <v>0.49850643047342502</v>
      </c>
      <c r="P273" s="17">
        <v>0.52011833754690895</v>
      </c>
      <c r="Q273" s="17">
        <v>0.23194688735077601</v>
      </c>
      <c r="R273" s="17">
        <v>0.25856578004706698</v>
      </c>
      <c r="S273" s="17">
        <v>0.37999311448575102</v>
      </c>
      <c r="T273" s="17"/>
      <c r="U273" s="17">
        <v>0.27794394403962402</v>
      </c>
      <c r="V273" s="17">
        <v>0.33167529051408401</v>
      </c>
      <c r="W273" s="17">
        <v>0.27141988758597502</v>
      </c>
      <c r="X273" s="17">
        <v>0.26793011787177301</v>
      </c>
      <c r="Y273" s="17"/>
      <c r="Z273" s="17">
        <v>0.27378174507143499</v>
      </c>
      <c r="AA273" s="17">
        <v>0.34175159158158502</v>
      </c>
      <c r="AB273" s="17">
        <v>0.20646692887096599</v>
      </c>
      <c r="AC273" s="17">
        <v>0.25078306473081002</v>
      </c>
      <c r="AD273" s="17">
        <v>0.35184321965281801</v>
      </c>
      <c r="AE273" s="17">
        <v>0.39974778842130598</v>
      </c>
      <c r="AF273" s="17">
        <v>0.21268718941081299</v>
      </c>
      <c r="AG273" s="17">
        <v>0.39851958258533698</v>
      </c>
      <c r="AH273" s="17">
        <v>9.3382261713960593E-2</v>
      </c>
      <c r="AI273" s="17">
        <v>0.21402944578393401</v>
      </c>
      <c r="AJ273" s="17"/>
      <c r="AK273" s="17">
        <v>0.281674763253635</v>
      </c>
      <c r="AL273" s="17">
        <v>0.240828007137287</v>
      </c>
      <c r="AM273" s="17">
        <v>0.34957251828434699</v>
      </c>
      <c r="AN273" s="17">
        <v>0.25321839657596901</v>
      </c>
      <c r="AO273" s="17">
        <v>0.31515220451015902</v>
      </c>
      <c r="AP273" s="17">
        <v>0.38459705116428</v>
      </c>
      <c r="AQ273" s="17">
        <v>0.32184124347130999</v>
      </c>
      <c r="AR273" s="17"/>
      <c r="AS273" s="17">
        <v>0.28894046032241499</v>
      </c>
      <c r="AT273" s="17">
        <v>0.28410790745549802</v>
      </c>
      <c r="AU273" s="17"/>
      <c r="AV273" s="17">
        <v>0.30687019096021101</v>
      </c>
      <c r="AW273" s="17">
        <v>0.25182379172494701</v>
      </c>
      <c r="AX273" s="17">
        <v>0.32224447376097398</v>
      </c>
      <c r="AY273" s="17"/>
      <c r="AZ273" s="17">
        <v>0.245902286178036</v>
      </c>
      <c r="BA273" s="17">
        <v>0.28729782898744599</v>
      </c>
      <c r="BB273" s="17"/>
      <c r="BC273" s="17">
        <v>0.26797106012647098</v>
      </c>
      <c r="BD273" s="17">
        <v>0.29617297613817301</v>
      </c>
      <c r="BE273" s="17"/>
      <c r="BF273" s="17">
        <v>0.285488885562383</v>
      </c>
      <c r="BG273" s="17">
        <v>0.26793011787177301</v>
      </c>
      <c r="BH273" s="17"/>
      <c r="BI273" s="17">
        <v>0.30399500698458198</v>
      </c>
      <c r="BJ273" s="17">
        <v>0.281074344614269</v>
      </c>
      <c r="BK273" s="17"/>
      <c r="BL273" s="17">
        <v>0.27200477093213499</v>
      </c>
      <c r="BM273" s="17">
        <v>0.28223064577588602</v>
      </c>
      <c r="BN273" s="17">
        <v>0.32626354651577599</v>
      </c>
      <c r="BO273" s="17">
        <v>0.33289655762142001</v>
      </c>
    </row>
    <row r="274" spans="2:67" x14ac:dyDescent="0.35">
      <c r="B274" t="s">
        <v>218</v>
      </c>
      <c r="C274" s="17">
        <v>0.24616518650387501</v>
      </c>
      <c r="D274" s="17">
        <v>0.214622336078307</v>
      </c>
      <c r="E274" s="17">
        <v>0.220468192543782</v>
      </c>
      <c r="F274" s="17">
        <v>0.207913425751306</v>
      </c>
      <c r="G274" s="17">
        <v>0.14387372103729701</v>
      </c>
      <c r="H274" s="17">
        <v>0.32154538740555799</v>
      </c>
      <c r="I274" s="17">
        <v>0.69176801455359105</v>
      </c>
      <c r="J274" s="17">
        <v>0.25954750883585898</v>
      </c>
      <c r="K274" s="17">
        <v>0.54370869891731999</v>
      </c>
      <c r="L274" s="17">
        <v>0.27221000366138498</v>
      </c>
      <c r="M274" s="17">
        <v>0.174396934962294</v>
      </c>
      <c r="N274" s="17">
        <v>0.32936397238945597</v>
      </c>
      <c r="O274" s="17">
        <v>0.48107500731742597</v>
      </c>
      <c r="P274" s="17">
        <v>0.20060366064831001</v>
      </c>
      <c r="Q274" s="17">
        <v>0.102723219598833</v>
      </c>
      <c r="R274" s="17">
        <v>0.367954717599213</v>
      </c>
      <c r="S274" s="17">
        <v>0.27535155801919398</v>
      </c>
      <c r="T274" s="17"/>
      <c r="U274" s="17">
        <v>0.249140789869809</v>
      </c>
      <c r="V274" s="17">
        <v>0.23965483353978001</v>
      </c>
      <c r="W274" s="17">
        <v>0.18938815532376099</v>
      </c>
      <c r="X274" s="17">
        <v>0.16745202075593499</v>
      </c>
      <c r="Y274" s="17"/>
      <c r="Z274" s="17">
        <v>0.25663081297399898</v>
      </c>
      <c r="AA274" s="17">
        <v>0.28777653241616002</v>
      </c>
      <c r="AB274" s="17">
        <v>0.232880897305869</v>
      </c>
      <c r="AC274" s="17">
        <v>0.18039583940332701</v>
      </c>
      <c r="AD274" s="17">
        <v>0.29067315987908099</v>
      </c>
      <c r="AE274" s="17">
        <v>0.30413322608958598</v>
      </c>
      <c r="AF274" s="17">
        <v>0.157138116279674</v>
      </c>
      <c r="AG274" s="17">
        <v>5.1219556972724199E-2</v>
      </c>
      <c r="AH274" s="17">
        <v>0.15988584542206</v>
      </c>
      <c r="AI274" s="17">
        <v>0.22106435666806601</v>
      </c>
      <c r="AJ274" s="17"/>
      <c r="AK274" s="17">
        <v>0.263417120046465</v>
      </c>
      <c r="AL274" s="17">
        <v>0.40341072125626398</v>
      </c>
      <c r="AM274" s="17">
        <v>0.22766975391243599</v>
      </c>
      <c r="AN274" s="17">
        <v>0.19779979084129101</v>
      </c>
      <c r="AO274" s="17">
        <v>0.204815259686631</v>
      </c>
      <c r="AP274" s="17">
        <v>0.26181704767230901</v>
      </c>
      <c r="AQ274" s="17">
        <v>0.25505419967462101</v>
      </c>
      <c r="AR274" s="17"/>
      <c r="AS274" s="17">
        <v>0.19147033507392</v>
      </c>
      <c r="AT274" s="17">
        <v>0.266537302314722</v>
      </c>
      <c r="AU274" s="17"/>
      <c r="AV274" s="17">
        <v>0.160877418774794</v>
      </c>
      <c r="AW274" s="17">
        <v>0.252161247761438</v>
      </c>
      <c r="AX274" s="17">
        <v>0.13534466939699999</v>
      </c>
      <c r="AY274" s="17"/>
      <c r="AZ274" s="17">
        <v>0.29072106706623502</v>
      </c>
      <c r="BA274" s="17">
        <v>0.24404723496740699</v>
      </c>
      <c r="BB274" s="17"/>
      <c r="BC274" s="17">
        <v>0.241447831476053</v>
      </c>
      <c r="BD274" s="17">
        <v>0.249072539389283</v>
      </c>
      <c r="BE274" s="17"/>
      <c r="BF274" s="17">
        <v>0.24647794336979401</v>
      </c>
      <c r="BG274" s="17">
        <v>0.16745202075593499</v>
      </c>
      <c r="BH274" s="17"/>
      <c r="BI274" s="17">
        <v>0.210606166852777</v>
      </c>
      <c r="BJ274" s="17">
        <v>0.254482850205974</v>
      </c>
      <c r="BK274" s="17"/>
      <c r="BL274" s="17">
        <v>0.22100682888531301</v>
      </c>
      <c r="BM274" s="17">
        <v>0.29324433737361</v>
      </c>
      <c r="BN274" s="17">
        <v>0.218343899677092</v>
      </c>
      <c r="BO274" s="17">
        <v>1.88609421039003E-2</v>
      </c>
    </row>
    <row r="275" spans="2:67" x14ac:dyDescent="0.35">
      <c r="B275" t="s">
        <v>219</v>
      </c>
      <c r="C275" s="17">
        <v>4.5454896524286102E-2</v>
      </c>
      <c r="D275" s="17">
        <v>3.4078668606180501E-2</v>
      </c>
      <c r="E275" s="17">
        <v>4.8829594985982001E-2</v>
      </c>
      <c r="F275" s="17">
        <v>1.20198876033054E-4</v>
      </c>
      <c r="G275" s="17">
        <v>0</v>
      </c>
      <c r="H275" s="17">
        <v>0</v>
      </c>
      <c r="I275" s="17">
        <v>9.0106164858873797E-3</v>
      </c>
      <c r="J275" s="17">
        <v>8.1581990500519799E-2</v>
      </c>
      <c r="K275" s="17">
        <v>0.42710743614826402</v>
      </c>
      <c r="L275" s="17">
        <v>2.2230000246655501E-2</v>
      </c>
      <c r="M275" s="17">
        <v>6.28631916753917E-2</v>
      </c>
      <c r="N275" s="17">
        <v>0</v>
      </c>
      <c r="O275" s="17">
        <v>1.99142603543368E-3</v>
      </c>
      <c r="P275" s="17">
        <v>0</v>
      </c>
      <c r="Q275" s="17">
        <v>0</v>
      </c>
      <c r="R275" s="17">
        <v>8.6247974837861396E-2</v>
      </c>
      <c r="S275" s="17">
        <v>3.0891427157303801E-4</v>
      </c>
      <c r="T275" s="17"/>
      <c r="U275" s="17">
        <v>4.6409487649810899E-2</v>
      </c>
      <c r="V275" s="17">
        <v>4.2038164676057303E-2</v>
      </c>
      <c r="W275" s="17">
        <v>3.3968663991233099E-2</v>
      </c>
      <c r="X275" s="17">
        <v>3.1027088143100401E-2</v>
      </c>
      <c r="Y275" s="17"/>
      <c r="Z275" s="17">
        <v>2.84487591057586E-2</v>
      </c>
      <c r="AA275" s="17">
        <v>8.1825073152941699E-2</v>
      </c>
      <c r="AB275" s="17">
        <v>2.4945455864745801E-2</v>
      </c>
      <c r="AC275" s="17">
        <v>4.6333570236448102E-2</v>
      </c>
      <c r="AD275" s="17">
        <v>4.3938189329614498E-2</v>
      </c>
      <c r="AE275" s="17">
        <v>0</v>
      </c>
      <c r="AF275" s="17">
        <v>2.9067380454572998E-4</v>
      </c>
      <c r="AG275" s="17">
        <v>2.1936439697576799E-3</v>
      </c>
      <c r="AH275" s="17">
        <v>1.3298396735512899E-2</v>
      </c>
      <c r="AI275" s="17">
        <v>6.7665846921242695E-2</v>
      </c>
      <c r="AJ275" s="17"/>
      <c r="AK275" s="17">
        <v>4.3716134801870102E-2</v>
      </c>
      <c r="AL275" s="17">
        <v>5.8517553421930102E-2</v>
      </c>
      <c r="AM275" s="17">
        <v>0</v>
      </c>
      <c r="AN275" s="17">
        <v>5.5491582197791503E-2</v>
      </c>
      <c r="AO275" s="17">
        <v>4.7664734336463302E-2</v>
      </c>
      <c r="AP275" s="17">
        <v>4.3630729873559903E-3</v>
      </c>
      <c r="AQ275" s="17">
        <v>8.1275084011587104E-2</v>
      </c>
      <c r="AR275" s="17"/>
      <c r="AS275" s="17">
        <v>2.5960247307258901E-2</v>
      </c>
      <c r="AT275" s="17">
        <v>5.2716041607561402E-2</v>
      </c>
      <c r="AU275" s="17"/>
      <c r="AV275" s="17">
        <v>3.59884775197394E-4</v>
      </c>
      <c r="AW275" s="17">
        <v>1.2784391034434199E-2</v>
      </c>
      <c r="AX275" s="17">
        <v>5.7433227987717599E-2</v>
      </c>
      <c r="AY275" s="17"/>
      <c r="AZ275" s="17">
        <v>5.2733973737742695E-4</v>
      </c>
      <c r="BA275" s="17">
        <v>4.7590515587933903E-2</v>
      </c>
      <c r="BB275" s="17"/>
      <c r="BC275" s="17">
        <v>3.6764719601246498E-2</v>
      </c>
      <c r="BD275" s="17">
        <v>5.0810739110414699E-2</v>
      </c>
      <c r="BE275" s="17"/>
      <c r="BF275" s="17">
        <v>4.5512223606591802E-2</v>
      </c>
      <c r="BG275" s="17">
        <v>3.1027088143100401E-2</v>
      </c>
      <c r="BH275" s="17"/>
      <c r="BI275" s="17">
        <v>6.7738989951134407E-2</v>
      </c>
      <c r="BJ275" s="17">
        <v>4.0242390756429401E-2</v>
      </c>
      <c r="BK275" s="17"/>
      <c r="BL275" s="17">
        <v>5.7447087026155801E-2</v>
      </c>
      <c r="BM275" s="17">
        <v>4.6141946005491298E-2</v>
      </c>
      <c r="BN275" s="17">
        <v>9.4772725564125793E-3</v>
      </c>
      <c r="BO275" s="17">
        <v>1.0228798546351701E-2</v>
      </c>
    </row>
    <row r="276" spans="2:67" x14ac:dyDescent="0.35">
      <c r="B276" t="s">
        <v>83</v>
      </c>
      <c r="C276" s="17">
        <v>0.12521112341205001</v>
      </c>
      <c r="D276" s="17">
        <v>0.110215305086108</v>
      </c>
      <c r="E276" s="17">
        <v>0.14661492224845299</v>
      </c>
      <c r="F276" s="17">
        <v>5.98172975763488E-2</v>
      </c>
      <c r="G276" s="17">
        <v>0.11301922563261201</v>
      </c>
      <c r="H276" s="17">
        <v>0.319107590323573</v>
      </c>
      <c r="I276" s="17">
        <v>0</v>
      </c>
      <c r="J276" s="17">
        <v>0.19797475622052901</v>
      </c>
      <c r="K276" s="17">
        <v>0</v>
      </c>
      <c r="L276" s="17">
        <v>9.3387125033916593E-2</v>
      </c>
      <c r="M276" s="17">
        <v>0.22939988654075799</v>
      </c>
      <c r="N276" s="17">
        <v>1.1030825694762E-4</v>
      </c>
      <c r="O276" s="17">
        <v>0</v>
      </c>
      <c r="P276" s="17">
        <v>9.6794546283623897E-2</v>
      </c>
      <c r="Q276" s="17">
        <v>5.9647493643264996E-3</v>
      </c>
      <c r="R276" s="17">
        <v>0</v>
      </c>
      <c r="S276" s="17">
        <v>0</v>
      </c>
      <c r="T276" s="17"/>
      <c r="U276" s="17">
        <v>0.14490681005918499</v>
      </c>
      <c r="V276" s="17">
        <v>2.9307151759940302E-2</v>
      </c>
      <c r="W276" s="17">
        <v>2.05354060217619E-2</v>
      </c>
      <c r="X276" s="17">
        <v>1.4763134493746499E-2</v>
      </c>
      <c r="Y276" s="17"/>
      <c r="Z276" s="17">
        <v>0.18286224407305199</v>
      </c>
      <c r="AA276" s="17">
        <v>0.11115103739969</v>
      </c>
      <c r="AB276" s="17">
        <v>0.14057342792954999</v>
      </c>
      <c r="AC276" s="17">
        <v>4.3138420191499098E-2</v>
      </c>
      <c r="AD276" s="17">
        <v>5.9680127460663798E-2</v>
      </c>
      <c r="AE276" s="17">
        <v>3.7509526068774798E-3</v>
      </c>
      <c r="AF276" s="17">
        <v>0</v>
      </c>
      <c r="AG276" s="17">
        <v>1.40341851218243E-2</v>
      </c>
      <c r="AH276" s="17">
        <v>2.4547494336822902E-3</v>
      </c>
      <c r="AI276" s="17">
        <v>3.1446182203982299E-2</v>
      </c>
      <c r="AJ276" s="17"/>
      <c r="AK276" s="17">
        <v>0.154928482903301</v>
      </c>
      <c r="AL276" s="17">
        <v>5.42074095612348E-2</v>
      </c>
      <c r="AM276" s="17">
        <v>5.68996269851842E-2</v>
      </c>
      <c r="AN276" s="17">
        <v>0.19473517505277699</v>
      </c>
      <c r="AO276" s="17">
        <v>0.123705530017352</v>
      </c>
      <c r="AP276" s="17">
        <v>1.30279353072971E-3</v>
      </c>
      <c r="AQ276" s="17">
        <v>3.7337298482918002E-2</v>
      </c>
      <c r="AR276" s="17"/>
      <c r="AS276" s="17">
        <v>1.09262816091112E-2</v>
      </c>
      <c r="AT276" s="17">
        <v>0.167778640678557</v>
      </c>
      <c r="AU276" s="17"/>
      <c r="AV276" s="17">
        <v>0</v>
      </c>
      <c r="AW276" s="17">
        <v>0</v>
      </c>
      <c r="AX276" s="17">
        <v>0</v>
      </c>
      <c r="AY276" s="17"/>
      <c r="AZ276" s="17">
        <v>0</v>
      </c>
      <c r="BA276" s="17">
        <v>0.13116299974950199</v>
      </c>
      <c r="BB276" s="17"/>
      <c r="BC276" s="17">
        <v>0.13610361033479501</v>
      </c>
      <c r="BD276" s="17">
        <v>0.11849797523954</v>
      </c>
      <c r="BE276" s="17"/>
      <c r="BF276" s="17">
        <v>0.125649974607182</v>
      </c>
      <c r="BG276" s="17">
        <v>1.4763134493746499E-2</v>
      </c>
      <c r="BH276" s="17"/>
      <c r="BI276" s="17">
        <v>2.6475680579035599E-5</v>
      </c>
      <c r="BJ276" s="17">
        <v>0.15449325241090001</v>
      </c>
      <c r="BK276" s="17"/>
      <c r="BL276" s="17">
        <v>0.23049094314156801</v>
      </c>
      <c r="BM276" s="17">
        <v>4.1528395191775799E-2</v>
      </c>
      <c r="BN276" s="17">
        <v>3.3273069776182801E-2</v>
      </c>
      <c r="BO276" s="17">
        <v>0</v>
      </c>
    </row>
    <row r="277" spans="2:67" x14ac:dyDescent="0.35">
      <c r="B277" t="s">
        <v>220</v>
      </c>
      <c r="C277" s="17">
        <v>0.29774939943731099</v>
      </c>
      <c r="D277" s="17">
        <v>0.40817982280225601</v>
      </c>
      <c r="E277" s="17">
        <v>0.22472327357156399</v>
      </c>
      <c r="F277" s="17">
        <v>0.372772399223396</v>
      </c>
      <c r="G277" s="17">
        <v>0.53799218833683704</v>
      </c>
      <c r="H277" s="17">
        <v>3.5363837783325698E-2</v>
      </c>
      <c r="I277" s="17">
        <v>3.1065268207037401E-2</v>
      </c>
      <c r="J277" s="17">
        <v>0.21132184964541401</v>
      </c>
      <c r="K277" s="17">
        <v>1.5475945204656E-2</v>
      </c>
      <c r="L277" s="17">
        <v>0.39739682733640402</v>
      </c>
      <c r="M277" s="17">
        <v>0.26528832933723601</v>
      </c>
      <c r="N277" s="17">
        <v>0.47674079322479501</v>
      </c>
      <c r="O277" s="17">
        <v>1.8427136173715299E-2</v>
      </c>
      <c r="P277" s="17">
        <v>0.182483455521157</v>
      </c>
      <c r="Q277" s="17">
        <v>0.65936514368606503</v>
      </c>
      <c r="R277" s="17">
        <v>0.28723152751585901</v>
      </c>
      <c r="S277" s="17">
        <v>0.34434641322348197</v>
      </c>
      <c r="T277" s="17"/>
      <c r="U277" s="17">
        <v>0.281598968381571</v>
      </c>
      <c r="V277" s="17">
        <v>0.35732455951013897</v>
      </c>
      <c r="W277" s="17">
        <v>0.48468788707726901</v>
      </c>
      <c r="X277" s="17">
        <v>0.51882763873544402</v>
      </c>
      <c r="Y277" s="17"/>
      <c r="Z277" s="17">
        <v>0.25827643877575601</v>
      </c>
      <c r="AA277" s="17">
        <v>0.177495765449624</v>
      </c>
      <c r="AB277" s="17">
        <v>0.39513329002886899</v>
      </c>
      <c r="AC277" s="17">
        <v>0.47934910543791598</v>
      </c>
      <c r="AD277" s="17">
        <v>0.25386530367782201</v>
      </c>
      <c r="AE277" s="17">
        <v>0.29236803288223101</v>
      </c>
      <c r="AF277" s="17">
        <v>0.62988402050496795</v>
      </c>
      <c r="AG277" s="17">
        <v>0.53403303135035696</v>
      </c>
      <c r="AH277" s="17">
        <v>0.73097874669478502</v>
      </c>
      <c r="AI277" s="17">
        <v>0.46579416842277499</v>
      </c>
      <c r="AJ277" s="17"/>
      <c r="AK277" s="17">
        <v>0.256263498994728</v>
      </c>
      <c r="AL277" s="17">
        <v>0.24303630862328399</v>
      </c>
      <c r="AM277" s="17">
        <v>0.36585810081803299</v>
      </c>
      <c r="AN277" s="17">
        <v>0.298755055332172</v>
      </c>
      <c r="AO277" s="17">
        <v>0.30866227144939501</v>
      </c>
      <c r="AP277" s="17">
        <v>0.347920034645326</v>
      </c>
      <c r="AQ277" s="17">
        <v>0.30449217435956399</v>
      </c>
      <c r="AR277" s="17"/>
      <c r="AS277" s="17">
        <v>0.48270267568729602</v>
      </c>
      <c r="AT277" s="17">
        <v>0.22886010794366199</v>
      </c>
      <c r="AU277" s="17"/>
      <c r="AV277" s="17">
        <v>0.53189250548979705</v>
      </c>
      <c r="AW277" s="17">
        <v>0.48323056947918103</v>
      </c>
      <c r="AX277" s="17">
        <v>0.48497762885430801</v>
      </c>
      <c r="AY277" s="17"/>
      <c r="AZ277" s="17">
        <v>0.46284930701835197</v>
      </c>
      <c r="BA277" s="17">
        <v>0.28990142070771102</v>
      </c>
      <c r="BB277" s="17"/>
      <c r="BC277" s="17">
        <v>0.31771277846143497</v>
      </c>
      <c r="BD277" s="17">
        <v>0.28544577012258898</v>
      </c>
      <c r="BE277" s="17"/>
      <c r="BF277" s="17">
        <v>0.29687097285404801</v>
      </c>
      <c r="BG277" s="17">
        <v>0.51882763873544402</v>
      </c>
      <c r="BH277" s="17"/>
      <c r="BI277" s="17">
        <v>0.41763336053092798</v>
      </c>
      <c r="BJ277" s="17">
        <v>0.269707162012427</v>
      </c>
      <c r="BK277" s="17"/>
      <c r="BL277" s="17">
        <v>0.21905037001482799</v>
      </c>
      <c r="BM277" s="17">
        <v>0.33685467565323701</v>
      </c>
      <c r="BN277" s="17">
        <v>0.412642211474536</v>
      </c>
      <c r="BO277" s="17">
        <v>0.63801370172832805</v>
      </c>
    </row>
    <row r="278" spans="2:67" x14ac:dyDescent="0.35">
      <c r="B278" t="s">
        <v>221</v>
      </c>
      <c r="C278" s="17">
        <v>0.291620083028161</v>
      </c>
      <c r="D278" s="17">
        <v>0.248701004684487</v>
      </c>
      <c r="E278" s="17">
        <v>0.26929778752976402</v>
      </c>
      <c r="F278" s="17">
        <v>0.20803362462733899</v>
      </c>
      <c r="G278" s="17">
        <v>0.14387372103729701</v>
      </c>
      <c r="H278" s="17">
        <v>0.32154538740555799</v>
      </c>
      <c r="I278" s="17">
        <v>0.70077863103947902</v>
      </c>
      <c r="J278" s="17">
        <v>0.34112949933637798</v>
      </c>
      <c r="K278" s="17">
        <v>0.97081613506558395</v>
      </c>
      <c r="L278" s="17">
        <v>0.29444000390803998</v>
      </c>
      <c r="M278" s="17">
        <v>0.237260126637685</v>
      </c>
      <c r="N278" s="17">
        <v>0.32936397238945597</v>
      </c>
      <c r="O278" s="17">
        <v>0.48306643335285998</v>
      </c>
      <c r="P278" s="17">
        <v>0.20060366064831001</v>
      </c>
      <c r="Q278" s="17">
        <v>0.102723219598833</v>
      </c>
      <c r="R278" s="17">
        <v>0.45420269243707401</v>
      </c>
      <c r="S278" s="17">
        <v>0.27566047229076701</v>
      </c>
      <c r="T278" s="17"/>
      <c r="U278" s="17">
        <v>0.29555027751961999</v>
      </c>
      <c r="V278" s="17">
        <v>0.28169299821583699</v>
      </c>
      <c r="W278" s="17">
        <v>0.22335681931499399</v>
      </c>
      <c r="X278" s="17">
        <v>0.198479108899036</v>
      </c>
      <c r="Y278" s="17"/>
      <c r="Z278" s="17">
        <v>0.28507957207975698</v>
      </c>
      <c r="AA278" s="17">
        <v>0.36960160556910099</v>
      </c>
      <c r="AB278" s="17">
        <v>0.25782635317061497</v>
      </c>
      <c r="AC278" s="17">
        <v>0.226729409639775</v>
      </c>
      <c r="AD278" s="17">
        <v>0.33461134920869601</v>
      </c>
      <c r="AE278" s="17">
        <v>0.30413322608958598</v>
      </c>
      <c r="AF278" s="17">
        <v>0.15742879008421901</v>
      </c>
      <c r="AG278" s="17">
        <v>5.3413200942481899E-2</v>
      </c>
      <c r="AH278" s="17">
        <v>0.173184242157572</v>
      </c>
      <c r="AI278" s="17">
        <v>0.28873020358930801</v>
      </c>
      <c r="AJ278" s="17"/>
      <c r="AK278" s="17">
        <v>0.30713325484833498</v>
      </c>
      <c r="AL278" s="17">
        <v>0.46192827467819397</v>
      </c>
      <c r="AM278" s="17">
        <v>0.22766975391243599</v>
      </c>
      <c r="AN278" s="17">
        <v>0.253291373039083</v>
      </c>
      <c r="AO278" s="17">
        <v>0.25247999402309401</v>
      </c>
      <c r="AP278" s="17">
        <v>0.26618012065966501</v>
      </c>
      <c r="AQ278" s="17">
        <v>0.33632928368620801</v>
      </c>
      <c r="AR278" s="17"/>
      <c r="AS278" s="17">
        <v>0.21743058238117799</v>
      </c>
      <c r="AT278" s="17">
        <v>0.31925334392228299</v>
      </c>
      <c r="AU278" s="17"/>
      <c r="AV278" s="17">
        <v>0.16123730354999199</v>
      </c>
      <c r="AW278" s="17">
        <v>0.26494563879587202</v>
      </c>
      <c r="AX278" s="17">
        <v>0.19277789738471801</v>
      </c>
      <c r="AY278" s="17"/>
      <c r="AZ278" s="17">
        <v>0.29124840680361302</v>
      </c>
      <c r="BA278" s="17">
        <v>0.29163775055534102</v>
      </c>
      <c r="BB278" s="17"/>
      <c r="BC278" s="17">
        <v>0.27821255107729898</v>
      </c>
      <c r="BD278" s="17">
        <v>0.29988327849969798</v>
      </c>
      <c r="BE278" s="17"/>
      <c r="BF278" s="17">
        <v>0.29199016697638602</v>
      </c>
      <c r="BG278" s="17">
        <v>0.198479108899036</v>
      </c>
      <c r="BH278" s="17"/>
      <c r="BI278" s="17">
        <v>0.27834515680391098</v>
      </c>
      <c r="BJ278" s="17">
        <v>0.29472524096240399</v>
      </c>
      <c r="BK278" s="17"/>
      <c r="BL278" s="17">
        <v>0.27845391591146901</v>
      </c>
      <c r="BM278" s="17">
        <v>0.33938628337910098</v>
      </c>
      <c r="BN278" s="17">
        <v>0.22782117223350501</v>
      </c>
      <c r="BO278" s="17">
        <v>2.9089740650252001E-2</v>
      </c>
    </row>
    <row r="279" spans="2:67" x14ac:dyDescent="0.35">
      <c r="B279" t="s">
        <v>187</v>
      </c>
      <c r="C279" s="17">
        <v>6.12931640914999E-3</v>
      </c>
      <c r="D279" s="17">
        <v>0.15947881811776901</v>
      </c>
      <c r="E279" s="17">
        <v>-4.4574513958199898E-2</v>
      </c>
      <c r="F279" s="17">
        <v>0.16473877459605599</v>
      </c>
      <c r="G279" s="17">
        <v>0.39411846729953998</v>
      </c>
      <c r="H279" s="17">
        <v>-0.28618154962223202</v>
      </c>
      <c r="I279" s="17">
        <v>-0.66971336283244098</v>
      </c>
      <c r="J279" s="17">
        <v>-0.129807649690965</v>
      </c>
      <c r="K279" s="17">
        <v>-0.95534018986092795</v>
      </c>
      <c r="L279" s="17">
        <v>0.102956823428363</v>
      </c>
      <c r="M279" s="17">
        <v>2.8028202699550302E-2</v>
      </c>
      <c r="N279" s="17">
        <v>0.14737682083533901</v>
      </c>
      <c r="O279" s="17">
        <v>-0.46463929717914498</v>
      </c>
      <c r="P279" s="17">
        <v>-1.8120205127152299E-2</v>
      </c>
      <c r="Q279" s="17">
        <v>0.55664192408723201</v>
      </c>
      <c r="R279" s="17">
        <v>-0.166971164921215</v>
      </c>
      <c r="S279" s="17">
        <v>6.8685940932715003E-2</v>
      </c>
      <c r="T279" s="17"/>
      <c r="U279" s="17">
        <v>-1.3951309138048301E-2</v>
      </c>
      <c r="V279" s="17">
        <v>7.5631561294301403E-2</v>
      </c>
      <c r="W279" s="17">
        <v>0.26133106776227499</v>
      </c>
      <c r="X279" s="17">
        <v>0.32034852983640899</v>
      </c>
      <c r="Y279" s="17"/>
      <c r="Z279" s="17">
        <v>-2.6803133304001799E-2</v>
      </c>
      <c r="AA279" s="17">
        <v>-0.19210584011947801</v>
      </c>
      <c r="AB279" s="17">
        <v>0.13730693685825399</v>
      </c>
      <c r="AC279" s="17">
        <v>0.25261969579814098</v>
      </c>
      <c r="AD279" s="17">
        <v>-8.0746045530873403E-2</v>
      </c>
      <c r="AE279" s="17">
        <v>-1.1765193207354901E-2</v>
      </c>
      <c r="AF279" s="17">
        <v>0.472455230420749</v>
      </c>
      <c r="AG279" s="17">
        <v>0.48061983040787498</v>
      </c>
      <c r="AH279" s="17">
        <v>0.55779450453721202</v>
      </c>
      <c r="AI279" s="17">
        <v>0.17706396483346701</v>
      </c>
      <c r="AJ279" s="17"/>
      <c r="AK279" s="17">
        <v>-5.0869755853606903E-2</v>
      </c>
      <c r="AL279" s="17">
        <v>-0.21889196605490899</v>
      </c>
      <c r="AM279" s="17">
        <v>0.138188346905597</v>
      </c>
      <c r="AN279" s="17">
        <v>4.5463682293089197E-2</v>
      </c>
      <c r="AO279" s="17">
        <v>5.6182277426301101E-2</v>
      </c>
      <c r="AP279" s="17">
        <v>8.1739913985661106E-2</v>
      </c>
      <c r="AQ279" s="17">
        <v>-3.18371093266442E-2</v>
      </c>
      <c r="AR279" s="17"/>
      <c r="AS279" s="17">
        <v>0.26527209330611701</v>
      </c>
      <c r="AT279" s="17">
        <v>-9.0393235978621297E-2</v>
      </c>
      <c r="AU279" s="17"/>
      <c r="AV279" s="17">
        <v>0.370655201939805</v>
      </c>
      <c r="AW279" s="17">
        <v>0.21828493068331001</v>
      </c>
      <c r="AX279" s="17">
        <v>0.29219973146959</v>
      </c>
      <c r="AY279" s="17"/>
      <c r="AZ279" s="17">
        <v>0.17160090021473901</v>
      </c>
      <c r="BA279" s="17">
        <v>-1.73632984762995E-3</v>
      </c>
      <c r="BB279" s="17"/>
      <c r="BC279" s="17">
        <v>3.9500227384136298E-2</v>
      </c>
      <c r="BD279" s="17">
        <v>-1.44375083771081E-2</v>
      </c>
      <c r="BE279" s="17"/>
      <c r="BF279" s="17">
        <v>4.8808058776622599E-3</v>
      </c>
      <c r="BG279" s="17">
        <v>0.32034852983640899</v>
      </c>
      <c r="BH279" s="17"/>
      <c r="BI279" s="17">
        <v>0.139288203727017</v>
      </c>
      <c r="BJ279" s="17">
        <v>-2.5018078949976302E-2</v>
      </c>
      <c r="BK279" s="17"/>
      <c r="BL279" s="17">
        <v>-5.9403545896641402E-2</v>
      </c>
      <c r="BM279" s="17">
        <v>-2.5316077258636899E-3</v>
      </c>
      <c r="BN279" s="17">
        <v>0.18482103924103199</v>
      </c>
      <c r="BO279" s="17">
        <v>0.608923961078077</v>
      </c>
    </row>
    <row r="280" spans="2:67" x14ac:dyDescent="0.35">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17"/>
      <c r="BB280" s="17"/>
      <c r="BC280" s="17"/>
      <c r="BD280" s="17"/>
      <c r="BE280" s="17"/>
      <c r="BF280" s="17"/>
      <c r="BG280" s="17"/>
      <c r="BH280" s="17"/>
      <c r="BI280" s="17"/>
      <c r="BJ280" s="17"/>
      <c r="BK280" s="17"/>
      <c r="BL280" s="17"/>
      <c r="BM280" s="17"/>
      <c r="BN280" s="17"/>
      <c r="BO280" s="17"/>
    </row>
    <row r="281" spans="2:67" x14ac:dyDescent="0.35">
      <c r="B281" s="6" t="s">
        <v>247</v>
      </c>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17"/>
      <c r="BB281" s="17"/>
      <c r="BC281" s="17"/>
      <c r="BD281" s="17"/>
      <c r="BE281" s="17"/>
      <c r="BF281" s="17"/>
      <c r="BG281" s="17"/>
      <c r="BH281" s="17"/>
      <c r="BI281" s="17"/>
      <c r="BJ281" s="17"/>
      <c r="BK281" s="17"/>
      <c r="BL281" s="17"/>
      <c r="BM281" s="17"/>
      <c r="BN281" s="17"/>
      <c r="BO281" s="17"/>
    </row>
    <row r="282" spans="2:67" x14ac:dyDescent="0.35">
      <c r="B282" s="24" t="s">
        <v>85</v>
      </c>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17"/>
      <c r="BB282" s="17"/>
      <c r="BC282" s="17"/>
      <c r="BD282" s="17"/>
      <c r="BE282" s="17"/>
      <c r="BF282" s="17"/>
      <c r="BG282" s="17"/>
      <c r="BH282" s="17"/>
      <c r="BI282" s="17"/>
      <c r="BJ282" s="17"/>
      <c r="BK282" s="17"/>
      <c r="BL282" s="17"/>
      <c r="BM282" s="17"/>
      <c r="BN282" s="17"/>
      <c r="BO282" s="17"/>
    </row>
    <row r="283" spans="2:67" x14ac:dyDescent="0.35">
      <c r="B283" t="s">
        <v>239</v>
      </c>
      <c r="C283" s="17">
        <v>0.813792348685621</v>
      </c>
      <c r="D283" s="17">
        <v>0.82300833249568495</v>
      </c>
      <c r="E283" s="17">
        <v>0.83290543833602204</v>
      </c>
      <c r="F283" s="17">
        <v>0.57107714697812795</v>
      </c>
      <c r="G283" s="17">
        <v>0.79488513500674596</v>
      </c>
      <c r="H283" s="17">
        <v>0.68089240967642695</v>
      </c>
      <c r="I283" s="17">
        <v>0.89570180327093096</v>
      </c>
      <c r="J283" s="17">
        <v>0.85049655652330103</v>
      </c>
      <c r="K283" s="17">
        <v>0.87145884297608001</v>
      </c>
      <c r="L283" s="17">
        <v>0.79249107579114197</v>
      </c>
      <c r="M283" s="17">
        <v>0.83321738072663099</v>
      </c>
      <c r="N283" s="17">
        <v>0.96427933457412895</v>
      </c>
      <c r="O283" s="17">
        <v>0.96712857972343702</v>
      </c>
      <c r="P283" s="17">
        <v>0.77046564343006096</v>
      </c>
      <c r="Q283" s="17">
        <v>0.70201100064998601</v>
      </c>
      <c r="R283" s="17">
        <v>0.65260199720433498</v>
      </c>
      <c r="S283" s="17">
        <v>0.91881734152165295</v>
      </c>
      <c r="T283" s="17"/>
      <c r="U283" s="17">
        <v>0.83195568970996203</v>
      </c>
      <c r="V283" s="17">
        <v>0.74718901321549802</v>
      </c>
      <c r="W283" s="17">
        <v>0.57146778134495202</v>
      </c>
      <c r="X283" s="17">
        <v>0.72732456730762796</v>
      </c>
      <c r="Y283" s="17"/>
      <c r="Z283" s="17">
        <v>0.82019370173041894</v>
      </c>
      <c r="AA283" s="17">
        <v>0.87970048172267801</v>
      </c>
      <c r="AB283" s="17">
        <v>0.85198385448594605</v>
      </c>
      <c r="AC283" s="17">
        <v>0.75315225001720698</v>
      </c>
      <c r="AD283" s="17">
        <v>0.83990916577450703</v>
      </c>
      <c r="AE283" s="17">
        <v>0.77171300217468597</v>
      </c>
      <c r="AF283" s="17">
        <v>0.69976336854398402</v>
      </c>
      <c r="AG283" s="17">
        <v>0.86133154561131797</v>
      </c>
      <c r="AH283" s="17">
        <v>0.83057726291071698</v>
      </c>
      <c r="AI283" s="17">
        <v>0.72364171972656899</v>
      </c>
      <c r="AJ283" s="17"/>
      <c r="AK283" s="17">
        <v>0.77401790961870398</v>
      </c>
      <c r="AL283" s="17">
        <v>0.87006372480920502</v>
      </c>
      <c r="AM283" s="17">
        <v>0.71825324326247397</v>
      </c>
      <c r="AN283" s="17">
        <v>0.85362511041281897</v>
      </c>
      <c r="AO283" s="17">
        <v>0.85475962810135897</v>
      </c>
      <c r="AP283" s="17">
        <v>0.77430956001749296</v>
      </c>
      <c r="AQ283" s="17">
        <v>0.81883713746786202</v>
      </c>
      <c r="AR283" s="17"/>
      <c r="AS283" s="17">
        <v>0.83235989017148504</v>
      </c>
      <c r="AT283" s="17">
        <v>0.80687652213918304</v>
      </c>
      <c r="AU283" s="17"/>
      <c r="AV283" s="17">
        <v>0.75999679691201805</v>
      </c>
      <c r="AW283" s="17">
        <v>0.90743107411986801</v>
      </c>
      <c r="AX283" s="17">
        <v>0.82806549036421795</v>
      </c>
      <c r="AY283" s="17"/>
      <c r="AZ283" s="17">
        <v>0.853382787022539</v>
      </c>
      <c r="BA283" s="17">
        <v>0.81191042808059999</v>
      </c>
      <c r="BB283" s="17"/>
      <c r="BC283" s="17">
        <v>0.79802595045673397</v>
      </c>
      <c r="BD283" s="17">
        <v>0.82350933693706296</v>
      </c>
      <c r="BE283" s="17"/>
      <c r="BF283" s="17">
        <v>0.81413591754160297</v>
      </c>
      <c r="BG283" s="17">
        <v>0.72732456730762796</v>
      </c>
      <c r="BH283" s="17"/>
      <c r="BI283" s="17">
        <v>0.84911865062052305</v>
      </c>
      <c r="BJ283" s="17">
        <v>0.80552912033409796</v>
      </c>
      <c r="BK283" s="17"/>
      <c r="BL283" s="17">
        <v>0.80608163108799202</v>
      </c>
      <c r="BM283" s="17">
        <v>0.83355355142121301</v>
      </c>
      <c r="BN283" s="17">
        <v>0.788386951033064</v>
      </c>
      <c r="BO283" s="17">
        <v>0.89847723030605697</v>
      </c>
    </row>
    <row r="284" spans="2:67" x14ac:dyDescent="0.35">
      <c r="B284" t="s">
        <v>240</v>
      </c>
      <c r="C284" s="17">
        <v>0.11597500296682201</v>
      </c>
      <c r="D284" s="17">
        <v>0.133357858997461</v>
      </c>
      <c r="E284" s="17">
        <v>0.105107181816193</v>
      </c>
      <c r="F284" s="17">
        <v>0.31043092525035298</v>
      </c>
      <c r="G284" s="17">
        <v>0.174494293015275</v>
      </c>
      <c r="H284" s="17">
        <v>0</v>
      </c>
      <c r="I284" s="17">
        <v>1.27374836959624E-2</v>
      </c>
      <c r="J284" s="17">
        <v>0.10478040123323699</v>
      </c>
      <c r="K284" s="17">
        <v>0.115717250031608</v>
      </c>
      <c r="L284" s="17">
        <v>0.102956823428363</v>
      </c>
      <c r="M284" s="17">
        <v>5.6802904604195299E-2</v>
      </c>
      <c r="N284" s="17">
        <v>3.25202979025161E-2</v>
      </c>
      <c r="O284" s="17">
        <v>3.0879994241129499E-2</v>
      </c>
      <c r="P284" s="17">
        <v>0.12963321049797999</v>
      </c>
      <c r="Q284" s="17">
        <v>0.29798899935001399</v>
      </c>
      <c r="R284" s="17">
        <v>0.34704171386263</v>
      </c>
      <c r="S284" s="17">
        <v>4.0745786374959798E-2</v>
      </c>
      <c r="T284" s="17"/>
      <c r="U284" s="17">
        <v>0.105824063745605</v>
      </c>
      <c r="V284" s="17">
        <v>0.15591479543922501</v>
      </c>
      <c r="W284" s="17">
        <v>0.22688358352126001</v>
      </c>
      <c r="X284" s="17">
        <v>0.201299048805131</v>
      </c>
      <c r="Y284" s="17"/>
      <c r="Z284" s="17">
        <v>0.11051366970085599</v>
      </c>
      <c r="AA284" s="17">
        <v>8.2155560308084699E-2</v>
      </c>
      <c r="AB284" s="17">
        <v>6.3827656228014298E-2</v>
      </c>
      <c r="AC284" s="17">
        <v>0.17084122070973901</v>
      </c>
      <c r="AD284" s="17">
        <v>0.135273634068069</v>
      </c>
      <c r="AE284" s="17">
        <v>0.110082437502814</v>
      </c>
      <c r="AF284" s="17">
        <v>0.21435851566469499</v>
      </c>
      <c r="AG284" s="17">
        <v>0.108924368821732</v>
      </c>
      <c r="AH284" s="17">
        <v>9.5574528608392495E-2</v>
      </c>
      <c r="AI284" s="17">
        <v>0.25155944303925398</v>
      </c>
      <c r="AJ284" s="17"/>
      <c r="AK284" s="17">
        <v>0.12684546356860901</v>
      </c>
      <c r="AL284" s="17">
        <v>8.8478872721077503E-2</v>
      </c>
      <c r="AM284" s="17">
        <v>0.260291008752283</v>
      </c>
      <c r="AN284" s="17">
        <v>8.4456335034016394E-2</v>
      </c>
      <c r="AO284" s="17">
        <v>8.9732663759194004E-2</v>
      </c>
      <c r="AP284" s="17">
        <v>0.141061720393167</v>
      </c>
      <c r="AQ284" s="17">
        <v>0.124727758074981</v>
      </c>
      <c r="AR284" s="17"/>
      <c r="AS284" s="17">
        <v>8.1771305668541197E-2</v>
      </c>
      <c r="AT284" s="17">
        <v>0.128714806884418</v>
      </c>
      <c r="AU284" s="17"/>
      <c r="AV284" s="17">
        <v>0.10441809564308099</v>
      </c>
      <c r="AW284" s="17">
        <v>7.9054056302492501E-2</v>
      </c>
      <c r="AX284" s="17">
        <v>7.4488113331246594E-2</v>
      </c>
      <c r="AY284" s="17"/>
      <c r="AZ284" s="17">
        <v>0.12865379728326801</v>
      </c>
      <c r="BA284" s="17">
        <v>0.11537231996372201</v>
      </c>
      <c r="BB284" s="17"/>
      <c r="BC284" s="17">
        <v>0.13344600374415999</v>
      </c>
      <c r="BD284" s="17">
        <v>0.105207451188045</v>
      </c>
      <c r="BE284" s="17"/>
      <c r="BF284" s="17">
        <v>0.115635978600182</v>
      </c>
      <c r="BG284" s="17">
        <v>0.201299048805131</v>
      </c>
      <c r="BH284" s="17"/>
      <c r="BI284" s="17">
        <v>9.4515090302309701E-2</v>
      </c>
      <c r="BJ284" s="17">
        <v>0.12099472337450499</v>
      </c>
      <c r="BK284" s="17"/>
      <c r="BL284" s="17">
        <v>0.13095669209058999</v>
      </c>
      <c r="BM284" s="17">
        <v>0.101174236863249</v>
      </c>
      <c r="BN284" s="17">
        <v>0.11843890611624</v>
      </c>
      <c r="BO284" s="17">
        <v>8.53905428424378E-2</v>
      </c>
    </row>
    <row r="285" spans="2:67" x14ac:dyDescent="0.35">
      <c r="B285" t="s">
        <v>241</v>
      </c>
      <c r="C285" s="17">
        <v>4.7093034371892002E-2</v>
      </c>
      <c r="D285" s="17">
        <v>3.6201070269897197E-2</v>
      </c>
      <c r="E285" s="17">
        <v>6.04769899222641E-2</v>
      </c>
      <c r="F285" s="17">
        <v>5.8434232443104799E-2</v>
      </c>
      <c r="G285" s="17">
        <v>3.0620571977978302E-2</v>
      </c>
      <c r="H285" s="17">
        <v>0.319107590323573</v>
      </c>
      <c r="I285" s="17">
        <v>9.1560713033107005E-2</v>
      </c>
      <c r="J285" s="17">
        <v>4.3453302171292202E-2</v>
      </c>
      <c r="K285" s="17">
        <v>1.2823906992311999E-2</v>
      </c>
      <c r="L285" s="17">
        <v>2.8837883152147501E-2</v>
      </c>
      <c r="M285" s="17">
        <v>7.2870414585207099E-2</v>
      </c>
      <c r="N285" s="17">
        <v>1.60018376167749E-3</v>
      </c>
      <c r="O285" s="17">
        <v>9.9571301771683805E-4</v>
      </c>
      <c r="P285" s="17">
        <v>2.9062576622368701E-3</v>
      </c>
      <c r="Q285" s="17">
        <v>0</v>
      </c>
      <c r="R285" s="17">
        <v>1.78144466517421E-4</v>
      </c>
      <c r="S285" s="17">
        <v>4.0436872103386798E-2</v>
      </c>
      <c r="T285" s="17"/>
      <c r="U285" s="17">
        <v>3.7623254483088703E-2</v>
      </c>
      <c r="V285" s="17">
        <v>8.4867003832080901E-2</v>
      </c>
      <c r="W285" s="17">
        <v>0.16118499520427501</v>
      </c>
      <c r="X285" s="17">
        <v>4.97393179429736E-2</v>
      </c>
      <c r="Y285" s="17"/>
      <c r="Z285" s="17">
        <v>5.2210003238637899E-2</v>
      </c>
      <c r="AA285" s="17">
        <v>8.77658156416079E-4</v>
      </c>
      <c r="AB285" s="17">
        <v>5.1457254884051E-2</v>
      </c>
      <c r="AC285" s="17">
        <v>6.4934539896461196E-2</v>
      </c>
      <c r="AD285" s="17">
        <v>2.3228308494967799E-2</v>
      </c>
      <c r="AE285" s="17">
        <v>0.109237725977001</v>
      </c>
      <c r="AF285" s="17">
        <v>8.1569838707527306E-2</v>
      </c>
      <c r="AG285" s="17">
        <v>2.97440855669499E-2</v>
      </c>
      <c r="AH285" s="17">
        <v>6.13424101015504E-2</v>
      </c>
      <c r="AI285" s="17">
        <v>1.43135453485604E-2</v>
      </c>
      <c r="AJ285" s="17"/>
      <c r="AK285" s="17">
        <v>4.6686430744229297E-2</v>
      </c>
      <c r="AL285" s="17">
        <v>4.0571364300270203E-2</v>
      </c>
      <c r="AM285" s="17">
        <v>2.08109950809225E-2</v>
      </c>
      <c r="AN285" s="17">
        <v>4.1680065104968203E-2</v>
      </c>
      <c r="AO285" s="17">
        <v>5.3237169919555599E-2</v>
      </c>
      <c r="AP285" s="17">
        <v>8.2889255161950101E-2</v>
      </c>
      <c r="AQ285" s="17">
        <v>4.6427736032114399E-2</v>
      </c>
      <c r="AR285" s="17"/>
      <c r="AS285" s="17">
        <v>5.98303742138689E-2</v>
      </c>
      <c r="AT285" s="17">
        <v>4.2348774983690399E-2</v>
      </c>
      <c r="AU285" s="17"/>
      <c r="AV285" s="17">
        <v>6.5455850313715896E-2</v>
      </c>
      <c r="AW285" s="17">
        <v>1.35148695776396E-2</v>
      </c>
      <c r="AX285" s="17">
        <v>9.2478211864035001E-2</v>
      </c>
      <c r="AY285" s="17"/>
      <c r="AZ285" s="17">
        <v>1.72127428662214E-2</v>
      </c>
      <c r="BA285" s="17">
        <v>4.8513385816096502E-2</v>
      </c>
      <c r="BB285" s="17"/>
      <c r="BC285" s="17">
        <v>4.8831784591530397E-2</v>
      </c>
      <c r="BD285" s="17">
        <v>4.6021425294717699E-2</v>
      </c>
      <c r="BE285" s="17"/>
      <c r="BF285" s="17">
        <v>4.7082519696892498E-2</v>
      </c>
      <c r="BG285" s="17">
        <v>4.97393179429736E-2</v>
      </c>
      <c r="BH285" s="17"/>
      <c r="BI285" s="17">
        <v>2.3478924783495999E-2</v>
      </c>
      <c r="BJ285" s="17">
        <v>5.2616646217999802E-2</v>
      </c>
      <c r="BK285" s="17"/>
      <c r="BL285" s="17">
        <v>4.1163710823378101E-2</v>
      </c>
      <c r="BM285" s="17">
        <v>3.21826962064619E-2</v>
      </c>
      <c r="BN285" s="17">
        <v>9.0851920761291297E-2</v>
      </c>
      <c r="BO285" s="17">
        <v>1.1636864746344599E-2</v>
      </c>
    </row>
    <row r="286" spans="2:67" x14ac:dyDescent="0.35">
      <c r="B286" t="s">
        <v>242</v>
      </c>
      <c r="C286" s="17">
        <v>1.0641155288368899E-2</v>
      </c>
      <c r="D286" s="17">
        <v>7.3871142438764296E-3</v>
      </c>
      <c r="E286" s="17">
        <v>1.51038992552036E-3</v>
      </c>
      <c r="F286" s="17">
        <v>6.0057695328414901E-2</v>
      </c>
      <c r="G286" s="17">
        <v>0</v>
      </c>
      <c r="H286" s="17">
        <v>0</v>
      </c>
      <c r="I286" s="17">
        <v>0</v>
      </c>
      <c r="J286" s="17">
        <v>1.26974007216978E-3</v>
      </c>
      <c r="K286" s="17">
        <v>0</v>
      </c>
      <c r="L286" s="17">
        <v>7.3511589993183205E-2</v>
      </c>
      <c r="M286" s="17">
        <v>0</v>
      </c>
      <c r="N286" s="17">
        <v>0</v>
      </c>
      <c r="O286" s="17">
        <v>9.9571301771683805E-4</v>
      </c>
      <c r="P286" s="17">
        <v>2.00342126098032E-4</v>
      </c>
      <c r="Q286" s="17">
        <v>0</v>
      </c>
      <c r="R286" s="17">
        <v>0</v>
      </c>
      <c r="S286" s="17">
        <v>0</v>
      </c>
      <c r="T286" s="17"/>
      <c r="U286" s="17">
        <v>1.0988103957554301E-2</v>
      </c>
      <c r="V286" s="17">
        <v>5.6374855313694296E-3</v>
      </c>
      <c r="W286" s="17">
        <v>2.87099442010443E-2</v>
      </c>
      <c r="X286" s="17">
        <v>1.85280057330835E-2</v>
      </c>
      <c r="Y286" s="17"/>
      <c r="Z286" s="17">
        <v>1.48651278822719E-2</v>
      </c>
      <c r="AA286" s="17">
        <v>1.5227032663716901E-2</v>
      </c>
      <c r="AB286" s="17">
        <v>0</v>
      </c>
      <c r="AC286" s="17">
        <v>1.10719893765929E-2</v>
      </c>
      <c r="AD286" s="17">
        <v>0</v>
      </c>
      <c r="AE286" s="17">
        <v>8.9668343454997693E-3</v>
      </c>
      <c r="AF286" s="17">
        <v>4.3082770837936102E-3</v>
      </c>
      <c r="AG286" s="17">
        <v>0</v>
      </c>
      <c r="AH286" s="17">
        <v>1.25057983793401E-2</v>
      </c>
      <c r="AI286" s="17">
        <v>1.04852918856171E-2</v>
      </c>
      <c r="AJ286" s="17"/>
      <c r="AK286" s="17">
        <v>2.8044662011045898E-2</v>
      </c>
      <c r="AL286" s="17">
        <v>8.8603816944690097E-4</v>
      </c>
      <c r="AM286" s="17">
        <v>5.3808562927771804E-4</v>
      </c>
      <c r="AN286" s="17">
        <v>9.6176833928521503E-3</v>
      </c>
      <c r="AO286" s="17">
        <v>1.34916172539635E-3</v>
      </c>
      <c r="AP286" s="17">
        <v>1.7394644273900401E-3</v>
      </c>
      <c r="AQ286" s="17">
        <v>1.0007368425043199E-2</v>
      </c>
      <c r="AR286" s="17"/>
      <c r="AS286" s="17">
        <v>5.0513702129721004E-3</v>
      </c>
      <c r="AT286" s="17">
        <v>1.2723174819211799E-2</v>
      </c>
      <c r="AU286" s="17"/>
      <c r="AV286" s="17">
        <v>2.8153248610144799E-3</v>
      </c>
      <c r="AW286" s="17">
        <v>0</v>
      </c>
      <c r="AX286" s="17">
        <v>3.1828084719348099E-3</v>
      </c>
      <c r="AY286" s="17"/>
      <c r="AZ286" s="17">
        <v>7.5067282797104998E-4</v>
      </c>
      <c r="BA286" s="17">
        <v>1.11112966537514E-2</v>
      </c>
      <c r="BB286" s="17"/>
      <c r="BC286" s="17">
        <v>1.0176195257473101E-2</v>
      </c>
      <c r="BD286" s="17">
        <v>1.0927714786106799E-2</v>
      </c>
      <c r="BE286" s="17"/>
      <c r="BF286" s="17">
        <v>1.06098178798982E-2</v>
      </c>
      <c r="BG286" s="17">
        <v>1.85280057330835E-2</v>
      </c>
      <c r="BH286" s="17"/>
      <c r="BI286" s="17">
        <v>3.2887334293671397E-2</v>
      </c>
      <c r="BJ286" s="17">
        <v>5.4375181398097303E-3</v>
      </c>
      <c r="BK286" s="17"/>
      <c r="BL286" s="17">
        <v>6.9873591779032497E-3</v>
      </c>
      <c r="BM286" s="17">
        <v>1.86970029782174E-2</v>
      </c>
      <c r="BN286" s="17">
        <v>9.24968759638942E-4</v>
      </c>
      <c r="BO286" s="17">
        <v>4.4953621051603398E-3</v>
      </c>
    </row>
    <row r="287" spans="2:67" x14ac:dyDescent="0.35">
      <c r="B287" t="s">
        <v>243</v>
      </c>
      <c r="C287" s="17">
        <v>5.5915590605350096E-3</v>
      </c>
      <c r="D287" s="17">
        <v>4.56239930807546E-5</v>
      </c>
      <c r="E287" s="17">
        <v>0</v>
      </c>
      <c r="F287" s="17">
        <v>0</v>
      </c>
      <c r="G287" s="17">
        <v>0</v>
      </c>
      <c r="H287" s="17">
        <v>0</v>
      </c>
      <c r="I287" s="17">
        <v>0</v>
      </c>
      <c r="J287" s="17">
        <v>0</v>
      </c>
      <c r="K287" s="17">
        <v>0</v>
      </c>
      <c r="L287" s="17">
        <v>0</v>
      </c>
      <c r="M287" s="17">
        <v>4.4273058469359904E-3</v>
      </c>
      <c r="N287" s="17">
        <v>1.60018376167749E-3</v>
      </c>
      <c r="O287" s="17">
        <v>0</v>
      </c>
      <c r="P287" s="17">
        <v>9.6794546283623897E-2</v>
      </c>
      <c r="Q287" s="17">
        <v>0</v>
      </c>
      <c r="R287" s="17">
        <v>1.78144466517421E-4</v>
      </c>
      <c r="S287" s="17">
        <v>0</v>
      </c>
      <c r="T287" s="17"/>
      <c r="U287" s="17">
        <v>5.5250623664373603E-3</v>
      </c>
      <c r="V287" s="17">
        <v>6.3917019818271296E-3</v>
      </c>
      <c r="W287" s="17">
        <v>3.34521951005548E-3</v>
      </c>
      <c r="X287" s="17">
        <v>3.1090602111838801E-3</v>
      </c>
      <c r="Y287" s="17"/>
      <c r="Z287" s="17">
        <v>2.2174974478155101E-3</v>
      </c>
      <c r="AA287" s="17">
        <v>2.2039267149104699E-2</v>
      </c>
      <c r="AB287" s="17">
        <v>0</v>
      </c>
      <c r="AC287" s="17">
        <v>0</v>
      </c>
      <c r="AD287" s="17">
        <v>1.58889166245575E-3</v>
      </c>
      <c r="AE287" s="17">
        <v>0</v>
      </c>
      <c r="AF287" s="17">
        <v>0</v>
      </c>
      <c r="AG287" s="17">
        <v>0</v>
      </c>
      <c r="AH287" s="17">
        <v>0</v>
      </c>
      <c r="AI287" s="17">
        <v>0</v>
      </c>
      <c r="AJ287" s="17"/>
      <c r="AK287" s="17">
        <v>2.4405534057411901E-2</v>
      </c>
      <c r="AL287" s="17">
        <v>0</v>
      </c>
      <c r="AM287" s="17">
        <v>1.0666727504314E-4</v>
      </c>
      <c r="AN287" s="17">
        <v>0</v>
      </c>
      <c r="AO287" s="17">
        <v>9.2137649449519296E-4</v>
      </c>
      <c r="AP287" s="17">
        <v>0</v>
      </c>
      <c r="AQ287" s="17">
        <v>0</v>
      </c>
      <c r="AR287" s="17"/>
      <c r="AS287" s="17">
        <v>2.0312715033504701E-2</v>
      </c>
      <c r="AT287" s="17">
        <v>1.08390416500349E-4</v>
      </c>
      <c r="AU287" s="17"/>
      <c r="AV287" s="17">
        <v>6.7313932270170698E-2</v>
      </c>
      <c r="AW287" s="17">
        <v>0</v>
      </c>
      <c r="AX287" s="17">
        <v>5.7931648778953098E-5</v>
      </c>
      <c r="AY287" s="17"/>
      <c r="AZ287" s="17">
        <v>0</v>
      </c>
      <c r="BA287" s="17">
        <v>5.8573522836526002E-3</v>
      </c>
      <c r="BB287" s="17"/>
      <c r="BC287" s="17">
        <v>2.2321170650199299E-4</v>
      </c>
      <c r="BD287" s="17">
        <v>8.9001250000422805E-3</v>
      </c>
      <c r="BE287" s="17"/>
      <c r="BF287" s="17">
        <v>5.6014229575386803E-3</v>
      </c>
      <c r="BG287" s="17">
        <v>3.1090602111838801E-3</v>
      </c>
      <c r="BH287" s="17"/>
      <c r="BI287" s="17">
        <v>0</v>
      </c>
      <c r="BJ287" s="17">
        <v>6.8994890398284001E-3</v>
      </c>
      <c r="BK287" s="17"/>
      <c r="BL287" s="17">
        <v>1.3571979457837401E-5</v>
      </c>
      <c r="BM287" s="17">
        <v>1.43925125308594E-2</v>
      </c>
      <c r="BN287" s="17">
        <v>0</v>
      </c>
      <c r="BO287" s="17">
        <v>0</v>
      </c>
    </row>
    <row r="288" spans="2:67" x14ac:dyDescent="0.35">
      <c r="B288" t="s">
        <v>83</v>
      </c>
      <c r="C288" s="17">
        <v>6.9068996267618796E-3</v>
      </c>
      <c r="D288" s="17">
        <v>0</v>
      </c>
      <c r="E288" s="17">
        <v>0</v>
      </c>
      <c r="F288" s="17">
        <v>0</v>
      </c>
      <c r="G288" s="17">
        <v>0</v>
      </c>
      <c r="H288" s="17">
        <v>0</v>
      </c>
      <c r="I288" s="17">
        <v>0</v>
      </c>
      <c r="J288" s="17">
        <v>0</v>
      </c>
      <c r="K288" s="17">
        <v>0</v>
      </c>
      <c r="L288" s="17">
        <v>2.2026276351640199E-3</v>
      </c>
      <c r="M288" s="17">
        <v>3.2681994237031199E-2</v>
      </c>
      <c r="N288" s="17">
        <v>0</v>
      </c>
      <c r="O288" s="17">
        <v>0</v>
      </c>
      <c r="P288" s="17">
        <v>0</v>
      </c>
      <c r="Q288" s="17">
        <v>0</v>
      </c>
      <c r="R288" s="17">
        <v>0</v>
      </c>
      <c r="S288" s="17">
        <v>0</v>
      </c>
      <c r="T288" s="17"/>
      <c r="U288" s="17">
        <v>8.0838257373529003E-3</v>
      </c>
      <c r="V288" s="17">
        <v>0</v>
      </c>
      <c r="W288" s="17">
        <v>8.4084762184133792E-3</v>
      </c>
      <c r="X288" s="17">
        <v>0</v>
      </c>
      <c r="Y288" s="17"/>
      <c r="Z288" s="17">
        <v>0</v>
      </c>
      <c r="AA288" s="17">
        <v>0</v>
      </c>
      <c r="AB288" s="17">
        <v>3.2731234401988302E-2</v>
      </c>
      <c r="AC288" s="17">
        <v>0</v>
      </c>
      <c r="AD288" s="17">
        <v>0</v>
      </c>
      <c r="AE288" s="17">
        <v>0</v>
      </c>
      <c r="AF288" s="17">
        <v>0</v>
      </c>
      <c r="AG288" s="17">
        <v>0</v>
      </c>
      <c r="AH288" s="17">
        <v>0</v>
      </c>
      <c r="AI288" s="17">
        <v>0</v>
      </c>
      <c r="AJ288" s="17"/>
      <c r="AK288" s="17">
        <v>0</v>
      </c>
      <c r="AL288" s="17">
        <v>0</v>
      </c>
      <c r="AM288" s="17">
        <v>0</v>
      </c>
      <c r="AN288" s="17">
        <v>1.0620806055344399E-2</v>
      </c>
      <c r="AO288" s="17">
        <v>0</v>
      </c>
      <c r="AP288" s="17">
        <v>0</v>
      </c>
      <c r="AQ288" s="17">
        <v>0</v>
      </c>
      <c r="AR288" s="17"/>
      <c r="AS288" s="17">
        <v>6.74344699627609E-4</v>
      </c>
      <c r="AT288" s="17">
        <v>9.2283307569961705E-3</v>
      </c>
      <c r="AU288" s="17"/>
      <c r="AV288" s="17">
        <v>0</v>
      </c>
      <c r="AW288" s="17">
        <v>0</v>
      </c>
      <c r="AX288" s="17">
        <v>1.72744431978698E-3</v>
      </c>
      <c r="AY288" s="17"/>
      <c r="AZ288" s="17">
        <v>0</v>
      </c>
      <c r="BA288" s="17">
        <v>7.2352172021772597E-3</v>
      </c>
      <c r="BB288" s="17"/>
      <c r="BC288" s="17">
        <v>9.2968542436003398E-3</v>
      </c>
      <c r="BD288" s="17">
        <v>5.4339467940247299E-3</v>
      </c>
      <c r="BE288" s="17"/>
      <c r="BF288" s="17">
        <v>6.9343433238861999E-3</v>
      </c>
      <c r="BG288" s="17">
        <v>0</v>
      </c>
      <c r="BH288" s="17"/>
      <c r="BI288" s="17">
        <v>0</v>
      </c>
      <c r="BJ288" s="17">
        <v>8.5225028937598001E-3</v>
      </c>
      <c r="BK288" s="17"/>
      <c r="BL288" s="17">
        <v>1.4797034840679501E-2</v>
      </c>
      <c r="BM288" s="17">
        <v>0</v>
      </c>
      <c r="BN288" s="17">
        <v>1.39725332976542E-3</v>
      </c>
      <c r="BO288" s="17">
        <v>0</v>
      </c>
    </row>
    <row r="289" spans="2:67" x14ac:dyDescent="0.35">
      <c r="B289" t="s">
        <v>244</v>
      </c>
      <c r="C289" s="17">
        <v>0.92976735165244195</v>
      </c>
      <c r="D289" s="17">
        <v>0.95636619149314595</v>
      </c>
      <c r="E289" s="17">
        <v>0.93801262015221598</v>
      </c>
      <c r="F289" s="17">
        <v>0.88150807222848004</v>
      </c>
      <c r="G289" s="17">
        <v>0.96937942802202204</v>
      </c>
      <c r="H289" s="17">
        <v>0.68089240967642695</v>
      </c>
      <c r="I289" s="17">
        <v>0.90843928696689302</v>
      </c>
      <c r="J289" s="17">
        <v>0.95527695775653798</v>
      </c>
      <c r="K289" s="17">
        <v>0.98717609300768805</v>
      </c>
      <c r="L289" s="17">
        <v>0.89544789921950496</v>
      </c>
      <c r="M289" s="17">
        <v>0.890020285330826</v>
      </c>
      <c r="N289" s="17">
        <v>0.99679963247664505</v>
      </c>
      <c r="O289" s="17">
        <v>0.99800857396456599</v>
      </c>
      <c r="P289" s="17">
        <v>0.90009885392804101</v>
      </c>
      <c r="Q289" s="17">
        <v>1</v>
      </c>
      <c r="R289" s="17">
        <v>0.99964371106696503</v>
      </c>
      <c r="S289" s="17">
        <v>0.95956312789661302</v>
      </c>
      <c r="T289" s="17"/>
      <c r="U289" s="17">
        <v>0.93777975345556697</v>
      </c>
      <c r="V289" s="17">
        <v>0.90310380865472295</v>
      </c>
      <c r="W289" s="17">
        <v>0.79835136486621205</v>
      </c>
      <c r="X289" s="17">
        <v>0.92862361611275901</v>
      </c>
      <c r="Y289" s="17"/>
      <c r="Z289" s="17">
        <v>0.93070737143127502</v>
      </c>
      <c r="AA289" s="17">
        <v>0.96185604203076203</v>
      </c>
      <c r="AB289" s="17">
        <v>0.91581151071396005</v>
      </c>
      <c r="AC289" s="17">
        <v>0.92399347072694604</v>
      </c>
      <c r="AD289" s="17">
        <v>0.97518279984257605</v>
      </c>
      <c r="AE289" s="17">
        <v>0.88179543967749996</v>
      </c>
      <c r="AF289" s="17">
        <v>0.91412188420867901</v>
      </c>
      <c r="AG289" s="17">
        <v>0.97025591443305004</v>
      </c>
      <c r="AH289" s="17">
        <v>0.92615179151910898</v>
      </c>
      <c r="AI289" s="17">
        <v>0.97520116276582303</v>
      </c>
      <c r="AJ289" s="17"/>
      <c r="AK289" s="17">
        <v>0.90086337318731302</v>
      </c>
      <c r="AL289" s="17">
        <v>0.95854259753028304</v>
      </c>
      <c r="AM289" s="17">
        <v>0.97854425201475603</v>
      </c>
      <c r="AN289" s="17">
        <v>0.93808144544683503</v>
      </c>
      <c r="AO289" s="17">
        <v>0.94449229186055295</v>
      </c>
      <c r="AP289" s="17">
        <v>0.91537128041065996</v>
      </c>
      <c r="AQ289" s="17">
        <v>0.94356489554284195</v>
      </c>
      <c r="AR289" s="17"/>
      <c r="AS289" s="17">
        <v>0.914131195840027</v>
      </c>
      <c r="AT289" s="17">
        <v>0.93559132902360098</v>
      </c>
      <c r="AU289" s="17"/>
      <c r="AV289" s="17">
        <v>0.86441489255509896</v>
      </c>
      <c r="AW289" s="17">
        <v>0.98648513042235997</v>
      </c>
      <c r="AX289" s="17">
        <v>0.902553603695464</v>
      </c>
      <c r="AY289" s="17"/>
      <c r="AZ289" s="17">
        <v>0.98203658430580798</v>
      </c>
      <c r="BA289" s="17">
        <v>0.92728274804432198</v>
      </c>
      <c r="BB289" s="17"/>
      <c r="BC289" s="17">
        <v>0.93147195420089401</v>
      </c>
      <c r="BD289" s="17">
        <v>0.92871678812510905</v>
      </c>
      <c r="BE289" s="17"/>
      <c r="BF289" s="17">
        <v>0.92977189614178402</v>
      </c>
      <c r="BG289" s="17">
        <v>0.92862361611275901</v>
      </c>
      <c r="BH289" s="17"/>
      <c r="BI289" s="17">
        <v>0.94363374092283303</v>
      </c>
      <c r="BJ289" s="17">
        <v>0.92652384370860197</v>
      </c>
      <c r="BK289" s="17"/>
      <c r="BL289" s="17">
        <v>0.93703832317858105</v>
      </c>
      <c r="BM289" s="17">
        <v>0.93472778828446101</v>
      </c>
      <c r="BN289" s="17">
        <v>0.90682585714930397</v>
      </c>
      <c r="BO289" s="17">
        <v>0.98386777314849505</v>
      </c>
    </row>
    <row r="290" spans="2:67" x14ac:dyDescent="0.35">
      <c r="B290" t="s">
        <v>245</v>
      </c>
      <c r="C290" s="17">
        <v>1.6232714348903901E-2</v>
      </c>
      <c r="D290" s="17">
        <v>7.4327382369571903E-3</v>
      </c>
      <c r="E290" s="17">
        <v>1.51038992552036E-3</v>
      </c>
      <c r="F290" s="17">
        <v>6.0057695328414901E-2</v>
      </c>
      <c r="G290" s="17">
        <v>0</v>
      </c>
      <c r="H290" s="17">
        <v>0</v>
      </c>
      <c r="I290" s="17">
        <v>0</v>
      </c>
      <c r="J290" s="17">
        <v>1.26974007216978E-3</v>
      </c>
      <c r="K290" s="17">
        <v>0</v>
      </c>
      <c r="L290" s="17">
        <v>7.3511589993183205E-2</v>
      </c>
      <c r="M290" s="17">
        <v>4.4273058469359904E-3</v>
      </c>
      <c r="N290" s="17">
        <v>1.60018376167749E-3</v>
      </c>
      <c r="O290" s="17">
        <v>9.9571301771683805E-4</v>
      </c>
      <c r="P290" s="17">
        <v>9.6994888409721994E-2</v>
      </c>
      <c r="Q290" s="17">
        <v>0</v>
      </c>
      <c r="R290" s="17">
        <v>1.78144466517421E-4</v>
      </c>
      <c r="S290" s="17">
        <v>0</v>
      </c>
      <c r="T290" s="17"/>
      <c r="U290" s="17">
        <v>1.65131663239916E-2</v>
      </c>
      <c r="V290" s="17">
        <v>1.20291875131966E-2</v>
      </c>
      <c r="W290" s="17">
        <v>3.2055163711099802E-2</v>
      </c>
      <c r="X290" s="17">
        <v>2.1637065944267401E-2</v>
      </c>
      <c r="Y290" s="17"/>
      <c r="Z290" s="17">
        <v>1.70826253300875E-2</v>
      </c>
      <c r="AA290" s="17">
        <v>3.7266299812821597E-2</v>
      </c>
      <c r="AB290" s="17">
        <v>0</v>
      </c>
      <c r="AC290" s="17">
        <v>1.10719893765929E-2</v>
      </c>
      <c r="AD290" s="17">
        <v>1.58889166245575E-3</v>
      </c>
      <c r="AE290" s="17">
        <v>8.9668343454997693E-3</v>
      </c>
      <c r="AF290" s="17">
        <v>4.3082770837936102E-3</v>
      </c>
      <c r="AG290" s="17">
        <v>0</v>
      </c>
      <c r="AH290" s="17">
        <v>1.25057983793401E-2</v>
      </c>
      <c r="AI290" s="17">
        <v>1.04852918856171E-2</v>
      </c>
      <c r="AJ290" s="17"/>
      <c r="AK290" s="17">
        <v>5.2450196068457702E-2</v>
      </c>
      <c r="AL290" s="17">
        <v>8.8603816944690097E-4</v>
      </c>
      <c r="AM290" s="17">
        <v>6.4475290432085795E-4</v>
      </c>
      <c r="AN290" s="17">
        <v>9.6176833928521503E-3</v>
      </c>
      <c r="AO290" s="17">
        <v>2.2705382198915502E-3</v>
      </c>
      <c r="AP290" s="17">
        <v>1.7394644273900401E-3</v>
      </c>
      <c r="AQ290" s="17">
        <v>1.0007368425043199E-2</v>
      </c>
      <c r="AR290" s="17"/>
      <c r="AS290" s="17">
        <v>2.5364085246476799E-2</v>
      </c>
      <c r="AT290" s="17">
        <v>1.2831565235712199E-2</v>
      </c>
      <c r="AU290" s="17"/>
      <c r="AV290" s="17">
        <v>7.0129257131185202E-2</v>
      </c>
      <c r="AW290" s="17">
        <v>0</v>
      </c>
      <c r="AX290" s="17">
        <v>3.2407401207137699E-3</v>
      </c>
      <c r="AY290" s="17"/>
      <c r="AZ290" s="17">
        <v>7.5067282797104998E-4</v>
      </c>
      <c r="BA290" s="17">
        <v>1.6968648937404001E-2</v>
      </c>
      <c r="BB290" s="17"/>
      <c r="BC290" s="17">
        <v>1.0399406963975E-2</v>
      </c>
      <c r="BD290" s="17">
        <v>1.9827839786149E-2</v>
      </c>
      <c r="BE290" s="17"/>
      <c r="BF290" s="17">
        <v>1.6211240837436899E-2</v>
      </c>
      <c r="BG290" s="17">
        <v>2.1637065944267401E-2</v>
      </c>
      <c r="BH290" s="17"/>
      <c r="BI290" s="17">
        <v>3.2887334293671397E-2</v>
      </c>
      <c r="BJ290" s="17">
        <v>1.23370071796381E-2</v>
      </c>
      <c r="BK290" s="17"/>
      <c r="BL290" s="17">
        <v>7.0009311573610896E-3</v>
      </c>
      <c r="BM290" s="17">
        <v>3.3089515509076801E-2</v>
      </c>
      <c r="BN290" s="17">
        <v>9.24968759638942E-4</v>
      </c>
      <c r="BO290" s="17">
        <v>4.4953621051603398E-3</v>
      </c>
    </row>
    <row r="291" spans="2:67" x14ac:dyDescent="0.35">
      <c r="B291" t="s">
        <v>187</v>
      </c>
      <c r="C291" s="17">
        <v>0.91353463730353801</v>
      </c>
      <c r="D291" s="17">
        <v>0.94893345325618805</v>
      </c>
      <c r="E291" s="17">
        <v>0.93650223022669499</v>
      </c>
      <c r="F291" s="17">
        <v>0.82145037690006495</v>
      </c>
      <c r="G291" s="17">
        <v>0.96937942802202204</v>
      </c>
      <c r="H291" s="17">
        <v>0.68089240967642695</v>
      </c>
      <c r="I291" s="17">
        <v>0.90843928696689302</v>
      </c>
      <c r="J291" s="17">
        <v>0.95400721768436803</v>
      </c>
      <c r="K291" s="17">
        <v>0.98717609300768805</v>
      </c>
      <c r="L291" s="17">
        <v>0.82193630922632199</v>
      </c>
      <c r="M291" s="17">
        <v>0.88559297948389004</v>
      </c>
      <c r="N291" s="17">
        <v>0.99519944871496802</v>
      </c>
      <c r="O291" s="17">
        <v>0.99701286094684904</v>
      </c>
      <c r="P291" s="17">
        <v>0.80310396551831897</v>
      </c>
      <c r="Q291" s="17">
        <v>1</v>
      </c>
      <c r="R291" s="17">
        <v>0.99946556660044805</v>
      </c>
      <c r="S291" s="17">
        <v>0.95956312789661302</v>
      </c>
      <c r="T291" s="17"/>
      <c r="U291" s="17">
        <v>0.92126658713157505</v>
      </c>
      <c r="V291" s="17">
        <v>0.89107462114152602</v>
      </c>
      <c r="W291" s="17">
        <v>0.76629620115511299</v>
      </c>
      <c r="X291" s="17">
        <v>0.90698655016849195</v>
      </c>
      <c r="Y291" s="17"/>
      <c r="Z291" s="17">
        <v>0.91362474610118705</v>
      </c>
      <c r="AA291" s="17">
        <v>0.92458974221794099</v>
      </c>
      <c r="AB291" s="17">
        <v>0.91581151071396005</v>
      </c>
      <c r="AC291" s="17">
        <v>0.912921481350353</v>
      </c>
      <c r="AD291" s="17">
        <v>0.97359390818012104</v>
      </c>
      <c r="AE291" s="17">
        <v>0.87282860533200002</v>
      </c>
      <c r="AF291" s="17">
        <v>0.90981360712488502</v>
      </c>
      <c r="AG291" s="17">
        <v>0.97025591443305004</v>
      </c>
      <c r="AH291" s="17">
        <v>0.91364599313976902</v>
      </c>
      <c r="AI291" s="17">
        <v>0.96471587088020505</v>
      </c>
      <c r="AJ291" s="17"/>
      <c r="AK291" s="17">
        <v>0.848413177118855</v>
      </c>
      <c r="AL291" s="17">
        <v>0.95765655936083605</v>
      </c>
      <c r="AM291" s="17">
        <v>0.97789949911043605</v>
      </c>
      <c r="AN291" s="17">
        <v>0.92846376205398296</v>
      </c>
      <c r="AO291" s="17">
        <v>0.94222175364066096</v>
      </c>
      <c r="AP291" s="17">
        <v>0.91363181598327003</v>
      </c>
      <c r="AQ291" s="17">
        <v>0.93355752711779905</v>
      </c>
      <c r="AR291" s="17"/>
      <c r="AS291" s="17">
        <v>0.88876711059354996</v>
      </c>
      <c r="AT291" s="17">
        <v>0.92275976378788904</v>
      </c>
      <c r="AU291" s="17"/>
      <c r="AV291" s="17">
        <v>0.79428563542391395</v>
      </c>
      <c r="AW291" s="17">
        <v>0.98648513042235997</v>
      </c>
      <c r="AX291" s="17">
        <v>0.89931286357475104</v>
      </c>
      <c r="AY291" s="17"/>
      <c r="AZ291" s="17">
        <v>0.98128591147783695</v>
      </c>
      <c r="BA291" s="17">
        <v>0.91031409910691796</v>
      </c>
      <c r="BB291" s="17"/>
      <c r="BC291" s="17">
        <v>0.921072547236919</v>
      </c>
      <c r="BD291" s="17">
        <v>0.90888894833895995</v>
      </c>
      <c r="BE291" s="17"/>
      <c r="BF291" s="17">
        <v>0.91356065530434705</v>
      </c>
      <c r="BG291" s="17">
        <v>0.90698655016849195</v>
      </c>
      <c r="BH291" s="17"/>
      <c r="BI291" s="17">
        <v>0.91074640662916095</v>
      </c>
      <c r="BJ291" s="17">
        <v>0.91418683652896404</v>
      </c>
      <c r="BK291" s="17"/>
      <c r="BL291" s="17">
        <v>0.93003739202122004</v>
      </c>
      <c r="BM291" s="17">
        <v>0.901638272775385</v>
      </c>
      <c r="BN291" s="17">
        <v>0.90590088838966498</v>
      </c>
      <c r="BO291" s="17">
        <v>0.97937241104333495</v>
      </c>
    </row>
    <row r="292" spans="2:67" x14ac:dyDescent="0.35">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17"/>
      <c r="BB292" s="17"/>
      <c r="BC292" s="17"/>
      <c r="BD292" s="17"/>
      <c r="BE292" s="17"/>
      <c r="BF292" s="17"/>
      <c r="BG292" s="17"/>
      <c r="BH292" s="17"/>
      <c r="BI292" s="17"/>
      <c r="BJ292" s="17"/>
      <c r="BK292" s="17"/>
      <c r="BL292" s="17"/>
      <c r="BM292" s="17"/>
      <c r="BN292" s="17"/>
      <c r="BO292" s="17"/>
    </row>
    <row r="293" spans="2:67" x14ac:dyDescent="0.35">
      <c r="B293" s="6" t="s">
        <v>248</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17"/>
      <c r="BB293" s="17"/>
      <c r="BC293" s="17"/>
      <c r="BD293" s="17"/>
      <c r="BE293" s="17"/>
      <c r="BF293" s="17"/>
      <c r="BG293" s="17"/>
      <c r="BH293" s="17"/>
      <c r="BI293" s="17"/>
      <c r="BJ293" s="17"/>
      <c r="BK293" s="17"/>
      <c r="BL293" s="17"/>
      <c r="BM293" s="17"/>
      <c r="BN293" s="17"/>
      <c r="BO293" s="17"/>
    </row>
    <row r="294" spans="2:67" x14ac:dyDescent="0.35">
      <c r="B294" s="24" t="s">
        <v>85</v>
      </c>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17"/>
      <c r="BB294" s="17"/>
      <c r="BC294" s="17"/>
      <c r="BD294" s="17"/>
      <c r="BE294" s="17"/>
      <c r="BF294" s="17"/>
      <c r="BG294" s="17"/>
      <c r="BH294" s="17"/>
      <c r="BI294" s="17"/>
      <c r="BJ294" s="17"/>
      <c r="BK294" s="17"/>
      <c r="BL294" s="17"/>
      <c r="BM294" s="17"/>
      <c r="BN294" s="17"/>
      <c r="BO294" s="17"/>
    </row>
    <row r="295" spans="2:67" x14ac:dyDescent="0.35">
      <c r="B295" t="s">
        <v>239</v>
      </c>
      <c r="C295" s="17">
        <v>0.43124546586691997</v>
      </c>
      <c r="D295" s="17">
        <v>0.34068432881805299</v>
      </c>
      <c r="E295" s="17">
        <v>0.44585855221175003</v>
      </c>
      <c r="F295" s="17">
        <v>0.39103216225822401</v>
      </c>
      <c r="G295" s="17">
        <v>0.61337011077267201</v>
      </c>
      <c r="H295" s="17">
        <v>0.64065297772913099</v>
      </c>
      <c r="I295" s="17">
        <v>0.88482775318000595</v>
      </c>
      <c r="J295" s="17">
        <v>0.31539865544518397</v>
      </c>
      <c r="K295" s="17">
        <v>0.42975947436060802</v>
      </c>
      <c r="L295" s="17">
        <v>0.48539077003089298</v>
      </c>
      <c r="M295" s="17">
        <v>0.42019681569342898</v>
      </c>
      <c r="N295" s="17">
        <v>0.51548615661832997</v>
      </c>
      <c r="O295" s="17">
        <v>0.48605357240600999</v>
      </c>
      <c r="P295" s="17">
        <v>0.233442324862666</v>
      </c>
      <c r="Q295" s="17">
        <v>0.23215247658410801</v>
      </c>
      <c r="R295" s="17">
        <v>0.47734365515135901</v>
      </c>
      <c r="S295" s="17">
        <v>0.6832848270627</v>
      </c>
      <c r="T295" s="17"/>
      <c r="U295" s="17">
        <v>0.43137886593682501</v>
      </c>
      <c r="V295" s="17">
        <v>0.43393056376533301</v>
      </c>
      <c r="W295" s="17">
        <v>0.38838314273199798</v>
      </c>
      <c r="X295" s="17">
        <v>0.54224097767101498</v>
      </c>
      <c r="Y295" s="17"/>
      <c r="Z295" s="17">
        <v>0.409833691024306</v>
      </c>
      <c r="AA295" s="17">
        <v>0.56103855129420599</v>
      </c>
      <c r="AB295" s="17">
        <v>0.36967363173180101</v>
      </c>
      <c r="AC295" s="17">
        <v>0.39391292713075199</v>
      </c>
      <c r="AD295" s="17">
        <v>0.39264050060982297</v>
      </c>
      <c r="AE295" s="17">
        <v>0.47487987858314201</v>
      </c>
      <c r="AF295" s="17">
        <v>0.63503223172455203</v>
      </c>
      <c r="AG295" s="17">
        <v>0.44314370403035303</v>
      </c>
      <c r="AH295" s="17">
        <v>0.35475476012193702</v>
      </c>
      <c r="AI295" s="17">
        <v>0.61659709683341002</v>
      </c>
      <c r="AJ295" s="17"/>
      <c r="AK295" s="17">
        <v>0.34365574760907602</v>
      </c>
      <c r="AL295" s="17">
        <v>0.40233211934202701</v>
      </c>
      <c r="AM295" s="17">
        <v>0.52122409154726501</v>
      </c>
      <c r="AN295" s="17">
        <v>0.48559116684443898</v>
      </c>
      <c r="AO295" s="17">
        <v>0.42444785915647398</v>
      </c>
      <c r="AP295" s="17">
        <v>0.36928195719354101</v>
      </c>
      <c r="AQ295" s="17">
        <v>0.54695004807510605</v>
      </c>
      <c r="AR295" s="17"/>
      <c r="AS295" s="17">
        <v>0.59283951758281095</v>
      </c>
      <c r="AT295" s="17">
        <v>0.37105675249019798</v>
      </c>
      <c r="AU295" s="17"/>
      <c r="AV295" s="17">
        <v>0.65766965758078999</v>
      </c>
      <c r="AW295" s="17">
        <v>0.62955792185661097</v>
      </c>
      <c r="AX295" s="17">
        <v>0.54991496027553599</v>
      </c>
      <c r="AY295" s="17"/>
      <c r="AZ295" s="17">
        <v>0.60144760346080095</v>
      </c>
      <c r="BA295" s="17">
        <v>0.42315495403599301</v>
      </c>
      <c r="BB295" s="17"/>
      <c r="BC295" s="17">
        <v>0.42069919614659101</v>
      </c>
      <c r="BD295" s="17">
        <v>0.43774523692948403</v>
      </c>
      <c r="BE295" s="17"/>
      <c r="BF295" s="17">
        <v>0.43080443915845101</v>
      </c>
      <c r="BG295" s="17">
        <v>0.54224097767101498</v>
      </c>
      <c r="BH295" s="17"/>
      <c r="BI295" s="17">
        <v>0.63115231691843798</v>
      </c>
      <c r="BJ295" s="17">
        <v>0.38448495404440802</v>
      </c>
      <c r="BK295" s="17"/>
      <c r="BL295" s="17">
        <v>0.36361675254056203</v>
      </c>
      <c r="BM295" s="17">
        <v>0.43734921319186998</v>
      </c>
      <c r="BN295" s="17">
        <v>0.58657250924686299</v>
      </c>
      <c r="BO295" s="17">
        <v>0.83299928065081197</v>
      </c>
    </row>
    <row r="296" spans="2:67" x14ac:dyDescent="0.35">
      <c r="B296" t="s">
        <v>240</v>
      </c>
      <c r="C296" s="17">
        <v>0.31810770457954402</v>
      </c>
      <c r="D296" s="17">
        <v>0.36074186015080001</v>
      </c>
      <c r="E296" s="17">
        <v>0.27073403867373902</v>
      </c>
      <c r="F296" s="17">
        <v>0.243950600199104</v>
      </c>
      <c r="G296" s="17">
        <v>0.32538874527137102</v>
      </c>
      <c r="H296" s="17">
        <v>0.35690922518888402</v>
      </c>
      <c r="I296" s="17">
        <v>1.21163391609499E-2</v>
      </c>
      <c r="J296" s="17">
        <v>0.468371350642175</v>
      </c>
      <c r="K296" s="17">
        <v>0.116601262769056</v>
      </c>
      <c r="L296" s="17">
        <v>0.290034748637712</v>
      </c>
      <c r="M296" s="17">
        <v>0.30421641299396301</v>
      </c>
      <c r="N296" s="17">
        <v>0.33129508092197602</v>
      </c>
      <c r="O296" s="17">
        <v>0.50996357552312199</v>
      </c>
      <c r="P296" s="17">
        <v>0.32342264519132602</v>
      </c>
      <c r="Q296" s="17">
        <v>0.66532989305039203</v>
      </c>
      <c r="R296" s="17">
        <v>0.43364597763352603</v>
      </c>
      <c r="S296" s="17">
        <v>0.23136017216098101</v>
      </c>
      <c r="T296" s="17"/>
      <c r="U296" s="17">
        <v>0.31263911426392299</v>
      </c>
      <c r="V296" s="17">
        <v>0.34859295043500999</v>
      </c>
      <c r="W296" s="17">
        <v>0.33121363196115999</v>
      </c>
      <c r="X296" s="17">
        <v>0.29764557184464102</v>
      </c>
      <c r="Y296" s="17"/>
      <c r="Z296" s="17">
        <v>0.33511722568109698</v>
      </c>
      <c r="AA296" s="17">
        <v>0.25529244785549099</v>
      </c>
      <c r="AB296" s="17">
        <v>0.25489843375579102</v>
      </c>
      <c r="AC296" s="17">
        <v>0.32665497543586702</v>
      </c>
      <c r="AD296" s="17">
        <v>0.46212330716358901</v>
      </c>
      <c r="AE296" s="17">
        <v>0.21420637023300901</v>
      </c>
      <c r="AF296" s="17">
        <v>0.24655475940517699</v>
      </c>
      <c r="AG296" s="17">
        <v>0.30437482475396399</v>
      </c>
      <c r="AH296" s="17">
        <v>0.51513951751479004</v>
      </c>
      <c r="AI296" s="17">
        <v>0.19449997534664301</v>
      </c>
      <c r="AJ296" s="17"/>
      <c r="AK296" s="17">
        <v>0.41880410777582899</v>
      </c>
      <c r="AL296" s="17">
        <v>0.37025186393075399</v>
      </c>
      <c r="AM296" s="17">
        <v>0.34672960589775698</v>
      </c>
      <c r="AN296" s="17">
        <v>0.24406548545246601</v>
      </c>
      <c r="AO296" s="17">
        <v>0.21169576405069301</v>
      </c>
      <c r="AP296" s="17">
        <v>0.29538470418363</v>
      </c>
      <c r="AQ296" s="17">
        <v>0.39623732317717397</v>
      </c>
      <c r="AR296" s="17"/>
      <c r="AS296" s="17">
        <v>0.24077008692781701</v>
      </c>
      <c r="AT296" s="17">
        <v>0.346913540268733</v>
      </c>
      <c r="AU296" s="17"/>
      <c r="AV296" s="17">
        <v>0.16116004475540499</v>
      </c>
      <c r="AW296" s="17">
        <v>0.29522836719286399</v>
      </c>
      <c r="AX296" s="17">
        <v>0.230621398182216</v>
      </c>
      <c r="AY296" s="17"/>
      <c r="AZ296" s="17">
        <v>0.36363333656931901</v>
      </c>
      <c r="BA296" s="17">
        <v>0.31594365617550801</v>
      </c>
      <c r="BB296" s="17"/>
      <c r="BC296" s="17">
        <v>0.29655131407103502</v>
      </c>
      <c r="BD296" s="17">
        <v>0.33139312273744198</v>
      </c>
      <c r="BE296" s="17"/>
      <c r="BF296" s="17">
        <v>0.318189008290853</v>
      </c>
      <c r="BG296" s="17">
        <v>0.29764557184464102</v>
      </c>
      <c r="BH296" s="17"/>
      <c r="BI296" s="17">
        <v>0.30498055714428202</v>
      </c>
      <c r="BJ296" s="17">
        <v>0.32117829535526599</v>
      </c>
      <c r="BK296" s="17"/>
      <c r="BL296" s="17">
        <v>0.31036208293836998</v>
      </c>
      <c r="BM296" s="17">
        <v>0.347332692534703</v>
      </c>
      <c r="BN296" s="17">
        <v>0.300466144764861</v>
      </c>
      <c r="BO296" s="17">
        <v>0.147994158064466</v>
      </c>
    </row>
    <row r="297" spans="2:67" x14ac:dyDescent="0.35">
      <c r="B297" t="s">
        <v>241</v>
      </c>
      <c r="C297" s="17">
        <v>0.12783073421076299</v>
      </c>
      <c r="D297" s="17">
        <v>0.160297641133337</v>
      </c>
      <c r="E297" s="17">
        <v>0.18469075074104899</v>
      </c>
      <c r="F297" s="17">
        <v>0.175062299577248</v>
      </c>
      <c r="G297" s="17">
        <v>0</v>
      </c>
      <c r="H297" s="17">
        <v>2.4377970819849299E-3</v>
      </c>
      <c r="I297" s="17">
        <v>9.3424146638144606E-2</v>
      </c>
      <c r="J297" s="17">
        <v>0.16578534566317399</v>
      </c>
      <c r="K297" s="17">
        <v>8.8401273744799004E-4</v>
      </c>
      <c r="L297" s="17">
        <v>5.1219720969561101E-2</v>
      </c>
      <c r="M297" s="17">
        <v>0.118648086147777</v>
      </c>
      <c r="N297" s="17">
        <v>9.9923742133526394E-2</v>
      </c>
      <c r="O297" s="17">
        <v>2.9871390531505202E-3</v>
      </c>
      <c r="P297" s="17">
        <v>0.22332115699326899</v>
      </c>
      <c r="Q297" s="17">
        <v>0.1025176303655</v>
      </c>
      <c r="R297" s="17">
        <v>2.7623923772539601E-3</v>
      </c>
      <c r="S297" s="17">
        <v>8.5355000776318801E-2</v>
      </c>
      <c r="T297" s="17"/>
      <c r="U297" s="17">
        <v>0.12119130535070401</v>
      </c>
      <c r="V297" s="17">
        <v>0.1550887878178</v>
      </c>
      <c r="W297" s="17">
        <v>0.20062622895952301</v>
      </c>
      <c r="X297" s="17">
        <v>0.141389497861555</v>
      </c>
      <c r="Y297" s="17"/>
      <c r="Z297" s="17">
        <v>0.16703049112707199</v>
      </c>
      <c r="AA297" s="17">
        <v>8.3283694848546502E-2</v>
      </c>
      <c r="AB297" s="17">
        <v>0.10247821903993801</v>
      </c>
      <c r="AC297" s="17">
        <v>8.2075999103887104E-2</v>
      </c>
      <c r="AD297" s="17">
        <v>3.2523636379471602E-2</v>
      </c>
      <c r="AE297" s="17">
        <v>0.18960018211204499</v>
      </c>
      <c r="AF297" s="17">
        <v>0.11841300887027099</v>
      </c>
      <c r="AG297" s="17">
        <v>0.23646812902487399</v>
      </c>
      <c r="AH297" s="17">
        <v>9.4252298859494293E-2</v>
      </c>
      <c r="AI297" s="17">
        <v>0.125734592631769</v>
      </c>
      <c r="AJ297" s="17"/>
      <c r="AK297" s="17">
        <v>0.102723113507057</v>
      </c>
      <c r="AL297" s="17">
        <v>9.3385719398897393E-2</v>
      </c>
      <c r="AM297" s="17">
        <v>0.108117127308204</v>
      </c>
      <c r="AN297" s="17">
        <v>0.14452557081037501</v>
      </c>
      <c r="AO297" s="17">
        <v>0.19949568094040199</v>
      </c>
      <c r="AP297" s="17">
        <v>0.13590289967232499</v>
      </c>
      <c r="AQ297" s="17">
        <v>5.3994973996496401E-2</v>
      </c>
      <c r="AR297" s="17"/>
      <c r="AS297" s="17">
        <v>0.13605406787751401</v>
      </c>
      <c r="AT297" s="17">
        <v>0.124767800471473</v>
      </c>
      <c r="AU297" s="17"/>
      <c r="AV297" s="17">
        <v>0.14814669905241601</v>
      </c>
      <c r="AW297" s="17">
        <v>6.9748886125138104E-2</v>
      </c>
      <c r="AX297" s="17">
        <v>0.171008837034753</v>
      </c>
      <c r="AY297" s="17"/>
      <c r="AZ297" s="17">
        <v>3.4919059969880199E-2</v>
      </c>
      <c r="BA297" s="17">
        <v>0.132247265109281</v>
      </c>
      <c r="BB297" s="17"/>
      <c r="BC297" s="17">
        <v>0.160034383049413</v>
      </c>
      <c r="BD297" s="17">
        <v>0.107983304704294</v>
      </c>
      <c r="BE297" s="17"/>
      <c r="BF297" s="17">
        <v>0.127776860168411</v>
      </c>
      <c r="BG297" s="17">
        <v>0.141389497861555</v>
      </c>
      <c r="BH297" s="17"/>
      <c r="BI297" s="17">
        <v>3.8612527428929899E-2</v>
      </c>
      <c r="BJ297" s="17">
        <v>0.14869989897955899</v>
      </c>
      <c r="BK297" s="17"/>
      <c r="BL297" s="17">
        <v>0.153673785687199</v>
      </c>
      <c r="BM297" s="17">
        <v>0.112429668399505</v>
      </c>
      <c r="BN297" s="17">
        <v>7.8111282698566806E-2</v>
      </c>
      <c r="BO297" s="17">
        <v>1.86552161689633E-2</v>
      </c>
    </row>
    <row r="298" spans="2:67" x14ac:dyDescent="0.35">
      <c r="B298" t="s">
        <v>242</v>
      </c>
      <c r="C298" s="17">
        <v>5.3316518907613401E-2</v>
      </c>
      <c r="D298" s="17">
        <v>9.4190047863366197E-2</v>
      </c>
      <c r="E298" s="17">
        <v>2.50441809213005E-2</v>
      </c>
      <c r="F298" s="17">
        <v>0.174220907445017</v>
      </c>
      <c r="G298" s="17">
        <v>3.0620571977978302E-2</v>
      </c>
      <c r="H298" s="17">
        <v>0</v>
      </c>
      <c r="I298" s="17">
        <v>9.6317610208998903E-3</v>
      </c>
      <c r="J298" s="17">
        <v>1.08824508124783E-2</v>
      </c>
      <c r="K298" s="17">
        <v>1.2823906992311999E-2</v>
      </c>
      <c r="L298" s="17">
        <v>2.2230000246655501E-2</v>
      </c>
      <c r="M298" s="17">
        <v>7.4743060895719596E-2</v>
      </c>
      <c r="N298" s="17">
        <v>0</v>
      </c>
      <c r="O298" s="17">
        <v>0</v>
      </c>
      <c r="P298" s="17">
        <v>9.6794546283623897E-2</v>
      </c>
      <c r="Q298" s="17">
        <v>0</v>
      </c>
      <c r="R298" s="17">
        <v>8.6247974837861396E-2</v>
      </c>
      <c r="S298" s="17">
        <v>0</v>
      </c>
      <c r="T298" s="17"/>
      <c r="U298" s="17">
        <v>5.5748772768624E-2</v>
      </c>
      <c r="V298" s="17">
        <v>4.1911663842846301E-2</v>
      </c>
      <c r="W298" s="17">
        <v>4.1826725125700397E-2</v>
      </c>
      <c r="X298" s="17">
        <v>1.5986551525809502E-2</v>
      </c>
      <c r="Y298" s="17"/>
      <c r="Z298" s="17">
        <v>4.2111100797208798E-2</v>
      </c>
      <c r="AA298" s="17">
        <v>1.4600237140795299E-2</v>
      </c>
      <c r="AB298" s="17">
        <v>8.2683398243693598E-2</v>
      </c>
      <c r="AC298" s="17">
        <v>0.113353828606905</v>
      </c>
      <c r="AD298" s="17">
        <v>0.11271255584711699</v>
      </c>
      <c r="AE298" s="17">
        <v>9.2376186767502894E-2</v>
      </c>
      <c r="AF298" s="17">
        <v>0</v>
      </c>
      <c r="AG298" s="17">
        <v>1.9791570689840598E-3</v>
      </c>
      <c r="AH298" s="17">
        <v>1.3298396735512899E-2</v>
      </c>
      <c r="AI298" s="17">
        <v>8.8812237050666792E-3</v>
      </c>
      <c r="AJ298" s="17"/>
      <c r="AK298" s="17">
        <v>4.8847402983764499E-2</v>
      </c>
      <c r="AL298" s="17">
        <v>8.2557643477605899E-2</v>
      </c>
      <c r="AM298" s="17">
        <v>6.9185595770963901E-3</v>
      </c>
      <c r="AN298" s="17">
        <v>3.5614362088993497E-2</v>
      </c>
      <c r="AO298" s="17">
        <v>0.16436069585243199</v>
      </c>
      <c r="AP298" s="17">
        <v>0.107332032761931</v>
      </c>
      <c r="AQ298" s="17">
        <v>2.8176547512235501E-3</v>
      </c>
      <c r="AR298" s="17"/>
      <c r="AS298" s="17">
        <v>3.0336327611857301E-2</v>
      </c>
      <c r="AT298" s="17">
        <v>6.1875919037479001E-2</v>
      </c>
      <c r="AU298" s="17"/>
      <c r="AV298" s="17">
        <v>3.3023598611388601E-2</v>
      </c>
      <c r="AW298" s="17">
        <v>5.4648248253864303E-3</v>
      </c>
      <c r="AX298" s="17">
        <v>4.8454804507494599E-2</v>
      </c>
      <c r="AY298" s="17"/>
      <c r="AZ298" s="17">
        <v>0</v>
      </c>
      <c r="BA298" s="17">
        <v>5.5850904979985301E-2</v>
      </c>
      <c r="BB298" s="17"/>
      <c r="BC298" s="17">
        <v>3.2355204673688097E-2</v>
      </c>
      <c r="BD298" s="17">
        <v>6.6235185630915794E-2</v>
      </c>
      <c r="BE298" s="17"/>
      <c r="BF298" s="17">
        <v>5.3464844838761703E-2</v>
      </c>
      <c r="BG298" s="17">
        <v>1.5986551525809502E-2</v>
      </c>
      <c r="BH298" s="17"/>
      <c r="BI298" s="17">
        <v>2.52545985083499E-2</v>
      </c>
      <c r="BJ298" s="17">
        <v>5.9880524861836502E-2</v>
      </c>
      <c r="BK298" s="17"/>
      <c r="BL298" s="17">
        <v>4.72826516292425E-2</v>
      </c>
      <c r="BM298" s="17">
        <v>7.2956145274251302E-2</v>
      </c>
      <c r="BN298" s="17">
        <v>2.6809325814983399E-2</v>
      </c>
      <c r="BO298" s="17">
        <v>3.5134511575955697E-4</v>
      </c>
    </row>
    <row r="299" spans="2:67" x14ac:dyDescent="0.35">
      <c r="B299" t="s">
        <v>243</v>
      </c>
      <c r="C299" s="17">
        <v>4.1493889036826798E-2</v>
      </c>
      <c r="D299" s="17">
        <v>4.4086122034443398E-2</v>
      </c>
      <c r="E299" s="17">
        <v>4.8628296530860898E-2</v>
      </c>
      <c r="F299" s="17">
        <v>1.5734030520406901E-2</v>
      </c>
      <c r="G299" s="17">
        <v>0</v>
      </c>
      <c r="H299" s="17">
        <v>0</v>
      </c>
      <c r="I299" s="17">
        <v>0</v>
      </c>
      <c r="J299" s="17">
        <v>3.9562197436987703E-2</v>
      </c>
      <c r="K299" s="17">
        <v>0.42710743614826402</v>
      </c>
      <c r="L299" s="17">
        <v>7.3359752422425206E-2</v>
      </c>
      <c r="M299" s="17">
        <v>1.63409971185156E-2</v>
      </c>
      <c r="N299" s="17">
        <v>0</v>
      </c>
      <c r="O299" s="17">
        <v>0</v>
      </c>
      <c r="P299" s="17">
        <v>0.123019326669114</v>
      </c>
      <c r="Q299" s="17">
        <v>0</v>
      </c>
      <c r="R299" s="17">
        <v>0</v>
      </c>
      <c r="S299" s="17">
        <v>0</v>
      </c>
      <c r="T299" s="17"/>
      <c r="U299" s="17">
        <v>4.7397617992329097E-2</v>
      </c>
      <c r="V299" s="17">
        <v>1.4525102138221399E-2</v>
      </c>
      <c r="W299" s="17">
        <v>0</v>
      </c>
      <c r="X299" s="17">
        <v>0</v>
      </c>
      <c r="Y299" s="17"/>
      <c r="Z299" s="17">
        <v>4.0004057092812399E-2</v>
      </c>
      <c r="AA299" s="17">
        <v>6.4909291381854695E-2</v>
      </c>
      <c r="AB299" s="17">
        <v>9.2072614022810403E-2</v>
      </c>
      <c r="AC299" s="17">
        <v>0</v>
      </c>
      <c r="AD299" s="17">
        <v>0</v>
      </c>
      <c r="AE299" s="17">
        <v>2.2663866344733202E-2</v>
      </c>
      <c r="AF299" s="17">
        <v>0</v>
      </c>
      <c r="AG299" s="17">
        <v>0</v>
      </c>
      <c r="AH299" s="17">
        <v>0</v>
      </c>
      <c r="AI299" s="17">
        <v>0</v>
      </c>
      <c r="AJ299" s="17"/>
      <c r="AK299" s="17">
        <v>3.9661601606651199E-2</v>
      </c>
      <c r="AL299" s="17">
        <v>2.6308661270201199E-2</v>
      </c>
      <c r="AM299" s="17">
        <v>0</v>
      </c>
      <c r="AN299" s="17">
        <v>5.77628527216624E-2</v>
      </c>
      <c r="AO299" s="17">
        <v>0</v>
      </c>
      <c r="AP299" s="17">
        <v>9.2098406188571694E-2</v>
      </c>
      <c r="AQ299" s="17">
        <v>0</v>
      </c>
      <c r="AR299" s="17"/>
      <c r="AS299" s="17">
        <v>0</v>
      </c>
      <c r="AT299" s="17">
        <v>5.6949060607832502E-2</v>
      </c>
      <c r="AU299" s="17"/>
      <c r="AV299" s="17">
        <v>0</v>
      </c>
      <c r="AW299" s="17">
        <v>0</v>
      </c>
      <c r="AX299" s="17">
        <v>0</v>
      </c>
      <c r="AY299" s="17"/>
      <c r="AZ299" s="17">
        <v>0</v>
      </c>
      <c r="BA299" s="17">
        <v>4.3466289647708801E-2</v>
      </c>
      <c r="BB299" s="17"/>
      <c r="BC299" s="17">
        <v>6.64815014305703E-2</v>
      </c>
      <c r="BD299" s="17">
        <v>2.6093774658341101E-2</v>
      </c>
      <c r="BE299" s="17"/>
      <c r="BF299" s="17">
        <v>4.16587597870582E-2</v>
      </c>
      <c r="BG299" s="17">
        <v>0</v>
      </c>
      <c r="BH299" s="17"/>
      <c r="BI299" s="17">
        <v>0</v>
      </c>
      <c r="BJ299" s="17">
        <v>5.1199786952093901E-2</v>
      </c>
      <c r="BK299" s="17"/>
      <c r="BL299" s="17">
        <v>6.9560049469577306E-2</v>
      </c>
      <c r="BM299" s="17">
        <v>2.33469883995432E-2</v>
      </c>
      <c r="BN299" s="17">
        <v>6.2975357454224997E-3</v>
      </c>
      <c r="BO299" s="17">
        <v>0</v>
      </c>
    </row>
    <row r="300" spans="2:67" x14ac:dyDescent="0.35">
      <c r="B300" t="s">
        <v>83</v>
      </c>
      <c r="C300" s="17">
        <v>2.8005687398332601E-2</v>
      </c>
      <c r="D300" s="17">
        <v>0</v>
      </c>
      <c r="E300" s="17">
        <v>2.50441809213005E-2</v>
      </c>
      <c r="F300" s="17">
        <v>0</v>
      </c>
      <c r="G300" s="17">
        <v>3.0620571977978302E-2</v>
      </c>
      <c r="H300" s="17">
        <v>0</v>
      </c>
      <c r="I300" s="17">
        <v>0</v>
      </c>
      <c r="J300" s="17">
        <v>0</v>
      </c>
      <c r="K300" s="17">
        <v>1.2823906992311999E-2</v>
      </c>
      <c r="L300" s="17">
        <v>7.7765007692753199E-2</v>
      </c>
      <c r="M300" s="17">
        <v>6.5854627150596007E-2</v>
      </c>
      <c r="N300" s="17">
        <v>5.3295020326167897E-2</v>
      </c>
      <c r="O300" s="17">
        <v>9.9571301771683805E-4</v>
      </c>
      <c r="P300" s="17">
        <v>0</v>
      </c>
      <c r="Q300" s="17">
        <v>0</v>
      </c>
      <c r="R300" s="17">
        <v>0</v>
      </c>
      <c r="S300" s="17">
        <v>0</v>
      </c>
      <c r="T300" s="17"/>
      <c r="U300" s="17">
        <v>3.1644323687594997E-2</v>
      </c>
      <c r="V300" s="17">
        <v>5.9509320007892696E-3</v>
      </c>
      <c r="W300" s="17">
        <v>3.7950271221618502E-2</v>
      </c>
      <c r="X300" s="17">
        <v>2.7374010969787401E-3</v>
      </c>
      <c r="Y300" s="17"/>
      <c r="Z300" s="17">
        <v>5.9034342775038896E-3</v>
      </c>
      <c r="AA300" s="17">
        <v>2.0875777479106E-2</v>
      </c>
      <c r="AB300" s="17">
        <v>9.8193703205965002E-2</v>
      </c>
      <c r="AC300" s="17">
        <v>8.4002269722588493E-2</v>
      </c>
      <c r="AD300" s="17">
        <v>0</v>
      </c>
      <c r="AE300" s="17">
        <v>6.27351595956734E-3</v>
      </c>
      <c r="AF300" s="17">
        <v>0</v>
      </c>
      <c r="AG300" s="17">
        <v>1.40341851218243E-2</v>
      </c>
      <c r="AH300" s="17">
        <v>2.2555026768265499E-2</v>
      </c>
      <c r="AI300" s="17">
        <v>5.42871114831113E-2</v>
      </c>
      <c r="AJ300" s="17"/>
      <c r="AK300" s="17">
        <v>4.6308026517621899E-2</v>
      </c>
      <c r="AL300" s="17">
        <v>2.51639925805149E-2</v>
      </c>
      <c r="AM300" s="17">
        <v>1.70106156696779E-2</v>
      </c>
      <c r="AN300" s="17">
        <v>3.24405620820645E-2</v>
      </c>
      <c r="AO300" s="17">
        <v>0</v>
      </c>
      <c r="AP300" s="17">
        <v>0</v>
      </c>
      <c r="AQ300" s="17">
        <v>0</v>
      </c>
      <c r="AR300" s="17"/>
      <c r="AS300" s="17">
        <v>0</v>
      </c>
      <c r="AT300" s="17">
        <v>3.8436927124284398E-2</v>
      </c>
      <c r="AU300" s="17"/>
      <c r="AV300" s="17">
        <v>0</v>
      </c>
      <c r="AW300" s="17">
        <v>0</v>
      </c>
      <c r="AX300" s="17">
        <v>0</v>
      </c>
      <c r="AY300" s="17"/>
      <c r="AZ300" s="17">
        <v>0</v>
      </c>
      <c r="BA300" s="17">
        <v>2.9336930051524601E-2</v>
      </c>
      <c r="BB300" s="17"/>
      <c r="BC300" s="17">
        <v>2.3878400628702501E-2</v>
      </c>
      <c r="BD300" s="17">
        <v>3.0549375339523399E-2</v>
      </c>
      <c r="BE300" s="17"/>
      <c r="BF300" s="17">
        <v>2.8106087756464102E-2</v>
      </c>
      <c r="BG300" s="17">
        <v>2.7374010969787401E-3</v>
      </c>
      <c r="BH300" s="17"/>
      <c r="BI300" s="17">
        <v>0</v>
      </c>
      <c r="BJ300" s="17">
        <v>3.4556539806836602E-2</v>
      </c>
      <c r="BK300" s="17"/>
      <c r="BL300" s="17">
        <v>5.55046777350496E-2</v>
      </c>
      <c r="BM300" s="17">
        <v>6.5852922001278904E-3</v>
      </c>
      <c r="BN300" s="17">
        <v>1.74320172930401E-3</v>
      </c>
      <c r="BO300" s="17">
        <v>0</v>
      </c>
    </row>
    <row r="301" spans="2:67" x14ac:dyDescent="0.35">
      <c r="B301" t="s">
        <v>244</v>
      </c>
      <c r="C301" s="17">
        <v>0.74935317044646399</v>
      </c>
      <c r="D301" s="17">
        <v>0.701426188968853</v>
      </c>
      <c r="E301" s="17">
        <v>0.71659259088548899</v>
      </c>
      <c r="F301" s="17">
        <v>0.63498276245732799</v>
      </c>
      <c r="G301" s="17">
        <v>0.93875885604404397</v>
      </c>
      <c r="H301" s="17">
        <v>0.99756220291801501</v>
      </c>
      <c r="I301" s="17">
        <v>0.89694409234095596</v>
      </c>
      <c r="J301" s="17">
        <v>0.78377000608736003</v>
      </c>
      <c r="K301" s="17">
        <v>0.54636073712966404</v>
      </c>
      <c r="L301" s="17">
        <v>0.77542551866860498</v>
      </c>
      <c r="M301" s="17">
        <v>0.724413228687391</v>
      </c>
      <c r="N301" s="17">
        <v>0.84678123754030599</v>
      </c>
      <c r="O301" s="17">
        <v>0.99601714792913298</v>
      </c>
      <c r="P301" s="17">
        <v>0.55686497005399205</v>
      </c>
      <c r="Q301" s="17">
        <v>0.89748236963450001</v>
      </c>
      <c r="R301" s="17">
        <v>0.91098963278488498</v>
      </c>
      <c r="S301" s="17">
        <v>0.91464499922368103</v>
      </c>
      <c r="T301" s="17"/>
      <c r="U301" s="17">
        <v>0.74401798020074805</v>
      </c>
      <c r="V301" s="17">
        <v>0.78252351420034305</v>
      </c>
      <c r="W301" s="17">
        <v>0.71959677469315797</v>
      </c>
      <c r="X301" s="17">
        <v>0.839886549515656</v>
      </c>
      <c r="Y301" s="17"/>
      <c r="Z301" s="17">
        <v>0.74495091670540303</v>
      </c>
      <c r="AA301" s="17">
        <v>0.81633099914969698</v>
      </c>
      <c r="AB301" s="17">
        <v>0.62457206548759303</v>
      </c>
      <c r="AC301" s="17">
        <v>0.72056790256661896</v>
      </c>
      <c r="AD301" s="17">
        <v>0.85476380777341199</v>
      </c>
      <c r="AE301" s="17">
        <v>0.68908624881615199</v>
      </c>
      <c r="AF301" s="17">
        <v>0.88158699112972905</v>
      </c>
      <c r="AG301" s="17">
        <v>0.74751852878431801</v>
      </c>
      <c r="AH301" s="17">
        <v>0.869894277636727</v>
      </c>
      <c r="AI301" s="17">
        <v>0.811097072180053</v>
      </c>
      <c r="AJ301" s="17"/>
      <c r="AK301" s="17">
        <v>0.76245985538490502</v>
      </c>
      <c r="AL301" s="17">
        <v>0.77258398327278099</v>
      </c>
      <c r="AM301" s="17">
        <v>0.86795369744502204</v>
      </c>
      <c r="AN301" s="17">
        <v>0.72965665229690502</v>
      </c>
      <c r="AO301" s="17">
        <v>0.636143623207166</v>
      </c>
      <c r="AP301" s="17">
        <v>0.66466666137717101</v>
      </c>
      <c r="AQ301" s="17">
        <v>0.94318737125228003</v>
      </c>
      <c r="AR301" s="17"/>
      <c r="AS301" s="17">
        <v>0.83360960451062804</v>
      </c>
      <c r="AT301" s="17">
        <v>0.71797029275893098</v>
      </c>
      <c r="AU301" s="17"/>
      <c r="AV301" s="17">
        <v>0.81882970233619601</v>
      </c>
      <c r="AW301" s="17">
        <v>0.92478628904947502</v>
      </c>
      <c r="AX301" s="17">
        <v>0.78053635845775204</v>
      </c>
      <c r="AY301" s="17"/>
      <c r="AZ301" s="17">
        <v>0.96508094003012002</v>
      </c>
      <c r="BA301" s="17">
        <v>0.73909861021150103</v>
      </c>
      <c r="BB301" s="17"/>
      <c r="BC301" s="17">
        <v>0.71725051021762598</v>
      </c>
      <c r="BD301" s="17">
        <v>0.76913835966692501</v>
      </c>
      <c r="BE301" s="17"/>
      <c r="BF301" s="17">
        <v>0.74899344744930496</v>
      </c>
      <c r="BG301" s="17">
        <v>0.839886549515656</v>
      </c>
      <c r="BH301" s="17"/>
      <c r="BI301" s="17">
        <v>0.93613287406272006</v>
      </c>
      <c r="BJ301" s="17">
        <v>0.70566324939967395</v>
      </c>
      <c r="BK301" s="17"/>
      <c r="BL301" s="17">
        <v>0.673978835478932</v>
      </c>
      <c r="BM301" s="17">
        <v>0.78468190572657204</v>
      </c>
      <c r="BN301" s="17">
        <v>0.88703865401172299</v>
      </c>
      <c r="BO301" s="17">
        <v>0.980993438715277</v>
      </c>
    </row>
    <row r="302" spans="2:67" x14ac:dyDescent="0.35">
      <c r="B302" t="s">
        <v>245</v>
      </c>
      <c r="C302" s="17">
        <v>9.4810407944440303E-2</v>
      </c>
      <c r="D302" s="17">
        <v>0.13827616989781</v>
      </c>
      <c r="E302" s="17">
        <v>7.3672477452161406E-2</v>
      </c>
      <c r="F302" s="17">
        <v>0.18995493796542401</v>
      </c>
      <c r="G302" s="17">
        <v>3.0620571977978302E-2</v>
      </c>
      <c r="H302" s="17">
        <v>0</v>
      </c>
      <c r="I302" s="17">
        <v>9.6317610208998903E-3</v>
      </c>
      <c r="J302" s="17">
        <v>5.0444648249465998E-2</v>
      </c>
      <c r="K302" s="17">
        <v>0.43993134314057603</v>
      </c>
      <c r="L302" s="17">
        <v>9.5589752669080694E-2</v>
      </c>
      <c r="M302" s="17">
        <v>9.1084058014235206E-2</v>
      </c>
      <c r="N302" s="17">
        <v>0</v>
      </c>
      <c r="O302" s="17">
        <v>0</v>
      </c>
      <c r="P302" s="17">
        <v>0.21981387295273799</v>
      </c>
      <c r="Q302" s="17">
        <v>0</v>
      </c>
      <c r="R302" s="17">
        <v>8.6247974837861396E-2</v>
      </c>
      <c r="S302" s="17">
        <v>0</v>
      </c>
      <c r="T302" s="17"/>
      <c r="U302" s="17">
        <v>0.103146390760953</v>
      </c>
      <c r="V302" s="17">
        <v>5.6436765981067699E-2</v>
      </c>
      <c r="W302" s="17">
        <v>4.1826725125700397E-2</v>
      </c>
      <c r="X302" s="17">
        <v>1.5986551525809502E-2</v>
      </c>
      <c r="Y302" s="17"/>
      <c r="Z302" s="17">
        <v>8.2115157890021204E-2</v>
      </c>
      <c r="AA302" s="17">
        <v>7.9509528522650003E-2</v>
      </c>
      <c r="AB302" s="17">
        <v>0.174756012266504</v>
      </c>
      <c r="AC302" s="17">
        <v>0.113353828606905</v>
      </c>
      <c r="AD302" s="17">
        <v>0.11271255584711699</v>
      </c>
      <c r="AE302" s="17">
        <v>0.115040053112236</v>
      </c>
      <c r="AF302" s="17">
        <v>0</v>
      </c>
      <c r="AG302" s="17">
        <v>1.9791570689840598E-3</v>
      </c>
      <c r="AH302" s="17">
        <v>1.3298396735512899E-2</v>
      </c>
      <c r="AI302" s="17">
        <v>8.8812237050666792E-3</v>
      </c>
      <c r="AJ302" s="17"/>
      <c r="AK302" s="17">
        <v>8.8509004590415705E-2</v>
      </c>
      <c r="AL302" s="17">
        <v>0.10886630474780699</v>
      </c>
      <c r="AM302" s="17">
        <v>6.9185595770963901E-3</v>
      </c>
      <c r="AN302" s="17">
        <v>9.3377214810655904E-2</v>
      </c>
      <c r="AO302" s="17">
        <v>0.16436069585243199</v>
      </c>
      <c r="AP302" s="17">
        <v>0.199430438950503</v>
      </c>
      <c r="AQ302" s="17">
        <v>2.8176547512235501E-3</v>
      </c>
      <c r="AR302" s="17"/>
      <c r="AS302" s="17">
        <v>3.0336327611857301E-2</v>
      </c>
      <c r="AT302" s="17">
        <v>0.118824979645312</v>
      </c>
      <c r="AU302" s="17"/>
      <c r="AV302" s="17">
        <v>3.3023598611388601E-2</v>
      </c>
      <c r="AW302" s="17">
        <v>5.4648248253864303E-3</v>
      </c>
      <c r="AX302" s="17">
        <v>4.8454804507494599E-2</v>
      </c>
      <c r="AY302" s="17"/>
      <c r="AZ302" s="17">
        <v>0</v>
      </c>
      <c r="BA302" s="17">
        <v>9.93171946276942E-2</v>
      </c>
      <c r="BB302" s="17"/>
      <c r="BC302" s="17">
        <v>9.8836706104258404E-2</v>
      </c>
      <c r="BD302" s="17">
        <v>9.2328960289256898E-2</v>
      </c>
      <c r="BE302" s="17"/>
      <c r="BF302" s="17">
        <v>9.5123604625819896E-2</v>
      </c>
      <c r="BG302" s="17">
        <v>1.5986551525809502E-2</v>
      </c>
      <c r="BH302" s="17"/>
      <c r="BI302" s="17">
        <v>2.52545985083499E-2</v>
      </c>
      <c r="BJ302" s="17">
        <v>0.11108031181392999</v>
      </c>
      <c r="BK302" s="17"/>
      <c r="BL302" s="17">
        <v>0.11684270109882</v>
      </c>
      <c r="BM302" s="17">
        <v>9.6303133673794505E-2</v>
      </c>
      <c r="BN302" s="17">
        <v>3.3106861560405799E-2</v>
      </c>
      <c r="BO302" s="17">
        <v>3.5134511575955697E-4</v>
      </c>
    </row>
    <row r="303" spans="2:67" x14ac:dyDescent="0.35">
      <c r="B303" t="s">
        <v>187</v>
      </c>
      <c r="C303" s="17">
        <v>0.65454276250202303</v>
      </c>
      <c r="D303" s="17">
        <v>0.56315001907104301</v>
      </c>
      <c r="E303" s="17">
        <v>0.642920113433328</v>
      </c>
      <c r="F303" s="17">
        <v>0.44502782449190398</v>
      </c>
      <c r="G303" s="17">
        <v>0.908138284066065</v>
      </c>
      <c r="H303" s="17">
        <v>0.99756220291801501</v>
      </c>
      <c r="I303" s="17">
        <v>0.88731233132005605</v>
      </c>
      <c r="J303" s="17">
        <v>0.73332535783789399</v>
      </c>
      <c r="K303" s="17">
        <v>0.106429393989088</v>
      </c>
      <c r="L303" s="17">
        <v>0.679835765999524</v>
      </c>
      <c r="M303" s="17">
        <v>0.63332917067315597</v>
      </c>
      <c r="N303" s="17">
        <v>0.84678123754030599</v>
      </c>
      <c r="O303" s="17">
        <v>0.99601714792913298</v>
      </c>
      <c r="P303" s="17">
        <v>0.33705109710125403</v>
      </c>
      <c r="Q303" s="17">
        <v>0.89748236963450001</v>
      </c>
      <c r="R303" s="17">
        <v>0.82474165794702303</v>
      </c>
      <c r="S303" s="17">
        <v>0.91464499922368103</v>
      </c>
      <c r="T303" s="17"/>
      <c r="U303" s="17">
        <v>0.64087158943979505</v>
      </c>
      <c r="V303" s="17">
        <v>0.72608674821927499</v>
      </c>
      <c r="W303" s="17">
        <v>0.67777004956745701</v>
      </c>
      <c r="X303" s="17">
        <v>0.82389999798984703</v>
      </c>
      <c r="Y303" s="17"/>
      <c r="Z303" s="17">
        <v>0.66283575881538204</v>
      </c>
      <c r="AA303" s="17">
        <v>0.73682147062704795</v>
      </c>
      <c r="AB303" s="17">
        <v>0.44981605322108897</v>
      </c>
      <c r="AC303" s="17">
        <v>0.60721407395971405</v>
      </c>
      <c r="AD303" s="17">
        <v>0.74205125192629495</v>
      </c>
      <c r="AE303" s="17">
        <v>0.57404619570391502</v>
      </c>
      <c r="AF303" s="17">
        <v>0.88158699112972905</v>
      </c>
      <c r="AG303" s="17">
        <v>0.74553937171533302</v>
      </c>
      <c r="AH303" s="17">
        <v>0.85659588090121397</v>
      </c>
      <c r="AI303" s="17">
        <v>0.80221584847498595</v>
      </c>
      <c r="AJ303" s="17"/>
      <c r="AK303" s="17">
        <v>0.67395085079449002</v>
      </c>
      <c r="AL303" s="17">
        <v>0.66371767852497399</v>
      </c>
      <c r="AM303" s="17">
        <v>0.86103513786792596</v>
      </c>
      <c r="AN303" s="17">
        <v>0.63627943748624904</v>
      </c>
      <c r="AO303" s="17">
        <v>0.47178292735473498</v>
      </c>
      <c r="AP303" s="17">
        <v>0.46523622242666801</v>
      </c>
      <c r="AQ303" s="17">
        <v>0.94036971650105605</v>
      </c>
      <c r="AR303" s="17"/>
      <c r="AS303" s="17">
        <v>0.80327327689877104</v>
      </c>
      <c r="AT303" s="17">
        <v>0.59914531311361896</v>
      </c>
      <c r="AU303" s="17"/>
      <c r="AV303" s="17">
        <v>0.78580610372480697</v>
      </c>
      <c r="AW303" s="17">
        <v>0.919321464224089</v>
      </c>
      <c r="AX303" s="17">
        <v>0.73208155395025698</v>
      </c>
      <c r="AY303" s="17"/>
      <c r="AZ303" s="17">
        <v>0.96508094003012002</v>
      </c>
      <c r="BA303" s="17">
        <v>0.63978141558380697</v>
      </c>
      <c r="BB303" s="17"/>
      <c r="BC303" s="17">
        <v>0.61841380411336799</v>
      </c>
      <c r="BD303" s="17">
        <v>0.67680939937766804</v>
      </c>
      <c r="BE303" s="17"/>
      <c r="BF303" s="17">
        <v>0.65386984282348504</v>
      </c>
      <c r="BG303" s="17">
        <v>0.82389999798984703</v>
      </c>
      <c r="BH303" s="17"/>
      <c r="BI303" s="17">
        <v>0.91087827555436995</v>
      </c>
      <c r="BJ303" s="17">
        <v>0.59458293758574399</v>
      </c>
      <c r="BK303" s="17"/>
      <c r="BL303" s="17">
        <v>0.557136134380112</v>
      </c>
      <c r="BM303" s="17">
        <v>0.68837877205277798</v>
      </c>
      <c r="BN303" s="17">
        <v>0.85393179245131701</v>
      </c>
      <c r="BO303" s="17">
        <v>0.98064209359951804</v>
      </c>
    </row>
    <row r="304" spans="2:67" x14ac:dyDescent="0.35">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17"/>
      <c r="BB304" s="17"/>
      <c r="BC304" s="17"/>
      <c r="BD304" s="17"/>
      <c r="BE304" s="17"/>
      <c r="BF304" s="17"/>
      <c r="BG304" s="17"/>
      <c r="BH304" s="17"/>
      <c r="BI304" s="17"/>
      <c r="BJ304" s="17"/>
      <c r="BK304" s="17"/>
      <c r="BL304" s="17"/>
      <c r="BM304" s="17"/>
      <c r="BN304" s="17"/>
      <c r="BO304" s="17"/>
    </row>
    <row r="305" spans="2:67" x14ac:dyDescent="0.35">
      <c r="B305" s="6" t="s">
        <v>249</v>
      </c>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17"/>
      <c r="BB305" s="17"/>
      <c r="BC305" s="17"/>
      <c r="BD305" s="17"/>
      <c r="BE305" s="17"/>
      <c r="BF305" s="17"/>
      <c r="BG305" s="17"/>
      <c r="BH305" s="17"/>
      <c r="BI305" s="17"/>
      <c r="BJ305" s="17"/>
      <c r="BK305" s="17"/>
      <c r="BL305" s="17"/>
      <c r="BM305" s="17"/>
      <c r="BN305" s="17"/>
      <c r="BO305" s="17"/>
    </row>
    <row r="306" spans="2:67" x14ac:dyDescent="0.35">
      <c r="B306" s="24" t="s">
        <v>85</v>
      </c>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17"/>
      <c r="BB306" s="17"/>
      <c r="BC306" s="17"/>
      <c r="BD306" s="17"/>
      <c r="BE306" s="17"/>
      <c r="BF306" s="17"/>
      <c r="BG306" s="17"/>
      <c r="BH306" s="17"/>
      <c r="BI306" s="17"/>
      <c r="BJ306" s="17"/>
      <c r="BK306" s="17"/>
      <c r="BL306" s="17"/>
      <c r="BM306" s="17"/>
      <c r="BN306" s="17"/>
      <c r="BO306" s="17"/>
    </row>
    <row r="307" spans="2:67" x14ac:dyDescent="0.35">
      <c r="B307" t="s">
        <v>239</v>
      </c>
      <c r="C307" s="17">
        <v>0.86517847459542496</v>
      </c>
      <c r="D307" s="17">
        <v>0.87240479110336799</v>
      </c>
      <c r="E307" s="17">
        <v>0.890311323793465</v>
      </c>
      <c r="F307" s="17">
        <v>0.78763765971774302</v>
      </c>
      <c r="G307" s="17">
        <v>0.93805708576392299</v>
      </c>
      <c r="H307" s="17">
        <v>0.68089240967642695</v>
      </c>
      <c r="I307" s="17">
        <v>0.90595470882684304</v>
      </c>
      <c r="J307" s="17">
        <v>0.86113335378239397</v>
      </c>
      <c r="K307" s="17">
        <v>0.87145884297608001</v>
      </c>
      <c r="L307" s="17">
        <v>0.72589104384496705</v>
      </c>
      <c r="M307" s="17">
        <v>0.90370224603167204</v>
      </c>
      <c r="N307" s="17">
        <v>0.96747970209748402</v>
      </c>
      <c r="O307" s="17">
        <v>0.96812429274115397</v>
      </c>
      <c r="P307" s="17">
        <v>0.84955384018880697</v>
      </c>
      <c r="Q307" s="17">
        <v>0.80113507786665805</v>
      </c>
      <c r="R307" s="17">
        <v>0.74125607548641603</v>
      </c>
      <c r="S307" s="17">
        <v>0.91850842725007997</v>
      </c>
      <c r="T307" s="17"/>
      <c r="U307" s="17">
        <v>0.88838382877483402</v>
      </c>
      <c r="V307" s="17">
        <v>0.76487162867979097</v>
      </c>
      <c r="W307" s="17">
        <v>0.657360846470188</v>
      </c>
      <c r="X307" s="17">
        <v>0.74286686487102804</v>
      </c>
      <c r="Y307" s="17"/>
      <c r="Z307" s="17">
        <v>0.87733843869598505</v>
      </c>
      <c r="AA307" s="17">
        <v>0.92559114602063697</v>
      </c>
      <c r="AB307" s="17">
        <v>0.84768865464361298</v>
      </c>
      <c r="AC307" s="17">
        <v>0.86845265413066597</v>
      </c>
      <c r="AD307" s="17">
        <v>0.77884341784762501</v>
      </c>
      <c r="AE307" s="17">
        <v>0.79223227642100802</v>
      </c>
      <c r="AF307" s="17">
        <v>0.779076675665484</v>
      </c>
      <c r="AG307" s="17">
        <v>0.88515577532161405</v>
      </c>
      <c r="AH307" s="17">
        <v>0.89550782277753804</v>
      </c>
      <c r="AI307" s="17">
        <v>0.74559040111993502</v>
      </c>
      <c r="AJ307" s="17"/>
      <c r="AK307" s="17">
        <v>0.82838894736961499</v>
      </c>
      <c r="AL307" s="17">
        <v>0.837026801378147</v>
      </c>
      <c r="AM307" s="17">
        <v>0.84638149336129398</v>
      </c>
      <c r="AN307" s="17">
        <v>0.87300248729062102</v>
      </c>
      <c r="AO307" s="17">
        <v>0.93417483176426397</v>
      </c>
      <c r="AP307" s="17">
        <v>0.93258147491920296</v>
      </c>
      <c r="AQ307" s="17">
        <v>0.86809215617583502</v>
      </c>
      <c r="AR307" s="17"/>
      <c r="AS307" s="17">
        <v>0.866201723173331</v>
      </c>
      <c r="AT307" s="17">
        <v>0.86479734661011398</v>
      </c>
      <c r="AU307" s="17"/>
      <c r="AV307" s="17">
        <v>0.77163837740028995</v>
      </c>
      <c r="AW307" s="17">
        <v>0.90729513754824498</v>
      </c>
      <c r="AX307" s="17">
        <v>0.89827806093354701</v>
      </c>
      <c r="AY307" s="17"/>
      <c r="AZ307" s="17">
        <v>0.84947025306149404</v>
      </c>
      <c r="BA307" s="17">
        <v>0.86592516058867797</v>
      </c>
      <c r="BB307" s="17"/>
      <c r="BC307" s="17">
        <v>0.84696693783228105</v>
      </c>
      <c r="BD307" s="17">
        <v>0.87640242607750496</v>
      </c>
      <c r="BE307" s="17"/>
      <c r="BF307" s="17">
        <v>0.86566446439597999</v>
      </c>
      <c r="BG307" s="17">
        <v>0.74286686487102804</v>
      </c>
      <c r="BH307" s="17"/>
      <c r="BI307" s="17">
        <v>0.88427766479867898</v>
      </c>
      <c r="BJ307" s="17">
        <v>0.86071095432484901</v>
      </c>
      <c r="BK307" s="17"/>
      <c r="BL307" s="17">
        <v>0.862969689840971</v>
      </c>
      <c r="BM307" s="17">
        <v>0.87598142103493404</v>
      </c>
      <c r="BN307" s="17">
        <v>0.85671181445207001</v>
      </c>
      <c r="BO307" s="17">
        <v>0.90461302891296402</v>
      </c>
    </row>
    <row r="308" spans="2:67" x14ac:dyDescent="0.35">
      <c r="B308" t="s">
        <v>240</v>
      </c>
      <c r="C308" s="17">
        <v>9.0145043874592795E-2</v>
      </c>
      <c r="D308" s="17">
        <v>0.105479490158083</v>
      </c>
      <c r="E308" s="17">
        <v>5.6428560671552198E-2</v>
      </c>
      <c r="F308" s="17">
        <v>0.19464425024844101</v>
      </c>
      <c r="G308" s="17">
        <v>6.1942914236076799E-2</v>
      </c>
      <c r="H308" s="17">
        <v>0</v>
      </c>
      <c r="I308" s="17">
        <v>9.3424146638144606E-2</v>
      </c>
      <c r="J308" s="17">
        <v>0.13497554148330099</v>
      </c>
      <c r="K308" s="17">
        <v>0.115717250031608</v>
      </c>
      <c r="L308" s="17">
        <v>0.19398948325635801</v>
      </c>
      <c r="M308" s="17">
        <v>2.93741646756598E-2</v>
      </c>
      <c r="N308" s="17">
        <v>1.6480765465153299E-2</v>
      </c>
      <c r="O308" s="17">
        <v>1.54399971205648E-2</v>
      </c>
      <c r="P308" s="17">
        <v>2.7226491015980701E-2</v>
      </c>
      <c r="Q308" s="17">
        <v>0.198864922133342</v>
      </c>
      <c r="R308" s="17">
        <v>0.25856578004706698</v>
      </c>
      <c r="S308" s="17">
        <v>4.0745786374959798E-2</v>
      </c>
      <c r="T308" s="17"/>
      <c r="U308" s="17">
        <v>7.6170655020037795E-2</v>
      </c>
      <c r="V308" s="17">
        <v>0.15545044387974899</v>
      </c>
      <c r="W308" s="17">
        <v>0.17688608235966199</v>
      </c>
      <c r="X308" s="17">
        <v>0.198579970554011</v>
      </c>
      <c r="Y308" s="17"/>
      <c r="Z308" s="17">
        <v>7.6184176482531396E-2</v>
      </c>
      <c r="AA308" s="17">
        <v>4.8516783806216601E-2</v>
      </c>
      <c r="AB308" s="17">
        <v>0.109665920959825</v>
      </c>
      <c r="AC308" s="17">
        <v>4.8980880838147701E-2</v>
      </c>
      <c r="AD308" s="17">
        <v>0.190797780802971</v>
      </c>
      <c r="AE308" s="17">
        <v>0.151399606300295</v>
      </c>
      <c r="AF308" s="17">
        <v>0.14844729545794999</v>
      </c>
      <c r="AG308" s="17">
        <v>4.5532628045258997E-2</v>
      </c>
      <c r="AH308" s="17">
        <v>6.0543878339449103E-2</v>
      </c>
      <c r="AI308" s="17">
        <v>0.21088892938192999</v>
      </c>
      <c r="AJ308" s="17"/>
      <c r="AK308" s="17">
        <v>8.4161925169379898E-2</v>
      </c>
      <c r="AL308" s="17">
        <v>0.13903947430441299</v>
      </c>
      <c r="AM308" s="17">
        <v>0.111970532567318</v>
      </c>
      <c r="AN308" s="17">
        <v>8.6590589223015005E-2</v>
      </c>
      <c r="AO308" s="17">
        <v>6.0043710634729602E-2</v>
      </c>
      <c r="AP308" s="17">
        <v>5.9546015545509798E-2</v>
      </c>
      <c r="AQ308" s="17">
        <v>0.10466475753897</v>
      </c>
      <c r="AR308" s="17"/>
      <c r="AS308" s="17">
        <v>7.24161048161793E-2</v>
      </c>
      <c r="AT308" s="17">
        <v>9.6748517332491596E-2</v>
      </c>
      <c r="AU308" s="17"/>
      <c r="AV308" s="17">
        <v>8.7966357470175505E-2</v>
      </c>
      <c r="AW308" s="17">
        <v>5.5881941885163003E-2</v>
      </c>
      <c r="AX308" s="17">
        <v>7.9159150127968106E-2</v>
      </c>
      <c r="AY308" s="17"/>
      <c r="AZ308" s="17">
        <v>0.106464806874632</v>
      </c>
      <c r="BA308" s="17">
        <v>8.9369288425828794E-2</v>
      </c>
      <c r="BB308" s="17"/>
      <c r="BC308" s="17">
        <v>0.10891621415082101</v>
      </c>
      <c r="BD308" s="17">
        <v>7.8576184684815503E-2</v>
      </c>
      <c r="BE308" s="17"/>
      <c r="BF308" s="17">
        <v>8.9714191329123893E-2</v>
      </c>
      <c r="BG308" s="17">
        <v>0.198579970554011</v>
      </c>
      <c r="BH308" s="17"/>
      <c r="BI308" s="17">
        <v>5.4108170661707401E-2</v>
      </c>
      <c r="BJ308" s="17">
        <v>9.8574483021144105E-2</v>
      </c>
      <c r="BK308" s="17"/>
      <c r="BL308" s="17">
        <v>9.3928868392596898E-2</v>
      </c>
      <c r="BM308" s="17">
        <v>7.4467781397213204E-2</v>
      </c>
      <c r="BN308" s="17">
        <v>0.10840397135785799</v>
      </c>
      <c r="BO308" s="17">
        <v>7.0698757862698303E-2</v>
      </c>
    </row>
    <row r="309" spans="2:67" x14ac:dyDescent="0.35">
      <c r="B309" t="s">
        <v>241</v>
      </c>
      <c r="C309" s="17">
        <v>2.1333770811867499E-2</v>
      </c>
      <c r="D309" s="17">
        <v>2.1408251517309702E-2</v>
      </c>
      <c r="E309" s="17">
        <v>5.32601155349825E-2</v>
      </c>
      <c r="F309" s="17">
        <v>1.7718090033816199E-2</v>
      </c>
      <c r="G309" s="17">
        <v>0</v>
      </c>
      <c r="H309" s="17">
        <v>0</v>
      </c>
      <c r="I309" s="17">
        <v>6.2114453501250599E-4</v>
      </c>
      <c r="J309" s="17">
        <v>2.4575956265443901E-3</v>
      </c>
      <c r="K309" s="17">
        <v>1.2823906992311999E-2</v>
      </c>
      <c r="L309" s="17">
        <v>4.5570928410860996E-3</v>
      </c>
      <c r="M309" s="17">
        <v>2.4405706008697299E-2</v>
      </c>
      <c r="N309" s="17">
        <v>1.6039532437362801E-2</v>
      </c>
      <c r="O309" s="17">
        <v>1.44442841028479E-2</v>
      </c>
      <c r="P309" s="17">
        <v>2.64251225115886E-2</v>
      </c>
      <c r="Q309" s="17">
        <v>0</v>
      </c>
      <c r="R309" s="17">
        <v>0</v>
      </c>
      <c r="S309" s="17">
        <v>3.0891427157303801E-4</v>
      </c>
      <c r="T309" s="17"/>
      <c r="U309" s="17">
        <v>1.4508683087450701E-2</v>
      </c>
      <c r="V309" s="17">
        <v>4.2439453565245901E-2</v>
      </c>
      <c r="W309" s="17">
        <v>0.13965946822564301</v>
      </c>
      <c r="X309" s="17">
        <v>4.5057683920208098E-2</v>
      </c>
      <c r="Y309" s="17"/>
      <c r="Z309" s="17">
        <v>2.9394759491396E-2</v>
      </c>
      <c r="AA309" s="17">
        <v>3.8528030240416399E-3</v>
      </c>
      <c r="AB309" s="17">
        <v>9.9141899945743295E-3</v>
      </c>
      <c r="AC309" s="17">
        <v>3.4536847436966001E-2</v>
      </c>
      <c r="AD309" s="17">
        <v>2.8327174021595899E-2</v>
      </c>
      <c r="AE309" s="17">
        <v>5.3785430363461499E-2</v>
      </c>
      <c r="AF309" s="17">
        <v>2.8950631001194001E-2</v>
      </c>
      <c r="AG309" s="17">
        <v>6.8148292666941904E-2</v>
      </c>
      <c r="AH309" s="17">
        <v>3.1507505075850102E-2</v>
      </c>
      <c r="AI309" s="17">
        <v>1.4957308866087701E-2</v>
      </c>
      <c r="AJ309" s="17"/>
      <c r="AK309" s="17">
        <v>2.0582550550837499E-2</v>
      </c>
      <c r="AL309" s="17">
        <v>1.5660005797611402E-2</v>
      </c>
      <c r="AM309" s="17">
        <v>3.9780978681325699E-2</v>
      </c>
      <c r="AN309" s="17">
        <v>2.9504856358864601E-2</v>
      </c>
      <c r="AO309" s="17">
        <v>4.50996378925586E-3</v>
      </c>
      <c r="AP309" s="17">
        <v>6.4428292269383203E-3</v>
      </c>
      <c r="AQ309" s="17">
        <v>2.7174925716648202E-2</v>
      </c>
      <c r="AR309" s="17"/>
      <c r="AS309" s="17">
        <v>2.2627470526974901E-2</v>
      </c>
      <c r="AT309" s="17">
        <v>2.08519082648163E-2</v>
      </c>
      <c r="AU309" s="17"/>
      <c r="AV309" s="17">
        <v>2.9664475740027101E-2</v>
      </c>
      <c r="AW309" s="17">
        <v>3.4037037184019202E-2</v>
      </c>
      <c r="AX309" s="17">
        <v>1.07025124425674E-2</v>
      </c>
      <c r="AY309" s="17"/>
      <c r="AZ309" s="17">
        <v>4.1960144007069398E-2</v>
      </c>
      <c r="BA309" s="17">
        <v>2.0353301831136698E-2</v>
      </c>
      <c r="BB309" s="17"/>
      <c r="BC309" s="17">
        <v>3.2121894621941802E-2</v>
      </c>
      <c r="BD309" s="17">
        <v>1.46849426650852E-2</v>
      </c>
      <c r="BE309" s="17"/>
      <c r="BF309" s="17">
        <v>2.1239506826413498E-2</v>
      </c>
      <c r="BG309" s="17">
        <v>4.5057683920208098E-2</v>
      </c>
      <c r="BH309" s="17"/>
      <c r="BI309" s="17">
        <v>9.9498958483409203E-3</v>
      </c>
      <c r="BJ309" s="17">
        <v>2.3996590105043202E-2</v>
      </c>
      <c r="BK309" s="17"/>
      <c r="BL309" s="17">
        <v>2.82908349462953E-2</v>
      </c>
      <c r="BM309" s="17">
        <v>1.02502768466704E-2</v>
      </c>
      <c r="BN309" s="17">
        <v>2.5172390292737899E-2</v>
      </c>
      <c r="BO309" s="17">
        <v>2.01928511191771E-2</v>
      </c>
    </row>
    <row r="310" spans="2:67" x14ac:dyDescent="0.35">
      <c r="B310" t="s">
        <v>242</v>
      </c>
      <c r="C310" s="17">
        <v>5.6319611849695904E-3</v>
      </c>
      <c r="D310" s="17">
        <v>6.6184322815813199E-4</v>
      </c>
      <c r="E310" s="17">
        <v>0</v>
      </c>
      <c r="F310" s="17">
        <v>0</v>
      </c>
      <c r="G310" s="17">
        <v>0</v>
      </c>
      <c r="H310" s="17">
        <v>0.319107590323573</v>
      </c>
      <c r="I310" s="17">
        <v>0</v>
      </c>
      <c r="J310" s="17">
        <v>8.18845177951639E-5</v>
      </c>
      <c r="K310" s="17">
        <v>0</v>
      </c>
      <c r="L310" s="17">
        <v>0</v>
      </c>
      <c r="M310" s="17">
        <v>9.8358890469393695E-3</v>
      </c>
      <c r="N310" s="17">
        <v>0</v>
      </c>
      <c r="O310" s="17">
        <v>1.99142603543368E-3</v>
      </c>
      <c r="P310" s="17">
        <v>0</v>
      </c>
      <c r="Q310" s="17">
        <v>0</v>
      </c>
      <c r="R310" s="17">
        <v>1.78144466517421E-4</v>
      </c>
      <c r="S310" s="17">
        <v>4.0436872103386798E-2</v>
      </c>
      <c r="T310" s="17"/>
      <c r="U310" s="17">
        <v>0</v>
      </c>
      <c r="V310" s="17">
        <v>3.7238473875213902E-2</v>
      </c>
      <c r="W310" s="17">
        <v>1.33664514526268E-2</v>
      </c>
      <c r="X310" s="17">
        <v>8.6703114253578496E-3</v>
      </c>
      <c r="Y310" s="17"/>
      <c r="Z310" s="17">
        <v>2.2438721241626598E-3</v>
      </c>
      <c r="AA310" s="17">
        <v>0</v>
      </c>
      <c r="AB310" s="17">
        <v>0</v>
      </c>
      <c r="AC310" s="17">
        <v>4.8029617594220503E-2</v>
      </c>
      <c r="AD310" s="17">
        <v>2.0316273278081602E-3</v>
      </c>
      <c r="AE310" s="17">
        <v>0</v>
      </c>
      <c r="AF310" s="17">
        <v>4.29307399119793E-2</v>
      </c>
      <c r="AG310" s="17">
        <v>1.1633039661852901E-3</v>
      </c>
      <c r="AH310" s="17">
        <v>1.24407938071628E-2</v>
      </c>
      <c r="AI310" s="17">
        <v>2.6748718353523701E-2</v>
      </c>
      <c r="AJ310" s="17"/>
      <c r="AK310" s="17">
        <v>1.9483266324575699E-2</v>
      </c>
      <c r="AL310" s="17">
        <v>8.2737185198281001E-3</v>
      </c>
      <c r="AM310" s="17">
        <v>1.7543818055449801E-3</v>
      </c>
      <c r="AN310" s="17">
        <v>2.8126107215443102E-4</v>
      </c>
      <c r="AO310" s="17">
        <v>8.1997615052657006E-5</v>
      </c>
      <c r="AP310" s="17">
        <v>1.34344473160625E-3</v>
      </c>
      <c r="AQ310" s="17">
        <v>0</v>
      </c>
      <c r="AR310" s="17"/>
      <c r="AS310" s="17">
        <v>2.07298689749549E-2</v>
      </c>
      <c r="AT310" s="17">
        <v>8.4643117227620192E-6</v>
      </c>
      <c r="AU310" s="17"/>
      <c r="AV310" s="17">
        <v>5.3402686420513698E-2</v>
      </c>
      <c r="AW310" s="17">
        <v>2.6079811746081002E-3</v>
      </c>
      <c r="AX310" s="17">
        <v>1.0074900527351899E-2</v>
      </c>
      <c r="AY310" s="17"/>
      <c r="AZ310" s="17">
        <v>1.9620059663841799E-3</v>
      </c>
      <c r="BA310" s="17">
        <v>5.8064114976077502E-3</v>
      </c>
      <c r="BB310" s="17"/>
      <c r="BC310" s="17">
        <v>2.6980991513553799E-3</v>
      </c>
      <c r="BD310" s="17">
        <v>7.44012957562657E-3</v>
      </c>
      <c r="BE310" s="17"/>
      <c r="BF310" s="17">
        <v>5.6198886823619404E-3</v>
      </c>
      <c r="BG310" s="17">
        <v>8.6703114253578496E-3</v>
      </c>
      <c r="BH310" s="17"/>
      <c r="BI310" s="17">
        <v>1.94773165210172E-2</v>
      </c>
      <c r="BJ310" s="17">
        <v>2.3933733203081601E-3</v>
      </c>
      <c r="BK310" s="17"/>
      <c r="BL310" s="17">
        <v>1.3571979457837401E-5</v>
      </c>
      <c r="BM310" s="17">
        <v>1.1477711970777999E-2</v>
      </c>
      <c r="BN310" s="17">
        <v>8.2651000372152596E-3</v>
      </c>
      <c r="BO310" s="17">
        <v>4.4953621051603398E-3</v>
      </c>
    </row>
    <row r="311" spans="2:67" x14ac:dyDescent="0.35">
      <c r="B311" t="s">
        <v>243</v>
      </c>
      <c r="C311" s="17">
        <v>1.0803849906383599E-2</v>
      </c>
      <c r="D311" s="17">
        <v>4.56239930807546E-5</v>
      </c>
      <c r="E311" s="17">
        <v>0</v>
      </c>
      <c r="F311" s="17">
        <v>0</v>
      </c>
      <c r="G311" s="17">
        <v>0</v>
      </c>
      <c r="H311" s="17">
        <v>0</v>
      </c>
      <c r="I311" s="17">
        <v>0</v>
      </c>
      <c r="J311" s="17">
        <v>1.35162458996494E-3</v>
      </c>
      <c r="K311" s="17">
        <v>0</v>
      </c>
      <c r="L311" s="17">
        <v>7.3359752422425206E-2</v>
      </c>
      <c r="M311" s="17">
        <v>0</v>
      </c>
      <c r="N311" s="17">
        <v>0</v>
      </c>
      <c r="O311" s="17">
        <v>0</v>
      </c>
      <c r="P311" s="17">
        <v>9.6794546283623897E-2</v>
      </c>
      <c r="Q311" s="17">
        <v>0</v>
      </c>
      <c r="R311" s="17">
        <v>0</v>
      </c>
      <c r="S311" s="17">
        <v>0</v>
      </c>
      <c r="T311" s="17"/>
      <c r="U311" s="17">
        <v>1.2853007380324299E-2</v>
      </c>
      <c r="V311" s="17">
        <v>0</v>
      </c>
      <c r="W311" s="17">
        <v>4.3186752734667103E-3</v>
      </c>
      <c r="X311" s="17">
        <v>4.8251692293952301E-3</v>
      </c>
      <c r="Y311" s="17"/>
      <c r="Z311" s="17">
        <v>1.4838753205924799E-2</v>
      </c>
      <c r="AA311" s="17">
        <v>2.2039267149104699E-2</v>
      </c>
      <c r="AB311" s="17">
        <v>0</v>
      </c>
      <c r="AC311" s="17">
        <v>0</v>
      </c>
      <c r="AD311" s="17">
        <v>0</v>
      </c>
      <c r="AE311" s="17">
        <v>2.58268691523569E-3</v>
      </c>
      <c r="AF311" s="17">
        <v>5.9465796339274303E-4</v>
      </c>
      <c r="AG311" s="17">
        <v>0</v>
      </c>
      <c r="AH311" s="17">
        <v>0</v>
      </c>
      <c r="AI311" s="17">
        <v>1.8146422785234599E-3</v>
      </c>
      <c r="AJ311" s="17"/>
      <c r="AK311" s="17">
        <v>4.7383310585592101E-2</v>
      </c>
      <c r="AL311" s="17">
        <v>0</v>
      </c>
      <c r="AM311" s="17">
        <v>1.12613584517867E-4</v>
      </c>
      <c r="AN311" s="17">
        <v>0</v>
      </c>
      <c r="AO311" s="17">
        <v>1.18949619669767E-3</v>
      </c>
      <c r="AP311" s="17">
        <v>8.6235576742559394E-5</v>
      </c>
      <c r="AQ311" s="17">
        <v>6.8160568547147294E-5</v>
      </c>
      <c r="AR311" s="17"/>
      <c r="AS311" s="17">
        <v>1.7350487808932901E-2</v>
      </c>
      <c r="AT311" s="17">
        <v>8.3654327238594992E-3</v>
      </c>
      <c r="AU311" s="17"/>
      <c r="AV311" s="17">
        <v>5.7328102968994203E-2</v>
      </c>
      <c r="AW311" s="17">
        <v>1.7790220796429801E-4</v>
      </c>
      <c r="AX311" s="17">
        <v>5.7931648778953098E-5</v>
      </c>
      <c r="AY311" s="17"/>
      <c r="AZ311" s="17">
        <v>1.4279009042110499E-4</v>
      </c>
      <c r="BA311" s="17">
        <v>1.1310620454571801E-2</v>
      </c>
      <c r="BB311" s="17"/>
      <c r="BC311" s="17">
        <v>0</v>
      </c>
      <c r="BD311" s="17">
        <v>1.7462370202943001E-2</v>
      </c>
      <c r="BE311" s="17"/>
      <c r="BF311" s="17">
        <v>1.08276054422346E-2</v>
      </c>
      <c r="BG311" s="17">
        <v>4.8251692293952301E-3</v>
      </c>
      <c r="BH311" s="17"/>
      <c r="BI311" s="17">
        <v>3.2186952170255398E-2</v>
      </c>
      <c r="BJ311" s="17">
        <v>5.8020963348961096E-3</v>
      </c>
      <c r="BK311" s="17"/>
      <c r="BL311" s="17">
        <v>0</v>
      </c>
      <c r="BM311" s="17">
        <v>2.78228087504039E-2</v>
      </c>
      <c r="BN311" s="17">
        <v>4.9470530352871597E-5</v>
      </c>
      <c r="BO311" s="17">
        <v>0</v>
      </c>
    </row>
    <row r="312" spans="2:67" x14ac:dyDescent="0.35">
      <c r="B312" t="s">
        <v>83</v>
      </c>
      <c r="C312" s="17">
        <v>6.9068996267618796E-3</v>
      </c>
      <c r="D312" s="17">
        <v>0</v>
      </c>
      <c r="E312" s="17">
        <v>0</v>
      </c>
      <c r="F312" s="17">
        <v>0</v>
      </c>
      <c r="G312" s="17">
        <v>0</v>
      </c>
      <c r="H312" s="17">
        <v>0</v>
      </c>
      <c r="I312" s="17">
        <v>0</v>
      </c>
      <c r="J312" s="17">
        <v>0</v>
      </c>
      <c r="K312" s="17">
        <v>0</v>
      </c>
      <c r="L312" s="17">
        <v>2.2026276351640199E-3</v>
      </c>
      <c r="M312" s="17">
        <v>3.2681994237031199E-2</v>
      </c>
      <c r="N312" s="17">
        <v>0</v>
      </c>
      <c r="O312" s="17">
        <v>0</v>
      </c>
      <c r="P312" s="17">
        <v>0</v>
      </c>
      <c r="Q312" s="17">
        <v>0</v>
      </c>
      <c r="R312" s="17">
        <v>0</v>
      </c>
      <c r="S312" s="17">
        <v>0</v>
      </c>
      <c r="T312" s="17"/>
      <c r="U312" s="17">
        <v>8.0838257373529003E-3</v>
      </c>
      <c r="V312" s="17">
        <v>0</v>
      </c>
      <c r="W312" s="17">
        <v>8.4084762184133792E-3</v>
      </c>
      <c r="X312" s="17">
        <v>0</v>
      </c>
      <c r="Y312" s="17"/>
      <c r="Z312" s="17">
        <v>0</v>
      </c>
      <c r="AA312" s="17">
        <v>0</v>
      </c>
      <c r="AB312" s="17">
        <v>3.2731234401988302E-2</v>
      </c>
      <c r="AC312" s="17">
        <v>0</v>
      </c>
      <c r="AD312" s="17">
        <v>0</v>
      </c>
      <c r="AE312" s="17">
        <v>0</v>
      </c>
      <c r="AF312" s="17">
        <v>0</v>
      </c>
      <c r="AG312" s="17">
        <v>0</v>
      </c>
      <c r="AH312" s="17">
        <v>0</v>
      </c>
      <c r="AI312" s="17">
        <v>0</v>
      </c>
      <c r="AJ312" s="17"/>
      <c r="AK312" s="17">
        <v>0</v>
      </c>
      <c r="AL312" s="17">
        <v>0</v>
      </c>
      <c r="AM312" s="17">
        <v>0</v>
      </c>
      <c r="AN312" s="17">
        <v>1.0620806055344399E-2</v>
      </c>
      <c r="AO312" s="17">
        <v>0</v>
      </c>
      <c r="AP312" s="17">
        <v>0</v>
      </c>
      <c r="AQ312" s="17">
        <v>0</v>
      </c>
      <c r="AR312" s="17"/>
      <c r="AS312" s="17">
        <v>6.74344699627609E-4</v>
      </c>
      <c r="AT312" s="17">
        <v>9.2283307569961705E-3</v>
      </c>
      <c r="AU312" s="17"/>
      <c r="AV312" s="17">
        <v>0</v>
      </c>
      <c r="AW312" s="17">
        <v>0</v>
      </c>
      <c r="AX312" s="17">
        <v>1.72744431978698E-3</v>
      </c>
      <c r="AY312" s="17"/>
      <c r="AZ312" s="17">
        <v>0</v>
      </c>
      <c r="BA312" s="17">
        <v>7.2352172021772597E-3</v>
      </c>
      <c r="BB312" s="17"/>
      <c r="BC312" s="17">
        <v>9.2968542436003398E-3</v>
      </c>
      <c r="BD312" s="17">
        <v>5.4339467940247299E-3</v>
      </c>
      <c r="BE312" s="17"/>
      <c r="BF312" s="17">
        <v>6.9343433238861999E-3</v>
      </c>
      <c r="BG312" s="17">
        <v>0</v>
      </c>
      <c r="BH312" s="17"/>
      <c r="BI312" s="17">
        <v>0</v>
      </c>
      <c r="BJ312" s="17">
        <v>8.5225028937598001E-3</v>
      </c>
      <c r="BK312" s="17"/>
      <c r="BL312" s="17">
        <v>1.4797034840679501E-2</v>
      </c>
      <c r="BM312" s="17">
        <v>0</v>
      </c>
      <c r="BN312" s="17">
        <v>1.39725332976542E-3</v>
      </c>
      <c r="BO312" s="17">
        <v>0</v>
      </c>
    </row>
    <row r="313" spans="2:67" x14ac:dyDescent="0.35">
      <c r="B313" t="s">
        <v>244</v>
      </c>
      <c r="C313" s="17">
        <v>0.95532351847001695</v>
      </c>
      <c r="D313" s="17">
        <v>0.97788428126145099</v>
      </c>
      <c r="E313" s="17">
        <v>0.946739884465017</v>
      </c>
      <c r="F313" s="17">
        <v>0.98228190996618403</v>
      </c>
      <c r="G313" s="17">
        <v>1</v>
      </c>
      <c r="H313" s="17">
        <v>0.68089240967642695</v>
      </c>
      <c r="I313" s="17">
        <v>0.99937885546498795</v>
      </c>
      <c r="J313" s="17">
        <v>0.99610889526569502</v>
      </c>
      <c r="K313" s="17">
        <v>0.98717609300768805</v>
      </c>
      <c r="L313" s="17">
        <v>0.91988052710132495</v>
      </c>
      <c r="M313" s="17">
        <v>0.93307641070733205</v>
      </c>
      <c r="N313" s="17">
        <v>0.983960467562637</v>
      </c>
      <c r="O313" s="17">
        <v>0.98356428986171796</v>
      </c>
      <c r="P313" s="17">
        <v>0.87678033120478804</v>
      </c>
      <c r="Q313" s="17">
        <v>1</v>
      </c>
      <c r="R313" s="17">
        <v>0.99982185553348302</v>
      </c>
      <c r="S313" s="17">
        <v>0.95925421362504004</v>
      </c>
      <c r="T313" s="17"/>
      <c r="U313" s="17">
        <v>0.96455448379487196</v>
      </c>
      <c r="V313" s="17">
        <v>0.92032207255954002</v>
      </c>
      <c r="W313" s="17">
        <v>0.83424692882984997</v>
      </c>
      <c r="X313" s="17">
        <v>0.94144683542503904</v>
      </c>
      <c r="Y313" s="17"/>
      <c r="Z313" s="17">
        <v>0.953522615178517</v>
      </c>
      <c r="AA313" s="17">
        <v>0.97410792982685401</v>
      </c>
      <c r="AB313" s="17">
        <v>0.95735457560343695</v>
      </c>
      <c r="AC313" s="17">
        <v>0.91743353496881397</v>
      </c>
      <c r="AD313" s="17">
        <v>0.96964119865059595</v>
      </c>
      <c r="AE313" s="17">
        <v>0.94363188272130305</v>
      </c>
      <c r="AF313" s="17">
        <v>0.92752397112343399</v>
      </c>
      <c r="AG313" s="17">
        <v>0.93068840336687297</v>
      </c>
      <c r="AH313" s="17">
        <v>0.95605170111698701</v>
      </c>
      <c r="AI313" s="17">
        <v>0.95647933050186495</v>
      </c>
      <c r="AJ313" s="17"/>
      <c r="AK313" s="17">
        <v>0.91255087253899503</v>
      </c>
      <c r="AL313" s="17">
        <v>0.97606627568256099</v>
      </c>
      <c r="AM313" s="17">
        <v>0.95835202592861102</v>
      </c>
      <c r="AN313" s="17">
        <v>0.95959307651363601</v>
      </c>
      <c r="AO313" s="17">
        <v>0.99421854239899399</v>
      </c>
      <c r="AP313" s="17">
        <v>0.99212749046471305</v>
      </c>
      <c r="AQ313" s="17">
        <v>0.97275691371480499</v>
      </c>
      <c r="AR313" s="17"/>
      <c r="AS313" s="17">
        <v>0.93861782798950999</v>
      </c>
      <c r="AT313" s="17">
        <v>0.96154586394260499</v>
      </c>
      <c r="AU313" s="17"/>
      <c r="AV313" s="17">
        <v>0.85960473487046496</v>
      </c>
      <c r="AW313" s="17">
        <v>0.96317707943340802</v>
      </c>
      <c r="AX313" s="17">
        <v>0.97743721106151504</v>
      </c>
      <c r="AY313" s="17"/>
      <c r="AZ313" s="17">
        <v>0.95593505993612504</v>
      </c>
      <c r="BA313" s="17">
        <v>0.955294449014507</v>
      </c>
      <c r="BB313" s="17"/>
      <c r="BC313" s="17">
        <v>0.95588315198310303</v>
      </c>
      <c r="BD313" s="17">
        <v>0.95497861076232005</v>
      </c>
      <c r="BE313" s="17"/>
      <c r="BF313" s="17">
        <v>0.95537865572510405</v>
      </c>
      <c r="BG313" s="17">
        <v>0.94144683542503904</v>
      </c>
      <c r="BH313" s="17"/>
      <c r="BI313" s="17">
        <v>0.93838583546038601</v>
      </c>
      <c r="BJ313" s="17">
        <v>0.95928543734599303</v>
      </c>
      <c r="BK313" s="17"/>
      <c r="BL313" s="17">
        <v>0.95689855823356795</v>
      </c>
      <c r="BM313" s="17">
        <v>0.95044920243214803</v>
      </c>
      <c r="BN313" s="17">
        <v>0.96511578580992896</v>
      </c>
      <c r="BO313" s="17">
        <v>0.97531178677566299</v>
      </c>
    </row>
    <row r="314" spans="2:67" x14ac:dyDescent="0.35">
      <c r="B314" t="s">
        <v>245</v>
      </c>
      <c r="C314" s="17">
        <v>1.6435811091353201E-2</v>
      </c>
      <c r="D314" s="17">
        <v>7.0746722123888695E-4</v>
      </c>
      <c r="E314" s="17">
        <v>0</v>
      </c>
      <c r="F314" s="17">
        <v>0</v>
      </c>
      <c r="G314" s="17">
        <v>0</v>
      </c>
      <c r="H314" s="17">
        <v>0.319107590323573</v>
      </c>
      <c r="I314" s="17">
        <v>0</v>
      </c>
      <c r="J314" s="17">
        <v>1.43350910776011E-3</v>
      </c>
      <c r="K314" s="17">
        <v>0</v>
      </c>
      <c r="L314" s="17">
        <v>7.3359752422425206E-2</v>
      </c>
      <c r="M314" s="17">
        <v>9.8358890469393695E-3</v>
      </c>
      <c r="N314" s="17">
        <v>0</v>
      </c>
      <c r="O314" s="17">
        <v>1.99142603543368E-3</v>
      </c>
      <c r="P314" s="17">
        <v>9.6794546283623897E-2</v>
      </c>
      <c r="Q314" s="17">
        <v>0</v>
      </c>
      <c r="R314" s="17">
        <v>1.78144466517421E-4</v>
      </c>
      <c r="S314" s="17">
        <v>4.0436872103386798E-2</v>
      </c>
      <c r="T314" s="17"/>
      <c r="U314" s="17">
        <v>1.2853007380324299E-2</v>
      </c>
      <c r="V314" s="17">
        <v>3.7238473875213902E-2</v>
      </c>
      <c r="W314" s="17">
        <v>1.76851267260935E-2</v>
      </c>
      <c r="X314" s="17">
        <v>1.34954806547531E-2</v>
      </c>
      <c r="Y314" s="17"/>
      <c r="Z314" s="17">
        <v>1.70826253300875E-2</v>
      </c>
      <c r="AA314" s="17">
        <v>2.2039267149104699E-2</v>
      </c>
      <c r="AB314" s="17">
        <v>0</v>
      </c>
      <c r="AC314" s="17">
        <v>4.8029617594220503E-2</v>
      </c>
      <c r="AD314" s="17">
        <v>2.0316273278081602E-3</v>
      </c>
      <c r="AE314" s="17">
        <v>2.58268691523569E-3</v>
      </c>
      <c r="AF314" s="17">
        <v>4.3525397875372102E-2</v>
      </c>
      <c r="AG314" s="17">
        <v>1.1633039661852901E-3</v>
      </c>
      <c r="AH314" s="17">
        <v>1.24407938071628E-2</v>
      </c>
      <c r="AI314" s="17">
        <v>2.8563360632047199E-2</v>
      </c>
      <c r="AJ314" s="17"/>
      <c r="AK314" s="17">
        <v>6.6866576910167799E-2</v>
      </c>
      <c r="AL314" s="17">
        <v>8.2737185198281001E-3</v>
      </c>
      <c r="AM314" s="17">
        <v>1.8669953900628501E-3</v>
      </c>
      <c r="AN314" s="17">
        <v>2.8126107215443102E-4</v>
      </c>
      <c r="AO314" s="17">
        <v>1.27149381175033E-3</v>
      </c>
      <c r="AP314" s="17">
        <v>1.42968030834881E-3</v>
      </c>
      <c r="AQ314" s="17">
        <v>6.8160568547147294E-5</v>
      </c>
      <c r="AR314" s="17"/>
      <c r="AS314" s="17">
        <v>3.8080356783887701E-2</v>
      </c>
      <c r="AT314" s="17">
        <v>8.3738970355822697E-3</v>
      </c>
      <c r="AU314" s="17"/>
      <c r="AV314" s="17">
        <v>0.11073078938950801</v>
      </c>
      <c r="AW314" s="17">
        <v>2.7858833825723998E-3</v>
      </c>
      <c r="AX314" s="17">
        <v>1.0132832176130899E-2</v>
      </c>
      <c r="AY314" s="17"/>
      <c r="AZ314" s="17">
        <v>2.10479605680528E-3</v>
      </c>
      <c r="BA314" s="17">
        <v>1.71170319521796E-2</v>
      </c>
      <c r="BB314" s="17"/>
      <c r="BC314" s="17">
        <v>2.6980991513553799E-3</v>
      </c>
      <c r="BD314" s="17">
        <v>2.4902499778569599E-2</v>
      </c>
      <c r="BE314" s="17"/>
      <c r="BF314" s="17">
        <v>1.64474941245965E-2</v>
      </c>
      <c r="BG314" s="17">
        <v>1.34954806547531E-2</v>
      </c>
      <c r="BH314" s="17"/>
      <c r="BI314" s="17">
        <v>5.1664268691272601E-2</v>
      </c>
      <c r="BJ314" s="17">
        <v>8.1954696552042697E-3</v>
      </c>
      <c r="BK314" s="17"/>
      <c r="BL314" s="17">
        <v>1.3571979457837401E-5</v>
      </c>
      <c r="BM314" s="17">
        <v>3.9300520721181897E-2</v>
      </c>
      <c r="BN314" s="17">
        <v>8.3145705675681299E-3</v>
      </c>
      <c r="BO314" s="17">
        <v>4.4953621051603398E-3</v>
      </c>
    </row>
    <row r="315" spans="2:67" x14ac:dyDescent="0.35">
      <c r="B315" t="s">
        <v>187</v>
      </c>
      <c r="C315" s="17">
        <v>0.938887707378664</v>
      </c>
      <c r="D315" s="17">
        <v>0.97717681404021295</v>
      </c>
      <c r="E315" s="17">
        <v>0.946739884465017</v>
      </c>
      <c r="F315" s="17">
        <v>0.98228190996618403</v>
      </c>
      <c r="G315" s="17">
        <v>1</v>
      </c>
      <c r="H315" s="17">
        <v>0.361784819352854</v>
      </c>
      <c r="I315" s="17">
        <v>0.99937885546498795</v>
      </c>
      <c r="J315" s="17">
        <v>0.99467538615793505</v>
      </c>
      <c r="K315" s="17">
        <v>0.98717609300768805</v>
      </c>
      <c r="L315" s="17">
        <v>0.84652077467889897</v>
      </c>
      <c r="M315" s="17">
        <v>0.92324052166039305</v>
      </c>
      <c r="N315" s="17">
        <v>0.983960467562637</v>
      </c>
      <c r="O315" s="17">
        <v>0.98157286382628495</v>
      </c>
      <c r="P315" s="17">
        <v>0.77998578492116399</v>
      </c>
      <c r="Q315" s="17">
        <v>1</v>
      </c>
      <c r="R315" s="17">
        <v>0.99964371106696503</v>
      </c>
      <c r="S315" s="17">
        <v>0.91881734152165295</v>
      </c>
      <c r="T315" s="17"/>
      <c r="U315" s="17">
        <v>0.95170147641454805</v>
      </c>
      <c r="V315" s="17">
        <v>0.88308359868432595</v>
      </c>
      <c r="W315" s="17">
        <v>0.81656180210375695</v>
      </c>
      <c r="X315" s="17">
        <v>0.92795135477028601</v>
      </c>
      <c r="Y315" s="17"/>
      <c r="Z315" s="17">
        <v>0.93643998984842902</v>
      </c>
      <c r="AA315" s="17">
        <v>0.95206866267774903</v>
      </c>
      <c r="AB315" s="17">
        <v>0.95735457560343695</v>
      </c>
      <c r="AC315" s="17">
        <v>0.86940391737459299</v>
      </c>
      <c r="AD315" s="17">
        <v>0.96760957132278802</v>
      </c>
      <c r="AE315" s="17">
        <v>0.94104919580606705</v>
      </c>
      <c r="AF315" s="17">
        <v>0.88399857324806197</v>
      </c>
      <c r="AG315" s="17">
        <v>0.92952509940068795</v>
      </c>
      <c r="AH315" s="17">
        <v>0.943610907309824</v>
      </c>
      <c r="AI315" s="17">
        <v>0.92791596986981795</v>
      </c>
      <c r="AJ315" s="17"/>
      <c r="AK315" s="17">
        <v>0.84568429562882697</v>
      </c>
      <c r="AL315" s="17">
        <v>0.96779255716273205</v>
      </c>
      <c r="AM315" s="17">
        <v>0.95648503053854905</v>
      </c>
      <c r="AN315" s="17">
        <v>0.95931181544148203</v>
      </c>
      <c r="AO315" s="17">
        <v>0.99294704858724403</v>
      </c>
      <c r="AP315" s="17">
        <v>0.99069781015636404</v>
      </c>
      <c r="AQ315" s="17">
        <v>0.97268875314625702</v>
      </c>
      <c r="AR315" s="17"/>
      <c r="AS315" s="17">
        <v>0.900537471205622</v>
      </c>
      <c r="AT315" s="17">
        <v>0.95317196690702299</v>
      </c>
      <c r="AU315" s="17"/>
      <c r="AV315" s="17">
        <v>0.74887394548095698</v>
      </c>
      <c r="AW315" s="17">
        <v>0.960391196050836</v>
      </c>
      <c r="AX315" s="17">
        <v>0.96730437888538401</v>
      </c>
      <c r="AY315" s="17"/>
      <c r="AZ315" s="17">
        <v>0.95383026387932002</v>
      </c>
      <c r="BA315" s="17">
        <v>0.93817741706232705</v>
      </c>
      <c r="BB315" s="17"/>
      <c r="BC315" s="17">
        <v>0.95318505283174704</v>
      </c>
      <c r="BD315" s="17">
        <v>0.93007611098375098</v>
      </c>
      <c r="BE315" s="17"/>
      <c r="BF315" s="17">
        <v>0.93893116160050705</v>
      </c>
      <c r="BG315" s="17">
        <v>0.92795135477028601</v>
      </c>
      <c r="BH315" s="17"/>
      <c r="BI315" s="17">
        <v>0.88672156676911396</v>
      </c>
      <c r="BJ315" s="17">
        <v>0.95108996769078802</v>
      </c>
      <c r="BK315" s="17"/>
      <c r="BL315" s="17">
        <v>0.95688498625411</v>
      </c>
      <c r="BM315" s="17">
        <v>0.91114868171096597</v>
      </c>
      <c r="BN315" s="17">
        <v>0.95680121524235995</v>
      </c>
      <c r="BO315" s="17">
        <v>0.970816424670502</v>
      </c>
    </row>
    <row r="316" spans="2:67" x14ac:dyDescent="0.35">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17"/>
      <c r="BB316" s="17"/>
      <c r="BC316" s="17"/>
      <c r="BD316" s="17"/>
      <c r="BE316" s="17"/>
      <c r="BF316" s="17"/>
      <c r="BG316" s="17"/>
      <c r="BH316" s="17"/>
      <c r="BI316" s="17"/>
      <c r="BJ316" s="17"/>
      <c r="BK316" s="17"/>
      <c r="BL316" s="17"/>
      <c r="BM316" s="17"/>
      <c r="BN316" s="17"/>
      <c r="BO316" s="17"/>
    </row>
    <row r="317" spans="2:67" x14ac:dyDescent="0.35">
      <c r="B317" s="6" t="s">
        <v>250</v>
      </c>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17"/>
      <c r="BB317" s="17"/>
      <c r="BC317" s="17"/>
      <c r="BD317" s="17"/>
      <c r="BE317" s="17"/>
      <c r="BF317" s="17"/>
      <c r="BG317" s="17"/>
      <c r="BH317" s="17"/>
      <c r="BI317" s="17"/>
      <c r="BJ317" s="17"/>
      <c r="BK317" s="17"/>
      <c r="BL317" s="17"/>
      <c r="BM317" s="17"/>
      <c r="BN317" s="17"/>
      <c r="BO317" s="17"/>
    </row>
    <row r="318" spans="2:67" x14ac:dyDescent="0.35">
      <c r="B318" s="24" t="s">
        <v>85</v>
      </c>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17"/>
      <c r="BB318" s="17"/>
      <c r="BC318" s="17"/>
      <c r="BD318" s="17"/>
      <c r="BE318" s="17"/>
      <c r="BF318" s="17"/>
      <c r="BG318" s="17"/>
      <c r="BH318" s="17"/>
      <c r="BI318" s="17"/>
      <c r="BJ318" s="17"/>
      <c r="BK318" s="17"/>
      <c r="BL318" s="17"/>
      <c r="BM318" s="17"/>
      <c r="BN318" s="17"/>
      <c r="BO318" s="17"/>
    </row>
    <row r="319" spans="2:67" x14ac:dyDescent="0.35">
      <c r="B319" t="s">
        <v>239</v>
      </c>
      <c r="C319" s="17">
        <v>0.60266472594333298</v>
      </c>
      <c r="D319" s="17">
        <v>0.51276242384669901</v>
      </c>
      <c r="E319" s="17">
        <v>0.71759042128333295</v>
      </c>
      <c r="F319" s="17">
        <v>0.53588136466256098</v>
      </c>
      <c r="G319" s="17">
        <v>0.552362890243422</v>
      </c>
      <c r="H319" s="17">
        <v>0.32642098156952798</v>
      </c>
      <c r="I319" s="17">
        <v>0.60398762446156296</v>
      </c>
      <c r="J319" s="17">
        <v>0.78646620828142699</v>
      </c>
      <c r="K319" s="17">
        <v>0.85775092324631996</v>
      </c>
      <c r="L319" s="17">
        <v>0.36530652070302599</v>
      </c>
      <c r="M319" s="17">
        <v>0.66806491710186</v>
      </c>
      <c r="N319" s="17">
        <v>0.785051317515576</v>
      </c>
      <c r="O319" s="17">
        <v>0.48605357240600999</v>
      </c>
      <c r="P319" s="17">
        <v>0.38579303170560603</v>
      </c>
      <c r="Q319" s="17">
        <v>0.39466369878681701</v>
      </c>
      <c r="R319" s="17">
        <v>0.45696508481432802</v>
      </c>
      <c r="S319" s="17">
        <v>0.53403405619478395</v>
      </c>
      <c r="T319" s="17"/>
      <c r="U319" s="17">
        <v>0.60847125976782401</v>
      </c>
      <c r="V319" s="17">
        <v>0.58868284167320395</v>
      </c>
      <c r="W319" s="17">
        <v>0.46951970214270899</v>
      </c>
      <c r="X319" s="17">
        <v>0.61799239342036805</v>
      </c>
      <c r="Y319" s="17"/>
      <c r="Z319" s="17">
        <v>0.619125051489258</v>
      </c>
      <c r="AA319" s="17">
        <v>0.70886525055580996</v>
      </c>
      <c r="AB319" s="17">
        <v>0.46562769990879099</v>
      </c>
      <c r="AC319" s="17">
        <v>0.53122326453986002</v>
      </c>
      <c r="AD319" s="17">
        <v>0.52235113602316696</v>
      </c>
      <c r="AE319" s="17">
        <v>0.70417329007365204</v>
      </c>
      <c r="AF319" s="17">
        <v>0.68619423294042803</v>
      </c>
      <c r="AG319" s="17">
        <v>0.53959020553982695</v>
      </c>
      <c r="AH319" s="17">
        <v>0.72867301244038996</v>
      </c>
      <c r="AI319" s="17">
        <v>0.71454499551540096</v>
      </c>
      <c r="AJ319" s="17"/>
      <c r="AK319" s="17">
        <v>0.50935126508629802</v>
      </c>
      <c r="AL319" s="17">
        <v>0.50966049577297401</v>
      </c>
      <c r="AM319" s="17">
        <v>0.537882839548528</v>
      </c>
      <c r="AN319" s="17">
        <v>0.72563005614533904</v>
      </c>
      <c r="AO319" s="17">
        <v>0.51481781712818597</v>
      </c>
      <c r="AP319" s="17">
        <v>0.56088485782153297</v>
      </c>
      <c r="AQ319" s="17">
        <v>0.74128550816611805</v>
      </c>
      <c r="AR319" s="17"/>
      <c r="AS319" s="17">
        <v>0.70630132830979098</v>
      </c>
      <c r="AT319" s="17">
        <v>0.56406334372080502</v>
      </c>
      <c r="AU319" s="17"/>
      <c r="AV319" s="17">
        <v>0.674110738864243</v>
      </c>
      <c r="AW319" s="17">
        <v>0.76341115221792399</v>
      </c>
      <c r="AX319" s="17">
        <v>0.70606085198828805</v>
      </c>
      <c r="AY319" s="17"/>
      <c r="AZ319" s="17">
        <v>0.84680355467840196</v>
      </c>
      <c r="BA319" s="17">
        <v>0.59105965382031</v>
      </c>
      <c r="BB319" s="17"/>
      <c r="BC319" s="17">
        <v>0.61202993532048799</v>
      </c>
      <c r="BD319" s="17">
        <v>0.59689285413285198</v>
      </c>
      <c r="BE319" s="17"/>
      <c r="BF319" s="17">
        <v>0.60260382338406704</v>
      </c>
      <c r="BG319" s="17">
        <v>0.61799239342036805</v>
      </c>
      <c r="BH319" s="17"/>
      <c r="BI319" s="17">
        <v>0.723047517361734</v>
      </c>
      <c r="BJ319" s="17">
        <v>0.57450580636785298</v>
      </c>
      <c r="BK319" s="17"/>
      <c r="BL319" s="17">
        <v>0.58539756394744002</v>
      </c>
      <c r="BM319" s="17">
        <v>0.59608923070891495</v>
      </c>
      <c r="BN319" s="17">
        <v>0.63980838536152795</v>
      </c>
      <c r="BO319" s="17">
        <v>0.93723402089595098</v>
      </c>
    </row>
    <row r="320" spans="2:67" x14ac:dyDescent="0.35">
      <c r="B320" t="s">
        <v>240</v>
      </c>
      <c r="C320" s="17">
        <v>0.244748869227744</v>
      </c>
      <c r="D320" s="17">
        <v>0.30979359512139598</v>
      </c>
      <c r="E320" s="17">
        <v>0.13928122396053799</v>
      </c>
      <c r="F320" s="17">
        <v>0.227735774174565</v>
      </c>
      <c r="G320" s="17">
        <v>0.30060390824994099</v>
      </c>
      <c r="H320" s="17">
        <v>0.35447142810689902</v>
      </c>
      <c r="I320" s="17">
        <v>0.31221998992119199</v>
      </c>
      <c r="J320" s="17">
        <v>3.6865995242920099E-2</v>
      </c>
      <c r="K320" s="17">
        <v>1.370791972976E-2</v>
      </c>
      <c r="L320" s="17">
        <v>0.58332192075665501</v>
      </c>
      <c r="M320" s="17">
        <v>0.17379214738623</v>
      </c>
      <c r="N320" s="17">
        <v>0.16980983618179499</v>
      </c>
      <c r="O320" s="17">
        <v>1.6435710138281601E-2</v>
      </c>
      <c r="P320" s="17">
        <v>0.39088581130112499</v>
      </c>
      <c r="Q320" s="17">
        <v>0.60533630121318305</v>
      </c>
      <c r="R320" s="17">
        <v>0.37053896550994903</v>
      </c>
      <c r="S320" s="17">
        <v>0.27627830083391303</v>
      </c>
      <c r="T320" s="17"/>
      <c r="U320" s="17">
        <v>0.24584579214346999</v>
      </c>
      <c r="V320" s="17">
        <v>0.232405305229238</v>
      </c>
      <c r="W320" s="17">
        <v>0.28134268079959801</v>
      </c>
      <c r="X320" s="17">
        <v>0.25743305884641099</v>
      </c>
      <c r="Y320" s="17"/>
      <c r="Z320" s="17">
        <v>0.21566562074297199</v>
      </c>
      <c r="AA320" s="17">
        <v>0.20962136954913199</v>
      </c>
      <c r="AB320" s="17">
        <v>0.30574690687505401</v>
      </c>
      <c r="AC320" s="17">
        <v>0.32116203891589701</v>
      </c>
      <c r="AD320" s="17">
        <v>0.36459793510523097</v>
      </c>
      <c r="AE320" s="17">
        <v>8.1479499792049506E-2</v>
      </c>
      <c r="AF320" s="17">
        <v>0.246338565864125</v>
      </c>
      <c r="AG320" s="17">
        <v>0.35156711469677399</v>
      </c>
      <c r="AH320" s="17">
        <v>0.18996481703505599</v>
      </c>
      <c r="AI320" s="17">
        <v>0.13249202499593701</v>
      </c>
      <c r="AJ320" s="17"/>
      <c r="AK320" s="17">
        <v>0.298769570002551</v>
      </c>
      <c r="AL320" s="17">
        <v>0.36369535176116202</v>
      </c>
      <c r="AM320" s="17">
        <v>0.40933804944094598</v>
      </c>
      <c r="AN320" s="17">
        <v>0.125212684250429</v>
      </c>
      <c r="AO320" s="17">
        <v>0.36099887739773601</v>
      </c>
      <c r="AP320" s="17">
        <v>0.31728505786491301</v>
      </c>
      <c r="AQ320" s="17">
        <v>0.16508620950778199</v>
      </c>
      <c r="AR320" s="17"/>
      <c r="AS320" s="17">
        <v>0.201036303505993</v>
      </c>
      <c r="AT320" s="17">
        <v>0.261030428240902</v>
      </c>
      <c r="AU320" s="17"/>
      <c r="AV320" s="17">
        <v>0.12755146764090999</v>
      </c>
      <c r="AW320" s="17">
        <v>0.22703794809380001</v>
      </c>
      <c r="AX320" s="17">
        <v>0.22481882252257099</v>
      </c>
      <c r="AY320" s="17"/>
      <c r="AZ320" s="17">
        <v>0.117967211727143</v>
      </c>
      <c r="BA320" s="17">
        <v>0.25077540047143798</v>
      </c>
      <c r="BB320" s="17"/>
      <c r="BC320" s="17">
        <v>0.231237938837111</v>
      </c>
      <c r="BD320" s="17">
        <v>0.25307579018749199</v>
      </c>
      <c r="BE320" s="17"/>
      <c r="BF320" s="17">
        <v>0.244698470195331</v>
      </c>
      <c r="BG320" s="17">
        <v>0.25743305884641099</v>
      </c>
      <c r="BH320" s="17"/>
      <c r="BI320" s="17">
        <v>0.23908565593078401</v>
      </c>
      <c r="BJ320" s="17">
        <v>0.24607355995711599</v>
      </c>
      <c r="BK320" s="17"/>
      <c r="BL320" s="17">
        <v>0.18926367673484201</v>
      </c>
      <c r="BM320" s="17">
        <v>0.32038049442676397</v>
      </c>
      <c r="BN320" s="17">
        <v>0.25782272102644799</v>
      </c>
      <c r="BO320" s="17">
        <v>3.2572657309120998E-2</v>
      </c>
    </row>
    <row r="321" spans="2:67" x14ac:dyDescent="0.35">
      <c r="B321" t="s">
        <v>241</v>
      </c>
      <c r="C321" s="17">
        <v>8.6717253638855504E-2</v>
      </c>
      <c r="D321" s="17">
        <v>0.14920062024788</v>
      </c>
      <c r="E321" s="17">
        <v>0.116573783909308</v>
      </c>
      <c r="F321" s="17">
        <v>0.17644536471049199</v>
      </c>
      <c r="G321" s="17">
        <v>0</v>
      </c>
      <c r="H321" s="17">
        <v>0</v>
      </c>
      <c r="I321" s="17">
        <v>8.31712410822322E-2</v>
      </c>
      <c r="J321" s="17">
        <v>0.134729887929916</v>
      </c>
      <c r="K321" s="17">
        <v>1.2823906992311999E-2</v>
      </c>
      <c r="L321" s="17">
        <v>2.8099779181962499E-3</v>
      </c>
      <c r="M321" s="17">
        <v>2.9881933311203999E-2</v>
      </c>
      <c r="N321" s="17">
        <v>1.6260148951258001E-2</v>
      </c>
      <c r="O321" s="17">
        <v>0.49751071745570802</v>
      </c>
      <c r="P321" s="17">
        <v>3.5072840405309599E-3</v>
      </c>
      <c r="Q321" s="17">
        <v>0</v>
      </c>
      <c r="R321" s="17">
        <v>0.172317805209205</v>
      </c>
      <c r="S321" s="17">
        <v>0.189687642971302</v>
      </c>
      <c r="T321" s="17"/>
      <c r="U321" s="17">
        <v>8.6354031688407495E-2</v>
      </c>
      <c r="V321" s="17">
        <v>7.4838412992796699E-2</v>
      </c>
      <c r="W321" s="17">
        <v>0.175695315664537</v>
      </c>
      <c r="X321" s="17">
        <v>0.1014618934802</v>
      </c>
      <c r="Y321" s="17"/>
      <c r="Z321" s="17">
        <v>0.110769894760697</v>
      </c>
      <c r="AA321" s="17">
        <v>5.8847317223031902E-2</v>
      </c>
      <c r="AB321" s="17">
        <v>9.7612739466326204E-2</v>
      </c>
      <c r="AC321" s="17">
        <v>3.5845208351707701E-2</v>
      </c>
      <c r="AD321" s="17">
        <v>4.3994247507715599E-2</v>
      </c>
      <c r="AE321" s="17">
        <v>0.13097842668103499</v>
      </c>
      <c r="AF321" s="17">
        <v>1.07511312043222E-2</v>
      </c>
      <c r="AG321" s="17">
        <v>8.4716897058628296E-2</v>
      </c>
      <c r="AH321" s="17">
        <v>7.7577731419142801E-2</v>
      </c>
      <c r="AI321" s="17">
        <v>9.2610017148864604E-2</v>
      </c>
      <c r="AJ321" s="17"/>
      <c r="AK321" s="17">
        <v>9.5150188251933498E-2</v>
      </c>
      <c r="AL321" s="17">
        <v>0.1035337982685</v>
      </c>
      <c r="AM321" s="17">
        <v>3.5505240228861798E-2</v>
      </c>
      <c r="AN321" s="17">
        <v>9.2012266914877405E-2</v>
      </c>
      <c r="AO321" s="17">
        <v>6.2053706359300902E-2</v>
      </c>
      <c r="AP321" s="17">
        <v>3.5361183579690397E-2</v>
      </c>
      <c r="AQ321" s="17">
        <v>4.6215454849591997E-2</v>
      </c>
      <c r="AR321" s="17"/>
      <c r="AS321" s="17">
        <v>5.3256489920144597E-2</v>
      </c>
      <c r="AT321" s="17">
        <v>9.9180338111621705E-2</v>
      </c>
      <c r="AU321" s="17"/>
      <c r="AV321" s="17">
        <v>8.4097104013615601E-2</v>
      </c>
      <c r="AW321" s="17">
        <v>9.4553734143868005E-3</v>
      </c>
      <c r="AX321" s="17">
        <v>6.4035532495216499E-2</v>
      </c>
      <c r="AY321" s="17"/>
      <c r="AZ321" s="17">
        <v>1.25261327122253E-2</v>
      </c>
      <c r="BA321" s="17">
        <v>9.0243908180873203E-2</v>
      </c>
      <c r="BB321" s="17"/>
      <c r="BC321" s="17">
        <v>0.107594288836778</v>
      </c>
      <c r="BD321" s="17">
        <v>7.3850528924805703E-2</v>
      </c>
      <c r="BE321" s="17"/>
      <c r="BF321" s="17">
        <v>8.6658667666584296E-2</v>
      </c>
      <c r="BG321" s="17">
        <v>0.1014618934802</v>
      </c>
      <c r="BH321" s="17"/>
      <c r="BI321" s="17">
        <v>1.7777786374027101E-2</v>
      </c>
      <c r="BJ321" s="17">
        <v>0.102842987985218</v>
      </c>
      <c r="BK321" s="17"/>
      <c r="BL321" s="17">
        <v>0.111496070886138</v>
      </c>
      <c r="BM321" s="17">
        <v>4.8633050536876103E-2</v>
      </c>
      <c r="BN321" s="17">
        <v>9.7876690498912594E-2</v>
      </c>
      <c r="BO321" s="17">
        <v>2.9841976679168301E-2</v>
      </c>
    </row>
    <row r="322" spans="2:67" x14ac:dyDescent="0.35">
      <c r="B322" t="s">
        <v>242</v>
      </c>
      <c r="C322" s="17">
        <v>2.4710033821165898E-2</v>
      </c>
      <c r="D322" s="17">
        <v>6.1090517806409199E-3</v>
      </c>
      <c r="E322" s="17">
        <v>1.51038992552036E-3</v>
      </c>
      <c r="F322" s="17">
        <v>5.9937496452381799E-2</v>
      </c>
      <c r="G322" s="17">
        <v>0.116412629528658</v>
      </c>
      <c r="H322" s="17">
        <v>0.319107590323573</v>
      </c>
      <c r="I322" s="17">
        <v>6.2114453501250599E-4</v>
      </c>
      <c r="J322" s="17">
        <v>4.1937908545736903E-2</v>
      </c>
      <c r="K322" s="17">
        <v>0.115717250031608</v>
      </c>
      <c r="L322" s="17">
        <v>2.2078162675897399E-2</v>
      </c>
      <c r="M322" s="17">
        <v>3.3206454964816501E-2</v>
      </c>
      <c r="N322" s="17">
        <v>1.4439348675685301E-2</v>
      </c>
      <c r="O322" s="17">
        <v>0</v>
      </c>
      <c r="P322" s="17">
        <v>0</v>
      </c>
      <c r="Q322" s="17">
        <v>0</v>
      </c>
      <c r="R322" s="17">
        <v>1.78144466517421E-4</v>
      </c>
      <c r="S322" s="17">
        <v>0</v>
      </c>
      <c r="T322" s="17"/>
      <c r="U322" s="17">
        <v>1.9270872292558201E-2</v>
      </c>
      <c r="V322" s="17">
        <v>5.4012032735210901E-2</v>
      </c>
      <c r="W322" s="17">
        <v>4.2211806631295097E-2</v>
      </c>
      <c r="X322" s="17">
        <v>1.6494686936106898E-2</v>
      </c>
      <c r="Y322" s="17"/>
      <c r="Z322" s="17">
        <v>1.50329824687382E-2</v>
      </c>
      <c r="AA322" s="17">
        <v>0</v>
      </c>
      <c r="AB322" s="17">
        <v>3.2818950543863697E-2</v>
      </c>
      <c r="AC322" s="17">
        <v>0.111769488192535</v>
      </c>
      <c r="AD322" s="17">
        <v>4.7040858544670203E-2</v>
      </c>
      <c r="AE322" s="17">
        <v>3.7823922940659598E-3</v>
      </c>
      <c r="AF322" s="17">
        <v>1.3785330079144901E-2</v>
      </c>
      <c r="AG322" s="17">
        <v>2.41257827047704E-2</v>
      </c>
      <c r="AH322" s="17">
        <v>2.2716263635218299E-3</v>
      </c>
      <c r="AI322" s="17">
        <v>5.2023670953094403E-3</v>
      </c>
      <c r="AJ322" s="17"/>
      <c r="AK322" s="17">
        <v>3.4775453082523798E-2</v>
      </c>
      <c r="AL322" s="17">
        <v>7.4527002608107797E-3</v>
      </c>
      <c r="AM322" s="17">
        <v>2.5347923557682401E-3</v>
      </c>
      <c r="AN322" s="17">
        <v>1.15115860478532E-2</v>
      </c>
      <c r="AO322" s="17">
        <v>3.8837841779103002E-2</v>
      </c>
      <c r="AP322" s="17">
        <v>6.8158471813672503E-2</v>
      </c>
      <c r="AQ322" s="17">
        <v>1.0075528993590301E-2</v>
      </c>
      <c r="AR322" s="17"/>
      <c r="AS322" s="17">
        <v>1.45582798276883E-2</v>
      </c>
      <c r="AT322" s="17">
        <v>2.8491243617543099E-2</v>
      </c>
      <c r="AU322" s="17"/>
      <c r="AV322" s="17">
        <v>3.56418327855548E-2</v>
      </c>
      <c r="AW322" s="17">
        <v>9.5526273889566497E-5</v>
      </c>
      <c r="AX322" s="17">
        <v>2.1236629186711501E-3</v>
      </c>
      <c r="AY322" s="17"/>
      <c r="AZ322" s="17">
        <v>2.3597452086531398E-3</v>
      </c>
      <c r="BA322" s="17">
        <v>2.5772448647445101E-2</v>
      </c>
      <c r="BB322" s="17"/>
      <c r="BC322" s="17">
        <v>1.8584226573262402E-2</v>
      </c>
      <c r="BD322" s="17">
        <v>2.8485429837069001E-2</v>
      </c>
      <c r="BE322" s="17"/>
      <c r="BF322" s="17">
        <v>2.47426764689338E-2</v>
      </c>
      <c r="BG322" s="17">
        <v>1.6494686936106898E-2</v>
      </c>
      <c r="BH322" s="17"/>
      <c r="BI322" s="17">
        <v>1.43187552569794E-2</v>
      </c>
      <c r="BJ322" s="17">
        <v>2.7140673399528501E-2</v>
      </c>
      <c r="BK322" s="17"/>
      <c r="BL322" s="17">
        <v>4.3743603136983798E-2</v>
      </c>
      <c r="BM322" s="17">
        <v>1.1421822375927201E-2</v>
      </c>
      <c r="BN322" s="17">
        <v>3.0012330849516801E-3</v>
      </c>
      <c r="BO322" s="17">
        <v>3.5134511575955697E-4</v>
      </c>
    </row>
    <row r="323" spans="2:67" x14ac:dyDescent="0.35">
      <c r="B323" t="s">
        <v>243</v>
      </c>
      <c r="C323" s="17">
        <v>2.35868805380989E-2</v>
      </c>
      <c r="D323" s="17">
        <v>2.2134309003383201E-2</v>
      </c>
      <c r="E323" s="17">
        <v>2.50441809213005E-2</v>
      </c>
      <c r="F323" s="17">
        <v>0</v>
      </c>
      <c r="G323" s="17">
        <v>0</v>
      </c>
      <c r="H323" s="17">
        <v>0</v>
      </c>
      <c r="I323" s="17">
        <v>0</v>
      </c>
      <c r="J323" s="17">
        <v>0</v>
      </c>
      <c r="K323" s="17">
        <v>0</v>
      </c>
      <c r="L323" s="17">
        <v>2.2026276351640199E-3</v>
      </c>
      <c r="M323" s="17">
        <v>2.9622914659323599E-2</v>
      </c>
      <c r="N323" s="17">
        <v>1.4439348675685301E-2</v>
      </c>
      <c r="O323" s="17">
        <v>0</v>
      </c>
      <c r="P323" s="17">
        <v>0.19358909256724799</v>
      </c>
      <c r="Q323" s="17">
        <v>0</v>
      </c>
      <c r="R323" s="17">
        <v>0</v>
      </c>
      <c r="S323" s="17">
        <v>0</v>
      </c>
      <c r="T323" s="17"/>
      <c r="U323" s="17">
        <v>2.3890392633034999E-2</v>
      </c>
      <c r="V323" s="17">
        <v>2.37852987965705E-2</v>
      </c>
      <c r="W323" s="17">
        <v>1.4413542325035099E-2</v>
      </c>
      <c r="X323" s="17">
        <v>3.1015141259748301E-3</v>
      </c>
      <c r="Y323" s="17"/>
      <c r="Z323" s="17">
        <v>3.9406450538334303E-2</v>
      </c>
      <c r="AA323" s="17">
        <v>2.26660626720263E-2</v>
      </c>
      <c r="AB323" s="17">
        <v>0</v>
      </c>
      <c r="AC323" s="17">
        <v>0</v>
      </c>
      <c r="AD323" s="17">
        <v>2.2015822819216699E-2</v>
      </c>
      <c r="AE323" s="17">
        <v>0</v>
      </c>
      <c r="AF323" s="17">
        <v>4.29307399119793E-2</v>
      </c>
      <c r="AG323" s="17">
        <v>0</v>
      </c>
      <c r="AH323" s="17">
        <v>1.51281274188933E-3</v>
      </c>
      <c r="AI323" s="17">
        <v>0</v>
      </c>
      <c r="AJ323" s="17"/>
      <c r="AK323" s="17">
        <v>6.1953523576693897E-2</v>
      </c>
      <c r="AL323" s="17">
        <v>1.3910468905991701E-2</v>
      </c>
      <c r="AM323" s="17">
        <v>0</v>
      </c>
      <c r="AN323" s="17">
        <v>1.37709884754684E-2</v>
      </c>
      <c r="AO323" s="17">
        <v>2.3936212670447798E-3</v>
      </c>
      <c r="AP323" s="17">
        <v>1.7394644273900401E-3</v>
      </c>
      <c r="AQ323" s="17">
        <v>3.7337298482918002E-2</v>
      </c>
      <c r="AR323" s="17"/>
      <c r="AS323" s="17">
        <v>2.4173253736755201E-2</v>
      </c>
      <c r="AT323" s="17">
        <v>2.3368474922230299E-2</v>
      </c>
      <c r="AU323" s="17"/>
      <c r="AV323" s="17">
        <v>7.8598856695676497E-2</v>
      </c>
      <c r="AW323" s="17">
        <v>0</v>
      </c>
      <c r="AX323" s="17">
        <v>1.2336857554657401E-3</v>
      </c>
      <c r="AY323" s="17"/>
      <c r="AZ323" s="17">
        <v>2.0343355673576799E-2</v>
      </c>
      <c r="BA323" s="17">
        <v>2.3741060601059901E-2</v>
      </c>
      <c r="BB323" s="17"/>
      <c r="BC323" s="17">
        <v>1.9032700601003E-2</v>
      </c>
      <c r="BD323" s="17">
        <v>2.6393666989974699E-2</v>
      </c>
      <c r="BE323" s="17"/>
      <c r="BF323" s="17">
        <v>2.3668276565502699E-2</v>
      </c>
      <c r="BG323" s="17">
        <v>3.1015141259748301E-3</v>
      </c>
      <c r="BH323" s="17"/>
      <c r="BI323" s="17">
        <v>5.77028507647496E-3</v>
      </c>
      <c r="BJ323" s="17">
        <v>2.7754387145991401E-2</v>
      </c>
      <c r="BK323" s="17"/>
      <c r="BL323" s="17">
        <v>3.5465348366338099E-2</v>
      </c>
      <c r="BM323" s="17">
        <v>1.9220104446731601E-2</v>
      </c>
      <c r="BN323" s="17">
        <v>9.3716698394278399E-5</v>
      </c>
      <c r="BO323" s="17">
        <v>0</v>
      </c>
    </row>
    <row r="324" spans="2:67" x14ac:dyDescent="0.35">
      <c r="B324" t="s">
        <v>83</v>
      </c>
      <c r="C324" s="17">
        <v>1.75722368308029E-2</v>
      </c>
      <c r="D324" s="17">
        <v>0</v>
      </c>
      <c r="E324" s="17">
        <v>0</v>
      </c>
      <c r="F324" s="17">
        <v>0</v>
      </c>
      <c r="G324" s="17">
        <v>3.0620571977978302E-2</v>
      </c>
      <c r="H324" s="17">
        <v>0</v>
      </c>
      <c r="I324" s="17">
        <v>0</v>
      </c>
      <c r="J324" s="17">
        <v>0</v>
      </c>
      <c r="K324" s="17">
        <v>0</v>
      </c>
      <c r="L324" s="17">
        <v>2.4280790311061399E-2</v>
      </c>
      <c r="M324" s="17">
        <v>6.5431632576565604E-2</v>
      </c>
      <c r="N324" s="17">
        <v>0</v>
      </c>
      <c r="O324" s="17">
        <v>0</v>
      </c>
      <c r="P324" s="17">
        <v>2.62247803854905E-2</v>
      </c>
      <c r="Q324" s="17">
        <v>0</v>
      </c>
      <c r="R324" s="17">
        <v>0</v>
      </c>
      <c r="S324" s="17">
        <v>0</v>
      </c>
      <c r="T324" s="17"/>
      <c r="U324" s="17">
        <v>1.6167651474705801E-2</v>
      </c>
      <c r="V324" s="17">
        <v>2.6276108572979701E-2</v>
      </c>
      <c r="W324" s="17">
        <v>1.68169524368268E-2</v>
      </c>
      <c r="X324" s="17">
        <v>3.5164531909393001E-3</v>
      </c>
      <c r="Y324" s="17"/>
      <c r="Z324" s="17">
        <v>0</v>
      </c>
      <c r="AA324" s="17">
        <v>0</v>
      </c>
      <c r="AB324" s="17">
        <v>9.8193703205965002E-2</v>
      </c>
      <c r="AC324" s="17">
        <v>0</v>
      </c>
      <c r="AD324" s="17">
        <v>0</v>
      </c>
      <c r="AE324" s="17">
        <v>7.9586391159196801E-2</v>
      </c>
      <c r="AF324" s="17">
        <v>0</v>
      </c>
      <c r="AG324" s="17">
        <v>0</v>
      </c>
      <c r="AH324" s="17">
        <v>0</v>
      </c>
      <c r="AI324" s="17">
        <v>5.51505952444876E-2</v>
      </c>
      <c r="AJ324" s="17"/>
      <c r="AK324" s="17">
        <v>0</v>
      </c>
      <c r="AL324" s="17">
        <v>1.7471850305620499E-3</v>
      </c>
      <c r="AM324" s="17">
        <v>1.47390784258963E-2</v>
      </c>
      <c r="AN324" s="17">
        <v>3.1862418166033302E-2</v>
      </c>
      <c r="AO324" s="17">
        <v>2.0898136068629301E-2</v>
      </c>
      <c r="AP324" s="17">
        <v>1.6570964492801599E-2</v>
      </c>
      <c r="AQ324" s="17">
        <v>0</v>
      </c>
      <c r="AR324" s="17"/>
      <c r="AS324" s="17">
        <v>6.74344699627609E-4</v>
      </c>
      <c r="AT324" s="17">
        <v>2.3866171386898099E-2</v>
      </c>
      <c r="AU324" s="17"/>
      <c r="AV324" s="17">
        <v>0</v>
      </c>
      <c r="AW324" s="17">
        <v>0</v>
      </c>
      <c r="AX324" s="17">
        <v>1.72744431978698E-3</v>
      </c>
      <c r="AY324" s="17"/>
      <c r="AZ324" s="17">
        <v>0</v>
      </c>
      <c r="BA324" s="17">
        <v>1.8407528278873202E-2</v>
      </c>
      <c r="BB324" s="17"/>
      <c r="BC324" s="17">
        <v>1.15209098313578E-2</v>
      </c>
      <c r="BD324" s="17">
        <v>2.1301729927806701E-2</v>
      </c>
      <c r="BE324" s="17"/>
      <c r="BF324" s="17">
        <v>1.7628085719581101E-2</v>
      </c>
      <c r="BG324" s="17">
        <v>3.5164531909393001E-3</v>
      </c>
      <c r="BH324" s="17"/>
      <c r="BI324" s="17">
        <v>0</v>
      </c>
      <c r="BJ324" s="17">
        <v>2.1682585144293099E-2</v>
      </c>
      <c r="BK324" s="17"/>
      <c r="BL324" s="17">
        <v>3.4633736928258198E-2</v>
      </c>
      <c r="BM324" s="17">
        <v>4.2552975047870098E-3</v>
      </c>
      <c r="BN324" s="17">
        <v>1.39725332976542E-3</v>
      </c>
      <c r="BO324" s="17">
        <v>0</v>
      </c>
    </row>
    <row r="325" spans="2:67" x14ac:dyDescent="0.35">
      <c r="B325" t="s">
        <v>244</v>
      </c>
      <c r="C325" s="17">
        <v>0.84741359517107695</v>
      </c>
      <c r="D325" s="17">
        <v>0.82255601896809505</v>
      </c>
      <c r="E325" s="17">
        <v>0.85687164524387105</v>
      </c>
      <c r="F325" s="17">
        <v>0.76361713883712601</v>
      </c>
      <c r="G325" s="17">
        <v>0.85296679849336399</v>
      </c>
      <c r="H325" s="17">
        <v>0.68089240967642695</v>
      </c>
      <c r="I325" s="17">
        <v>0.916207614382755</v>
      </c>
      <c r="J325" s="17">
        <v>0.82333220352434699</v>
      </c>
      <c r="K325" s="17">
        <v>0.87145884297608001</v>
      </c>
      <c r="L325" s="17">
        <v>0.94862844145968095</v>
      </c>
      <c r="M325" s="17">
        <v>0.84185706448808995</v>
      </c>
      <c r="N325" s="17">
        <v>0.95486115369737101</v>
      </c>
      <c r="O325" s="17">
        <v>0.50248928254429204</v>
      </c>
      <c r="P325" s="17">
        <v>0.77667884300673096</v>
      </c>
      <c r="Q325" s="17">
        <v>1</v>
      </c>
      <c r="R325" s="17">
        <v>0.82750405032427699</v>
      </c>
      <c r="S325" s="17">
        <v>0.81031235702869797</v>
      </c>
      <c r="T325" s="17"/>
      <c r="U325" s="17">
        <v>0.85431705191129304</v>
      </c>
      <c r="V325" s="17">
        <v>0.82108814690244203</v>
      </c>
      <c r="W325" s="17">
        <v>0.75086238294230601</v>
      </c>
      <c r="X325" s="17">
        <v>0.87542545226677904</v>
      </c>
      <c r="Y325" s="17"/>
      <c r="Z325" s="17">
        <v>0.83479067223223002</v>
      </c>
      <c r="AA325" s="17">
        <v>0.91848662010494198</v>
      </c>
      <c r="AB325" s="17">
        <v>0.77137460678384495</v>
      </c>
      <c r="AC325" s="17">
        <v>0.85238530345575703</v>
      </c>
      <c r="AD325" s="17">
        <v>0.88694907112839705</v>
      </c>
      <c r="AE325" s="17">
        <v>0.78565278986570197</v>
      </c>
      <c r="AF325" s="17">
        <v>0.93253279880455398</v>
      </c>
      <c r="AG325" s="17">
        <v>0.89115732023660099</v>
      </c>
      <c r="AH325" s="17">
        <v>0.91863782947544603</v>
      </c>
      <c r="AI325" s="17">
        <v>0.847037020511338</v>
      </c>
      <c r="AJ325" s="17"/>
      <c r="AK325" s="17">
        <v>0.80812083508884902</v>
      </c>
      <c r="AL325" s="17">
        <v>0.87335584753413598</v>
      </c>
      <c r="AM325" s="17">
        <v>0.94722088898947399</v>
      </c>
      <c r="AN325" s="17">
        <v>0.85084274039576802</v>
      </c>
      <c r="AO325" s="17">
        <v>0.87581669452592203</v>
      </c>
      <c r="AP325" s="17">
        <v>0.87816991568644598</v>
      </c>
      <c r="AQ325" s="17">
        <v>0.90637171767390001</v>
      </c>
      <c r="AR325" s="17"/>
      <c r="AS325" s="17">
        <v>0.90733763181578397</v>
      </c>
      <c r="AT325" s="17">
        <v>0.82509377196170697</v>
      </c>
      <c r="AU325" s="17"/>
      <c r="AV325" s="17">
        <v>0.80166220650515296</v>
      </c>
      <c r="AW325" s="17">
        <v>0.99044910031172395</v>
      </c>
      <c r="AX325" s="17">
        <v>0.93087967451085996</v>
      </c>
      <c r="AY325" s="17"/>
      <c r="AZ325" s="17">
        <v>0.96477076640554504</v>
      </c>
      <c r="BA325" s="17">
        <v>0.84183505429174899</v>
      </c>
      <c r="BB325" s="17"/>
      <c r="BC325" s="17">
        <v>0.84326787415759896</v>
      </c>
      <c r="BD325" s="17">
        <v>0.84996864432034402</v>
      </c>
      <c r="BE325" s="17"/>
      <c r="BF325" s="17">
        <v>0.84730229357939801</v>
      </c>
      <c r="BG325" s="17">
        <v>0.87542545226677904</v>
      </c>
      <c r="BH325" s="17"/>
      <c r="BI325" s="17">
        <v>0.96213317329251802</v>
      </c>
      <c r="BJ325" s="17">
        <v>0.82057936632496897</v>
      </c>
      <c r="BK325" s="17"/>
      <c r="BL325" s="17">
        <v>0.77466124068228204</v>
      </c>
      <c r="BM325" s="17">
        <v>0.91646972513567804</v>
      </c>
      <c r="BN325" s="17">
        <v>0.89763110638797605</v>
      </c>
      <c r="BO325" s="17">
        <v>0.96980667820507205</v>
      </c>
    </row>
    <row r="326" spans="2:67" x14ac:dyDescent="0.35">
      <c r="B326" t="s">
        <v>245</v>
      </c>
      <c r="C326" s="17">
        <v>4.8296914359264802E-2</v>
      </c>
      <c r="D326" s="17">
        <v>2.8243360784024101E-2</v>
      </c>
      <c r="E326" s="17">
        <v>2.6554570846820901E-2</v>
      </c>
      <c r="F326" s="17">
        <v>5.9937496452381799E-2</v>
      </c>
      <c r="G326" s="17">
        <v>0.116412629528658</v>
      </c>
      <c r="H326" s="17">
        <v>0.319107590323573</v>
      </c>
      <c r="I326" s="17">
        <v>6.2114453501250599E-4</v>
      </c>
      <c r="J326" s="17">
        <v>4.1937908545736903E-2</v>
      </c>
      <c r="K326" s="17">
        <v>0.115717250031608</v>
      </c>
      <c r="L326" s="17">
        <v>2.4280790311061399E-2</v>
      </c>
      <c r="M326" s="17">
        <v>6.2829369624140097E-2</v>
      </c>
      <c r="N326" s="17">
        <v>2.8878697351370601E-2</v>
      </c>
      <c r="O326" s="17">
        <v>0</v>
      </c>
      <c r="P326" s="17">
        <v>0.19358909256724799</v>
      </c>
      <c r="Q326" s="17">
        <v>0</v>
      </c>
      <c r="R326" s="17">
        <v>1.78144466517421E-4</v>
      </c>
      <c r="S326" s="17">
        <v>0</v>
      </c>
      <c r="T326" s="17"/>
      <c r="U326" s="17">
        <v>4.3161264925593197E-2</v>
      </c>
      <c r="V326" s="17">
        <v>7.7797331531781394E-2</v>
      </c>
      <c r="W326" s="17">
        <v>5.6625348956330201E-2</v>
      </c>
      <c r="X326" s="17">
        <v>1.9596201062081701E-2</v>
      </c>
      <c r="Y326" s="17"/>
      <c r="Z326" s="17">
        <v>5.4439433007072498E-2</v>
      </c>
      <c r="AA326" s="17">
        <v>2.26660626720263E-2</v>
      </c>
      <c r="AB326" s="17">
        <v>3.2818950543863697E-2</v>
      </c>
      <c r="AC326" s="17">
        <v>0.111769488192535</v>
      </c>
      <c r="AD326" s="17">
        <v>6.9056681363886901E-2</v>
      </c>
      <c r="AE326" s="17">
        <v>3.7823922940659598E-3</v>
      </c>
      <c r="AF326" s="17">
        <v>5.6716069991124198E-2</v>
      </c>
      <c r="AG326" s="17">
        <v>2.41257827047704E-2</v>
      </c>
      <c r="AH326" s="17">
        <v>3.78443910541115E-3</v>
      </c>
      <c r="AI326" s="17">
        <v>5.2023670953094403E-3</v>
      </c>
      <c r="AJ326" s="17"/>
      <c r="AK326" s="17">
        <v>9.6728976659217702E-2</v>
      </c>
      <c r="AL326" s="17">
        <v>2.13631691668025E-2</v>
      </c>
      <c r="AM326" s="17">
        <v>2.5347923557682401E-3</v>
      </c>
      <c r="AN326" s="17">
        <v>2.5282574523321701E-2</v>
      </c>
      <c r="AO326" s="17">
        <v>4.1231463046147797E-2</v>
      </c>
      <c r="AP326" s="17">
        <v>6.9897936241062497E-2</v>
      </c>
      <c r="AQ326" s="17">
        <v>4.74128274765084E-2</v>
      </c>
      <c r="AR326" s="17"/>
      <c r="AS326" s="17">
        <v>3.8731533564443497E-2</v>
      </c>
      <c r="AT326" s="17">
        <v>5.1859718539773399E-2</v>
      </c>
      <c r="AU326" s="17"/>
      <c r="AV326" s="17">
        <v>0.11424068948123101</v>
      </c>
      <c r="AW326" s="17">
        <v>9.5526273889566497E-5</v>
      </c>
      <c r="AX326" s="17">
        <v>3.35734867413689E-3</v>
      </c>
      <c r="AY326" s="17"/>
      <c r="AZ326" s="17">
        <v>2.2703100882230001E-2</v>
      </c>
      <c r="BA326" s="17">
        <v>4.9513509248504999E-2</v>
      </c>
      <c r="BB326" s="17"/>
      <c r="BC326" s="17">
        <v>3.7616927174265402E-2</v>
      </c>
      <c r="BD326" s="17">
        <v>5.48790968270437E-2</v>
      </c>
      <c r="BE326" s="17"/>
      <c r="BF326" s="17">
        <v>4.8410953034436502E-2</v>
      </c>
      <c r="BG326" s="17">
        <v>1.9596201062081701E-2</v>
      </c>
      <c r="BH326" s="17"/>
      <c r="BI326" s="17">
        <v>2.0089040333454398E-2</v>
      </c>
      <c r="BJ326" s="17">
        <v>5.4895060545519798E-2</v>
      </c>
      <c r="BK326" s="17"/>
      <c r="BL326" s="17">
        <v>7.9208951503321898E-2</v>
      </c>
      <c r="BM326" s="17">
        <v>3.0641926822658799E-2</v>
      </c>
      <c r="BN326" s="17">
        <v>3.0949497833459602E-3</v>
      </c>
      <c r="BO326" s="17">
        <v>3.5134511575955697E-4</v>
      </c>
    </row>
    <row r="327" spans="2:67" x14ac:dyDescent="0.35">
      <c r="B327" t="s">
        <v>187</v>
      </c>
      <c r="C327" s="17">
        <v>0.79911668081181197</v>
      </c>
      <c r="D327" s="17">
        <v>0.79431265818407104</v>
      </c>
      <c r="E327" s="17">
        <v>0.83031707439705005</v>
      </c>
      <c r="F327" s="17">
        <v>0.70367964238474401</v>
      </c>
      <c r="G327" s="17">
        <v>0.73655416896470505</v>
      </c>
      <c r="H327" s="17">
        <v>0.361784819352854</v>
      </c>
      <c r="I327" s="17">
        <v>0.91558646984774295</v>
      </c>
      <c r="J327" s="17">
        <v>0.78139429497861002</v>
      </c>
      <c r="K327" s="17">
        <v>0.75574159294447196</v>
      </c>
      <c r="L327" s="17">
        <v>0.92434765114861905</v>
      </c>
      <c r="M327" s="17">
        <v>0.77902769486394996</v>
      </c>
      <c r="N327" s="17">
        <v>0.92598245634600096</v>
      </c>
      <c r="O327" s="17">
        <v>0.50248928254429204</v>
      </c>
      <c r="P327" s="17">
        <v>0.58308975043948297</v>
      </c>
      <c r="Q327" s="17">
        <v>1</v>
      </c>
      <c r="R327" s="17">
        <v>0.82732590585776</v>
      </c>
      <c r="S327" s="17">
        <v>0.81031235702869797</v>
      </c>
      <c r="T327" s="17"/>
      <c r="U327" s="17">
        <v>0.81115578698570001</v>
      </c>
      <c r="V327" s="17">
        <v>0.743290815370661</v>
      </c>
      <c r="W327" s="17">
        <v>0.69423703398597603</v>
      </c>
      <c r="X327" s="17">
        <v>0.85582925120469699</v>
      </c>
      <c r="Y327" s="17"/>
      <c r="Z327" s="17">
        <v>0.78035123922515803</v>
      </c>
      <c r="AA327" s="17">
        <v>0.895820557432915</v>
      </c>
      <c r="AB327" s="17">
        <v>0.73855565623998098</v>
      </c>
      <c r="AC327" s="17">
        <v>0.74061581526322096</v>
      </c>
      <c r="AD327" s="17">
        <v>0.81789238976451095</v>
      </c>
      <c r="AE327" s="17">
        <v>0.78187039757163601</v>
      </c>
      <c r="AF327" s="17">
        <v>0.87581672881342898</v>
      </c>
      <c r="AG327" s="17">
        <v>0.86703153753183104</v>
      </c>
      <c r="AH327" s="17">
        <v>0.91485339037003499</v>
      </c>
      <c r="AI327" s="17">
        <v>0.84183465341602903</v>
      </c>
      <c r="AJ327" s="17"/>
      <c r="AK327" s="17">
        <v>0.71139185842963104</v>
      </c>
      <c r="AL327" s="17">
        <v>0.85199267836733295</v>
      </c>
      <c r="AM327" s="17">
        <v>0.94468609663370495</v>
      </c>
      <c r="AN327" s="17">
        <v>0.82556016587244596</v>
      </c>
      <c r="AO327" s="17">
        <v>0.83458523147977404</v>
      </c>
      <c r="AP327" s="17">
        <v>0.80827197944538298</v>
      </c>
      <c r="AQ327" s="17">
        <v>0.85895889019739102</v>
      </c>
      <c r="AR327" s="17"/>
      <c r="AS327" s="17">
        <v>0.86860609825134105</v>
      </c>
      <c r="AT327" s="17">
        <v>0.77323405342193297</v>
      </c>
      <c r="AU327" s="17"/>
      <c r="AV327" s="17">
        <v>0.68742151702392196</v>
      </c>
      <c r="AW327" s="17">
        <v>0.99035357403783397</v>
      </c>
      <c r="AX327" s="17">
        <v>0.92752232583672301</v>
      </c>
      <c r="AY327" s="17"/>
      <c r="AZ327" s="17">
        <v>0.942067665523315</v>
      </c>
      <c r="BA327" s="17">
        <v>0.79232154504324304</v>
      </c>
      <c r="BB327" s="17"/>
      <c r="BC327" s="17">
        <v>0.80565094698333395</v>
      </c>
      <c r="BD327" s="17">
        <v>0.79508954749329996</v>
      </c>
      <c r="BE327" s="17"/>
      <c r="BF327" s="17">
        <v>0.79889134054496103</v>
      </c>
      <c r="BG327" s="17">
        <v>0.85582925120469699</v>
      </c>
      <c r="BH327" s="17"/>
      <c r="BI327" s="17">
        <v>0.94204413295906397</v>
      </c>
      <c r="BJ327" s="17">
        <v>0.76568430577944901</v>
      </c>
      <c r="BK327" s="17"/>
      <c r="BL327" s="17">
        <v>0.69545228917896096</v>
      </c>
      <c r="BM327" s="17">
        <v>0.88582779831301905</v>
      </c>
      <c r="BN327" s="17">
        <v>0.89453615660463004</v>
      </c>
      <c r="BO327" s="17">
        <v>0.96945533308931298</v>
      </c>
    </row>
    <row r="328" spans="2:67" x14ac:dyDescent="0.35">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17"/>
      <c r="BB328" s="17"/>
      <c r="BC328" s="17"/>
      <c r="BD328" s="17"/>
      <c r="BE328" s="17"/>
      <c r="BF328" s="17"/>
      <c r="BG328" s="17"/>
      <c r="BH328" s="17"/>
      <c r="BI328" s="17"/>
      <c r="BJ328" s="17"/>
      <c r="BK328" s="17"/>
      <c r="BL328" s="17"/>
      <c r="BM328" s="17"/>
      <c r="BN328" s="17"/>
      <c r="BO328" s="17"/>
    </row>
    <row r="329" spans="2:67" x14ac:dyDescent="0.35">
      <c r="B329" s="6" t="s">
        <v>251</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17"/>
      <c r="BB329" s="17"/>
      <c r="BC329" s="17"/>
      <c r="BD329" s="17"/>
      <c r="BE329" s="17"/>
      <c r="BF329" s="17"/>
      <c r="BG329" s="17"/>
      <c r="BH329" s="17"/>
      <c r="BI329" s="17"/>
      <c r="BJ329" s="17"/>
      <c r="BK329" s="17"/>
      <c r="BL329" s="17"/>
      <c r="BM329" s="17"/>
      <c r="BN329" s="17"/>
      <c r="BO329" s="17"/>
    </row>
    <row r="330" spans="2:67" x14ac:dyDescent="0.35">
      <c r="B330" s="24" t="s">
        <v>85</v>
      </c>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17"/>
      <c r="BB330" s="17"/>
      <c r="BC330" s="17"/>
      <c r="BD330" s="17"/>
      <c r="BE330" s="17"/>
      <c r="BF330" s="17"/>
      <c r="BG330" s="17"/>
      <c r="BH330" s="17"/>
      <c r="BI330" s="17"/>
      <c r="BJ330" s="17"/>
      <c r="BK330" s="17"/>
      <c r="BL330" s="17"/>
      <c r="BM330" s="17"/>
      <c r="BN330" s="17"/>
      <c r="BO330" s="17"/>
    </row>
    <row r="331" spans="2:67" x14ac:dyDescent="0.35">
      <c r="B331" t="s">
        <v>239</v>
      </c>
      <c r="C331" s="17">
        <v>0.49419654346312097</v>
      </c>
      <c r="D331" s="17">
        <v>0.37118003732495802</v>
      </c>
      <c r="E331" s="17">
        <v>0.59393353977194296</v>
      </c>
      <c r="F331" s="17">
        <v>0.50405270699364801</v>
      </c>
      <c r="G331" s="17">
        <v>0.67437733130192201</v>
      </c>
      <c r="H331" s="17">
        <v>2.4377970819849299E-3</v>
      </c>
      <c r="I331" s="17">
        <v>0.49564796752670598</v>
      </c>
      <c r="J331" s="17">
        <v>0.65689716515798602</v>
      </c>
      <c r="K331" s="17">
        <v>0.43152749983550398</v>
      </c>
      <c r="L331" s="17">
        <v>0.33836759004452599</v>
      </c>
      <c r="M331" s="17">
        <v>0.507914047074431</v>
      </c>
      <c r="N331" s="17">
        <v>0.51399628111359996</v>
      </c>
      <c r="O331" s="17">
        <v>0.48505785938829399</v>
      </c>
      <c r="P331" s="17">
        <v>0.25405493204978102</v>
      </c>
      <c r="Q331" s="17">
        <v>0.493787776003489</v>
      </c>
      <c r="R331" s="17">
        <v>0.56581958896692197</v>
      </c>
      <c r="S331" s="17">
        <v>0.64284795495931302</v>
      </c>
      <c r="T331" s="17"/>
      <c r="U331" s="17">
        <v>0.50716487901107199</v>
      </c>
      <c r="V331" s="17">
        <v>0.43927204896691102</v>
      </c>
      <c r="W331" s="17">
        <v>0.34701375798519601</v>
      </c>
      <c r="X331" s="17">
        <v>0.55579990906995402</v>
      </c>
      <c r="Y331" s="17"/>
      <c r="Z331" s="17">
        <v>0.53929288300509004</v>
      </c>
      <c r="AA331" s="17">
        <v>0.57329901293455199</v>
      </c>
      <c r="AB331" s="17">
        <v>0.44937785090236099</v>
      </c>
      <c r="AC331" s="17">
        <v>0.46088920199572903</v>
      </c>
      <c r="AD331" s="17">
        <v>0.358956868244866</v>
      </c>
      <c r="AE331" s="17">
        <v>0.13198940598474901</v>
      </c>
      <c r="AF331" s="17">
        <v>0.65952268056816199</v>
      </c>
      <c r="AG331" s="17">
        <v>0.41303975471510301</v>
      </c>
      <c r="AH331" s="17">
        <v>0.68412131181024705</v>
      </c>
      <c r="AI331" s="17">
        <v>0.61733992343819599</v>
      </c>
      <c r="AJ331" s="17"/>
      <c r="AK331" s="17">
        <v>0.44105204485083799</v>
      </c>
      <c r="AL331" s="17">
        <v>0.27477502778117702</v>
      </c>
      <c r="AM331" s="17">
        <v>0.46744301026487201</v>
      </c>
      <c r="AN331" s="17">
        <v>0.56599198355740099</v>
      </c>
      <c r="AO331" s="17">
        <v>0.49169357199062003</v>
      </c>
      <c r="AP331" s="17">
        <v>0.50459838238147803</v>
      </c>
      <c r="AQ331" s="17">
        <v>0.66524637499073602</v>
      </c>
      <c r="AR331" s="17"/>
      <c r="AS331" s="17">
        <v>0.64952462174736603</v>
      </c>
      <c r="AT331" s="17">
        <v>0.43634170856087801</v>
      </c>
      <c r="AU331" s="17"/>
      <c r="AV331" s="17">
        <v>0.74348663812031801</v>
      </c>
      <c r="AW331" s="17">
        <v>0.68057918613111801</v>
      </c>
      <c r="AX331" s="17">
        <v>0.56418527029401799</v>
      </c>
      <c r="AY331" s="17"/>
      <c r="AZ331" s="17">
        <v>0.76397948343828104</v>
      </c>
      <c r="BA331" s="17">
        <v>0.48137248556051598</v>
      </c>
      <c r="BB331" s="17"/>
      <c r="BC331" s="17">
        <v>0.50312657626151902</v>
      </c>
      <c r="BD331" s="17">
        <v>0.48869287531220301</v>
      </c>
      <c r="BE331" s="17"/>
      <c r="BF331" s="17">
        <v>0.49395177023650599</v>
      </c>
      <c r="BG331" s="17">
        <v>0.55579990906995402</v>
      </c>
      <c r="BH331" s="17"/>
      <c r="BI331" s="17">
        <v>0.67248226325678395</v>
      </c>
      <c r="BJ331" s="17">
        <v>0.452493462931639</v>
      </c>
      <c r="BK331" s="17"/>
      <c r="BL331" s="17">
        <v>0.47239383086694198</v>
      </c>
      <c r="BM331" s="17">
        <v>0.43182112717128801</v>
      </c>
      <c r="BN331" s="17">
        <v>0.70351566777712804</v>
      </c>
      <c r="BO331" s="17">
        <v>0.85069088358650102</v>
      </c>
    </row>
    <row r="332" spans="2:67" x14ac:dyDescent="0.35">
      <c r="B332" t="s">
        <v>240</v>
      </c>
      <c r="C332" s="17">
        <v>0.25272802728709498</v>
      </c>
      <c r="D332" s="17">
        <v>0.37060944208296198</v>
      </c>
      <c r="E332" s="17">
        <v>0.20025382052591201</v>
      </c>
      <c r="F332" s="17">
        <v>0.169782337235592</v>
      </c>
      <c r="G332" s="17">
        <v>0.20874219231600599</v>
      </c>
      <c r="H332" s="17">
        <v>3.7801634865310602E-2</v>
      </c>
      <c r="I332" s="17">
        <v>0.32060946187206701</v>
      </c>
      <c r="J332" s="17">
        <v>0.19519666950866599</v>
      </c>
      <c r="K332" s="17">
        <v>0.55564859317218396</v>
      </c>
      <c r="L332" s="17">
        <v>0.33675924554315401</v>
      </c>
      <c r="M332" s="17">
        <v>0.24390788085499401</v>
      </c>
      <c r="N332" s="17">
        <v>0.28935660214270298</v>
      </c>
      <c r="O332" s="17">
        <v>3.2871420276563201E-2</v>
      </c>
      <c r="P332" s="17">
        <v>0.25555879482933203</v>
      </c>
      <c r="Q332" s="17">
        <v>0.304364927181005</v>
      </c>
      <c r="R332" s="17">
        <v>0.175258342052977</v>
      </c>
      <c r="S332" s="17">
        <v>4.1363614918105897E-2</v>
      </c>
      <c r="T332" s="17"/>
      <c r="U332" s="17">
        <v>0.25295140310588199</v>
      </c>
      <c r="V332" s="17">
        <v>0.24324018111198201</v>
      </c>
      <c r="W332" s="17">
        <v>0.30090000903734598</v>
      </c>
      <c r="X332" s="17">
        <v>0.28250250832985002</v>
      </c>
      <c r="Y332" s="17"/>
      <c r="Z332" s="17">
        <v>0.23066958065568399</v>
      </c>
      <c r="AA332" s="17">
        <v>0.25375566116515202</v>
      </c>
      <c r="AB332" s="17">
        <v>0.15643843325805001</v>
      </c>
      <c r="AC332" s="17">
        <v>0.32636158269279397</v>
      </c>
      <c r="AD332" s="17">
        <v>0.37104220980119401</v>
      </c>
      <c r="AE332" s="17">
        <v>0.35346568408859902</v>
      </c>
      <c r="AF332" s="17">
        <v>0.15039446234355999</v>
      </c>
      <c r="AG332" s="17">
        <v>0.474987806488048</v>
      </c>
      <c r="AH332" s="17">
        <v>0.20588780934807299</v>
      </c>
      <c r="AI332" s="17">
        <v>0.181893897574358</v>
      </c>
      <c r="AJ332" s="17"/>
      <c r="AK332" s="17">
        <v>0.32013801721124802</v>
      </c>
      <c r="AL332" s="17">
        <v>0.38301937405576603</v>
      </c>
      <c r="AM332" s="17">
        <v>0.17691807706940099</v>
      </c>
      <c r="AN332" s="17">
        <v>0.179604499574683</v>
      </c>
      <c r="AO332" s="17">
        <v>0.330439007034043</v>
      </c>
      <c r="AP332" s="17">
        <v>0.22519646500792001</v>
      </c>
      <c r="AQ332" s="17">
        <v>0.203586320003904</v>
      </c>
      <c r="AR332" s="17"/>
      <c r="AS332" s="17">
        <v>0.148128059957366</v>
      </c>
      <c r="AT332" s="17">
        <v>0.29168823272765398</v>
      </c>
      <c r="AU332" s="17"/>
      <c r="AV332" s="17">
        <v>4.30770471743862E-2</v>
      </c>
      <c r="AW332" s="17">
        <v>0.196129362477893</v>
      </c>
      <c r="AX332" s="17">
        <v>0.19598886248244099</v>
      </c>
      <c r="AY332" s="17"/>
      <c r="AZ332" s="17">
        <v>0.196651940950303</v>
      </c>
      <c r="BA332" s="17">
        <v>0.255393588638753</v>
      </c>
      <c r="BB332" s="17"/>
      <c r="BC332" s="17">
        <v>0.235975567142755</v>
      </c>
      <c r="BD332" s="17">
        <v>0.26305273531756102</v>
      </c>
      <c r="BE332" s="17"/>
      <c r="BF332" s="17">
        <v>0.25260972213081201</v>
      </c>
      <c r="BG332" s="17">
        <v>0.28250250832985002</v>
      </c>
      <c r="BH332" s="17"/>
      <c r="BI332" s="17">
        <v>0.149768480100403</v>
      </c>
      <c r="BJ332" s="17">
        <v>0.27681144963174997</v>
      </c>
      <c r="BK332" s="17"/>
      <c r="BL332" s="17">
        <v>0.25861742384508002</v>
      </c>
      <c r="BM332" s="17">
        <v>0.29085416777321099</v>
      </c>
      <c r="BN332" s="17">
        <v>0.164493426334066</v>
      </c>
      <c r="BO332" s="17">
        <v>3.9979045808099502E-2</v>
      </c>
    </row>
    <row r="333" spans="2:67" x14ac:dyDescent="0.35">
      <c r="B333" t="s">
        <v>241</v>
      </c>
      <c r="C333" s="17">
        <v>0.123102731154483</v>
      </c>
      <c r="D333" s="17">
        <v>0.14516534662101599</v>
      </c>
      <c r="E333" s="17">
        <v>0.11959456376034901</v>
      </c>
      <c r="F333" s="17">
        <v>0.13621001780533601</v>
      </c>
      <c r="G333" s="17">
        <v>4.6784685341350502E-4</v>
      </c>
      <c r="H333" s="17">
        <v>0.32154538740555799</v>
      </c>
      <c r="I333" s="17">
        <v>8.3792385617244697E-2</v>
      </c>
      <c r="J333" s="17">
        <v>5.32297819471911E-2</v>
      </c>
      <c r="K333" s="17">
        <v>1.2823906992311999E-2</v>
      </c>
      <c r="L333" s="17">
        <v>0.18072183112111601</v>
      </c>
      <c r="M333" s="17">
        <v>8.6642970802548694E-2</v>
      </c>
      <c r="N333" s="17">
        <v>3.0699497626943399E-2</v>
      </c>
      <c r="O333" s="17">
        <v>9.9571301771683805E-4</v>
      </c>
      <c r="P333" s="17">
        <v>0.390685469175027</v>
      </c>
      <c r="Q333" s="17">
        <v>0.20184729681550501</v>
      </c>
      <c r="R333" s="17">
        <v>8.6069830371343997E-2</v>
      </c>
      <c r="S333" s="17">
        <v>0.23460577164423399</v>
      </c>
      <c r="T333" s="17"/>
      <c r="U333" s="17">
        <v>0.115569206824276</v>
      </c>
      <c r="V333" s="17">
        <v>0.150975637214913</v>
      </c>
      <c r="W333" s="17">
        <v>0.22855787732098901</v>
      </c>
      <c r="X333" s="17">
        <v>0.12282395520525601</v>
      </c>
      <c r="Y333" s="17"/>
      <c r="Z333" s="17">
        <v>0.10375350351238199</v>
      </c>
      <c r="AA333" s="17">
        <v>6.6837141132397707E-2</v>
      </c>
      <c r="AB333" s="17">
        <v>0.220392841053132</v>
      </c>
      <c r="AC333" s="17">
        <v>0.14348554443270101</v>
      </c>
      <c r="AD333" s="17">
        <v>0.117510053067064</v>
      </c>
      <c r="AE333" s="17">
        <v>0.156477145379294</v>
      </c>
      <c r="AF333" s="17">
        <v>0.15380097021080799</v>
      </c>
      <c r="AG333" s="17">
        <v>9.1533350006966802E-2</v>
      </c>
      <c r="AH333" s="17">
        <v>8.3595187959290704E-2</v>
      </c>
      <c r="AI333" s="17">
        <v>0.102907928353294</v>
      </c>
      <c r="AJ333" s="17"/>
      <c r="AK333" s="17">
        <v>0.110213070414442</v>
      </c>
      <c r="AL333" s="17">
        <v>0.101978472567242</v>
      </c>
      <c r="AM333" s="17">
        <v>0.22313825176356</v>
      </c>
      <c r="AN333" s="17">
        <v>0.12966533425094701</v>
      </c>
      <c r="AO333" s="17">
        <v>7.0822563539195194E-2</v>
      </c>
      <c r="AP333" s="17">
        <v>0.19138870412209699</v>
      </c>
      <c r="AQ333" s="17">
        <v>7.7305031739667102E-2</v>
      </c>
      <c r="AR333" s="17"/>
      <c r="AS333" s="17">
        <v>0.10728597618975801</v>
      </c>
      <c r="AT333" s="17">
        <v>0.12899397604260199</v>
      </c>
      <c r="AU333" s="17"/>
      <c r="AV333" s="17">
        <v>9.3034737270061799E-2</v>
      </c>
      <c r="AW333" s="17">
        <v>8.1285851536460493E-2</v>
      </c>
      <c r="AX333" s="17">
        <v>0.119113771686298</v>
      </c>
      <c r="AY333" s="17"/>
      <c r="AZ333" s="17">
        <v>1.47598700086239E-2</v>
      </c>
      <c r="BA333" s="17">
        <v>0.12825277928130799</v>
      </c>
      <c r="BB333" s="17"/>
      <c r="BC333" s="17">
        <v>0.172637452667873</v>
      </c>
      <c r="BD333" s="17">
        <v>9.2573988952460801E-2</v>
      </c>
      <c r="BE333" s="17"/>
      <c r="BF333" s="17">
        <v>0.12310383883566101</v>
      </c>
      <c r="BG333" s="17">
        <v>0.12282395520525601</v>
      </c>
      <c r="BH333" s="17"/>
      <c r="BI333" s="17">
        <v>0.104485498467472</v>
      </c>
      <c r="BJ333" s="17">
        <v>0.12745751601845501</v>
      </c>
      <c r="BK333" s="17"/>
      <c r="BL333" s="17">
        <v>0.110321904094059</v>
      </c>
      <c r="BM333" s="17">
        <v>0.141735013922245</v>
      </c>
      <c r="BN333" s="17">
        <v>9.4059677242606193E-2</v>
      </c>
      <c r="BO333" s="17">
        <v>9.4891222810141604E-2</v>
      </c>
    </row>
    <row r="334" spans="2:67" x14ac:dyDescent="0.35">
      <c r="B334" t="s">
        <v>242</v>
      </c>
      <c r="C334" s="17">
        <v>4.4574973599526398E-2</v>
      </c>
      <c r="D334" s="17">
        <v>2.4119838687857598E-2</v>
      </c>
      <c r="E334" s="17">
        <v>3.0951963838182699E-2</v>
      </c>
      <c r="F334" s="17">
        <v>0.18995493796542401</v>
      </c>
      <c r="G334" s="17">
        <v>0</v>
      </c>
      <c r="H334" s="17">
        <v>0.319107590323573</v>
      </c>
      <c r="I334" s="17">
        <v>1.8021232971774801E-2</v>
      </c>
      <c r="J334" s="17">
        <v>1.4364132957807E-2</v>
      </c>
      <c r="K334" s="17">
        <v>0</v>
      </c>
      <c r="L334" s="17">
        <v>9.9843170368650605E-2</v>
      </c>
      <c r="M334" s="17">
        <v>2.5753891591424601E-2</v>
      </c>
      <c r="N334" s="17">
        <v>1.6039532437362801E-2</v>
      </c>
      <c r="O334" s="17">
        <v>0.48107500731742597</v>
      </c>
      <c r="P334" s="17">
        <v>2.9062576622368701E-3</v>
      </c>
      <c r="Q334" s="17">
        <v>0</v>
      </c>
      <c r="R334" s="17">
        <v>5.3443339955226298E-4</v>
      </c>
      <c r="S334" s="17">
        <v>8.0873744206773596E-2</v>
      </c>
      <c r="T334" s="17"/>
      <c r="U334" s="17">
        <v>3.7441585523736803E-2</v>
      </c>
      <c r="V334" s="17">
        <v>8.0188371535993605E-2</v>
      </c>
      <c r="W334" s="17">
        <v>8.9346105270270398E-2</v>
      </c>
      <c r="X334" s="17">
        <v>1.5206598242891301E-2</v>
      </c>
      <c r="Y334" s="17"/>
      <c r="Z334" s="17">
        <v>5.5784586673264198E-2</v>
      </c>
      <c r="AA334" s="17">
        <v>1.4600237140795299E-2</v>
      </c>
      <c r="AB334" s="17">
        <v>1.7859229201545101E-2</v>
      </c>
      <c r="AC334" s="17">
        <v>5.3009961702830503E-2</v>
      </c>
      <c r="AD334" s="17">
        <v>8.5475538828715003E-2</v>
      </c>
      <c r="AE334" s="17">
        <v>6.4582276146260095E-2</v>
      </c>
      <c r="AF334" s="17">
        <v>5.3168965201455202E-3</v>
      </c>
      <c r="AG334" s="17">
        <v>0</v>
      </c>
      <c r="AH334" s="17">
        <v>2.3704156702394198E-3</v>
      </c>
      <c r="AI334" s="17">
        <v>2.94060930554709E-2</v>
      </c>
      <c r="AJ334" s="17"/>
      <c r="AK334" s="17">
        <v>6.8004462549885306E-2</v>
      </c>
      <c r="AL334" s="17">
        <v>0.112606124339189</v>
      </c>
      <c r="AM334" s="17">
        <v>2.1800803209863301E-2</v>
      </c>
      <c r="AN334" s="17">
        <v>1.05341964065518E-2</v>
      </c>
      <c r="AO334" s="17">
        <v>8.6146721367512294E-2</v>
      </c>
      <c r="AP334" s="17">
        <v>1.3637647691450399E-3</v>
      </c>
      <c r="AQ334" s="17">
        <v>4.6497749591600898E-2</v>
      </c>
      <c r="AR334" s="17"/>
      <c r="AS334" s="17">
        <v>3.3724703234202097E-2</v>
      </c>
      <c r="AT334" s="17">
        <v>4.8616358824686998E-2</v>
      </c>
      <c r="AU334" s="17"/>
      <c r="AV334" s="17">
        <v>5.1914211639661298E-2</v>
      </c>
      <c r="AW334" s="17">
        <v>8.7163488717240997E-3</v>
      </c>
      <c r="AX334" s="17">
        <v>3.9359804720333999E-2</v>
      </c>
      <c r="AY334" s="17"/>
      <c r="AZ334" s="17">
        <v>2.4608705602791402E-2</v>
      </c>
      <c r="BA334" s="17">
        <v>4.5524064661076197E-2</v>
      </c>
      <c r="BB334" s="17"/>
      <c r="BC334" s="17">
        <v>4.9563522707799297E-2</v>
      </c>
      <c r="BD334" s="17">
        <v>4.1500481101422397E-2</v>
      </c>
      <c r="BE334" s="17"/>
      <c r="BF334" s="17">
        <v>4.4691665145932799E-2</v>
      </c>
      <c r="BG334" s="17">
        <v>1.5206598242891301E-2</v>
      </c>
      <c r="BH334" s="17"/>
      <c r="BI334" s="17">
        <v>2.84943056018939E-2</v>
      </c>
      <c r="BJ334" s="17">
        <v>4.8336426806667297E-2</v>
      </c>
      <c r="BK334" s="17"/>
      <c r="BL334" s="17">
        <v>5.22536318504929E-2</v>
      </c>
      <c r="BM334" s="17">
        <v>4.1425187455226997E-2</v>
      </c>
      <c r="BN334" s="17">
        <v>3.4795801410651903E-2</v>
      </c>
      <c r="BO334" s="17">
        <v>9.9434856900974897E-3</v>
      </c>
    </row>
    <row r="335" spans="2:67" x14ac:dyDescent="0.35">
      <c r="B335" t="s">
        <v>243</v>
      </c>
      <c r="C335" s="17">
        <v>3.1874852131494401E-2</v>
      </c>
      <c r="D335" s="17">
        <v>6.6174807044745806E-2</v>
      </c>
      <c r="E335" s="17">
        <v>3.0901639224402502E-2</v>
      </c>
      <c r="F335" s="17">
        <v>0</v>
      </c>
      <c r="G335" s="17">
        <v>0.116412629528658</v>
      </c>
      <c r="H335" s="17">
        <v>0.319107590323573</v>
      </c>
      <c r="I335" s="17">
        <v>6.2114453501250599E-4</v>
      </c>
      <c r="J335" s="17">
        <v>4.07500529913623E-2</v>
      </c>
      <c r="K335" s="17">
        <v>0</v>
      </c>
      <c r="L335" s="17">
        <v>0</v>
      </c>
      <c r="M335" s="17">
        <v>5.2446072778534602E-4</v>
      </c>
      <c r="N335" s="17">
        <v>8.2173717677538505E-2</v>
      </c>
      <c r="O335" s="17">
        <v>0</v>
      </c>
      <c r="P335" s="17">
        <v>9.6794546283623897E-2</v>
      </c>
      <c r="Q335" s="17">
        <v>0</v>
      </c>
      <c r="R335" s="17">
        <v>1.78144466517421E-4</v>
      </c>
      <c r="S335" s="17">
        <v>0</v>
      </c>
      <c r="T335" s="17"/>
      <c r="U335" s="17">
        <v>3.18955869432676E-2</v>
      </c>
      <c r="V335" s="17">
        <v>3.5215293203614398E-2</v>
      </c>
      <c r="W335" s="17">
        <v>1.32746607035271E-2</v>
      </c>
      <c r="X335" s="17">
        <v>9.5244932541619001E-3</v>
      </c>
      <c r="Y335" s="17"/>
      <c r="Z335" s="17">
        <v>2.3719700458934199E-2</v>
      </c>
      <c r="AA335" s="17">
        <v>3.7052541343371201E-2</v>
      </c>
      <c r="AB335" s="17">
        <v>5.77379423789477E-2</v>
      </c>
      <c r="AC335" s="17">
        <v>1.6253709175945801E-2</v>
      </c>
      <c r="AD335" s="17">
        <v>1.23523938902886E-4</v>
      </c>
      <c r="AE335" s="17">
        <v>0.15538770303539301</v>
      </c>
      <c r="AF335" s="17">
        <v>0</v>
      </c>
      <c r="AG335" s="17">
        <v>1.00915975829461E-2</v>
      </c>
      <c r="AH335" s="17">
        <v>2.4025275212150098E-2</v>
      </c>
      <c r="AI335" s="17">
        <v>7.1107212184566603E-3</v>
      </c>
      <c r="AJ335" s="17"/>
      <c r="AK335" s="17">
        <v>3.4243542002720603E-2</v>
      </c>
      <c r="AL335" s="17">
        <v>6.57380764171452E-2</v>
      </c>
      <c r="AM335" s="17">
        <v>1.0666727504314E-4</v>
      </c>
      <c r="AN335" s="17">
        <v>4.5102257241212203E-2</v>
      </c>
      <c r="AO335" s="17">
        <v>0</v>
      </c>
      <c r="AP335" s="17">
        <v>3.2518292523064901E-2</v>
      </c>
      <c r="AQ335" s="17">
        <v>0</v>
      </c>
      <c r="AR335" s="17"/>
      <c r="AS335" s="17">
        <v>3.8491608713865699E-2</v>
      </c>
      <c r="AT335" s="17">
        <v>2.9410317941089399E-2</v>
      </c>
      <c r="AU335" s="17"/>
      <c r="AV335" s="17">
        <v>5.6179060797204E-2</v>
      </c>
      <c r="AW335" s="17">
        <v>3.32892509828044E-2</v>
      </c>
      <c r="AX335" s="17">
        <v>3.2334857308170199E-2</v>
      </c>
      <c r="AY335" s="17"/>
      <c r="AZ335" s="17">
        <v>0</v>
      </c>
      <c r="BA335" s="17">
        <v>3.3390014466847799E-2</v>
      </c>
      <c r="BB335" s="17"/>
      <c r="BC335" s="17">
        <v>6.6377625549520602E-3</v>
      </c>
      <c r="BD335" s="17">
        <v>4.7428721782368101E-2</v>
      </c>
      <c r="BE335" s="17"/>
      <c r="BF335" s="17">
        <v>3.1963658471935899E-2</v>
      </c>
      <c r="BG335" s="17">
        <v>9.5244932541619001E-3</v>
      </c>
      <c r="BH335" s="17"/>
      <c r="BI335" s="17">
        <v>2.7237298823940301E-2</v>
      </c>
      <c r="BJ335" s="17">
        <v>3.2959629192034101E-2</v>
      </c>
      <c r="BK335" s="17"/>
      <c r="BL335" s="17">
        <v>2.5254710041524499E-2</v>
      </c>
      <c r="BM335" s="17">
        <v>5.20143688823929E-2</v>
      </c>
      <c r="BN335" s="17">
        <v>1.62905740111195E-3</v>
      </c>
      <c r="BO335" s="17">
        <v>0</v>
      </c>
    </row>
    <row r="336" spans="2:67" x14ac:dyDescent="0.35">
      <c r="B336" t="s">
        <v>83</v>
      </c>
      <c r="C336" s="17">
        <v>5.3522872364280702E-2</v>
      </c>
      <c r="D336" s="17">
        <v>2.2750528238460601E-2</v>
      </c>
      <c r="E336" s="17">
        <v>2.4364472879210699E-2</v>
      </c>
      <c r="F336" s="17">
        <v>0</v>
      </c>
      <c r="G336" s="17">
        <v>0</v>
      </c>
      <c r="H336" s="17">
        <v>0</v>
      </c>
      <c r="I336" s="17">
        <v>8.1307807477194599E-2</v>
      </c>
      <c r="J336" s="17">
        <v>3.9562197436987703E-2</v>
      </c>
      <c r="K336" s="17">
        <v>0</v>
      </c>
      <c r="L336" s="17">
        <v>4.43081629225529E-2</v>
      </c>
      <c r="M336" s="17">
        <v>0.13525674894881601</v>
      </c>
      <c r="N336" s="17">
        <v>6.7734369001853201E-2</v>
      </c>
      <c r="O336" s="17">
        <v>0</v>
      </c>
      <c r="P336" s="17">
        <v>0</v>
      </c>
      <c r="Q336" s="17">
        <v>0</v>
      </c>
      <c r="R336" s="17">
        <v>0.17213966074268799</v>
      </c>
      <c r="S336" s="17">
        <v>3.0891427157303801E-4</v>
      </c>
      <c r="T336" s="17"/>
      <c r="U336" s="17">
        <v>5.4977338591765401E-2</v>
      </c>
      <c r="V336" s="17">
        <v>5.1108467966586198E-2</v>
      </c>
      <c r="W336" s="17">
        <v>2.0907589682671601E-2</v>
      </c>
      <c r="X336" s="17">
        <v>1.4142535897887E-2</v>
      </c>
      <c r="Y336" s="17"/>
      <c r="Z336" s="17">
        <v>4.6779745694646199E-2</v>
      </c>
      <c r="AA336" s="17">
        <v>5.4455406283731599E-2</v>
      </c>
      <c r="AB336" s="17">
        <v>9.8193703205965002E-2</v>
      </c>
      <c r="AC336" s="17">
        <v>0</v>
      </c>
      <c r="AD336" s="17">
        <v>6.6891806119257796E-2</v>
      </c>
      <c r="AE336" s="17">
        <v>0.13809778536570499</v>
      </c>
      <c r="AF336" s="17">
        <v>3.0964990357324799E-2</v>
      </c>
      <c r="AG336" s="17">
        <v>1.03474912069363E-2</v>
      </c>
      <c r="AH336" s="17">
        <v>0</v>
      </c>
      <c r="AI336" s="17">
        <v>6.1341436360224599E-2</v>
      </c>
      <c r="AJ336" s="17"/>
      <c r="AK336" s="17">
        <v>2.6348862970865101E-2</v>
      </c>
      <c r="AL336" s="17">
        <v>6.1882924839480498E-2</v>
      </c>
      <c r="AM336" s="17">
        <v>0.11059319041726</v>
      </c>
      <c r="AN336" s="17">
        <v>6.9101728969205703E-2</v>
      </c>
      <c r="AO336" s="17">
        <v>2.0898136068629301E-2</v>
      </c>
      <c r="AP336" s="17">
        <v>4.4934391196295498E-2</v>
      </c>
      <c r="AQ336" s="17">
        <v>7.3645236740921003E-3</v>
      </c>
      <c r="AR336" s="17"/>
      <c r="AS336" s="17">
        <v>2.2845030157441999E-2</v>
      </c>
      <c r="AT336" s="17">
        <v>6.4949405903089993E-2</v>
      </c>
      <c r="AU336" s="17"/>
      <c r="AV336" s="17">
        <v>1.23083049983691E-2</v>
      </c>
      <c r="AW336" s="17">
        <v>0</v>
      </c>
      <c r="AX336" s="17">
        <v>4.9017433508738599E-2</v>
      </c>
      <c r="AY336" s="17"/>
      <c r="AZ336" s="17">
        <v>0</v>
      </c>
      <c r="BA336" s="17">
        <v>5.6067067391499602E-2</v>
      </c>
      <c r="BB336" s="17"/>
      <c r="BC336" s="17">
        <v>3.2059118665102498E-2</v>
      </c>
      <c r="BD336" s="17">
        <v>6.6751197533985701E-2</v>
      </c>
      <c r="BE336" s="17"/>
      <c r="BF336" s="17">
        <v>5.3679345179152703E-2</v>
      </c>
      <c r="BG336" s="17">
        <v>1.4142535897887E-2</v>
      </c>
      <c r="BH336" s="17"/>
      <c r="BI336" s="17">
        <v>1.7532153749506899E-2</v>
      </c>
      <c r="BJ336" s="17">
        <v>6.1941515419456E-2</v>
      </c>
      <c r="BK336" s="17"/>
      <c r="BL336" s="17">
        <v>8.1158499301902498E-2</v>
      </c>
      <c r="BM336" s="17">
        <v>4.21501347956365E-2</v>
      </c>
      <c r="BN336" s="17">
        <v>1.5063698344353899E-3</v>
      </c>
      <c r="BO336" s="17">
        <v>4.4953621051603398E-3</v>
      </c>
    </row>
    <row r="337" spans="2:67" x14ac:dyDescent="0.35">
      <c r="B337" t="s">
        <v>244</v>
      </c>
      <c r="C337" s="17">
        <v>0.74692457075021601</v>
      </c>
      <c r="D337" s="17">
        <v>0.74178947940791995</v>
      </c>
      <c r="E337" s="17">
        <v>0.79418736029785597</v>
      </c>
      <c r="F337" s="17">
        <v>0.67383504422924001</v>
      </c>
      <c r="G337" s="17">
        <v>0.883119523617928</v>
      </c>
      <c r="H337" s="17">
        <v>4.0239431947295498E-2</v>
      </c>
      <c r="I337" s="17">
        <v>0.81625742939877299</v>
      </c>
      <c r="J337" s="17">
        <v>0.85209383466665201</v>
      </c>
      <c r="K337" s="17">
        <v>0.98717609300768805</v>
      </c>
      <c r="L337" s="17">
        <v>0.67512683558768005</v>
      </c>
      <c r="M337" s="17">
        <v>0.75182192792942604</v>
      </c>
      <c r="N337" s="17">
        <v>0.80335288325630205</v>
      </c>
      <c r="O337" s="17">
        <v>0.51792927966485702</v>
      </c>
      <c r="P337" s="17">
        <v>0.50961372687911299</v>
      </c>
      <c r="Q337" s="17">
        <v>0.79815270318449505</v>
      </c>
      <c r="R337" s="17">
        <v>0.74107793101989805</v>
      </c>
      <c r="S337" s="17">
        <v>0.68421156987741905</v>
      </c>
      <c r="T337" s="17"/>
      <c r="U337" s="17">
        <v>0.76011628211695403</v>
      </c>
      <c r="V337" s="17">
        <v>0.68251223007889295</v>
      </c>
      <c r="W337" s="17">
        <v>0.647913767022542</v>
      </c>
      <c r="X337" s="17">
        <v>0.83830241739980405</v>
      </c>
      <c r="Y337" s="17"/>
      <c r="Z337" s="17">
        <v>0.76996246366077403</v>
      </c>
      <c r="AA337" s="17">
        <v>0.82705467409970401</v>
      </c>
      <c r="AB337" s="17">
        <v>0.60581628416041</v>
      </c>
      <c r="AC337" s="17">
        <v>0.78725078468852305</v>
      </c>
      <c r="AD337" s="17">
        <v>0.72999907804606101</v>
      </c>
      <c r="AE337" s="17">
        <v>0.48545509007334797</v>
      </c>
      <c r="AF337" s="17">
        <v>0.80991714291172101</v>
      </c>
      <c r="AG337" s="17">
        <v>0.88802756120315096</v>
      </c>
      <c r="AH337" s="17">
        <v>0.89000912115831998</v>
      </c>
      <c r="AI337" s="17">
        <v>0.79923382101255402</v>
      </c>
      <c r="AJ337" s="17"/>
      <c r="AK337" s="17">
        <v>0.76119006206208695</v>
      </c>
      <c r="AL337" s="17">
        <v>0.65779440183694304</v>
      </c>
      <c r="AM337" s="17">
        <v>0.644361087334273</v>
      </c>
      <c r="AN337" s="17">
        <v>0.74559648313208304</v>
      </c>
      <c r="AO337" s="17">
        <v>0.82213257902466297</v>
      </c>
      <c r="AP337" s="17">
        <v>0.72979484738939704</v>
      </c>
      <c r="AQ337" s="17">
        <v>0.86883269499464</v>
      </c>
      <c r="AR337" s="17"/>
      <c r="AS337" s="17">
        <v>0.79765268170473203</v>
      </c>
      <c r="AT337" s="17">
        <v>0.72802994128853205</v>
      </c>
      <c r="AU337" s="17"/>
      <c r="AV337" s="17">
        <v>0.786563685294704</v>
      </c>
      <c r="AW337" s="17">
        <v>0.87670854860901104</v>
      </c>
      <c r="AX337" s="17">
        <v>0.76017413277645896</v>
      </c>
      <c r="AY337" s="17"/>
      <c r="AZ337" s="17">
        <v>0.96063142438858495</v>
      </c>
      <c r="BA337" s="17">
        <v>0.73676607419926898</v>
      </c>
      <c r="BB337" s="17"/>
      <c r="BC337" s="17">
        <v>0.73910214340427305</v>
      </c>
      <c r="BD337" s="17">
        <v>0.75174561062976297</v>
      </c>
      <c r="BE337" s="17"/>
      <c r="BF337" s="17">
        <v>0.74656149236731795</v>
      </c>
      <c r="BG337" s="17">
        <v>0.83830241739980405</v>
      </c>
      <c r="BH337" s="17"/>
      <c r="BI337" s="17">
        <v>0.82225074335718595</v>
      </c>
      <c r="BJ337" s="17">
        <v>0.72930491256338803</v>
      </c>
      <c r="BK337" s="17"/>
      <c r="BL337" s="17">
        <v>0.731011254712022</v>
      </c>
      <c r="BM337" s="17">
        <v>0.722675294944498</v>
      </c>
      <c r="BN337" s="17">
        <v>0.86800909411119498</v>
      </c>
      <c r="BO337" s="17">
        <v>0.89066992939459999</v>
      </c>
    </row>
    <row r="338" spans="2:67" x14ac:dyDescent="0.35">
      <c r="B338" t="s">
        <v>245</v>
      </c>
      <c r="C338" s="17">
        <v>7.6449825731020798E-2</v>
      </c>
      <c r="D338" s="17">
        <v>9.0294645732603401E-2</v>
      </c>
      <c r="E338" s="17">
        <v>6.1853603062585201E-2</v>
      </c>
      <c r="F338" s="17">
        <v>0.18995493796542401</v>
      </c>
      <c r="G338" s="17">
        <v>0.116412629528658</v>
      </c>
      <c r="H338" s="17">
        <v>0.638215180647146</v>
      </c>
      <c r="I338" s="17">
        <v>1.8642377506787301E-2</v>
      </c>
      <c r="J338" s="17">
        <v>5.5114185949169302E-2</v>
      </c>
      <c r="K338" s="17">
        <v>0</v>
      </c>
      <c r="L338" s="17">
        <v>9.9843170368650605E-2</v>
      </c>
      <c r="M338" s="17">
        <v>2.6278352319209899E-2</v>
      </c>
      <c r="N338" s="17">
        <v>9.8213250114901299E-2</v>
      </c>
      <c r="O338" s="17">
        <v>0.48107500731742597</v>
      </c>
      <c r="P338" s="17">
        <v>9.9700803945860797E-2</v>
      </c>
      <c r="Q338" s="17">
        <v>0</v>
      </c>
      <c r="R338" s="17">
        <v>7.12577866069684E-4</v>
      </c>
      <c r="S338" s="17">
        <v>8.0873744206773596E-2</v>
      </c>
      <c r="T338" s="17"/>
      <c r="U338" s="17">
        <v>6.9337172467004396E-2</v>
      </c>
      <c r="V338" s="17">
        <v>0.115403664739608</v>
      </c>
      <c r="W338" s="17">
        <v>0.102620765973797</v>
      </c>
      <c r="X338" s="17">
        <v>2.4731091497053201E-2</v>
      </c>
      <c r="Y338" s="17"/>
      <c r="Z338" s="17">
        <v>7.9504287132198301E-2</v>
      </c>
      <c r="AA338" s="17">
        <v>5.1652778484166502E-2</v>
      </c>
      <c r="AB338" s="17">
        <v>7.5597171580492797E-2</v>
      </c>
      <c r="AC338" s="17">
        <v>6.9263670878776301E-2</v>
      </c>
      <c r="AD338" s="17">
        <v>8.5599062767617903E-2</v>
      </c>
      <c r="AE338" s="17">
        <v>0.21996997918165301</v>
      </c>
      <c r="AF338" s="17">
        <v>5.3168965201455202E-3</v>
      </c>
      <c r="AG338" s="17">
        <v>1.00915975829461E-2</v>
      </c>
      <c r="AH338" s="17">
        <v>2.6395690882389501E-2</v>
      </c>
      <c r="AI338" s="17">
        <v>3.65168142739275E-2</v>
      </c>
      <c r="AJ338" s="17"/>
      <c r="AK338" s="17">
        <v>0.10224800455260601</v>
      </c>
      <c r="AL338" s="17">
        <v>0.178344200756334</v>
      </c>
      <c r="AM338" s="17">
        <v>2.1907470484906402E-2</v>
      </c>
      <c r="AN338" s="17">
        <v>5.5636453647764102E-2</v>
      </c>
      <c r="AO338" s="17">
        <v>8.6146721367512294E-2</v>
      </c>
      <c r="AP338" s="17">
        <v>3.3882057292209999E-2</v>
      </c>
      <c r="AQ338" s="17">
        <v>4.6497749591600898E-2</v>
      </c>
      <c r="AR338" s="17"/>
      <c r="AS338" s="17">
        <v>7.2216311948067796E-2</v>
      </c>
      <c r="AT338" s="17">
        <v>7.8026676765776404E-2</v>
      </c>
      <c r="AU338" s="17"/>
      <c r="AV338" s="17">
        <v>0.10809327243686501</v>
      </c>
      <c r="AW338" s="17">
        <v>4.2005599854528501E-2</v>
      </c>
      <c r="AX338" s="17">
        <v>7.1694662028504205E-2</v>
      </c>
      <c r="AY338" s="17"/>
      <c r="AZ338" s="17">
        <v>2.4608705602791402E-2</v>
      </c>
      <c r="BA338" s="17">
        <v>7.8914079127924003E-2</v>
      </c>
      <c r="BB338" s="17"/>
      <c r="BC338" s="17">
        <v>5.6201285262751297E-2</v>
      </c>
      <c r="BD338" s="17">
        <v>8.8929202883790401E-2</v>
      </c>
      <c r="BE338" s="17"/>
      <c r="BF338" s="17">
        <v>7.6655323617868698E-2</v>
      </c>
      <c r="BG338" s="17">
        <v>2.4731091497053201E-2</v>
      </c>
      <c r="BH338" s="17"/>
      <c r="BI338" s="17">
        <v>5.5731604425834198E-2</v>
      </c>
      <c r="BJ338" s="17">
        <v>8.1296055998701405E-2</v>
      </c>
      <c r="BK338" s="17"/>
      <c r="BL338" s="17">
        <v>7.7508341892017399E-2</v>
      </c>
      <c r="BM338" s="17">
        <v>9.3439556337619897E-2</v>
      </c>
      <c r="BN338" s="17">
        <v>3.6424858811763897E-2</v>
      </c>
      <c r="BO338" s="17">
        <v>9.9434856900974897E-3</v>
      </c>
    </row>
    <row r="339" spans="2:67" x14ac:dyDescent="0.35">
      <c r="B339" t="s">
        <v>187</v>
      </c>
      <c r="C339" s="17">
        <v>0.67047474501919502</v>
      </c>
      <c r="D339" s="17">
        <v>0.65149483367531602</v>
      </c>
      <c r="E339" s="17">
        <v>0.73233375723527006</v>
      </c>
      <c r="F339" s="17">
        <v>0.483880106263817</v>
      </c>
      <c r="G339" s="17">
        <v>0.76670689408926995</v>
      </c>
      <c r="H339" s="17">
        <v>-0.59797574869985104</v>
      </c>
      <c r="I339" s="17">
        <v>0.797615051891986</v>
      </c>
      <c r="J339" s="17">
        <v>0.79697964871748295</v>
      </c>
      <c r="K339" s="17">
        <v>0.98717609300768805</v>
      </c>
      <c r="L339" s="17">
        <v>0.57528366521902996</v>
      </c>
      <c r="M339" s="17">
        <v>0.72554357561021598</v>
      </c>
      <c r="N339" s="17">
        <v>0.70513963314140105</v>
      </c>
      <c r="O339" s="17">
        <v>3.6854272347430599E-2</v>
      </c>
      <c r="P339" s="17">
        <v>0.40991292293325199</v>
      </c>
      <c r="Q339" s="17">
        <v>0.79815270318449505</v>
      </c>
      <c r="R339" s="17">
        <v>0.74036535315382901</v>
      </c>
      <c r="S339" s="17">
        <v>0.60333782567064498</v>
      </c>
      <c r="T339" s="17"/>
      <c r="U339" s="17">
        <v>0.69077910964994904</v>
      </c>
      <c r="V339" s="17">
        <v>0.567108565339285</v>
      </c>
      <c r="W339" s="17">
        <v>0.54529300104874401</v>
      </c>
      <c r="X339" s="17">
        <v>0.81357132590275105</v>
      </c>
      <c r="Y339" s="17"/>
      <c r="Z339" s="17">
        <v>0.690458176528576</v>
      </c>
      <c r="AA339" s="17">
        <v>0.77540189561553796</v>
      </c>
      <c r="AB339" s="17">
        <v>0.53021911257991705</v>
      </c>
      <c r="AC339" s="17">
        <v>0.717987113809747</v>
      </c>
      <c r="AD339" s="17">
        <v>0.64440001527844304</v>
      </c>
      <c r="AE339" s="17">
        <v>0.26548511089169502</v>
      </c>
      <c r="AF339" s="17">
        <v>0.80460024639157601</v>
      </c>
      <c r="AG339" s="17">
        <v>0.87793596362020498</v>
      </c>
      <c r="AH339" s="17">
        <v>0.86361343027592996</v>
      </c>
      <c r="AI339" s="17">
        <v>0.76271700673862597</v>
      </c>
      <c r="AJ339" s="17"/>
      <c r="AK339" s="17">
        <v>0.65894205750948098</v>
      </c>
      <c r="AL339" s="17">
        <v>0.47945020108060898</v>
      </c>
      <c r="AM339" s="17">
        <v>0.62245361684936695</v>
      </c>
      <c r="AN339" s="17">
        <v>0.689960029484319</v>
      </c>
      <c r="AO339" s="17">
        <v>0.73598585765715097</v>
      </c>
      <c r="AP339" s="17">
        <v>0.69591279009718698</v>
      </c>
      <c r="AQ339" s="17">
        <v>0.82233494540303897</v>
      </c>
      <c r="AR339" s="17"/>
      <c r="AS339" s="17">
        <v>0.72543636975666503</v>
      </c>
      <c r="AT339" s="17">
        <v>0.65000326452275503</v>
      </c>
      <c r="AU339" s="17"/>
      <c r="AV339" s="17">
        <v>0.67847041285783805</v>
      </c>
      <c r="AW339" s="17">
        <v>0.83470294875448303</v>
      </c>
      <c r="AX339" s="17">
        <v>0.68847947074795501</v>
      </c>
      <c r="AY339" s="17"/>
      <c r="AZ339" s="17">
        <v>0.93602271878579302</v>
      </c>
      <c r="BA339" s="17">
        <v>0.65785199507134495</v>
      </c>
      <c r="BB339" s="17"/>
      <c r="BC339" s="17">
        <v>0.68290085814152202</v>
      </c>
      <c r="BD339" s="17">
        <v>0.66281640774597295</v>
      </c>
      <c r="BE339" s="17"/>
      <c r="BF339" s="17">
        <v>0.66990616874944897</v>
      </c>
      <c r="BG339" s="17">
        <v>0.81357132590275105</v>
      </c>
      <c r="BH339" s="17"/>
      <c r="BI339" s="17">
        <v>0.76651913893135204</v>
      </c>
      <c r="BJ339" s="17">
        <v>0.64800885656468699</v>
      </c>
      <c r="BK339" s="17"/>
      <c r="BL339" s="17">
        <v>0.65350291282000394</v>
      </c>
      <c r="BM339" s="17">
        <v>0.62923573860687798</v>
      </c>
      <c r="BN339" s="17">
        <v>0.83158423529943104</v>
      </c>
      <c r="BO339" s="17">
        <v>0.88072644370450304</v>
      </c>
    </row>
    <row r="340" spans="2:67" x14ac:dyDescent="0.35">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17"/>
      <c r="BB340" s="17"/>
      <c r="BC340" s="17"/>
      <c r="BD340" s="17"/>
      <c r="BE340" s="17"/>
      <c r="BF340" s="17"/>
      <c r="BG340" s="17"/>
      <c r="BH340" s="17"/>
      <c r="BI340" s="17"/>
      <c r="BJ340" s="17"/>
      <c r="BK340" s="17"/>
      <c r="BL340" s="17"/>
      <c r="BM340" s="17"/>
      <c r="BN340" s="17"/>
      <c r="BO340" s="17"/>
    </row>
    <row r="341" spans="2:67" x14ac:dyDescent="0.35">
      <c r="B341" s="6" t="s">
        <v>252</v>
      </c>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17"/>
      <c r="BB341" s="17"/>
      <c r="BC341" s="17"/>
      <c r="BD341" s="17"/>
      <c r="BE341" s="17"/>
      <c r="BF341" s="17"/>
      <c r="BG341" s="17"/>
      <c r="BH341" s="17"/>
      <c r="BI341" s="17"/>
      <c r="BJ341" s="17"/>
      <c r="BK341" s="17"/>
      <c r="BL341" s="17"/>
      <c r="BM341" s="17"/>
      <c r="BN341" s="17"/>
      <c r="BO341" s="17"/>
    </row>
    <row r="342" spans="2:67" x14ac:dyDescent="0.35">
      <c r="B342" s="24" t="s">
        <v>85</v>
      </c>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17"/>
      <c r="BB342" s="17"/>
      <c r="BC342" s="17"/>
      <c r="BD342" s="17"/>
      <c r="BE342" s="17"/>
      <c r="BF342" s="17"/>
      <c r="BG342" s="17"/>
      <c r="BH342" s="17"/>
      <c r="BI342" s="17"/>
      <c r="BJ342" s="17"/>
      <c r="BK342" s="17"/>
      <c r="BL342" s="17"/>
      <c r="BM342" s="17"/>
      <c r="BN342" s="17"/>
      <c r="BO342" s="17"/>
    </row>
    <row r="343" spans="2:67" x14ac:dyDescent="0.35">
      <c r="B343" t="s">
        <v>239</v>
      </c>
      <c r="C343" s="17">
        <v>0.48429179923548799</v>
      </c>
      <c r="D343" s="17">
        <v>0.46327471725285402</v>
      </c>
      <c r="E343" s="17">
        <v>0.62410514634047598</v>
      </c>
      <c r="F343" s="17">
        <v>0.34917335246775799</v>
      </c>
      <c r="G343" s="17">
        <v>0.473123717058128</v>
      </c>
      <c r="H343" s="17">
        <v>0.35934702227086901</v>
      </c>
      <c r="I343" s="17">
        <v>0.312273445652196</v>
      </c>
      <c r="J343" s="17">
        <v>0.489363202740907</v>
      </c>
      <c r="K343" s="17">
        <v>0.42975947436060802</v>
      </c>
      <c r="L343" s="17">
        <v>0.36044575272042401</v>
      </c>
      <c r="M343" s="17">
        <v>0.46345364977082698</v>
      </c>
      <c r="N343" s="17">
        <v>0.74128478632311401</v>
      </c>
      <c r="O343" s="17">
        <v>0.50149356952657498</v>
      </c>
      <c r="P343" s="17">
        <v>0.45656313972983698</v>
      </c>
      <c r="Q343" s="17">
        <v>0.39805725193564501</v>
      </c>
      <c r="R343" s="17">
        <v>0.45402454797055702</v>
      </c>
      <c r="S343" s="17">
        <v>0.429701413999801</v>
      </c>
      <c r="T343" s="17"/>
      <c r="U343" s="17">
        <v>0.478592076480016</v>
      </c>
      <c r="V343" s="17">
        <v>0.51712783517942096</v>
      </c>
      <c r="W343" s="17">
        <v>0.47058601902597302</v>
      </c>
      <c r="X343" s="17">
        <v>0.57520733912379995</v>
      </c>
      <c r="Y343" s="17"/>
      <c r="Z343" s="17">
        <v>0.45593317031878999</v>
      </c>
      <c r="AA343" s="17">
        <v>0.65248435021460804</v>
      </c>
      <c r="AB343" s="17">
        <v>0.50958898776875705</v>
      </c>
      <c r="AC343" s="17">
        <v>0.37853812309353202</v>
      </c>
      <c r="AD343" s="17">
        <v>0.461593246063633</v>
      </c>
      <c r="AE343" s="17">
        <v>0.54712968981958399</v>
      </c>
      <c r="AF343" s="17">
        <v>0.68576230726302001</v>
      </c>
      <c r="AG343" s="17">
        <v>0.48896966474549097</v>
      </c>
      <c r="AH343" s="17">
        <v>0.71538705336036801</v>
      </c>
      <c r="AI343" s="17">
        <v>0.66294775256729199</v>
      </c>
      <c r="AJ343" s="17"/>
      <c r="AK343" s="17">
        <v>0.41178427228397702</v>
      </c>
      <c r="AL343" s="17">
        <v>0.49559564439025799</v>
      </c>
      <c r="AM343" s="17">
        <v>0.45772611639211003</v>
      </c>
      <c r="AN343" s="17">
        <v>0.52025339255220104</v>
      </c>
      <c r="AO343" s="17">
        <v>0.50105790244619297</v>
      </c>
      <c r="AP343" s="17">
        <v>0.55221002762377303</v>
      </c>
      <c r="AQ343" s="17">
        <v>0.67994071338559203</v>
      </c>
      <c r="AR343" s="17"/>
      <c r="AS343" s="17">
        <v>0.58665065130166505</v>
      </c>
      <c r="AT343" s="17">
        <v>0.446166338903487</v>
      </c>
      <c r="AU343" s="17"/>
      <c r="AV343" s="17">
        <v>0.68781329712002803</v>
      </c>
      <c r="AW343" s="17">
        <v>0.68682992606976101</v>
      </c>
      <c r="AX343" s="17">
        <v>0.46382335582044698</v>
      </c>
      <c r="AY343" s="17"/>
      <c r="AZ343" s="17">
        <v>0.76051294001973901</v>
      </c>
      <c r="BA343" s="17">
        <v>0.47116170322694401</v>
      </c>
      <c r="BB343" s="17"/>
      <c r="BC343" s="17">
        <v>0.45442798499813603</v>
      </c>
      <c r="BD343" s="17">
        <v>0.50269716537396003</v>
      </c>
      <c r="BE343" s="17"/>
      <c r="BF343" s="17">
        <v>0.48393055777036997</v>
      </c>
      <c r="BG343" s="17">
        <v>0.57520733912379995</v>
      </c>
      <c r="BH343" s="17"/>
      <c r="BI343" s="17">
        <v>0.65348335883344399</v>
      </c>
      <c r="BJ343" s="17">
        <v>0.44471594737631098</v>
      </c>
      <c r="BK343" s="17"/>
      <c r="BL343" s="17">
        <v>0.41700354075807999</v>
      </c>
      <c r="BM343" s="17">
        <v>0.53729347401851502</v>
      </c>
      <c r="BN343" s="17">
        <v>0.52381655629457002</v>
      </c>
      <c r="BO343" s="17">
        <v>0.89287066561651796</v>
      </c>
    </row>
    <row r="344" spans="2:67" x14ac:dyDescent="0.35">
      <c r="B344" t="s">
        <v>240</v>
      </c>
      <c r="C344" s="17">
        <v>0.28313728473661598</v>
      </c>
      <c r="D344" s="17">
        <v>0.28209772225434099</v>
      </c>
      <c r="E344" s="17">
        <v>0.16651550284944899</v>
      </c>
      <c r="F344" s="17">
        <v>0.32875000966433399</v>
      </c>
      <c r="G344" s="17">
        <v>0.23959668772069101</v>
      </c>
      <c r="H344" s="17">
        <v>2.4377970819849299E-3</v>
      </c>
      <c r="I344" s="17">
        <v>0.30445166250533001</v>
      </c>
      <c r="J344" s="17">
        <v>0.336262827374394</v>
      </c>
      <c r="K344" s="17">
        <v>0.55741661864708003</v>
      </c>
      <c r="L344" s="17">
        <v>0.39950948617777599</v>
      </c>
      <c r="M344" s="17">
        <v>0.27139913055192499</v>
      </c>
      <c r="N344" s="17">
        <v>0.15365999548748499</v>
      </c>
      <c r="O344" s="17">
        <v>0.49751071745570802</v>
      </c>
      <c r="P344" s="17">
        <v>0.32342264519132602</v>
      </c>
      <c r="Q344" s="17">
        <v>0.40328341516434602</v>
      </c>
      <c r="R344" s="17">
        <v>0.26391242033505702</v>
      </c>
      <c r="S344" s="17">
        <v>0.48942484179342499</v>
      </c>
      <c r="T344" s="17"/>
      <c r="U344" s="17">
        <v>0.29257824691677597</v>
      </c>
      <c r="V344" s="17">
        <v>0.22427529536862101</v>
      </c>
      <c r="W344" s="17">
        <v>0.30159483477249699</v>
      </c>
      <c r="X344" s="17">
        <v>0.31694142338159698</v>
      </c>
      <c r="Y344" s="17"/>
      <c r="Z344" s="17">
        <v>0.27762125104565499</v>
      </c>
      <c r="AA344" s="17">
        <v>0.21397618252327599</v>
      </c>
      <c r="AB344" s="17">
        <v>0.23000652269865299</v>
      </c>
      <c r="AC344" s="17">
        <v>0.373886520901137</v>
      </c>
      <c r="AD344" s="17">
        <v>0.41279720212065701</v>
      </c>
      <c r="AE344" s="17">
        <v>0.22436867254003401</v>
      </c>
      <c r="AF344" s="17">
        <v>0.22880176221634799</v>
      </c>
      <c r="AG344" s="17">
        <v>0.29763106215581903</v>
      </c>
      <c r="AH344" s="17">
        <v>0.18270701628091601</v>
      </c>
      <c r="AI344" s="17">
        <v>0.28240951319399099</v>
      </c>
      <c r="AJ344" s="17"/>
      <c r="AK344" s="17">
        <v>0.27271592899526098</v>
      </c>
      <c r="AL344" s="17">
        <v>0.382388181126815</v>
      </c>
      <c r="AM344" s="17">
        <v>0.39329469025201202</v>
      </c>
      <c r="AN344" s="17">
        <v>0.25077045763663702</v>
      </c>
      <c r="AO344" s="17">
        <v>0.25131423082736998</v>
      </c>
      <c r="AP344" s="17">
        <v>0.247062610340715</v>
      </c>
      <c r="AQ344" s="17">
        <v>0.21868410046181</v>
      </c>
      <c r="AR344" s="17"/>
      <c r="AS344" s="17">
        <v>0.203314665051917</v>
      </c>
      <c r="AT344" s="17">
        <v>0.31286870570270803</v>
      </c>
      <c r="AU344" s="17"/>
      <c r="AV344" s="17">
        <v>0.14298277846608101</v>
      </c>
      <c r="AW344" s="17">
        <v>0.24583366612319199</v>
      </c>
      <c r="AX344" s="17">
        <v>0.213170147628298</v>
      </c>
      <c r="AY344" s="17"/>
      <c r="AZ344" s="17">
        <v>0.22725751800729499</v>
      </c>
      <c r="BA344" s="17">
        <v>0.285793514089691</v>
      </c>
      <c r="BB344" s="17"/>
      <c r="BC344" s="17">
        <v>0.29794986423810499</v>
      </c>
      <c r="BD344" s="17">
        <v>0.27400814446627803</v>
      </c>
      <c r="BE344" s="17"/>
      <c r="BF344" s="17">
        <v>0.28300296824258098</v>
      </c>
      <c r="BG344" s="17">
        <v>0.31694142338159698</v>
      </c>
      <c r="BH344" s="17"/>
      <c r="BI344" s="17">
        <v>0.21973844389788399</v>
      </c>
      <c r="BJ344" s="17">
        <v>0.29796700283271599</v>
      </c>
      <c r="BK344" s="17"/>
      <c r="BL344" s="17">
        <v>0.28037147229852799</v>
      </c>
      <c r="BM344" s="17">
        <v>0.29386104469110602</v>
      </c>
      <c r="BN344" s="17">
        <v>0.28136662459011103</v>
      </c>
      <c r="BO344" s="17">
        <v>9.4724385785789497E-2</v>
      </c>
    </row>
    <row r="345" spans="2:67" x14ac:dyDescent="0.35">
      <c r="B345" t="s">
        <v>241</v>
      </c>
      <c r="C345" s="17">
        <v>0.114448677833679</v>
      </c>
      <c r="D345" s="17">
        <v>0.13636329793466201</v>
      </c>
      <c r="E345" s="17">
        <v>0.134146158818614</v>
      </c>
      <c r="F345" s="17">
        <v>0.14785573042289099</v>
      </c>
      <c r="G345" s="17">
        <v>3.0620571977978302E-2</v>
      </c>
      <c r="H345" s="17">
        <v>0.319107590323573</v>
      </c>
      <c r="I345" s="17">
        <v>8.2550096547219606E-2</v>
      </c>
      <c r="J345" s="17">
        <v>9.0252499239839204E-2</v>
      </c>
      <c r="K345" s="17">
        <v>1.2823906992311999E-2</v>
      </c>
      <c r="L345" s="17">
        <v>0.193230295402567</v>
      </c>
      <c r="M345" s="17">
        <v>0.115523586074184</v>
      </c>
      <c r="N345" s="17">
        <v>2.2771192254915602E-2</v>
      </c>
      <c r="O345" s="17">
        <v>0</v>
      </c>
      <c r="P345" s="17">
        <v>2.64251225115886E-2</v>
      </c>
      <c r="Q345" s="17">
        <v>0.19865933290001</v>
      </c>
      <c r="R345" s="17">
        <v>8.6247974837861396E-2</v>
      </c>
      <c r="S345" s="17">
        <v>8.0873744206773596E-2</v>
      </c>
      <c r="T345" s="17"/>
      <c r="U345" s="17">
        <v>0.101056847148756</v>
      </c>
      <c r="V345" s="17">
        <v>0.191227908885474</v>
      </c>
      <c r="W345" s="17">
        <v>0.13184237087806799</v>
      </c>
      <c r="X345" s="17">
        <v>6.86680725394202E-2</v>
      </c>
      <c r="Y345" s="17"/>
      <c r="Z345" s="17">
        <v>0.14732827073556501</v>
      </c>
      <c r="AA345" s="17">
        <v>4.7858918603889002E-2</v>
      </c>
      <c r="AB345" s="17">
        <v>8.8395340533713104E-2</v>
      </c>
      <c r="AC345" s="17">
        <v>0.180847913915474</v>
      </c>
      <c r="AD345" s="17">
        <v>3.69533453861575E-2</v>
      </c>
      <c r="AE345" s="17">
        <v>0.21953480329488201</v>
      </c>
      <c r="AF345" s="17">
        <v>7.4227053239116603E-2</v>
      </c>
      <c r="AG345" s="17">
        <v>0.19839764502716001</v>
      </c>
      <c r="AH345" s="17">
        <v>4.1899380801038999E-2</v>
      </c>
      <c r="AI345" s="17">
        <v>3.9436533012985699E-2</v>
      </c>
      <c r="AJ345" s="17"/>
      <c r="AK345" s="17">
        <v>0.152969024075057</v>
      </c>
      <c r="AL345" s="17">
        <v>5.7183324011221899E-2</v>
      </c>
      <c r="AM345" s="17">
        <v>0.148384065607158</v>
      </c>
      <c r="AN345" s="17">
        <v>0.126662425821918</v>
      </c>
      <c r="AO345" s="17">
        <v>1.07199731145203E-2</v>
      </c>
      <c r="AP345" s="17">
        <v>0.15255352379782999</v>
      </c>
      <c r="AQ345" s="17">
        <v>4.2988354988909801E-2</v>
      </c>
      <c r="AR345" s="17"/>
      <c r="AS345" s="17">
        <v>0.13510212671428101</v>
      </c>
      <c r="AT345" s="17">
        <v>0.10675591623933001</v>
      </c>
      <c r="AU345" s="17"/>
      <c r="AV345" s="17">
        <v>0.11142147263015501</v>
      </c>
      <c r="AW345" s="17">
        <v>1.9204530201092099E-2</v>
      </c>
      <c r="AX345" s="17">
        <v>0.24589469313828399</v>
      </c>
      <c r="AY345" s="17"/>
      <c r="AZ345" s="17">
        <v>8.9974192296372896E-3</v>
      </c>
      <c r="BA345" s="17">
        <v>0.11946127442842799</v>
      </c>
      <c r="BB345" s="17"/>
      <c r="BC345" s="17">
        <v>0.115392507328831</v>
      </c>
      <c r="BD345" s="17">
        <v>0.11386698631589499</v>
      </c>
      <c r="BE345" s="17"/>
      <c r="BF345" s="17">
        <v>0.114630581311905</v>
      </c>
      <c r="BG345" s="17">
        <v>6.86680725394202E-2</v>
      </c>
      <c r="BH345" s="17"/>
      <c r="BI345" s="17">
        <v>7.6392735719200702E-2</v>
      </c>
      <c r="BJ345" s="17">
        <v>0.123350400419977</v>
      </c>
      <c r="BK345" s="17"/>
      <c r="BL345" s="17">
        <v>0.12758999456492201</v>
      </c>
      <c r="BM345" s="17">
        <v>0.106513549376566</v>
      </c>
      <c r="BN345" s="17">
        <v>8.5680033679978201E-2</v>
      </c>
      <c r="BO345" s="17">
        <v>7.3048239387336301E-3</v>
      </c>
    </row>
    <row r="346" spans="2:67" x14ac:dyDescent="0.35">
      <c r="B346" t="s">
        <v>242</v>
      </c>
      <c r="C346" s="17">
        <v>6.8604321818450401E-2</v>
      </c>
      <c r="D346" s="17">
        <v>7.4178140523699601E-2</v>
      </c>
      <c r="E346" s="17">
        <v>5.09190437260316E-2</v>
      </c>
      <c r="F346" s="17">
        <v>0.174220907445017</v>
      </c>
      <c r="G346" s="17">
        <v>0.14363979761059001</v>
      </c>
      <c r="H346" s="17">
        <v>0.319107590323573</v>
      </c>
      <c r="I346" s="17">
        <v>0.30010365076024198</v>
      </c>
      <c r="J346" s="17">
        <v>4.4559273207871702E-2</v>
      </c>
      <c r="K346" s="17">
        <v>0</v>
      </c>
      <c r="L346" s="17">
        <v>4.0206582793741001E-2</v>
      </c>
      <c r="M346" s="17">
        <v>5.1087012215436503E-2</v>
      </c>
      <c r="N346" s="17">
        <v>1.1030825694762E-4</v>
      </c>
      <c r="O346" s="17">
        <v>9.9571301771683805E-4</v>
      </c>
      <c r="P346" s="17">
        <v>9.6794546283623897E-2</v>
      </c>
      <c r="Q346" s="17">
        <v>0</v>
      </c>
      <c r="R346" s="17">
        <v>8.6069830371343997E-2</v>
      </c>
      <c r="S346" s="17">
        <v>0</v>
      </c>
      <c r="T346" s="17"/>
      <c r="U346" s="17">
        <v>7.1608417922516807E-2</v>
      </c>
      <c r="V346" s="17">
        <v>5.2483656959936099E-2</v>
      </c>
      <c r="W346" s="17">
        <v>6.6113439564830498E-2</v>
      </c>
      <c r="X346" s="17">
        <v>3.1409352211281598E-2</v>
      </c>
      <c r="Y346" s="17"/>
      <c r="Z346" s="17">
        <v>6.7617411940730704E-2</v>
      </c>
      <c r="AA346" s="17">
        <v>5.7928318822477301E-2</v>
      </c>
      <c r="AB346" s="17">
        <v>7.3815445792911993E-2</v>
      </c>
      <c r="AC346" s="17">
        <v>5.5601575689413499E-2</v>
      </c>
      <c r="AD346" s="17">
        <v>8.8656206429551895E-2</v>
      </c>
      <c r="AE346" s="17">
        <v>8.9668343454997693E-3</v>
      </c>
      <c r="AF346" s="17">
        <v>1.0918203476969699E-2</v>
      </c>
      <c r="AG346" s="17">
        <v>1.50016280715302E-2</v>
      </c>
      <c r="AH346" s="17">
        <v>2.5010728982248001E-2</v>
      </c>
      <c r="AI346" s="17">
        <v>1.52062012257309E-2</v>
      </c>
      <c r="AJ346" s="17"/>
      <c r="AK346" s="17">
        <v>9.5789584243508905E-2</v>
      </c>
      <c r="AL346" s="17">
        <v>3.1660312073248598E-2</v>
      </c>
      <c r="AM346" s="17">
        <v>5.9512774872043297E-4</v>
      </c>
      <c r="AN346" s="17">
        <v>4.9884797627324499E-2</v>
      </c>
      <c r="AO346" s="17">
        <v>0.22661364742017601</v>
      </c>
      <c r="AP346" s="17">
        <v>2.0862109985740102E-3</v>
      </c>
      <c r="AQ346" s="17">
        <v>5.8386831163687598E-2</v>
      </c>
      <c r="AR346" s="17"/>
      <c r="AS346" s="17">
        <v>5.9355059414232997E-2</v>
      </c>
      <c r="AT346" s="17">
        <v>7.2049381818383496E-2</v>
      </c>
      <c r="AU346" s="17"/>
      <c r="AV346" s="17">
        <v>5.7707060223729303E-2</v>
      </c>
      <c r="AW346" s="17">
        <v>4.81318776059547E-2</v>
      </c>
      <c r="AX346" s="17">
        <v>6.6811391326160194E-2</v>
      </c>
      <c r="AY346" s="17"/>
      <c r="AZ346" s="17">
        <v>3.2321227433286998E-3</v>
      </c>
      <c r="BA346" s="17">
        <v>7.1711771334113605E-2</v>
      </c>
      <c r="BB346" s="17"/>
      <c r="BC346" s="17">
        <v>6.9155942599955403E-2</v>
      </c>
      <c r="BD346" s="17">
        <v>6.82643524370279E-2</v>
      </c>
      <c r="BE346" s="17"/>
      <c r="BF346" s="17">
        <v>6.8752111352917103E-2</v>
      </c>
      <c r="BG346" s="17">
        <v>3.1409352211281598E-2</v>
      </c>
      <c r="BH346" s="17"/>
      <c r="BI346" s="17">
        <v>3.3341283519959297E-2</v>
      </c>
      <c r="BJ346" s="17">
        <v>7.6852752077748193E-2</v>
      </c>
      <c r="BK346" s="17"/>
      <c r="BL346" s="17">
        <v>7.6746210393698597E-2</v>
      </c>
      <c r="BM346" s="17">
        <v>5.2374081859656599E-2</v>
      </c>
      <c r="BN346" s="17">
        <v>0.10157592785033601</v>
      </c>
      <c r="BO346" s="17">
        <v>5.1001246589583204E-3</v>
      </c>
    </row>
    <row r="347" spans="2:67" x14ac:dyDescent="0.35">
      <c r="B347" t="s">
        <v>243</v>
      </c>
      <c r="C347" s="17">
        <v>2.9458997614469299E-2</v>
      </c>
      <c r="D347" s="17">
        <v>2.2043061017221699E-2</v>
      </c>
      <c r="E347" s="17">
        <v>2.4314148265430501E-2</v>
      </c>
      <c r="F347" s="17">
        <v>0</v>
      </c>
      <c r="G347" s="17">
        <v>0.11301922563261201</v>
      </c>
      <c r="H347" s="17">
        <v>0</v>
      </c>
      <c r="I347" s="17">
        <v>6.2114453501250599E-4</v>
      </c>
      <c r="J347" s="17">
        <v>3.9562197436987703E-2</v>
      </c>
      <c r="K347" s="17">
        <v>0</v>
      </c>
      <c r="L347" s="17">
        <v>4.4052552703280397E-3</v>
      </c>
      <c r="M347" s="17">
        <v>1.63409971185156E-2</v>
      </c>
      <c r="N347" s="17">
        <v>8.2173717677538505E-2</v>
      </c>
      <c r="O347" s="17">
        <v>0</v>
      </c>
      <c r="P347" s="17">
        <v>9.6794546283623897E-2</v>
      </c>
      <c r="Q347" s="17">
        <v>0</v>
      </c>
      <c r="R347" s="17">
        <v>0.10974522648518099</v>
      </c>
      <c r="S347" s="17">
        <v>0</v>
      </c>
      <c r="T347" s="17"/>
      <c r="U347" s="17">
        <v>3.2389877266455799E-2</v>
      </c>
      <c r="V347" s="17">
        <v>1.48853036065477E-2</v>
      </c>
      <c r="W347" s="17">
        <v>1.68169524368268E-2</v>
      </c>
      <c r="X347" s="17">
        <v>7.7738127439012997E-3</v>
      </c>
      <c r="Y347" s="17"/>
      <c r="Z347" s="17">
        <v>4.4280995058625698E-2</v>
      </c>
      <c r="AA347" s="17">
        <v>2.7752229835749799E-2</v>
      </c>
      <c r="AB347" s="17">
        <v>0</v>
      </c>
      <c r="AC347" s="17">
        <v>1.1125866400443701E-2</v>
      </c>
      <c r="AD347" s="17">
        <v>0</v>
      </c>
      <c r="AE347" s="17">
        <v>0</v>
      </c>
      <c r="AF347" s="17">
        <v>2.9067380454572998E-4</v>
      </c>
      <c r="AG347" s="17">
        <v>0</v>
      </c>
      <c r="AH347" s="17">
        <v>2.2555026768265499E-2</v>
      </c>
      <c r="AI347" s="17">
        <v>0</v>
      </c>
      <c r="AJ347" s="17"/>
      <c r="AK347" s="17">
        <v>6.6741190402196199E-2</v>
      </c>
      <c r="AL347" s="17">
        <v>3.3172538398456401E-2</v>
      </c>
      <c r="AM347" s="17">
        <v>0</v>
      </c>
      <c r="AN347" s="17">
        <v>1.11989499713757E-2</v>
      </c>
      <c r="AO347" s="17">
        <v>1.0294246191740601E-2</v>
      </c>
      <c r="AP347" s="17">
        <v>0</v>
      </c>
      <c r="AQ347" s="17">
        <v>0</v>
      </c>
      <c r="AR347" s="17"/>
      <c r="AS347" s="17">
        <v>1.4531200993558001E-2</v>
      </c>
      <c r="AT347" s="17">
        <v>3.5019133415394102E-2</v>
      </c>
      <c r="AU347" s="17"/>
      <c r="AV347" s="17">
        <v>7.5391560005976402E-5</v>
      </c>
      <c r="AW347" s="17">
        <v>0</v>
      </c>
      <c r="AX347" s="17">
        <v>7.6201522897181998E-3</v>
      </c>
      <c r="AY347" s="17"/>
      <c r="AZ347" s="17">
        <v>0</v>
      </c>
      <c r="BA347" s="17">
        <v>3.0859322969347E-2</v>
      </c>
      <c r="BB347" s="17"/>
      <c r="BC347" s="17">
        <v>5.3776846591372898E-2</v>
      </c>
      <c r="BD347" s="17">
        <v>1.4471665100186101E-2</v>
      </c>
      <c r="BE347" s="17"/>
      <c r="BF347" s="17">
        <v>2.9545160969640501E-2</v>
      </c>
      <c r="BG347" s="17">
        <v>7.7738127439012997E-3</v>
      </c>
      <c r="BH347" s="17"/>
      <c r="BI347" s="17">
        <v>1.65116942360653E-2</v>
      </c>
      <c r="BJ347" s="17">
        <v>3.2487520796696201E-2</v>
      </c>
      <c r="BK347" s="17"/>
      <c r="BL347" s="17">
        <v>5.4770697444465499E-2</v>
      </c>
      <c r="BM347" s="17">
        <v>9.6977401258799105E-3</v>
      </c>
      <c r="BN347" s="17">
        <v>6.1636042552394897E-3</v>
      </c>
      <c r="BO347" s="17">
        <v>0</v>
      </c>
    </row>
    <row r="348" spans="2:67" x14ac:dyDescent="0.35">
      <c r="B348" t="s">
        <v>83</v>
      </c>
      <c r="C348" s="17">
        <v>2.0058918761296899E-2</v>
      </c>
      <c r="D348" s="17">
        <v>2.2043061017221699E-2</v>
      </c>
      <c r="E348" s="17">
        <v>0</v>
      </c>
      <c r="F348" s="17">
        <v>0</v>
      </c>
      <c r="G348" s="17">
        <v>0</v>
      </c>
      <c r="H348" s="17">
        <v>0</v>
      </c>
      <c r="I348" s="17">
        <v>0</v>
      </c>
      <c r="J348" s="17">
        <v>0</v>
      </c>
      <c r="K348" s="17">
        <v>0</v>
      </c>
      <c r="L348" s="17">
        <v>2.2026276351640199E-3</v>
      </c>
      <c r="M348" s="17">
        <v>8.2195624269111603E-2</v>
      </c>
      <c r="N348" s="17">
        <v>0</v>
      </c>
      <c r="O348" s="17">
        <v>0</v>
      </c>
      <c r="P348" s="17">
        <v>0</v>
      </c>
      <c r="Q348" s="17">
        <v>0</v>
      </c>
      <c r="R348" s="17">
        <v>0</v>
      </c>
      <c r="S348" s="17">
        <v>0</v>
      </c>
      <c r="T348" s="17"/>
      <c r="U348" s="17">
        <v>2.3774534265478899E-2</v>
      </c>
      <c r="V348" s="17">
        <v>0</v>
      </c>
      <c r="W348" s="17">
        <v>1.3046383321804401E-2</v>
      </c>
      <c r="X348" s="17">
        <v>0</v>
      </c>
      <c r="Y348" s="17"/>
      <c r="Z348" s="17">
        <v>7.2189009006329704E-3</v>
      </c>
      <c r="AA348" s="17">
        <v>0</v>
      </c>
      <c r="AB348" s="17">
        <v>9.8193703205965002E-2</v>
      </c>
      <c r="AC348" s="17">
        <v>0</v>
      </c>
      <c r="AD348" s="17">
        <v>0</v>
      </c>
      <c r="AE348" s="17">
        <v>0</v>
      </c>
      <c r="AF348" s="17">
        <v>0</v>
      </c>
      <c r="AG348" s="17">
        <v>0</v>
      </c>
      <c r="AH348" s="17">
        <v>1.24407938071628E-2</v>
      </c>
      <c r="AI348" s="17">
        <v>0</v>
      </c>
      <c r="AJ348" s="17"/>
      <c r="AK348" s="17">
        <v>0</v>
      </c>
      <c r="AL348" s="17">
        <v>0</v>
      </c>
      <c r="AM348" s="17">
        <v>0</v>
      </c>
      <c r="AN348" s="17">
        <v>4.12299763905438E-2</v>
      </c>
      <c r="AO348" s="17">
        <v>0</v>
      </c>
      <c r="AP348" s="17">
        <v>4.60876272391081E-2</v>
      </c>
      <c r="AQ348" s="17">
        <v>0</v>
      </c>
      <c r="AR348" s="17"/>
      <c r="AS348" s="17">
        <v>1.04629652434563E-3</v>
      </c>
      <c r="AT348" s="17">
        <v>2.7140523920697698E-2</v>
      </c>
      <c r="AU348" s="17"/>
      <c r="AV348" s="17">
        <v>0</v>
      </c>
      <c r="AW348" s="17">
        <v>0</v>
      </c>
      <c r="AX348" s="17">
        <v>2.68025979709165E-3</v>
      </c>
      <c r="AY348" s="17"/>
      <c r="AZ348" s="17">
        <v>0</v>
      </c>
      <c r="BA348" s="17">
        <v>2.1012413951475399E-2</v>
      </c>
      <c r="BB348" s="17"/>
      <c r="BC348" s="17">
        <v>9.2968542436003398E-3</v>
      </c>
      <c r="BD348" s="17">
        <v>2.66916863066534E-2</v>
      </c>
      <c r="BE348" s="17"/>
      <c r="BF348" s="17">
        <v>2.0138620352585901E-2</v>
      </c>
      <c r="BG348" s="17">
        <v>0</v>
      </c>
      <c r="BH348" s="17"/>
      <c r="BI348" s="17">
        <v>5.3248379344593704E-4</v>
      </c>
      <c r="BJ348" s="17">
        <v>2.4626376496551701E-2</v>
      </c>
      <c r="BK348" s="17"/>
      <c r="BL348" s="17">
        <v>4.3518084540305299E-2</v>
      </c>
      <c r="BM348" s="17">
        <v>2.60109928277353E-4</v>
      </c>
      <c r="BN348" s="17">
        <v>1.39725332976542E-3</v>
      </c>
      <c r="BO348" s="17">
        <v>0</v>
      </c>
    </row>
    <row r="349" spans="2:67" x14ac:dyDescent="0.35">
      <c r="B349" t="s">
        <v>244</v>
      </c>
      <c r="C349" s="17">
        <v>0.76742908397210396</v>
      </c>
      <c r="D349" s="17">
        <v>0.74537243950719501</v>
      </c>
      <c r="E349" s="17">
        <v>0.79062064918992403</v>
      </c>
      <c r="F349" s="17">
        <v>0.67792336213209203</v>
      </c>
      <c r="G349" s="17">
        <v>0.71272040477881904</v>
      </c>
      <c r="H349" s="17">
        <v>0.361784819352854</v>
      </c>
      <c r="I349" s="17">
        <v>0.61672510815752601</v>
      </c>
      <c r="J349" s="17">
        <v>0.825626030115301</v>
      </c>
      <c r="K349" s="17">
        <v>0.98717609300768805</v>
      </c>
      <c r="L349" s="17">
        <v>0.75995523889820005</v>
      </c>
      <c r="M349" s="17">
        <v>0.73485278032275203</v>
      </c>
      <c r="N349" s="17">
        <v>0.894944781810598</v>
      </c>
      <c r="O349" s="17">
        <v>0.99900428698228305</v>
      </c>
      <c r="P349" s="17">
        <v>0.77998578492116399</v>
      </c>
      <c r="Q349" s="17">
        <v>0.80134066709998997</v>
      </c>
      <c r="R349" s="17">
        <v>0.71793696830561404</v>
      </c>
      <c r="S349" s="17">
        <v>0.91912625579322604</v>
      </c>
      <c r="T349" s="17"/>
      <c r="U349" s="17">
        <v>0.77117032339679303</v>
      </c>
      <c r="V349" s="17">
        <v>0.74140313054804197</v>
      </c>
      <c r="W349" s="17">
        <v>0.77218085379847101</v>
      </c>
      <c r="X349" s="17">
        <v>0.89214876250539699</v>
      </c>
      <c r="Y349" s="17"/>
      <c r="Z349" s="17">
        <v>0.73355442136444504</v>
      </c>
      <c r="AA349" s="17">
        <v>0.86646053273788404</v>
      </c>
      <c r="AB349" s="17">
        <v>0.73959551046741001</v>
      </c>
      <c r="AC349" s="17">
        <v>0.75242464399466902</v>
      </c>
      <c r="AD349" s="17">
        <v>0.87439044818429101</v>
      </c>
      <c r="AE349" s="17">
        <v>0.771498362359618</v>
      </c>
      <c r="AF349" s="17">
        <v>0.91456406947936797</v>
      </c>
      <c r="AG349" s="17">
        <v>0.78660072690131</v>
      </c>
      <c r="AH349" s="17">
        <v>0.89809406964128502</v>
      </c>
      <c r="AI349" s="17">
        <v>0.94535726576128298</v>
      </c>
      <c r="AJ349" s="17"/>
      <c r="AK349" s="17">
        <v>0.68450020127923805</v>
      </c>
      <c r="AL349" s="17">
        <v>0.87798382551707299</v>
      </c>
      <c r="AM349" s="17">
        <v>0.85102080664412205</v>
      </c>
      <c r="AN349" s="17">
        <v>0.77102385018883801</v>
      </c>
      <c r="AO349" s="17">
        <v>0.752372133273563</v>
      </c>
      <c r="AP349" s="17">
        <v>0.799272637964488</v>
      </c>
      <c r="AQ349" s="17">
        <v>0.898624813847403</v>
      </c>
      <c r="AR349" s="17"/>
      <c r="AS349" s="17">
        <v>0.78996531635358203</v>
      </c>
      <c r="AT349" s="17">
        <v>0.75903504460619498</v>
      </c>
      <c r="AU349" s="17"/>
      <c r="AV349" s="17">
        <v>0.83079607558610902</v>
      </c>
      <c r="AW349" s="17">
        <v>0.93266359219295303</v>
      </c>
      <c r="AX349" s="17">
        <v>0.67699350344874598</v>
      </c>
      <c r="AY349" s="17"/>
      <c r="AZ349" s="17">
        <v>0.987770458027034</v>
      </c>
      <c r="BA349" s="17">
        <v>0.75695521731663595</v>
      </c>
      <c r="BB349" s="17"/>
      <c r="BC349" s="17">
        <v>0.75237784923623996</v>
      </c>
      <c r="BD349" s="17">
        <v>0.776705309840238</v>
      </c>
      <c r="BE349" s="17"/>
      <c r="BF349" s="17">
        <v>0.76693352601295095</v>
      </c>
      <c r="BG349" s="17">
        <v>0.89214876250539699</v>
      </c>
      <c r="BH349" s="17"/>
      <c r="BI349" s="17">
        <v>0.87322180273132899</v>
      </c>
      <c r="BJ349" s="17">
        <v>0.74268295020902697</v>
      </c>
      <c r="BK349" s="17"/>
      <c r="BL349" s="17">
        <v>0.69737501305660798</v>
      </c>
      <c r="BM349" s="17">
        <v>0.83115451870961998</v>
      </c>
      <c r="BN349" s="17">
        <v>0.80518318088468099</v>
      </c>
      <c r="BO349" s="17">
        <v>0.98759505140230797</v>
      </c>
    </row>
    <row r="350" spans="2:67" x14ac:dyDescent="0.35">
      <c r="B350" t="s">
        <v>245</v>
      </c>
      <c r="C350" s="17">
        <v>9.8063319432919696E-2</v>
      </c>
      <c r="D350" s="17">
        <v>9.62212015409213E-2</v>
      </c>
      <c r="E350" s="17">
        <v>7.5233191991462098E-2</v>
      </c>
      <c r="F350" s="17">
        <v>0.174220907445017</v>
      </c>
      <c r="G350" s="17">
        <v>0.256659023243202</v>
      </c>
      <c r="H350" s="17">
        <v>0.319107590323573</v>
      </c>
      <c r="I350" s="17">
        <v>0.30072479529525498</v>
      </c>
      <c r="J350" s="17">
        <v>8.4121470644859406E-2</v>
      </c>
      <c r="K350" s="17">
        <v>0</v>
      </c>
      <c r="L350" s="17">
        <v>4.4611838064069001E-2</v>
      </c>
      <c r="M350" s="17">
        <v>6.7428009333952002E-2</v>
      </c>
      <c r="N350" s="17">
        <v>8.2284025934486096E-2</v>
      </c>
      <c r="O350" s="17">
        <v>9.9571301771683805E-4</v>
      </c>
      <c r="P350" s="17">
        <v>0.19358909256724799</v>
      </c>
      <c r="Q350" s="17">
        <v>0</v>
      </c>
      <c r="R350" s="17">
        <v>0.195815056856525</v>
      </c>
      <c r="S350" s="17">
        <v>0</v>
      </c>
      <c r="T350" s="17"/>
      <c r="U350" s="17">
        <v>0.10399829518897299</v>
      </c>
      <c r="V350" s="17">
        <v>6.7368960566483796E-2</v>
      </c>
      <c r="W350" s="17">
        <v>8.2930392001657305E-2</v>
      </c>
      <c r="X350" s="17">
        <v>3.9183164955182898E-2</v>
      </c>
      <c r="Y350" s="17"/>
      <c r="Z350" s="17">
        <v>0.11189840699935601</v>
      </c>
      <c r="AA350" s="17">
        <v>8.5680548658227093E-2</v>
      </c>
      <c r="AB350" s="17">
        <v>7.3815445792911993E-2</v>
      </c>
      <c r="AC350" s="17">
        <v>6.6727442089857203E-2</v>
      </c>
      <c r="AD350" s="17">
        <v>8.8656206429551895E-2</v>
      </c>
      <c r="AE350" s="17">
        <v>8.9668343454997693E-3</v>
      </c>
      <c r="AF350" s="17">
        <v>1.12088772815154E-2</v>
      </c>
      <c r="AG350" s="17">
        <v>1.50016280715302E-2</v>
      </c>
      <c r="AH350" s="17">
        <v>4.75657557505135E-2</v>
      </c>
      <c r="AI350" s="17">
        <v>1.52062012257309E-2</v>
      </c>
      <c r="AJ350" s="17"/>
      <c r="AK350" s="17">
        <v>0.16253077464570501</v>
      </c>
      <c r="AL350" s="17">
        <v>6.4832850471704895E-2</v>
      </c>
      <c r="AM350" s="17">
        <v>5.9512774872043297E-4</v>
      </c>
      <c r="AN350" s="17">
        <v>6.1083747598700201E-2</v>
      </c>
      <c r="AO350" s="17">
        <v>0.236907893611917</v>
      </c>
      <c r="AP350" s="17">
        <v>2.0862109985740102E-3</v>
      </c>
      <c r="AQ350" s="17">
        <v>5.8386831163687598E-2</v>
      </c>
      <c r="AR350" s="17"/>
      <c r="AS350" s="17">
        <v>7.3886260407791005E-2</v>
      </c>
      <c r="AT350" s="17">
        <v>0.107068515233778</v>
      </c>
      <c r="AU350" s="17"/>
      <c r="AV350" s="17">
        <v>5.7782451783735297E-2</v>
      </c>
      <c r="AW350" s="17">
        <v>4.81318776059547E-2</v>
      </c>
      <c r="AX350" s="17">
        <v>7.4431543615878407E-2</v>
      </c>
      <c r="AY350" s="17"/>
      <c r="AZ350" s="17">
        <v>3.2321227433286998E-3</v>
      </c>
      <c r="BA350" s="17">
        <v>0.10257109430346099</v>
      </c>
      <c r="BB350" s="17"/>
      <c r="BC350" s="17">
        <v>0.122932789191328</v>
      </c>
      <c r="BD350" s="17">
        <v>8.2736017537214004E-2</v>
      </c>
      <c r="BE350" s="17"/>
      <c r="BF350" s="17">
        <v>9.8297272322557694E-2</v>
      </c>
      <c r="BG350" s="17">
        <v>3.9183164955182898E-2</v>
      </c>
      <c r="BH350" s="17"/>
      <c r="BI350" s="17">
        <v>4.9852977756024597E-2</v>
      </c>
      <c r="BJ350" s="17">
        <v>0.10934027287444401</v>
      </c>
      <c r="BK350" s="17"/>
      <c r="BL350" s="17">
        <v>0.131516907838164</v>
      </c>
      <c r="BM350" s="17">
        <v>6.2071821985536499E-2</v>
      </c>
      <c r="BN350" s="17">
        <v>0.10773953210557501</v>
      </c>
      <c r="BO350" s="17">
        <v>5.1001246589583204E-3</v>
      </c>
    </row>
    <row r="351" spans="2:67" x14ac:dyDescent="0.35">
      <c r="B351" t="s">
        <v>187</v>
      </c>
      <c r="C351" s="17">
        <v>0.66936576453918395</v>
      </c>
      <c r="D351" s="17">
        <v>0.64915123796627405</v>
      </c>
      <c r="E351" s="17">
        <v>0.71538745719846197</v>
      </c>
      <c r="F351" s="17">
        <v>0.50370245468707497</v>
      </c>
      <c r="G351" s="17">
        <v>0.45606138153561698</v>
      </c>
      <c r="H351" s="17">
        <v>4.2677229029280499E-2</v>
      </c>
      <c r="I351" s="17">
        <v>0.31600031286227098</v>
      </c>
      <c r="J351" s="17">
        <v>0.74150455947044203</v>
      </c>
      <c r="K351" s="17">
        <v>0.98717609300768805</v>
      </c>
      <c r="L351" s="17">
        <v>0.71534340083413095</v>
      </c>
      <c r="M351" s="17">
        <v>0.66742477098880004</v>
      </c>
      <c r="N351" s="17">
        <v>0.81266075587611197</v>
      </c>
      <c r="O351" s="17">
        <v>0.99800857396456599</v>
      </c>
      <c r="P351" s="17">
        <v>0.586396692353916</v>
      </c>
      <c r="Q351" s="17">
        <v>0.80134066709998997</v>
      </c>
      <c r="R351" s="17">
        <v>0.52212191144908904</v>
      </c>
      <c r="S351" s="17">
        <v>0.91912625579322604</v>
      </c>
      <c r="T351" s="17"/>
      <c r="U351" s="17">
        <v>0.66717202820781996</v>
      </c>
      <c r="V351" s="17">
        <v>0.67403416998155796</v>
      </c>
      <c r="W351" s="17">
        <v>0.68925046179681304</v>
      </c>
      <c r="X351" s="17">
        <v>0.85296559755021395</v>
      </c>
      <c r="Y351" s="17"/>
      <c r="Z351" s="17">
        <v>0.62165601436508899</v>
      </c>
      <c r="AA351" s="17">
        <v>0.78077998407965699</v>
      </c>
      <c r="AB351" s="17">
        <v>0.66578006467449802</v>
      </c>
      <c r="AC351" s="17">
        <v>0.68569720190481198</v>
      </c>
      <c r="AD351" s="17">
        <v>0.78573424175473905</v>
      </c>
      <c r="AE351" s="17">
        <v>0.76253152801411805</v>
      </c>
      <c r="AF351" s="17">
        <v>0.90335519219785199</v>
      </c>
      <c r="AG351" s="17">
        <v>0.77159909882977995</v>
      </c>
      <c r="AH351" s="17">
        <v>0.85052831389077099</v>
      </c>
      <c r="AI351" s="17">
        <v>0.93015106453555196</v>
      </c>
      <c r="AJ351" s="17"/>
      <c r="AK351" s="17">
        <v>0.52196942663353296</v>
      </c>
      <c r="AL351" s="17">
        <v>0.81315097504536804</v>
      </c>
      <c r="AM351" s="17">
        <v>0.85042567889540199</v>
      </c>
      <c r="AN351" s="17">
        <v>0.70994010259013796</v>
      </c>
      <c r="AO351" s="17">
        <v>0.51546423966164601</v>
      </c>
      <c r="AP351" s="17">
        <v>0.79718642696591402</v>
      </c>
      <c r="AQ351" s="17">
        <v>0.84023798268371497</v>
      </c>
      <c r="AR351" s="17"/>
      <c r="AS351" s="17">
        <v>0.71607905594579102</v>
      </c>
      <c r="AT351" s="17">
        <v>0.65196652937241695</v>
      </c>
      <c r="AU351" s="17"/>
      <c r="AV351" s="17">
        <v>0.77301362380237404</v>
      </c>
      <c r="AW351" s="17">
        <v>0.88453171458699797</v>
      </c>
      <c r="AX351" s="17">
        <v>0.60256195983286698</v>
      </c>
      <c r="AY351" s="17"/>
      <c r="AZ351" s="17">
        <v>0.98453833528370505</v>
      </c>
      <c r="BA351" s="17">
        <v>0.65438412301317495</v>
      </c>
      <c r="BB351" s="17"/>
      <c r="BC351" s="17">
        <v>0.62944506004491196</v>
      </c>
      <c r="BD351" s="17">
        <v>0.69396929230302395</v>
      </c>
      <c r="BE351" s="17"/>
      <c r="BF351" s="17">
        <v>0.66863625369039403</v>
      </c>
      <c r="BG351" s="17">
        <v>0.85296559755021395</v>
      </c>
      <c r="BH351" s="17"/>
      <c r="BI351" s="17">
        <v>0.82336882497530395</v>
      </c>
      <c r="BJ351" s="17">
        <v>0.63334267733458305</v>
      </c>
      <c r="BK351" s="17"/>
      <c r="BL351" s="17">
        <v>0.56585810521844404</v>
      </c>
      <c r="BM351" s="17">
        <v>0.76908269672408403</v>
      </c>
      <c r="BN351" s="17">
        <v>0.69744364877910603</v>
      </c>
      <c r="BO351" s="17">
        <v>0.98249492674335004</v>
      </c>
    </row>
    <row r="352" spans="2:67" x14ac:dyDescent="0.35">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17"/>
      <c r="BB352" s="17"/>
      <c r="BC352" s="17"/>
      <c r="BD352" s="17"/>
      <c r="BE352" s="17"/>
      <c r="BF352" s="17"/>
      <c r="BG352" s="17"/>
      <c r="BH352" s="17"/>
      <c r="BI352" s="17"/>
      <c r="BJ352" s="17"/>
      <c r="BK352" s="17"/>
      <c r="BL352" s="17"/>
      <c r="BM352" s="17"/>
      <c r="BN352" s="17"/>
      <c r="BO352" s="17"/>
    </row>
    <row r="353" spans="2:67" x14ac:dyDescent="0.35">
      <c r="B353" s="6" t="s">
        <v>253</v>
      </c>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17"/>
      <c r="BB353" s="17"/>
      <c r="BC353" s="17"/>
      <c r="BD353" s="17"/>
      <c r="BE353" s="17"/>
      <c r="BF353" s="17"/>
      <c r="BG353" s="17"/>
      <c r="BH353" s="17"/>
      <c r="BI353" s="17"/>
      <c r="BJ353" s="17"/>
      <c r="BK353" s="17"/>
      <c r="BL353" s="17"/>
      <c r="BM353" s="17"/>
      <c r="BN353" s="17"/>
      <c r="BO353" s="17"/>
    </row>
    <row r="354" spans="2:67" x14ac:dyDescent="0.35">
      <c r="B354" s="24" t="s">
        <v>85</v>
      </c>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17"/>
      <c r="BB354" s="17"/>
      <c r="BC354" s="17"/>
      <c r="BD354" s="17"/>
      <c r="BE354" s="17"/>
      <c r="BF354" s="17"/>
      <c r="BG354" s="17"/>
      <c r="BH354" s="17"/>
      <c r="BI354" s="17"/>
      <c r="BJ354" s="17"/>
      <c r="BK354" s="17"/>
      <c r="BL354" s="17"/>
      <c r="BM354" s="17"/>
      <c r="BN354" s="17"/>
      <c r="BO354" s="17"/>
    </row>
    <row r="355" spans="2:67" x14ac:dyDescent="0.35">
      <c r="B355" t="s">
        <v>239</v>
      </c>
      <c r="C355" s="17">
        <v>0.72832274186317403</v>
      </c>
      <c r="D355" s="17">
        <v>0.778169119246921</v>
      </c>
      <c r="E355" s="17">
        <v>0.71495504128639298</v>
      </c>
      <c r="F355" s="17">
        <v>0.65515536318715994</v>
      </c>
      <c r="G355" s="17">
        <v>0.79418336472662598</v>
      </c>
      <c r="H355" s="17">
        <v>0.68089240967642695</v>
      </c>
      <c r="I355" s="17">
        <v>0.91248074717268002</v>
      </c>
      <c r="J355" s="17">
        <v>0.81154902301612197</v>
      </c>
      <c r="K355" s="17">
        <v>0.87145884297608001</v>
      </c>
      <c r="L355" s="17">
        <v>0.62103526792295605</v>
      </c>
      <c r="M355" s="17">
        <v>0.75092029030376395</v>
      </c>
      <c r="N355" s="17">
        <v>0.73643928807987702</v>
      </c>
      <c r="O355" s="17">
        <v>0.96812429274115397</v>
      </c>
      <c r="P355" s="17">
        <v>0.55626394367569798</v>
      </c>
      <c r="Q355" s="17">
        <v>0.70180541141665298</v>
      </c>
      <c r="R355" s="17">
        <v>0.54321305965218902</v>
      </c>
      <c r="S355" s="17">
        <v>0.72372169916608697</v>
      </c>
      <c r="T355" s="17"/>
      <c r="U355" s="17">
        <v>0.74202991875954505</v>
      </c>
      <c r="V355" s="17">
        <v>0.67344916337265703</v>
      </c>
      <c r="W355" s="17">
        <v>0.57659751965191297</v>
      </c>
      <c r="X355" s="17">
        <v>0.65779258774218297</v>
      </c>
      <c r="Y355" s="17"/>
      <c r="Z355" s="17">
        <v>0.70976284289490699</v>
      </c>
      <c r="AA355" s="17">
        <v>0.87267418428452803</v>
      </c>
      <c r="AB355" s="17">
        <v>0.71888613873751095</v>
      </c>
      <c r="AC355" s="17">
        <v>0.73091758148870301</v>
      </c>
      <c r="AD355" s="17">
        <v>0.62769958387901204</v>
      </c>
      <c r="AE355" s="17">
        <v>0.65942687300840896</v>
      </c>
      <c r="AF355" s="17">
        <v>0.74620439499978497</v>
      </c>
      <c r="AG355" s="17">
        <v>0.66534978091007202</v>
      </c>
      <c r="AH355" s="17">
        <v>0.76601081205712795</v>
      </c>
      <c r="AI355" s="17">
        <v>0.71647272041059396</v>
      </c>
      <c r="AJ355" s="17"/>
      <c r="AK355" s="17">
        <v>0.70061228827776201</v>
      </c>
      <c r="AL355" s="17">
        <v>0.66237096669968099</v>
      </c>
      <c r="AM355" s="17">
        <v>0.775337902139975</v>
      </c>
      <c r="AN355" s="17">
        <v>0.72596860649484996</v>
      </c>
      <c r="AO355" s="17">
        <v>0.71324873393907895</v>
      </c>
      <c r="AP355" s="17">
        <v>0.74879114378245104</v>
      </c>
      <c r="AQ355" s="17">
        <v>0.888811627351492</v>
      </c>
      <c r="AR355" s="17"/>
      <c r="AS355" s="17">
        <v>0.78288226355888502</v>
      </c>
      <c r="AT355" s="17">
        <v>0.70800103213163101</v>
      </c>
      <c r="AU355" s="17"/>
      <c r="AV355" s="17">
        <v>0.80780068278073403</v>
      </c>
      <c r="AW355" s="17">
        <v>0.78709603927490601</v>
      </c>
      <c r="AX355" s="17">
        <v>0.77513830178000398</v>
      </c>
      <c r="AY355" s="17"/>
      <c r="AZ355" s="17">
        <v>0.90942564878908805</v>
      </c>
      <c r="BA355" s="17">
        <v>0.71971406495809598</v>
      </c>
      <c r="BB355" s="17"/>
      <c r="BC355" s="17">
        <v>0.69369116272914999</v>
      </c>
      <c r="BD355" s="17">
        <v>0.74966652899127495</v>
      </c>
      <c r="BE355" s="17"/>
      <c r="BF355" s="17">
        <v>0.72860298456140704</v>
      </c>
      <c r="BG355" s="17">
        <v>0.65779258774218297</v>
      </c>
      <c r="BH355" s="17"/>
      <c r="BI355" s="17">
        <v>0.78455524442463298</v>
      </c>
      <c r="BJ355" s="17">
        <v>0.71516931271853201</v>
      </c>
      <c r="BK355" s="17"/>
      <c r="BL355" s="17">
        <v>0.72559220486314502</v>
      </c>
      <c r="BM355" s="17">
        <v>0.73473616419907795</v>
      </c>
      <c r="BN355" s="17">
        <v>0.73661845005181403</v>
      </c>
      <c r="BO355" s="17">
        <v>0.858074718152114</v>
      </c>
    </row>
    <row r="356" spans="2:67" x14ac:dyDescent="0.35">
      <c r="B356" t="s">
        <v>240</v>
      </c>
      <c r="C356" s="17">
        <v>0.198185560974701</v>
      </c>
      <c r="D356" s="17">
        <v>0.20094760048468499</v>
      </c>
      <c r="E356" s="17">
        <v>0.187657897422498</v>
      </c>
      <c r="F356" s="17">
        <v>0.26881251321195199</v>
      </c>
      <c r="G356" s="17">
        <v>0.175196063295396</v>
      </c>
      <c r="H356" s="17">
        <v>0.319107590323573</v>
      </c>
      <c r="I356" s="17">
        <v>8.7519252827319705E-2</v>
      </c>
      <c r="J356" s="17">
        <v>0.106541448412177</v>
      </c>
      <c r="K356" s="17">
        <v>0.12854115702391999</v>
      </c>
      <c r="L356" s="17">
        <v>0.29884525917836902</v>
      </c>
      <c r="M356" s="17">
        <v>0.135028039651653</v>
      </c>
      <c r="N356" s="17">
        <v>0.23137133878845001</v>
      </c>
      <c r="O356" s="17">
        <v>1.74314231559984E-2</v>
      </c>
      <c r="P356" s="17">
        <v>0.249746279504858</v>
      </c>
      <c r="Q356" s="17">
        <v>0.29819458858334702</v>
      </c>
      <c r="R356" s="17">
        <v>0.45625250694825797</v>
      </c>
      <c r="S356" s="17">
        <v>0.23584142873052599</v>
      </c>
      <c r="T356" s="17"/>
      <c r="U356" s="17">
        <v>0.18845281216211701</v>
      </c>
      <c r="V356" s="17">
        <v>0.23794040710346201</v>
      </c>
      <c r="W356" s="17">
        <v>0.29584611342138201</v>
      </c>
      <c r="X356" s="17">
        <v>0.27513500601097202</v>
      </c>
      <c r="Y356" s="17"/>
      <c r="Z356" s="17">
        <v>0.22498907899791901</v>
      </c>
      <c r="AA356" s="17">
        <v>9.0059515902650003E-2</v>
      </c>
      <c r="AB356" s="17">
        <v>0.16515502957193601</v>
      </c>
      <c r="AC356" s="17">
        <v>0.23661407876844101</v>
      </c>
      <c r="AD356" s="17">
        <v>0.34710209475459403</v>
      </c>
      <c r="AE356" s="17">
        <v>0.27729509001823399</v>
      </c>
      <c r="AF356" s="17">
        <v>0.155807976127354</v>
      </c>
      <c r="AG356" s="17">
        <v>0.28646180325299297</v>
      </c>
      <c r="AH356" s="17">
        <v>0.18334582756171999</v>
      </c>
      <c r="AI356" s="17">
        <v>0.25310334554145802</v>
      </c>
      <c r="AJ356" s="17"/>
      <c r="AK356" s="17">
        <v>0.20053904460449101</v>
      </c>
      <c r="AL356" s="17">
        <v>0.30065821068205001</v>
      </c>
      <c r="AM356" s="17">
        <v>0.16763267045111199</v>
      </c>
      <c r="AN356" s="17">
        <v>0.17478171610617599</v>
      </c>
      <c r="AO356" s="17">
        <v>0.26894435572480602</v>
      </c>
      <c r="AP356" s="17">
        <v>0.24271412088543101</v>
      </c>
      <c r="AQ356" s="17">
        <v>7.1408951802949094E-2</v>
      </c>
      <c r="AR356" s="17"/>
      <c r="AS356" s="17">
        <v>0.14559608141725899</v>
      </c>
      <c r="AT356" s="17">
        <v>0.21777349183046699</v>
      </c>
      <c r="AU356" s="17"/>
      <c r="AV356" s="17">
        <v>8.1142021423974905E-2</v>
      </c>
      <c r="AW356" s="17">
        <v>0.20239862992302901</v>
      </c>
      <c r="AX356" s="17">
        <v>0.14315943464165901</v>
      </c>
      <c r="AY356" s="17"/>
      <c r="AZ356" s="17">
        <v>7.5865497714977706E-2</v>
      </c>
      <c r="BA356" s="17">
        <v>0.20400001156241299</v>
      </c>
      <c r="BB356" s="17"/>
      <c r="BC356" s="17">
        <v>0.22107556127676001</v>
      </c>
      <c r="BD356" s="17">
        <v>0.184078225819161</v>
      </c>
      <c r="BE356" s="17"/>
      <c r="BF356" s="17">
        <v>0.197879812031242</v>
      </c>
      <c r="BG356" s="17">
        <v>0.27513500601097202</v>
      </c>
      <c r="BH356" s="17"/>
      <c r="BI356" s="17">
        <v>0.14281901001835301</v>
      </c>
      <c r="BJ356" s="17">
        <v>0.21113643407858901</v>
      </c>
      <c r="BK356" s="17"/>
      <c r="BL356" s="17">
        <v>0.17908351651378901</v>
      </c>
      <c r="BM356" s="17">
        <v>0.20424264690086</v>
      </c>
      <c r="BN356" s="17">
        <v>0.21664237181799301</v>
      </c>
      <c r="BO356" s="17">
        <v>0.12309380778033301</v>
      </c>
    </row>
    <row r="357" spans="2:67" x14ac:dyDescent="0.35">
      <c r="B357" t="s">
        <v>241</v>
      </c>
      <c r="C357" s="17">
        <v>4.47237017224811E-2</v>
      </c>
      <c r="D357" s="17">
        <v>2.0837656275313001E-2</v>
      </c>
      <c r="E357" s="17">
        <v>9.00695376762672E-2</v>
      </c>
      <c r="F357" s="17">
        <v>7.41682629635117E-2</v>
      </c>
      <c r="G357" s="17">
        <v>0</v>
      </c>
      <c r="H357" s="17">
        <v>0</v>
      </c>
      <c r="I357" s="17">
        <v>0</v>
      </c>
      <c r="J357" s="17">
        <v>8.0557903981735499E-2</v>
      </c>
      <c r="K357" s="17">
        <v>0</v>
      </c>
      <c r="L357" s="17">
        <v>2.3544652059220802E-3</v>
      </c>
      <c r="M357" s="17">
        <v>3.9833069876648801E-2</v>
      </c>
      <c r="N357" s="17">
        <v>3.05891893699957E-2</v>
      </c>
      <c r="O357" s="17">
        <v>1.44442841028479E-2</v>
      </c>
      <c r="P357" s="17">
        <v>9.7195230535820007E-2</v>
      </c>
      <c r="Q357" s="17">
        <v>0</v>
      </c>
      <c r="R357" s="17">
        <v>5.3443339955226298E-4</v>
      </c>
      <c r="S357" s="17">
        <v>4.0436872103386798E-2</v>
      </c>
      <c r="T357" s="17"/>
      <c r="U357" s="17">
        <v>4.0496610223308298E-2</v>
      </c>
      <c r="V357" s="17">
        <v>6.1600250150103897E-2</v>
      </c>
      <c r="W357" s="17">
        <v>9.2870591377090903E-2</v>
      </c>
      <c r="X357" s="17">
        <v>6.0655072859664198E-2</v>
      </c>
      <c r="Y357" s="17"/>
      <c r="Z357" s="17">
        <v>5.0409324901249303E-2</v>
      </c>
      <c r="AA357" s="17">
        <v>3.6639504289900003E-2</v>
      </c>
      <c r="AB357" s="17">
        <v>8.8971760338073108E-3</v>
      </c>
      <c r="AC357" s="17">
        <v>1.61300469837783E-2</v>
      </c>
      <c r="AD357" s="17">
        <v>2.0049634919604702E-2</v>
      </c>
      <c r="AE357" s="17">
        <v>6.3278036973356905E-2</v>
      </c>
      <c r="AF357" s="17">
        <v>4.6318454713192798E-2</v>
      </c>
      <c r="AG357" s="17">
        <v>4.8188415836935498E-2</v>
      </c>
      <c r="AH357" s="17">
        <v>5.06433603811519E-2</v>
      </c>
      <c r="AI357" s="17">
        <v>2.5029930666123999E-2</v>
      </c>
      <c r="AJ357" s="17"/>
      <c r="AK357" s="17">
        <v>7.1833799369465601E-2</v>
      </c>
      <c r="AL357" s="17">
        <v>2.8889344561548E-2</v>
      </c>
      <c r="AM357" s="17">
        <v>1.8393047789989701E-2</v>
      </c>
      <c r="AN357" s="17">
        <v>4.9694767352316802E-2</v>
      </c>
      <c r="AO357" s="17">
        <v>1.6803536226566801E-2</v>
      </c>
      <c r="AP357" s="17">
        <v>6.7552709047277301E-3</v>
      </c>
      <c r="AQ357" s="17">
        <v>3.8694269509419399E-2</v>
      </c>
      <c r="AR357" s="17"/>
      <c r="AS357" s="17">
        <v>5.7856252945582103E-2</v>
      </c>
      <c r="AT357" s="17">
        <v>3.9832238496705599E-2</v>
      </c>
      <c r="AU357" s="17"/>
      <c r="AV357" s="17">
        <v>7.3177894949521205E-2</v>
      </c>
      <c r="AW357" s="17">
        <v>7.9040309252112508E-3</v>
      </c>
      <c r="AX357" s="17">
        <v>7.7733261657503702E-2</v>
      </c>
      <c r="AY357" s="17"/>
      <c r="AZ357" s="17">
        <v>1.4708853495934E-2</v>
      </c>
      <c r="BA357" s="17">
        <v>4.6150449283429901E-2</v>
      </c>
      <c r="BB357" s="17"/>
      <c r="BC357" s="17">
        <v>5.6691649913761098E-2</v>
      </c>
      <c r="BD357" s="17">
        <v>3.7347736059285097E-2</v>
      </c>
      <c r="BE357" s="17"/>
      <c r="BF357" s="17">
        <v>4.46604004226374E-2</v>
      </c>
      <c r="BG357" s="17">
        <v>6.0655072859664198E-2</v>
      </c>
      <c r="BH357" s="17"/>
      <c r="BI357" s="17">
        <v>8.9100521145765894E-3</v>
      </c>
      <c r="BJ357" s="17">
        <v>5.3100926300272799E-2</v>
      </c>
      <c r="BK357" s="17"/>
      <c r="BL357" s="17">
        <v>5.3750592681674703E-2</v>
      </c>
      <c r="BM357" s="17">
        <v>3.6756451814056797E-2</v>
      </c>
      <c r="BN357" s="17">
        <v>4.32270285530535E-2</v>
      </c>
      <c r="BO357" s="17">
        <v>1.8831474067552801E-2</v>
      </c>
    </row>
    <row r="358" spans="2:67" x14ac:dyDescent="0.35">
      <c r="B358" t="s">
        <v>242</v>
      </c>
      <c r="C358" s="17">
        <v>7.8778827084472394E-3</v>
      </c>
      <c r="D358" s="17">
        <v>4.56239930807546E-5</v>
      </c>
      <c r="E358" s="17">
        <v>6.5874909589720004E-3</v>
      </c>
      <c r="F358" s="17">
        <v>1.20198876033054E-4</v>
      </c>
      <c r="G358" s="17">
        <v>0</v>
      </c>
      <c r="H358" s="17">
        <v>0</v>
      </c>
      <c r="I358" s="17">
        <v>0</v>
      </c>
      <c r="J358" s="17">
        <v>1.6376903559032799E-4</v>
      </c>
      <c r="K358" s="17">
        <v>0</v>
      </c>
      <c r="L358" s="17">
        <v>2.2026276351640199E-3</v>
      </c>
      <c r="M358" s="17">
        <v>8.8546116938719808E-3</v>
      </c>
      <c r="N358" s="17">
        <v>1.60018376167749E-3</v>
      </c>
      <c r="O358" s="17">
        <v>0</v>
      </c>
      <c r="P358" s="17">
        <v>9.6794546283623897E-2</v>
      </c>
      <c r="Q358" s="17">
        <v>0</v>
      </c>
      <c r="R358" s="17">
        <v>0</v>
      </c>
      <c r="S358" s="17">
        <v>0</v>
      </c>
      <c r="T358" s="17"/>
      <c r="U358" s="17">
        <v>5.5250623664373603E-3</v>
      </c>
      <c r="V358" s="17">
        <v>2.10592473729872E-2</v>
      </c>
      <c r="W358" s="17">
        <v>1.17536957284689E-2</v>
      </c>
      <c r="X358" s="17">
        <v>6.4173333871815601E-3</v>
      </c>
      <c r="Y358" s="17"/>
      <c r="Z358" s="17">
        <v>0</v>
      </c>
      <c r="AA358" s="17">
        <v>0</v>
      </c>
      <c r="AB358" s="17">
        <v>8.8679524507816101E-3</v>
      </c>
      <c r="AC358" s="17">
        <v>1.6338292759077298E-2</v>
      </c>
      <c r="AD358" s="17">
        <v>5.1486864467898E-3</v>
      </c>
      <c r="AE358" s="17">
        <v>0</v>
      </c>
      <c r="AF358" s="17">
        <v>4.29307399119793E-2</v>
      </c>
      <c r="AG358" s="17">
        <v>0</v>
      </c>
      <c r="AH358" s="17">
        <v>0</v>
      </c>
      <c r="AI358" s="17">
        <v>5.3940033818235698E-3</v>
      </c>
      <c r="AJ358" s="17"/>
      <c r="AK358" s="17">
        <v>0</v>
      </c>
      <c r="AL358" s="17">
        <v>8.0814780567216998E-3</v>
      </c>
      <c r="AM358" s="17">
        <v>2.3897301193027201E-2</v>
      </c>
      <c r="AN358" s="17">
        <v>1.7395551534975399E-2</v>
      </c>
      <c r="AO358" s="17">
        <v>1.00337410954785E-3</v>
      </c>
      <c r="AP358" s="17">
        <v>0</v>
      </c>
      <c r="AQ358" s="17">
        <v>6.9980538412667495E-5</v>
      </c>
      <c r="AR358" s="17"/>
      <c r="AS358" s="17">
        <v>1.1826290439358501E-2</v>
      </c>
      <c r="AT358" s="17">
        <v>6.4072247313325904E-3</v>
      </c>
      <c r="AU358" s="17"/>
      <c r="AV358" s="17">
        <v>3.67619704987431E-2</v>
      </c>
      <c r="AW358" s="17">
        <v>2.60129987685421E-3</v>
      </c>
      <c r="AX358" s="17">
        <v>1.20639619862733E-4</v>
      </c>
      <c r="AY358" s="17"/>
      <c r="AZ358" s="17">
        <v>0</v>
      </c>
      <c r="BA358" s="17">
        <v>8.2523556977784508E-3</v>
      </c>
      <c r="BB358" s="17"/>
      <c r="BC358" s="17">
        <v>1.70207162489719E-2</v>
      </c>
      <c r="BD358" s="17">
        <v>2.24306334079972E-3</v>
      </c>
      <c r="BE358" s="17"/>
      <c r="BF358" s="17">
        <v>7.8836860175112104E-3</v>
      </c>
      <c r="BG358" s="17">
        <v>6.4173333871815601E-3</v>
      </c>
      <c r="BH358" s="17"/>
      <c r="BI358" s="17">
        <v>3.1562921351164001E-2</v>
      </c>
      <c r="BJ358" s="17">
        <v>2.3376797406961E-3</v>
      </c>
      <c r="BK358" s="17"/>
      <c r="BL358" s="17">
        <v>1.01133476882533E-2</v>
      </c>
      <c r="BM358" s="17">
        <v>7.98628762317064E-3</v>
      </c>
      <c r="BN358" s="17">
        <v>1.39725332976542E-3</v>
      </c>
      <c r="BO358" s="17">
        <v>0</v>
      </c>
    </row>
    <row r="359" spans="2:67" x14ac:dyDescent="0.35">
      <c r="B359" t="s">
        <v>243</v>
      </c>
      <c r="C359" s="17">
        <v>6.41127362205475E-3</v>
      </c>
      <c r="D359" s="17">
        <v>0</v>
      </c>
      <c r="E359" s="17">
        <v>7.3003265587005101E-4</v>
      </c>
      <c r="F359" s="17">
        <v>1.7436617613431401E-3</v>
      </c>
      <c r="G359" s="17">
        <v>0</v>
      </c>
      <c r="H359" s="17">
        <v>0</v>
      </c>
      <c r="I359" s="17">
        <v>0</v>
      </c>
      <c r="J359" s="17">
        <v>1.1878555543746101E-3</v>
      </c>
      <c r="K359" s="17">
        <v>0</v>
      </c>
      <c r="L359" s="17">
        <v>7.3359752422425206E-2</v>
      </c>
      <c r="M359" s="17">
        <v>0</v>
      </c>
      <c r="N359" s="17">
        <v>0</v>
      </c>
      <c r="O359" s="17">
        <v>0</v>
      </c>
      <c r="P359" s="17">
        <v>0</v>
      </c>
      <c r="Q359" s="17">
        <v>0</v>
      </c>
      <c r="R359" s="17">
        <v>0</v>
      </c>
      <c r="S359" s="17">
        <v>0</v>
      </c>
      <c r="T359" s="17"/>
      <c r="U359" s="17">
        <v>7.3279450138869504E-3</v>
      </c>
      <c r="V359" s="17">
        <v>0</v>
      </c>
      <c r="W359" s="17">
        <v>1.45236036027329E-2</v>
      </c>
      <c r="X359" s="17">
        <v>0</v>
      </c>
      <c r="Y359" s="17"/>
      <c r="Z359" s="17">
        <v>1.4838753205924799E-2</v>
      </c>
      <c r="AA359" s="17">
        <v>6.2679552292160704E-4</v>
      </c>
      <c r="AB359" s="17">
        <v>0</v>
      </c>
      <c r="AC359" s="17">
        <v>0</v>
      </c>
      <c r="AD359" s="17">
        <v>0</v>
      </c>
      <c r="AE359" s="17">
        <v>0</v>
      </c>
      <c r="AF359" s="17">
        <v>8.7384342476891797E-3</v>
      </c>
      <c r="AG359" s="17">
        <v>0</v>
      </c>
      <c r="AH359" s="17">
        <v>0</v>
      </c>
      <c r="AI359" s="17">
        <v>0</v>
      </c>
      <c r="AJ359" s="17"/>
      <c r="AK359" s="17">
        <v>2.70148677482814E-2</v>
      </c>
      <c r="AL359" s="17">
        <v>0</v>
      </c>
      <c r="AM359" s="17">
        <v>0</v>
      </c>
      <c r="AN359" s="17">
        <v>2.96940345648081E-4</v>
      </c>
      <c r="AO359" s="17">
        <v>0</v>
      </c>
      <c r="AP359" s="17">
        <v>1.7394644273900401E-3</v>
      </c>
      <c r="AQ359" s="17">
        <v>1.0151707977270701E-3</v>
      </c>
      <c r="AR359" s="17"/>
      <c r="AS359" s="17">
        <v>1.16476693928777E-3</v>
      </c>
      <c r="AT359" s="17">
        <v>8.3654327238594992E-3</v>
      </c>
      <c r="AU359" s="17"/>
      <c r="AV359" s="17">
        <v>1.11743034702702E-3</v>
      </c>
      <c r="AW359" s="17">
        <v>0</v>
      </c>
      <c r="AX359" s="17">
        <v>2.1209179811831199E-3</v>
      </c>
      <c r="AY359" s="17"/>
      <c r="AZ359" s="17">
        <v>0</v>
      </c>
      <c r="BA359" s="17">
        <v>6.7160317515578497E-3</v>
      </c>
      <c r="BB359" s="17"/>
      <c r="BC359" s="17">
        <v>0</v>
      </c>
      <c r="BD359" s="17">
        <v>1.0362605407405001E-2</v>
      </c>
      <c r="BE359" s="17"/>
      <c r="BF359" s="17">
        <v>6.4367480115743404E-3</v>
      </c>
      <c r="BG359" s="17">
        <v>0</v>
      </c>
      <c r="BH359" s="17"/>
      <c r="BI359" s="17">
        <v>3.21527720912737E-2</v>
      </c>
      <c r="BJ359" s="17">
        <v>3.9004104714476697E-4</v>
      </c>
      <c r="BK359" s="17"/>
      <c r="BL359" s="17">
        <v>0</v>
      </c>
      <c r="BM359" s="17">
        <v>1.6278449462835399E-2</v>
      </c>
      <c r="BN359" s="17">
        <v>7.1764291760886595E-4</v>
      </c>
      <c r="BO359" s="17">
        <v>0</v>
      </c>
    </row>
    <row r="360" spans="2:67" x14ac:dyDescent="0.35">
      <c r="B360" t="s">
        <v>83</v>
      </c>
      <c r="C360" s="17">
        <v>1.4478839109141601E-2</v>
      </c>
      <c r="D360" s="17">
        <v>0</v>
      </c>
      <c r="E360" s="17">
        <v>0</v>
      </c>
      <c r="F360" s="17">
        <v>0</v>
      </c>
      <c r="G360" s="17">
        <v>3.0620571977978302E-2</v>
      </c>
      <c r="H360" s="17">
        <v>0</v>
      </c>
      <c r="I360" s="17">
        <v>0</v>
      </c>
      <c r="J360" s="17">
        <v>0</v>
      </c>
      <c r="K360" s="17">
        <v>0</v>
      </c>
      <c r="L360" s="17">
        <v>2.2026276351640199E-3</v>
      </c>
      <c r="M360" s="17">
        <v>6.5363988474062301E-2</v>
      </c>
      <c r="N360" s="17">
        <v>0</v>
      </c>
      <c r="O360" s="17">
        <v>0</v>
      </c>
      <c r="P360" s="17">
        <v>0</v>
      </c>
      <c r="Q360" s="17">
        <v>0</v>
      </c>
      <c r="R360" s="17">
        <v>0</v>
      </c>
      <c r="S360" s="17">
        <v>0</v>
      </c>
      <c r="T360" s="17"/>
      <c r="U360" s="17">
        <v>1.6167651474705801E-2</v>
      </c>
      <c r="V360" s="17">
        <v>5.9509320007892696E-3</v>
      </c>
      <c r="W360" s="17">
        <v>8.4084762184133792E-3</v>
      </c>
      <c r="X360" s="17">
        <v>0</v>
      </c>
      <c r="Y360" s="17"/>
      <c r="Z360" s="17">
        <v>0</v>
      </c>
      <c r="AA360" s="17">
        <v>0</v>
      </c>
      <c r="AB360" s="17">
        <v>9.8193703205965002E-2</v>
      </c>
      <c r="AC360" s="17">
        <v>0</v>
      </c>
      <c r="AD360" s="17">
        <v>0</v>
      </c>
      <c r="AE360" s="17">
        <v>0</v>
      </c>
      <c r="AF360" s="17">
        <v>0</v>
      </c>
      <c r="AG360" s="17">
        <v>0</v>
      </c>
      <c r="AH360" s="17">
        <v>0</v>
      </c>
      <c r="AI360" s="17">
        <v>0</v>
      </c>
      <c r="AJ360" s="17"/>
      <c r="AK360" s="17">
        <v>0</v>
      </c>
      <c r="AL360" s="17">
        <v>0</v>
      </c>
      <c r="AM360" s="17">
        <v>1.47390784258963E-2</v>
      </c>
      <c r="AN360" s="17">
        <v>3.1862418166033302E-2</v>
      </c>
      <c r="AO360" s="17">
        <v>0</v>
      </c>
      <c r="AP360" s="17">
        <v>0</v>
      </c>
      <c r="AQ360" s="17">
        <v>0</v>
      </c>
      <c r="AR360" s="17"/>
      <c r="AS360" s="17">
        <v>6.74344699627609E-4</v>
      </c>
      <c r="AT360" s="17">
        <v>1.96205800860038E-2</v>
      </c>
      <c r="AU360" s="17"/>
      <c r="AV360" s="17">
        <v>0</v>
      </c>
      <c r="AW360" s="17">
        <v>0</v>
      </c>
      <c r="AX360" s="17">
        <v>1.72744431978698E-3</v>
      </c>
      <c r="AY360" s="17"/>
      <c r="AZ360" s="17">
        <v>0</v>
      </c>
      <c r="BA360" s="17">
        <v>1.5167086746724699E-2</v>
      </c>
      <c r="BB360" s="17"/>
      <c r="BC360" s="17">
        <v>1.15209098313578E-2</v>
      </c>
      <c r="BD360" s="17">
        <v>1.63018403820742E-2</v>
      </c>
      <c r="BE360" s="17"/>
      <c r="BF360" s="17">
        <v>1.45363689556278E-2</v>
      </c>
      <c r="BG360" s="17">
        <v>0</v>
      </c>
      <c r="BH360" s="17"/>
      <c r="BI360" s="17">
        <v>0</v>
      </c>
      <c r="BJ360" s="17">
        <v>1.7865606114764499E-2</v>
      </c>
      <c r="BK360" s="17"/>
      <c r="BL360" s="17">
        <v>3.1460338253138397E-2</v>
      </c>
      <c r="BM360" s="17">
        <v>0</v>
      </c>
      <c r="BN360" s="17">
        <v>1.39725332976542E-3</v>
      </c>
      <c r="BO360" s="17">
        <v>0</v>
      </c>
    </row>
    <row r="361" spans="2:67" x14ac:dyDescent="0.35">
      <c r="B361" t="s">
        <v>244</v>
      </c>
      <c r="C361" s="17">
        <v>0.926508302837875</v>
      </c>
      <c r="D361" s="17">
        <v>0.97911671973160597</v>
      </c>
      <c r="E361" s="17">
        <v>0.90261293870889103</v>
      </c>
      <c r="F361" s="17">
        <v>0.92396787639911204</v>
      </c>
      <c r="G361" s="17">
        <v>0.96937942802202204</v>
      </c>
      <c r="H361" s="17">
        <v>1</v>
      </c>
      <c r="I361" s="17">
        <v>1</v>
      </c>
      <c r="J361" s="17">
        <v>0.91809047142830003</v>
      </c>
      <c r="K361" s="17">
        <v>1</v>
      </c>
      <c r="L361" s="17">
        <v>0.91988052710132495</v>
      </c>
      <c r="M361" s="17">
        <v>0.88594832995541695</v>
      </c>
      <c r="N361" s="17">
        <v>0.96781062686832697</v>
      </c>
      <c r="O361" s="17">
        <v>0.98555571589715196</v>
      </c>
      <c r="P361" s="17">
        <v>0.80601022318055604</v>
      </c>
      <c r="Q361" s="17">
        <v>1</v>
      </c>
      <c r="R361" s="17">
        <v>0.99946556660044805</v>
      </c>
      <c r="S361" s="17">
        <v>0.95956312789661302</v>
      </c>
      <c r="T361" s="17"/>
      <c r="U361" s="17">
        <v>0.93048273092166101</v>
      </c>
      <c r="V361" s="17">
        <v>0.91138957047612001</v>
      </c>
      <c r="W361" s="17">
        <v>0.87244363307329398</v>
      </c>
      <c r="X361" s="17">
        <v>0.93292759375315404</v>
      </c>
      <c r="Y361" s="17"/>
      <c r="Z361" s="17">
        <v>0.93475192189282597</v>
      </c>
      <c r="AA361" s="17">
        <v>0.96273370018717797</v>
      </c>
      <c r="AB361" s="17">
        <v>0.88404116830944601</v>
      </c>
      <c r="AC361" s="17">
        <v>0.96753166025714399</v>
      </c>
      <c r="AD361" s="17">
        <v>0.97480167863360601</v>
      </c>
      <c r="AE361" s="17">
        <v>0.93672196302664301</v>
      </c>
      <c r="AF361" s="17">
        <v>0.90201237112713895</v>
      </c>
      <c r="AG361" s="17">
        <v>0.95181158416306499</v>
      </c>
      <c r="AH361" s="17">
        <v>0.94935663961884798</v>
      </c>
      <c r="AI361" s="17">
        <v>0.96957606595205204</v>
      </c>
      <c r="AJ361" s="17"/>
      <c r="AK361" s="17">
        <v>0.90115133288225302</v>
      </c>
      <c r="AL361" s="17">
        <v>0.96302917738173099</v>
      </c>
      <c r="AM361" s="17">
        <v>0.94297057259108696</v>
      </c>
      <c r="AN361" s="17">
        <v>0.90075032260102605</v>
      </c>
      <c r="AO361" s="17">
        <v>0.98219308966388497</v>
      </c>
      <c r="AP361" s="17">
        <v>0.99150526466788202</v>
      </c>
      <c r="AQ361" s="17">
        <v>0.96022057915444103</v>
      </c>
      <c r="AR361" s="17"/>
      <c r="AS361" s="17">
        <v>0.92847834497614401</v>
      </c>
      <c r="AT361" s="17">
        <v>0.92577452396209803</v>
      </c>
      <c r="AU361" s="17"/>
      <c r="AV361" s="17">
        <v>0.888942704204709</v>
      </c>
      <c r="AW361" s="17">
        <v>0.98949466919793405</v>
      </c>
      <c r="AX361" s="17">
        <v>0.91829773642166301</v>
      </c>
      <c r="AY361" s="17"/>
      <c r="AZ361" s="17">
        <v>0.98529114650406602</v>
      </c>
      <c r="BA361" s="17">
        <v>0.92371407652050896</v>
      </c>
      <c r="BB361" s="17"/>
      <c r="BC361" s="17">
        <v>0.91476672400590897</v>
      </c>
      <c r="BD361" s="17">
        <v>0.93374475481043595</v>
      </c>
      <c r="BE361" s="17"/>
      <c r="BF361" s="17">
        <v>0.92648279659264898</v>
      </c>
      <c r="BG361" s="17">
        <v>0.93292759375315404</v>
      </c>
      <c r="BH361" s="17"/>
      <c r="BI361" s="17">
        <v>0.92737425444298505</v>
      </c>
      <c r="BJ361" s="17">
        <v>0.92630574679712196</v>
      </c>
      <c r="BK361" s="17"/>
      <c r="BL361" s="17">
        <v>0.90467572137693397</v>
      </c>
      <c r="BM361" s="17">
        <v>0.93897881109993697</v>
      </c>
      <c r="BN361" s="17">
        <v>0.95326082186980698</v>
      </c>
      <c r="BO361" s="17">
        <v>0.98116852593244697</v>
      </c>
    </row>
    <row r="362" spans="2:67" x14ac:dyDescent="0.35">
      <c r="B362" t="s">
        <v>245</v>
      </c>
      <c r="C362" s="17">
        <v>1.4289156330502E-2</v>
      </c>
      <c r="D362" s="17">
        <v>4.56239930807546E-5</v>
      </c>
      <c r="E362" s="17">
        <v>7.3175236148420499E-3</v>
      </c>
      <c r="F362" s="17">
        <v>1.86386063737619E-3</v>
      </c>
      <c r="G362" s="17">
        <v>0</v>
      </c>
      <c r="H362" s="17">
        <v>0</v>
      </c>
      <c r="I362" s="17">
        <v>0</v>
      </c>
      <c r="J362" s="17">
        <v>1.35162458996494E-3</v>
      </c>
      <c r="K362" s="17">
        <v>0</v>
      </c>
      <c r="L362" s="17">
        <v>7.5562380057589196E-2</v>
      </c>
      <c r="M362" s="17">
        <v>8.8546116938719808E-3</v>
      </c>
      <c r="N362" s="17">
        <v>1.60018376167749E-3</v>
      </c>
      <c r="O362" s="17">
        <v>0</v>
      </c>
      <c r="P362" s="17">
        <v>9.6794546283623897E-2</v>
      </c>
      <c r="Q362" s="17">
        <v>0</v>
      </c>
      <c r="R362" s="17">
        <v>0</v>
      </c>
      <c r="S362" s="17">
        <v>0</v>
      </c>
      <c r="T362" s="17"/>
      <c r="U362" s="17">
        <v>1.2853007380324299E-2</v>
      </c>
      <c r="V362" s="17">
        <v>2.10592473729872E-2</v>
      </c>
      <c r="W362" s="17">
        <v>2.6277299331201799E-2</v>
      </c>
      <c r="X362" s="17">
        <v>6.4173333871815601E-3</v>
      </c>
      <c r="Y362" s="17"/>
      <c r="Z362" s="17">
        <v>1.4838753205924799E-2</v>
      </c>
      <c r="AA362" s="17">
        <v>6.2679552292160704E-4</v>
      </c>
      <c r="AB362" s="17">
        <v>8.8679524507816101E-3</v>
      </c>
      <c r="AC362" s="17">
        <v>1.6338292759077298E-2</v>
      </c>
      <c r="AD362" s="17">
        <v>5.1486864467898E-3</v>
      </c>
      <c r="AE362" s="17">
        <v>0</v>
      </c>
      <c r="AF362" s="17">
        <v>5.1669174159668499E-2</v>
      </c>
      <c r="AG362" s="17">
        <v>0</v>
      </c>
      <c r="AH362" s="17">
        <v>0</v>
      </c>
      <c r="AI362" s="17">
        <v>5.3940033818235698E-3</v>
      </c>
      <c r="AJ362" s="17"/>
      <c r="AK362" s="17">
        <v>2.70148677482814E-2</v>
      </c>
      <c r="AL362" s="17">
        <v>8.0814780567216998E-3</v>
      </c>
      <c r="AM362" s="17">
        <v>2.3897301193027201E-2</v>
      </c>
      <c r="AN362" s="17">
        <v>1.7692491880623398E-2</v>
      </c>
      <c r="AO362" s="17">
        <v>1.00337410954785E-3</v>
      </c>
      <c r="AP362" s="17">
        <v>1.7394644273900401E-3</v>
      </c>
      <c r="AQ362" s="17">
        <v>1.0851513361397401E-3</v>
      </c>
      <c r="AR362" s="17"/>
      <c r="AS362" s="17">
        <v>1.29910573786463E-2</v>
      </c>
      <c r="AT362" s="17">
        <v>1.4772657455192101E-2</v>
      </c>
      <c r="AU362" s="17"/>
      <c r="AV362" s="17">
        <v>3.78794008457701E-2</v>
      </c>
      <c r="AW362" s="17">
        <v>2.60129987685421E-3</v>
      </c>
      <c r="AX362" s="17">
        <v>2.2415576010458502E-3</v>
      </c>
      <c r="AY362" s="17"/>
      <c r="AZ362" s="17">
        <v>0</v>
      </c>
      <c r="BA362" s="17">
        <v>1.49683874493363E-2</v>
      </c>
      <c r="BB362" s="17"/>
      <c r="BC362" s="17">
        <v>1.70207162489719E-2</v>
      </c>
      <c r="BD362" s="17">
        <v>1.2605668748204801E-2</v>
      </c>
      <c r="BE362" s="17"/>
      <c r="BF362" s="17">
        <v>1.43204340290855E-2</v>
      </c>
      <c r="BG362" s="17">
        <v>6.4173333871815601E-3</v>
      </c>
      <c r="BH362" s="17"/>
      <c r="BI362" s="17">
        <v>6.3715693442437701E-2</v>
      </c>
      <c r="BJ362" s="17">
        <v>2.7277207878408701E-3</v>
      </c>
      <c r="BK362" s="17"/>
      <c r="BL362" s="17">
        <v>1.01133476882533E-2</v>
      </c>
      <c r="BM362" s="17">
        <v>2.4264737086005999E-2</v>
      </c>
      <c r="BN362" s="17">
        <v>2.1148962473742801E-3</v>
      </c>
      <c r="BO362" s="17">
        <v>0</v>
      </c>
    </row>
    <row r="363" spans="2:67" x14ac:dyDescent="0.35">
      <c r="B363" t="s">
        <v>187</v>
      </c>
      <c r="C363" s="17">
        <v>0.91221914650737301</v>
      </c>
      <c r="D363" s="17">
        <v>0.97907109573852502</v>
      </c>
      <c r="E363" s="17">
        <v>0.89529541509404897</v>
      </c>
      <c r="F363" s="17">
        <v>0.92210401576173595</v>
      </c>
      <c r="G363" s="17">
        <v>0.96937942802202204</v>
      </c>
      <c r="H363" s="17">
        <v>1</v>
      </c>
      <c r="I363" s="17">
        <v>1</v>
      </c>
      <c r="J363" s="17">
        <v>0.91673884683833495</v>
      </c>
      <c r="K363" s="17">
        <v>1</v>
      </c>
      <c r="L363" s="17">
        <v>0.84431814704373498</v>
      </c>
      <c r="M363" s="17">
        <v>0.87709371826154503</v>
      </c>
      <c r="N363" s="17">
        <v>0.96621044310664905</v>
      </c>
      <c r="O363" s="17">
        <v>0.98555571589715196</v>
      </c>
      <c r="P363" s="17">
        <v>0.70921567689693199</v>
      </c>
      <c r="Q363" s="17">
        <v>1</v>
      </c>
      <c r="R363" s="17">
        <v>0.99946556660044805</v>
      </c>
      <c r="S363" s="17">
        <v>0.95956312789661302</v>
      </c>
      <c r="T363" s="17"/>
      <c r="U363" s="17">
        <v>0.91762972354133698</v>
      </c>
      <c r="V363" s="17">
        <v>0.89033032310313198</v>
      </c>
      <c r="W363" s="17">
        <v>0.84616633374209205</v>
      </c>
      <c r="X363" s="17">
        <v>0.92651026036597295</v>
      </c>
      <c r="Y363" s="17"/>
      <c r="Z363" s="17">
        <v>0.91991316868690098</v>
      </c>
      <c r="AA363" s="17">
        <v>0.96210690466425697</v>
      </c>
      <c r="AB363" s="17">
        <v>0.87517321585866403</v>
      </c>
      <c r="AC363" s="17">
        <v>0.95119336749806704</v>
      </c>
      <c r="AD363" s="17">
        <v>0.969652992186816</v>
      </c>
      <c r="AE363" s="17">
        <v>0.93672196302664301</v>
      </c>
      <c r="AF363" s="17">
        <v>0.85034319696746996</v>
      </c>
      <c r="AG363" s="17">
        <v>0.95181158416306499</v>
      </c>
      <c r="AH363" s="17">
        <v>0.94935663961884798</v>
      </c>
      <c r="AI363" s="17">
        <v>0.96418206257022898</v>
      </c>
      <c r="AJ363" s="17"/>
      <c r="AK363" s="17">
        <v>0.87413646513397103</v>
      </c>
      <c r="AL363" s="17">
        <v>0.954947699325009</v>
      </c>
      <c r="AM363" s="17">
        <v>0.91907327139805906</v>
      </c>
      <c r="AN363" s="17">
        <v>0.883057830720403</v>
      </c>
      <c r="AO363" s="17">
        <v>0.98118971555433698</v>
      </c>
      <c r="AP363" s="17">
        <v>0.98976580024049199</v>
      </c>
      <c r="AQ363" s="17">
        <v>0.95913542781830097</v>
      </c>
      <c r="AR363" s="17"/>
      <c r="AS363" s="17">
        <v>0.91548728759749798</v>
      </c>
      <c r="AT363" s="17">
        <v>0.91100186650690596</v>
      </c>
      <c r="AU363" s="17"/>
      <c r="AV363" s="17">
        <v>0.85106330335893898</v>
      </c>
      <c r="AW363" s="17">
        <v>0.98689336932107996</v>
      </c>
      <c r="AX363" s="17">
        <v>0.91605617882061796</v>
      </c>
      <c r="AY363" s="17"/>
      <c r="AZ363" s="17">
        <v>0.98529114650406602</v>
      </c>
      <c r="BA363" s="17">
        <v>0.90874568907117304</v>
      </c>
      <c r="BB363" s="17"/>
      <c r="BC363" s="17">
        <v>0.89774600775693703</v>
      </c>
      <c r="BD363" s="17">
        <v>0.92113908606223105</v>
      </c>
      <c r="BE363" s="17"/>
      <c r="BF363" s="17">
        <v>0.91216236256356398</v>
      </c>
      <c r="BG363" s="17">
        <v>0.92651026036597295</v>
      </c>
      <c r="BH363" s="17"/>
      <c r="BI363" s="17">
        <v>0.86365856100054805</v>
      </c>
      <c r="BJ363" s="17">
        <v>0.92357802600928096</v>
      </c>
      <c r="BK363" s="17"/>
      <c r="BL363" s="17">
        <v>0.89456237368867997</v>
      </c>
      <c r="BM363" s="17">
        <v>0.91471407401393101</v>
      </c>
      <c r="BN363" s="17">
        <v>0.95114592562243205</v>
      </c>
      <c r="BO363" s="17">
        <v>0.98116852593244697</v>
      </c>
    </row>
    <row r="364" spans="2:67" x14ac:dyDescent="0.35">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17"/>
      <c r="BB364" s="17"/>
      <c r="BC364" s="17"/>
      <c r="BD364" s="17"/>
      <c r="BE364" s="17"/>
      <c r="BF364" s="17"/>
      <c r="BG364" s="17"/>
      <c r="BH364" s="17"/>
      <c r="BI364" s="17"/>
      <c r="BJ364" s="17"/>
      <c r="BK364" s="17"/>
      <c r="BL364" s="17"/>
      <c r="BM364" s="17"/>
      <c r="BN364" s="17"/>
      <c r="BO364" s="17"/>
    </row>
    <row r="365" spans="2:67" x14ac:dyDescent="0.35">
      <c r="B365" s="6" t="s">
        <v>254</v>
      </c>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17"/>
      <c r="BB365" s="17"/>
      <c r="BC365" s="17"/>
      <c r="BD365" s="17"/>
      <c r="BE365" s="17"/>
      <c r="BF365" s="17"/>
      <c r="BG365" s="17"/>
      <c r="BH365" s="17"/>
      <c r="BI365" s="17"/>
      <c r="BJ365" s="17"/>
      <c r="BK365" s="17"/>
      <c r="BL365" s="17"/>
      <c r="BM365" s="17"/>
      <c r="BN365" s="17"/>
      <c r="BO365" s="17"/>
    </row>
    <row r="366" spans="2:67" x14ac:dyDescent="0.35">
      <c r="B366" s="24" t="s">
        <v>85</v>
      </c>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17"/>
      <c r="BB366" s="17"/>
      <c r="BC366" s="17"/>
      <c r="BD366" s="17"/>
      <c r="BE366" s="17"/>
      <c r="BF366" s="17"/>
      <c r="BG366" s="17"/>
      <c r="BH366" s="17"/>
      <c r="BI366" s="17"/>
      <c r="BJ366" s="17"/>
      <c r="BK366" s="17"/>
      <c r="BL366" s="17"/>
      <c r="BM366" s="17"/>
      <c r="BN366" s="17"/>
      <c r="BO366" s="17"/>
    </row>
    <row r="367" spans="2:67" x14ac:dyDescent="0.35">
      <c r="B367" t="s">
        <v>239</v>
      </c>
      <c r="C367" s="17">
        <v>0.76338931315338898</v>
      </c>
      <c r="D367" s="17">
        <v>0.80167273869970201</v>
      </c>
      <c r="E367" s="17">
        <v>0.76552181271596298</v>
      </c>
      <c r="F367" s="17">
        <v>0.69587150559644795</v>
      </c>
      <c r="G367" s="17">
        <v>0.79441728815333301</v>
      </c>
      <c r="H367" s="17">
        <v>0.361784819352854</v>
      </c>
      <c r="I367" s="17">
        <v>0.886691186785043</v>
      </c>
      <c r="J367" s="17">
        <v>0.86072393119341895</v>
      </c>
      <c r="K367" s="17">
        <v>0.87145884297608001</v>
      </c>
      <c r="L367" s="17">
        <v>0.65048050135813595</v>
      </c>
      <c r="M367" s="17">
        <v>0.74600234578029401</v>
      </c>
      <c r="N367" s="17">
        <v>0.84164976148443005</v>
      </c>
      <c r="O367" s="17">
        <v>0.96812429274115397</v>
      </c>
      <c r="P367" s="17">
        <v>0.67327041289424105</v>
      </c>
      <c r="Q367" s="17">
        <v>0.69841185826782504</v>
      </c>
      <c r="R367" s="17">
        <v>0.65260199720433498</v>
      </c>
      <c r="S367" s="17">
        <v>0.91819951297850699</v>
      </c>
      <c r="T367" s="17"/>
      <c r="U367" s="17">
        <v>0.78268322548326896</v>
      </c>
      <c r="V367" s="17">
        <v>0.68222823904007102</v>
      </c>
      <c r="W367" s="17">
        <v>0.57243339188433795</v>
      </c>
      <c r="X367" s="17">
        <v>0.681009109385036</v>
      </c>
      <c r="Y367" s="17"/>
      <c r="Z367" s="17">
        <v>0.75351755268905196</v>
      </c>
      <c r="AA367" s="17">
        <v>0.88903252967857604</v>
      </c>
      <c r="AB367" s="17">
        <v>0.68780580111364098</v>
      </c>
      <c r="AC367" s="17">
        <v>0.77749664441781496</v>
      </c>
      <c r="AD367" s="17">
        <v>0.726724704731744</v>
      </c>
      <c r="AE367" s="17">
        <v>0.65576570497436804</v>
      </c>
      <c r="AF367" s="17">
        <v>0.72203523542920001</v>
      </c>
      <c r="AG367" s="17">
        <v>0.680390105499314</v>
      </c>
      <c r="AH367" s="17">
        <v>0.83508827232702298</v>
      </c>
      <c r="AI367" s="17">
        <v>0.78907433801026405</v>
      </c>
      <c r="AJ367" s="17"/>
      <c r="AK367" s="17">
        <v>0.68500845245265496</v>
      </c>
      <c r="AL367" s="17">
        <v>0.82303547736052796</v>
      </c>
      <c r="AM367" s="17">
        <v>0.76581026878438596</v>
      </c>
      <c r="AN367" s="17">
        <v>0.79836796483509598</v>
      </c>
      <c r="AO367" s="17">
        <v>0.80554788970520896</v>
      </c>
      <c r="AP367" s="17">
        <v>0.74522396478402897</v>
      </c>
      <c r="AQ367" s="17">
        <v>0.81664271574011604</v>
      </c>
      <c r="AR367" s="17"/>
      <c r="AS367" s="17">
        <v>0.81826590444638303</v>
      </c>
      <c r="AT367" s="17">
        <v>0.74294950494663203</v>
      </c>
      <c r="AU367" s="17"/>
      <c r="AV367" s="17">
        <v>0.80001868645383001</v>
      </c>
      <c r="AW367" s="17">
        <v>0.76921423373146303</v>
      </c>
      <c r="AX367" s="17">
        <v>0.85609389150523196</v>
      </c>
      <c r="AY367" s="17"/>
      <c r="AZ367" s="17">
        <v>0.86846355126282604</v>
      </c>
      <c r="BA367" s="17">
        <v>0.75839463812422703</v>
      </c>
      <c r="BB367" s="17"/>
      <c r="BC367" s="17">
        <v>0.740066952886129</v>
      </c>
      <c r="BD367" s="17">
        <v>0.77776311606150395</v>
      </c>
      <c r="BE367" s="17"/>
      <c r="BF367" s="17">
        <v>0.76371664053375199</v>
      </c>
      <c r="BG367" s="17">
        <v>0.681009109385036</v>
      </c>
      <c r="BH367" s="17"/>
      <c r="BI367" s="17">
        <v>0.80998838234291903</v>
      </c>
      <c r="BJ367" s="17">
        <v>0.75248925487978002</v>
      </c>
      <c r="BK367" s="17"/>
      <c r="BL367" s="17">
        <v>0.776377516744854</v>
      </c>
      <c r="BM367" s="17">
        <v>0.76084214869219602</v>
      </c>
      <c r="BN367" s="17">
        <v>0.721895802507312</v>
      </c>
      <c r="BO367" s="17">
        <v>0.89954318644764797</v>
      </c>
    </row>
    <row r="368" spans="2:67" x14ac:dyDescent="0.35">
      <c r="B368" t="s">
        <v>240</v>
      </c>
      <c r="C368" s="17">
        <v>0.175674825479466</v>
      </c>
      <c r="D368" s="17">
        <v>0.183416160833303</v>
      </c>
      <c r="E368" s="17">
        <v>0.17395087274799301</v>
      </c>
      <c r="F368" s="17">
        <v>0.28454654373235899</v>
      </c>
      <c r="G368" s="17">
        <v>0.20534878841995999</v>
      </c>
      <c r="H368" s="17">
        <v>0</v>
      </c>
      <c r="I368" s="17">
        <v>9.3424146638144606E-2</v>
      </c>
      <c r="J368" s="17">
        <v>9.4634911080914694E-2</v>
      </c>
      <c r="K368" s="17">
        <v>0.12854115702391999</v>
      </c>
      <c r="L368" s="17">
        <v>0.22744632802655801</v>
      </c>
      <c r="M368" s="17">
        <v>0.16029129256654401</v>
      </c>
      <c r="N368" s="17">
        <v>0.14060021405958201</v>
      </c>
      <c r="O368" s="17">
        <v>3.0879994241129499E-2</v>
      </c>
      <c r="P368" s="17">
        <v>0.22953435656993901</v>
      </c>
      <c r="Q368" s="17">
        <v>0.202052886048837</v>
      </c>
      <c r="R368" s="17">
        <v>0.34721985832914698</v>
      </c>
      <c r="S368" s="17">
        <v>4.1363614918105897E-2</v>
      </c>
      <c r="T368" s="17"/>
      <c r="U368" s="17">
        <v>0.16754320523682401</v>
      </c>
      <c r="V368" s="17">
        <v>0.209689027099908</v>
      </c>
      <c r="W368" s="17">
        <v>0.25077252408767398</v>
      </c>
      <c r="X368" s="17">
        <v>0.246908920364039</v>
      </c>
      <c r="Y368" s="17"/>
      <c r="Z368" s="17">
        <v>0.19498211612648</v>
      </c>
      <c r="AA368" s="17">
        <v>7.3037270821636496E-2</v>
      </c>
      <c r="AB368" s="17">
        <v>0.187736751099086</v>
      </c>
      <c r="AC368" s="17">
        <v>0.15363514209792101</v>
      </c>
      <c r="AD368" s="17">
        <v>0.24591646608637899</v>
      </c>
      <c r="AE368" s="17">
        <v>0.28308443379158799</v>
      </c>
      <c r="AF368" s="17">
        <v>0.17752389989095399</v>
      </c>
      <c r="AG368" s="17">
        <v>0.27930330165719203</v>
      </c>
      <c r="AH368" s="17">
        <v>8.6017415312462098E-2</v>
      </c>
      <c r="AI368" s="17">
        <v>0.18405918471018701</v>
      </c>
      <c r="AJ368" s="17"/>
      <c r="AK368" s="17">
        <v>0.211788746636588</v>
      </c>
      <c r="AL368" s="17">
        <v>0.17400973880342199</v>
      </c>
      <c r="AM368" s="17">
        <v>0.19005715961865999</v>
      </c>
      <c r="AN368" s="17">
        <v>0.12604519071824699</v>
      </c>
      <c r="AO368" s="17">
        <v>0.182834198112552</v>
      </c>
      <c r="AP368" s="17">
        <v>0.25019197244868002</v>
      </c>
      <c r="AQ368" s="17">
        <v>0.144543244061626</v>
      </c>
      <c r="AR368" s="17"/>
      <c r="AS368" s="17">
        <v>0.12374656569020701</v>
      </c>
      <c r="AT368" s="17">
        <v>0.19501647272093001</v>
      </c>
      <c r="AU368" s="17"/>
      <c r="AV368" s="17">
        <v>6.7081801086106702E-2</v>
      </c>
      <c r="AW368" s="17">
        <v>0.211247376926046</v>
      </c>
      <c r="AX368" s="17">
        <v>0.111414072201586</v>
      </c>
      <c r="AY368" s="17"/>
      <c r="AZ368" s="17">
        <v>0.119003114333114</v>
      </c>
      <c r="BA368" s="17">
        <v>0.178368699692741</v>
      </c>
      <c r="BB368" s="17"/>
      <c r="BC368" s="17">
        <v>0.21165888550513001</v>
      </c>
      <c r="BD368" s="17">
        <v>0.153497490908026</v>
      </c>
      <c r="BE368" s="17"/>
      <c r="BF368" s="17">
        <v>0.17539178576112999</v>
      </c>
      <c r="BG368" s="17">
        <v>0.246908920364039</v>
      </c>
      <c r="BH368" s="17"/>
      <c r="BI368" s="17">
        <v>0.13043018818048299</v>
      </c>
      <c r="BJ368" s="17">
        <v>0.18625806655497701</v>
      </c>
      <c r="BK368" s="17"/>
      <c r="BL368" s="17">
        <v>0.153985708481096</v>
      </c>
      <c r="BM368" s="17">
        <v>0.182620765080409</v>
      </c>
      <c r="BN368" s="17">
        <v>0.228467462527885</v>
      </c>
      <c r="BO368" s="17">
        <v>9.8082922990215801E-2</v>
      </c>
    </row>
    <row r="369" spans="2:67" x14ac:dyDescent="0.35">
      <c r="B369" t="s">
        <v>241</v>
      </c>
      <c r="C369" s="17">
        <v>2.4307304373367099E-2</v>
      </c>
      <c r="D369" s="17">
        <v>1.48198524808336E-2</v>
      </c>
      <c r="E369" s="17">
        <v>5.9016924610523998E-2</v>
      </c>
      <c r="F369" s="17">
        <v>1.78382889098492E-2</v>
      </c>
      <c r="G369" s="17">
        <v>2.33923426706753E-4</v>
      </c>
      <c r="H369" s="17">
        <v>0</v>
      </c>
      <c r="I369" s="17">
        <v>1.9884666576812302E-2</v>
      </c>
      <c r="J369" s="17">
        <v>4.2183562099122399E-2</v>
      </c>
      <c r="K369" s="17">
        <v>0</v>
      </c>
      <c r="L369" s="17">
        <v>2.6635255516983501E-2</v>
      </c>
      <c r="M369" s="17">
        <v>7.0834315371143697E-3</v>
      </c>
      <c r="N369" s="17">
        <v>3.3106757803026002E-3</v>
      </c>
      <c r="O369" s="17">
        <v>9.9571301771683805E-4</v>
      </c>
      <c r="P369" s="17">
        <v>4.00684252196064E-4</v>
      </c>
      <c r="Q369" s="17">
        <v>9.9535255683337098E-2</v>
      </c>
      <c r="R369" s="17">
        <v>0</v>
      </c>
      <c r="S369" s="17">
        <v>4.0436872103386798E-2</v>
      </c>
      <c r="T369" s="17"/>
      <c r="U369" s="17">
        <v>1.6710997556200102E-2</v>
      </c>
      <c r="V369" s="17">
        <v>5.0054623175060403E-2</v>
      </c>
      <c r="W369" s="17">
        <v>0.13890035572336201</v>
      </c>
      <c r="X369" s="17">
        <v>6.3508431495366793E-2</v>
      </c>
      <c r="Y369" s="17"/>
      <c r="Z369" s="17">
        <v>2.6259391996017602E-2</v>
      </c>
      <c r="AA369" s="17">
        <v>1.5890932350682601E-2</v>
      </c>
      <c r="AB369" s="17">
        <v>1.01862411673439E-2</v>
      </c>
      <c r="AC369" s="17">
        <v>3.2266819741683599E-2</v>
      </c>
      <c r="AD369" s="17">
        <v>1.02125849562238E-2</v>
      </c>
      <c r="AE369" s="17">
        <v>5.4975979177560398E-2</v>
      </c>
      <c r="AF369" s="17">
        <v>9.5827195848894098E-2</v>
      </c>
      <c r="AG369" s="17">
        <v>4.0306592843493201E-2</v>
      </c>
      <c r="AH369" s="17">
        <v>7.8137905989569906E-2</v>
      </c>
      <c r="AI369" s="17">
        <v>2.2624414847262998E-2</v>
      </c>
      <c r="AJ369" s="17"/>
      <c r="AK369" s="17">
        <v>3.2692301704268401E-2</v>
      </c>
      <c r="AL369" s="17">
        <v>2.9547838360504102E-3</v>
      </c>
      <c r="AM369" s="17">
        <v>2.8531686214391901E-2</v>
      </c>
      <c r="AN369" s="17">
        <v>3.2806679879630998E-2</v>
      </c>
      <c r="AO369" s="17">
        <v>1.02730801582491E-2</v>
      </c>
      <c r="AP369" s="17">
        <v>4.4978271905488903E-3</v>
      </c>
      <c r="AQ369" s="17">
        <v>3.7798869400530802E-2</v>
      </c>
      <c r="AR369" s="17"/>
      <c r="AS369" s="17">
        <v>1.9994667751808699E-2</v>
      </c>
      <c r="AT369" s="17">
        <v>2.5913626182596201E-2</v>
      </c>
      <c r="AU369" s="17"/>
      <c r="AV369" s="17">
        <v>3.2190846111275297E-2</v>
      </c>
      <c r="AW369" s="17">
        <v>1.6269449380916599E-2</v>
      </c>
      <c r="AX369" s="17">
        <v>1.51769004540861E-2</v>
      </c>
      <c r="AY369" s="17"/>
      <c r="AZ369" s="17">
        <v>9.6970008211879292E-3</v>
      </c>
      <c r="BA369" s="17">
        <v>2.5001801137117401E-2</v>
      </c>
      <c r="BB369" s="17"/>
      <c r="BC369" s="17">
        <v>2.7473241506025599E-2</v>
      </c>
      <c r="BD369" s="17">
        <v>2.2356105787853499E-2</v>
      </c>
      <c r="BE369" s="17"/>
      <c r="BF369" s="17">
        <v>2.41515436242895E-2</v>
      </c>
      <c r="BG369" s="17">
        <v>6.3508431495366793E-2</v>
      </c>
      <c r="BH369" s="17"/>
      <c r="BI369" s="17">
        <v>1.2839069538524201E-2</v>
      </c>
      <c r="BJ369" s="17">
        <v>2.69898564107648E-2</v>
      </c>
      <c r="BK369" s="17"/>
      <c r="BL369" s="17">
        <v>3.0897192560337398E-2</v>
      </c>
      <c r="BM369" s="17">
        <v>1.2892763475903599E-2</v>
      </c>
      <c r="BN369" s="17">
        <v>3.3697605961925697E-2</v>
      </c>
      <c r="BO369" s="17">
        <v>2.3738905621360998E-3</v>
      </c>
    </row>
    <row r="370" spans="2:67" x14ac:dyDescent="0.35">
      <c r="B370" t="s">
        <v>242</v>
      </c>
      <c r="C370" s="17">
        <v>1.4091943474084399E-2</v>
      </c>
      <c r="D370" s="17">
        <v>9.1247986161509199E-5</v>
      </c>
      <c r="E370" s="17">
        <v>1.51038992552036E-3</v>
      </c>
      <c r="F370" s="17">
        <v>0</v>
      </c>
      <c r="G370" s="17">
        <v>0</v>
      </c>
      <c r="H370" s="17">
        <v>0.319107590323573</v>
      </c>
      <c r="I370" s="17">
        <v>0</v>
      </c>
      <c r="J370" s="17">
        <v>8.18845177951639E-5</v>
      </c>
      <c r="K370" s="17">
        <v>0</v>
      </c>
      <c r="L370" s="17">
        <v>1.9875535040733399E-2</v>
      </c>
      <c r="M370" s="17">
        <v>2.1258941641985302E-2</v>
      </c>
      <c r="N370" s="17">
        <v>1.4439348675685301E-2</v>
      </c>
      <c r="O370" s="17">
        <v>0</v>
      </c>
      <c r="P370" s="17">
        <v>9.6794546283623897E-2</v>
      </c>
      <c r="Q370" s="17">
        <v>0</v>
      </c>
      <c r="R370" s="17">
        <v>0</v>
      </c>
      <c r="S370" s="17">
        <v>0</v>
      </c>
      <c r="T370" s="17"/>
      <c r="U370" s="17">
        <v>9.5669752351138105E-3</v>
      </c>
      <c r="V370" s="17">
        <v>4.0309046592856501E-2</v>
      </c>
      <c r="W370" s="17">
        <v>1.66480393166345E-2</v>
      </c>
      <c r="X370" s="17">
        <v>7.0152356073625603E-3</v>
      </c>
      <c r="Y370" s="17"/>
      <c r="Z370" s="17">
        <v>1.04021859825249E-2</v>
      </c>
      <c r="AA370" s="17">
        <v>2.2039267149104699E-2</v>
      </c>
      <c r="AB370" s="17">
        <v>1.60775034139642E-2</v>
      </c>
      <c r="AC370" s="17">
        <v>3.66013937425805E-2</v>
      </c>
      <c r="AD370" s="17">
        <v>1.5254455858635101E-2</v>
      </c>
      <c r="AE370" s="17">
        <v>3.5911951412470099E-3</v>
      </c>
      <c r="AF370" s="17">
        <v>3.0539174715848999E-4</v>
      </c>
      <c r="AG370" s="17">
        <v>0</v>
      </c>
      <c r="AH370" s="17">
        <v>7.5640637094466295E-4</v>
      </c>
      <c r="AI370" s="17">
        <v>4.2420624322862897E-3</v>
      </c>
      <c r="AJ370" s="17"/>
      <c r="AK370" s="17">
        <v>4.3495631458207201E-2</v>
      </c>
      <c r="AL370" s="17">
        <v>0</v>
      </c>
      <c r="AM370" s="17">
        <v>1.56008853825621E-2</v>
      </c>
      <c r="AN370" s="17">
        <v>1.0620806055344399E-2</v>
      </c>
      <c r="AO370" s="17">
        <v>1.55335827292054E-4</v>
      </c>
      <c r="AP370" s="17">
        <v>8.6235576742559394E-5</v>
      </c>
      <c r="AQ370" s="17">
        <v>0</v>
      </c>
      <c r="AR370" s="17"/>
      <c r="AS370" s="17">
        <v>3.6635345995432798E-2</v>
      </c>
      <c r="AT370" s="17">
        <v>5.6952334560753303E-3</v>
      </c>
      <c r="AU370" s="17"/>
      <c r="AV370" s="17">
        <v>9.8442193829970395E-2</v>
      </c>
      <c r="AW370" s="17">
        <v>3.2689399615746101E-3</v>
      </c>
      <c r="AX370" s="17">
        <v>1.55876915193091E-2</v>
      </c>
      <c r="AY370" s="17"/>
      <c r="AZ370" s="17">
        <v>2.8363335828720899E-3</v>
      </c>
      <c r="BA370" s="17">
        <v>1.4626975796689199E-2</v>
      </c>
      <c r="BB370" s="17"/>
      <c r="BC370" s="17">
        <v>4.6191988889108604E-3</v>
      </c>
      <c r="BD370" s="17">
        <v>1.9930090304246601E-2</v>
      </c>
      <c r="BE370" s="17"/>
      <c r="BF370" s="17">
        <v>1.4120061882896899E-2</v>
      </c>
      <c r="BG370" s="17">
        <v>7.0152356073625603E-3</v>
      </c>
      <c r="BH370" s="17"/>
      <c r="BI370" s="17">
        <v>1.45895878467998E-2</v>
      </c>
      <c r="BJ370" s="17">
        <v>1.3975538731318699E-2</v>
      </c>
      <c r="BK370" s="17"/>
      <c r="BL370" s="17">
        <v>9.1319405528959095E-3</v>
      </c>
      <c r="BM370" s="17">
        <v>2.0711573325196801E-2</v>
      </c>
      <c r="BN370" s="17">
        <v>1.45418756731118E-2</v>
      </c>
      <c r="BO370" s="17">
        <v>0</v>
      </c>
    </row>
    <row r="371" spans="2:67" x14ac:dyDescent="0.35">
      <c r="B371" t="s">
        <v>243</v>
      </c>
      <c r="C371" s="17">
        <v>8.8144133245305102E-3</v>
      </c>
      <c r="D371" s="17">
        <v>0</v>
      </c>
      <c r="E371" s="17">
        <v>0</v>
      </c>
      <c r="F371" s="17">
        <v>0</v>
      </c>
      <c r="G371" s="17">
        <v>0</v>
      </c>
      <c r="H371" s="17">
        <v>0.319107590323573</v>
      </c>
      <c r="I371" s="17">
        <v>0</v>
      </c>
      <c r="J371" s="17">
        <v>2.3757111087492301E-3</v>
      </c>
      <c r="K371" s="17">
        <v>0</v>
      </c>
      <c r="L371" s="17">
        <v>7.3359752422425206E-2</v>
      </c>
      <c r="M371" s="17">
        <v>0</v>
      </c>
      <c r="N371" s="17">
        <v>0</v>
      </c>
      <c r="O371" s="17">
        <v>0</v>
      </c>
      <c r="P371" s="17">
        <v>0</v>
      </c>
      <c r="Q371" s="17">
        <v>0</v>
      </c>
      <c r="R371" s="17">
        <v>1.78144466517421E-4</v>
      </c>
      <c r="S371" s="17">
        <v>0</v>
      </c>
      <c r="T371" s="17"/>
      <c r="U371" s="17">
        <v>7.3279450138869504E-3</v>
      </c>
      <c r="V371" s="17">
        <v>1.77190640921033E-2</v>
      </c>
      <c r="W371" s="17">
        <v>8.6373505469334293E-3</v>
      </c>
      <c r="X371" s="17">
        <v>1.5583031481964599E-3</v>
      </c>
      <c r="Y371" s="17"/>
      <c r="Z371" s="17">
        <v>1.4838753205924799E-2</v>
      </c>
      <c r="AA371" s="17">
        <v>0</v>
      </c>
      <c r="AB371" s="17">
        <v>0</v>
      </c>
      <c r="AC371" s="17">
        <v>0</v>
      </c>
      <c r="AD371" s="17">
        <v>1.89178836701781E-3</v>
      </c>
      <c r="AE371" s="17">
        <v>2.58268691523569E-3</v>
      </c>
      <c r="AF371" s="17">
        <v>0</v>
      </c>
      <c r="AG371" s="17">
        <v>0</v>
      </c>
      <c r="AH371" s="17">
        <v>0</v>
      </c>
      <c r="AI371" s="17">
        <v>0</v>
      </c>
      <c r="AJ371" s="17"/>
      <c r="AK371" s="17">
        <v>2.70148677482814E-2</v>
      </c>
      <c r="AL371" s="17">
        <v>0</v>
      </c>
      <c r="AM371" s="17">
        <v>0</v>
      </c>
      <c r="AN371" s="17">
        <v>2.96940345648081E-4</v>
      </c>
      <c r="AO371" s="17">
        <v>1.18949619669767E-3</v>
      </c>
      <c r="AP371" s="17">
        <v>0</v>
      </c>
      <c r="AQ371" s="17">
        <v>0</v>
      </c>
      <c r="AR371" s="17"/>
      <c r="AS371" s="17">
        <v>3.4635000497445898E-4</v>
      </c>
      <c r="AT371" s="17">
        <v>1.19685011797741E-2</v>
      </c>
      <c r="AU371" s="17"/>
      <c r="AV371" s="17">
        <v>1.14904217179018E-3</v>
      </c>
      <c r="AW371" s="17">
        <v>0</v>
      </c>
      <c r="AX371" s="17">
        <v>0</v>
      </c>
      <c r="AY371" s="17"/>
      <c r="AZ371" s="17">
        <v>0</v>
      </c>
      <c r="BA371" s="17">
        <v>9.2334040392943306E-3</v>
      </c>
      <c r="BB371" s="17"/>
      <c r="BC371" s="17">
        <v>6.8848669702045997E-3</v>
      </c>
      <c r="BD371" s="17">
        <v>1.0003611959716999E-2</v>
      </c>
      <c r="BE371" s="17"/>
      <c r="BF371" s="17">
        <v>8.8432445658603396E-3</v>
      </c>
      <c r="BG371" s="17">
        <v>1.5583031481964599E-3</v>
      </c>
      <c r="BH371" s="17"/>
      <c r="BI371" s="17">
        <v>3.21527720912737E-2</v>
      </c>
      <c r="BJ371" s="17">
        <v>3.3553027673387001E-3</v>
      </c>
      <c r="BK371" s="17"/>
      <c r="BL371" s="17">
        <v>1.3571979457837401E-5</v>
      </c>
      <c r="BM371" s="17">
        <v>2.2697206575359601E-2</v>
      </c>
      <c r="BN371" s="17">
        <v>0</v>
      </c>
      <c r="BO371" s="17">
        <v>0</v>
      </c>
    </row>
    <row r="372" spans="2:67" x14ac:dyDescent="0.35">
      <c r="B372" t="s">
        <v>83</v>
      </c>
      <c r="C372" s="17">
        <v>1.37222001951631E-2</v>
      </c>
      <c r="D372" s="17">
        <v>0</v>
      </c>
      <c r="E372" s="17">
        <v>0</v>
      </c>
      <c r="F372" s="17">
        <v>1.7436617613431401E-3</v>
      </c>
      <c r="G372" s="17">
        <v>0</v>
      </c>
      <c r="H372" s="17">
        <v>0</v>
      </c>
      <c r="I372" s="17">
        <v>0</v>
      </c>
      <c r="J372" s="17">
        <v>0</v>
      </c>
      <c r="K372" s="17">
        <v>0</v>
      </c>
      <c r="L372" s="17">
        <v>2.2026276351640199E-3</v>
      </c>
      <c r="M372" s="17">
        <v>6.5363988474062301E-2</v>
      </c>
      <c r="N372" s="17">
        <v>0</v>
      </c>
      <c r="O372" s="17">
        <v>0</v>
      </c>
      <c r="P372" s="17">
        <v>0</v>
      </c>
      <c r="Q372" s="17">
        <v>0</v>
      </c>
      <c r="R372" s="17">
        <v>0</v>
      </c>
      <c r="S372" s="17">
        <v>0</v>
      </c>
      <c r="T372" s="17"/>
      <c r="U372" s="17">
        <v>1.6167651474705801E-2</v>
      </c>
      <c r="V372" s="17">
        <v>0</v>
      </c>
      <c r="W372" s="17">
        <v>1.26083384410578E-2</v>
      </c>
      <c r="X372" s="17">
        <v>0</v>
      </c>
      <c r="Y372" s="17"/>
      <c r="Z372" s="17">
        <v>0</v>
      </c>
      <c r="AA372" s="17">
        <v>0</v>
      </c>
      <c r="AB372" s="17">
        <v>9.8193703205965002E-2</v>
      </c>
      <c r="AC372" s="17">
        <v>0</v>
      </c>
      <c r="AD372" s="17">
        <v>0</v>
      </c>
      <c r="AE372" s="17">
        <v>0</v>
      </c>
      <c r="AF372" s="17">
        <v>4.3082770837936102E-3</v>
      </c>
      <c r="AG372" s="17">
        <v>0</v>
      </c>
      <c r="AH372" s="17">
        <v>0</v>
      </c>
      <c r="AI372" s="17">
        <v>0</v>
      </c>
      <c r="AJ372" s="17"/>
      <c r="AK372" s="17">
        <v>0</v>
      </c>
      <c r="AL372" s="17">
        <v>0</v>
      </c>
      <c r="AM372" s="17">
        <v>0</v>
      </c>
      <c r="AN372" s="17">
        <v>3.1862418166033302E-2</v>
      </c>
      <c r="AO372" s="17">
        <v>0</v>
      </c>
      <c r="AP372" s="17">
        <v>0</v>
      </c>
      <c r="AQ372" s="17">
        <v>1.0151707977270701E-3</v>
      </c>
      <c r="AR372" s="17"/>
      <c r="AS372" s="17">
        <v>1.0111661111937701E-3</v>
      </c>
      <c r="AT372" s="17">
        <v>1.8456661513992299E-2</v>
      </c>
      <c r="AU372" s="17"/>
      <c r="AV372" s="17">
        <v>1.11743034702702E-3</v>
      </c>
      <c r="AW372" s="17">
        <v>0</v>
      </c>
      <c r="AX372" s="17">
        <v>1.72744431978698E-3</v>
      </c>
      <c r="AY372" s="17"/>
      <c r="AZ372" s="17">
        <v>0</v>
      </c>
      <c r="BA372" s="17">
        <v>1.43744812099305E-2</v>
      </c>
      <c r="BB372" s="17"/>
      <c r="BC372" s="17">
        <v>9.2968542436003398E-3</v>
      </c>
      <c r="BD372" s="17">
        <v>1.6449584978652902E-2</v>
      </c>
      <c r="BE372" s="17"/>
      <c r="BF372" s="17">
        <v>1.3776723632072E-2</v>
      </c>
      <c r="BG372" s="17">
        <v>0</v>
      </c>
      <c r="BH372" s="17"/>
      <c r="BI372" s="17">
        <v>0</v>
      </c>
      <c r="BJ372" s="17">
        <v>1.6931980655821001E-2</v>
      </c>
      <c r="BK372" s="17"/>
      <c r="BL372" s="17">
        <v>2.95940696813589E-2</v>
      </c>
      <c r="BM372" s="17">
        <v>2.3554285093552001E-4</v>
      </c>
      <c r="BN372" s="17">
        <v>1.39725332976542E-3</v>
      </c>
      <c r="BO372" s="17">
        <v>0</v>
      </c>
    </row>
    <row r="373" spans="2:67" x14ac:dyDescent="0.35">
      <c r="B373" t="s">
        <v>244</v>
      </c>
      <c r="C373" s="17">
        <v>0.93906413863285498</v>
      </c>
      <c r="D373" s="17">
        <v>0.98508889953300505</v>
      </c>
      <c r="E373" s="17">
        <v>0.93947268546395601</v>
      </c>
      <c r="F373" s="17">
        <v>0.98041804932880805</v>
      </c>
      <c r="G373" s="17">
        <v>0.99976607657329297</v>
      </c>
      <c r="H373" s="17">
        <v>0.361784819352854</v>
      </c>
      <c r="I373" s="17">
        <v>0.98011533342318802</v>
      </c>
      <c r="J373" s="17">
        <v>0.95535884227433299</v>
      </c>
      <c r="K373" s="17">
        <v>1</v>
      </c>
      <c r="L373" s="17">
        <v>0.87792682938469402</v>
      </c>
      <c r="M373" s="17">
        <v>0.90629363834683796</v>
      </c>
      <c r="N373" s="17">
        <v>0.98224997554401206</v>
      </c>
      <c r="O373" s="17">
        <v>0.99900428698228305</v>
      </c>
      <c r="P373" s="17">
        <v>0.90280476946417998</v>
      </c>
      <c r="Q373" s="17">
        <v>0.90046474431666301</v>
      </c>
      <c r="R373" s="17">
        <v>0.99982185553348202</v>
      </c>
      <c r="S373" s="17">
        <v>0.95956312789661302</v>
      </c>
      <c r="T373" s="17"/>
      <c r="U373" s="17">
        <v>0.95022643072009305</v>
      </c>
      <c r="V373" s="17">
        <v>0.89191726613998001</v>
      </c>
      <c r="W373" s="17">
        <v>0.82320591597201198</v>
      </c>
      <c r="X373" s="17">
        <v>0.927918029749074</v>
      </c>
      <c r="Y373" s="17"/>
      <c r="Z373" s="17">
        <v>0.94849966881553305</v>
      </c>
      <c r="AA373" s="17">
        <v>0.96206980050021296</v>
      </c>
      <c r="AB373" s="17">
        <v>0.87554255221272703</v>
      </c>
      <c r="AC373" s="17">
        <v>0.93113178651573603</v>
      </c>
      <c r="AD373" s="17">
        <v>0.97264117081812296</v>
      </c>
      <c r="AE373" s="17">
        <v>0.93885013876595702</v>
      </c>
      <c r="AF373" s="17">
        <v>0.89955913532015397</v>
      </c>
      <c r="AG373" s="17">
        <v>0.95969340715650697</v>
      </c>
      <c r="AH373" s="17">
        <v>0.92110568763948497</v>
      </c>
      <c r="AI373" s="17">
        <v>0.97313352272045095</v>
      </c>
      <c r="AJ373" s="17"/>
      <c r="AK373" s="17">
        <v>0.89679719908924305</v>
      </c>
      <c r="AL373" s="17">
        <v>0.99704521616395003</v>
      </c>
      <c r="AM373" s="17">
        <v>0.95586742840304595</v>
      </c>
      <c r="AN373" s="17">
        <v>0.92441315555334302</v>
      </c>
      <c r="AO373" s="17">
        <v>0.98838208781776105</v>
      </c>
      <c r="AP373" s="17">
        <v>0.99541593723270805</v>
      </c>
      <c r="AQ373" s="17">
        <v>0.96118595980174204</v>
      </c>
      <c r="AR373" s="17"/>
      <c r="AS373" s="17">
        <v>0.94201247013658995</v>
      </c>
      <c r="AT373" s="17">
        <v>0.93796597766756196</v>
      </c>
      <c r="AU373" s="17"/>
      <c r="AV373" s="17">
        <v>0.86710048753993696</v>
      </c>
      <c r="AW373" s="17">
        <v>0.98046161065750903</v>
      </c>
      <c r="AX373" s="17">
        <v>0.96750796370681802</v>
      </c>
      <c r="AY373" s="17"/>
      <c r="AZ373" s="17">
        <v>0.98746666559593999</v>
      </c>
      <c r="BA373" s="17">
        <v>0.93676333781696897</v>
      </c>
      <c r="BB373" s="17"/>
      <c r="BC373" s="17">
        <v>0.95172583839125902</v>
      </c>
      <c r="BD373" s="17">
        <v>0.93126060696952995</v>
      </c>
      <c r="BE373" s="17"/>
      <c r="BF373" s="17">
        <v>0.939108426294881</v>
      </c>
      <c r="BG373" s="17">
        <v>0.927918029749074</v>
      </c>
      <c r="BH373" s="17"/>
      <c r="BI373" s="17">
        <v>0.94041857052340205</v>
      </c>
      <c r="BJ373" s="17">
        <v>0.93874732143475703</v>
      </c>
      <c r="BK373" s="17"/>
      <c r="BL373" s="17">
        <v>0.93036322522595005</v>
      </c>
      <c r="BM373" s="17">
        <v>0.94346291377260405</v>
      </c>
      <c r="BN373" s="17">
        <v>0.95036326503519697</v>
      </c>
      <c r="BO373" s="17">
        <v>0.99762610943786401</v>
      </c>
    </row>
    <row r="374" spans="2:67" x14ac:dyDescent="0.35">
      <c r="B374" t="s">
        <v>245</v>
      </c>
      <c r="C374" s="17">
        <v>2.2906356798614899E-2</v>
      </c>
      <c r="D374" s="17">
        <v>9.1247986161509199E-5</v>
      </c>
      <c r="E374" s="17">
        <v>1.51038992552036E-3</v>
      </c>
      <c r="F374" s="17">
        <v>0</v>
      </c>
      <c r="G374" s="17">
        <v>0</v>
      </c>
      <c r="H374" s="17">
        <v>0.638215180647146</v>
      </c>
      <c r="I374" s="17">
        <v>0</v>
      </c>
      <c r="J374" s="17">
        <v>2.4575956265443901E-3</v>
      </c>
      <c r="K374" s="17">
        <v>0</v>
      </c>
      <c r="L374" s="17">
        <v>9.3235287463158595E-2</v>
      </c>
      <c r="M374" s="17">
        <v>2.1258941641985302E-2</v>
      </c>
      <c r="N374" s="17">
        <v>1.4439348675685301E-2</v>
      </c>
      <c r="O374" s="17">
        <v>0</v>
      </c>
      <c r="P374" s="17">
        <v>9.6794546283623897E-2</v>
      </c>
      <c r="Q374" s="17">
        <v>0</v>
      </c>
      <c r="R374" s="17">
        <v>1.78144466517421E-4</v>
      </c>
      <c r="S374" s="17">
        <v>0</v>
      </c>
      <c r="T374" s="17"/>
      <c r="U374" s="17">
        <v>1.68949202490008E-2</v>
      </c>
      <c r="V374" s="17">
        <v>5.8028110684959798E-2</v>
      </c>
      <c r="W374" s="17">
        <v>2.52853898635679E-2</v>
      </c>
      <c r="X374" s="17">
        <v>8.5735387555590202E-3</v>
      </c>
      <c r="Y374" s="17"/>
      <c r="Z374" s="17">
        <v>2.5240939188449701E-2</v>
      </c>
      <c r="AA374" s="17">
        <v>2.2039267149104699E-2</v>
      </c>
      <c r="AB374" s="17">
        <v>1.60775034139642E-2</v>
      </c>
      <c r="AC374" s="17">
        <v>3.66013937425805E-2</v>
      </c>
      <c r="AD374" s="17">
        <v>1.7146244225652901E-2</v>
      </c>
      <c r="AE374" s="17">
        <v>6.1738820564826999E-3</v>
      </c>
      <c r="AF374" s="17">
        <v>3.0539174715848999E-4</v>
      </c>
      <c r="AG374" s="17">
        <v>0</v>
      </c>
      <c r="AH374" s="17">
        <v>7.5640637094466295E-4</v>
      </c>
      <c r="AI374" s="17">
        <v>4.2420624322862897E-3</v>
      </c>
      <c r="AJ374" s="17"/>
      <c r="AK374" s="17">
        <v>7.0510499206488705E-2</v>
      </c>
      <c r="AL374" s="17">
        <v>0</v>
      </c>
      <c r="AM374" s="17">
        <v>1.56008853825621E-2</v>
      </c>
      <c r="AN374" s="17">
        <v>1.09177464009925E-2</v>
      </c>
      <c r="AO374" s="17">
        <v>1.3448320239897199E-3</v>
      </c>
      <c r="AP374" s="17">
        <v>8.6235576742559394E-5</v>
      </c>
      <c r="AQ374" s="17">
        <v>0</v>
      </c>
      <c r="AR374" s="17"/>
      <c r="AS374" s="17">
        <v>3.6981696000407203E-2</v>
      </c>
      <c r="AT374" s="17">
        <v>1.7663734635849401E-2</v>
      </c>
      <c r="AU374" s="17"/>
      <c r="AV374" s="17">
        <v>9.9591236001760605E-2</v>
      </c>
      <c r="AW374" s="17">
        <v>3.2689399615746101E-3</v>
      </c>
      <c r="AX374" s="17">
        <v>1.55876915193091E-2</v>
      </c>
      <c r="AY374" s="17"/>
      <c r="AZ374" s="17">
        <v>2.8363335828720899E-3</v>
      </c>
      <c r="BA374" s="17">
        <v>2.3860379835983499E-2</v>
      </c>
      <c r="BB374" s="17"/>
      <c r="BC374" s="17">
        <v>1.15040658591155E-2</v>
      </c>
      <c r="BD374" s="17">
        <v>2.9933702263963601E-2</v>
      </c>
      <c r="BE374" s="17"/>
      <c r="BF374" s="17">
        <v>2.2963306448757201E-2</v>
      </c>
      <c r="BG374" s="17">
        <v>8.5735387555590202E-3</v>
      </c>
      <c r="BH374" s="17"/>
      <c r="BI374" s="17">
        <v>4.6742359938073498E-2</v>
      </c>
      <c r="BJ374" s="17">
        <v>1.73308414986574E-2</v>
      </c>
      <c r="BK374" s="17"/>
      <c r="BL374" s="17">
        <v>9.1455125323537494E-3</v>
      </c>
      <c r="BM374" s="17">
        <v>4.3408779900556402E-2</v>
      </c>
      <c r="BN374" s="17">
        <v>1.45418756731118E-2</v>
      </c>
      <c r="BO374" s="17">
        <v>0</v>
      </c>
    </row>
    <row r="375" spans="2:67" x14ac:dyDescent="0.35">
      <c r="B375" t="s">
        <v>187</v>
      </c>
      <c r="C375" s="17">
        <v>0.91615778183424001</v>
      </c>
      <c r="D375" s="17">
        <v>0.98499765154684304</v>
      </c>
      <c r="E375" s="17">
        <v>0.93796229553843502</v>
      </c>
      <c r="F375" s="17">
        <v>0.98041804932880805</v>
      </c>
      <c r="G375" s="17">
        <v>0.99976607657329297</v>
      </c>
      <c r="H375" s="17">
        <v>-0.27643036129429299</v>
      </c>
      <c r="I375" s="17">
        <v>0.98011533342318802</v>
      </c>
      <c r="J375" s="17">
        <v>0.95290124664778897</v>
      </c>
      <c r="K375" s="17">
        <v>1</v>
      </c>
      <c r="L375" s="17">
        <v>0.78469154192153501</v>
      </c>
      <c r="M375" s="17">
        <v>0.88503469670485302</v>
      </c>
      <c r="N375" s="17">
        <v>0.96781062686832697</v>
      </c>
      <c r="O375" s="17">
        <v>0.99900428698228305</v>
      </c>
      <c r="P375" s="17">
        <v>0.80601022318055604</v>
      </c>
      <c r="Q375" s="17">
        <v>0.90046474431666301</v>
      </c>
      <c r="R375" s="17">
        <v>0.99964371106696503</v>
      </c>
      <c r="S375" s="17">
        <v>0.95956312789661302</v>
      </c>
      <c r="T375" s="17"/>
      <c r="U375" s="17">
        <v>0.93333151047109297</v>
      </c>
      <c r="V375" s="17">
        <v>0.83388915545501996</v>
      </c>
      <c r="W375" s="17">
        <v>0.79792052610844399</v>
      </c>
      <c r="X375" s="17">
        <v>0.91934449099351501</v>
      </c>
      <c r="Y375" s="17"/>
      <c r="Z375" s="17">
        <v>0.923258729627083</v>
      </c>
      <c r="AA375" s="17">
        <v>0.94003053335110798</v>
      </c>
      <c r="AB375" s="17">
        <v>0.85946504879876295</v>
      </c>
      <c r="AC375" s="17">
        <v>0.89453039277315505</v>
      </c>
      <c r="AD375" s="17">
        <v>0.95549492659247004</v>
      </c>
      <c r="AE375" s="17">
        <v>0.93267625670947396</v>
      </c>
      <c r="AF375" s="17">
        <v>0.89925374357299503</v>
      </c>
      <c r="AG375" s="17">
        <v>0.95969340715650697</v>
      </c>
      <c r="AH375" s="17">
        <v>0.92034928126854099</v>
      </c>
      <c r="AI375" s="17">
        <v>0.96889146028816397</v>
      </c>
      <c r="AJ375" s="17"/>
      <c r="AK375" s="17">
        <v>0.82628669988275405</v>
      </c>
      <c r="AL375" s="17">
        <v>0.99704521616395003</v>
      </c>
      <c r="AM375" s="17">
        <v>0.94026654302048396</v>
      </c>
      <c r="AN375" s="17">
        <v>0.91349540915235095</v>
      </c>
      <c r="AO375" s="17">
        <v>0.987037255793771</v>
      </c>
      <c r="AP375" s="17">
        <v>0.99532970165596601</v>
      </c>
      <c r="AQ375" s="17">
        <v>0.96118595980174204</v>
      </c>
      <c r="AR375" s="17"/>
      <c r="AS375" s="17">
        <v>0.90503077413618305</v>
      </c>
      <c r="AT375" s="17">
        <v>0.92030224303171304</v>
      </c>
      <c r="AU375" s="17"/>
      <c r="AV375" s="17">
        <v>0.76750925153817695</v>
      </c>
      <c r="AW375" s="17">
        <v>0.97719267069593396</v>
      </c>
      <c r="AX375" s="17">
        <v>0.95192027218750896</v>
      </c>
      <c r="AY375" s="17"/>
      <c r="AZ375" s="17">
        <v>0.98463033201306804</v>
      </c>
      <c r="BA375" s="17">
        <v>0.91290295798098497</v>
      </c>
      <c r="BB375" s="17"/>
      <c r="BC375" s="17">
        <v>0.94022177253214301</v>
      </c>
      <c r="BD375" s="17">
        <v>0.90132690470556698</v>
      </c>
      <c r="BE375" s="17"/>
      <c r="BF375" s="17">
        <v>0.91614511984612401</v>
      </c>
      <c r="BG375" s="17">
        <v>0.91934449099351501</v>
      </c>
      <c r="BH375" s="17"/>
      <c r="BI375" s="17">
        <v>0.89367621058532898</v>
      </c>
      <c r="BJ375" s="17">
        <v>0.92141647993609899</v>
      </c>
      <c r="BK375" s="17"/>
      <c r="BL375" s="17">
        <v>0.92121771269359598</v>
      </c>
      <c r="BM375" s="17">
        <v>0.90005413387204802</v>
      </c>
      <c r="BN375" s="17">
        <v>0.93582138936208503</v>
      </c>
      <c r="BO375" s="17">
        <v>0.99762610943786401</v>
      </c>
    </row>
    <row r="376" spans="2:67" x14ac:dyDescent="0.35">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17"/>
      <c r="BB376" s="17"/>
      <c r="BC376" s="17"/>
      <c r="BD376" s="17"/>
      <c r="BE376" s="17"/>
      <c r="BF376" s="17"/>
      <c r="BG376" s="17"/>
      <c r="BH376" s="17"/>
      <c r="BI376" s="17"/>
      <c r="BJ376" s="17"/>
      <c r="BK376" s="17"/>
      <c r="BL376" s="17"/>
      <c r="BM376" s="17"/>
      <c r="BN376" s="17"/>
      <c r="BO376" s="17"/>
    </row>
    <row r="377" spans="2:67" x14ac:dyDescent="0.35">
      <c r="B377" s="6" t="s">
        <v>255</v>
      </c>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17"/>
      <c r="BB377" s="17"/>
      <c r="BC377" s="17"/>
      <c r="BD377" s="17"/>
      <c r="BE377" s="17"/>
      <c r="BF377" s="17"/>
      <c r="BG377" s="17"/>
      <c r="BH377" s="17"/>
      <c r="BI377" s="17"/>
      <c r="BJ377" s="17"/>
      <c r="BK377" s="17"/>
      <c r="BL377" s="17"/>
      <c r="BM377" s="17"/>
      <c r="BN377" s="17"/>
      <c r="BO377" s="17"/>
    </row>
    <row r="378" spans="2:67" x14ac:dyDescent="0.35">
      <c r="B378" s="24" t="s">
        <v>85</v>
      </c>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17"/>
      <c r="BB378" s="17"/>
      <c r="BC378" s="17"/>
      <c r="BD378" s="17"/>
      <c r="BE378" s="17"/>
      <c r="BF378" s="17"/>
      <c r="BG378" s="17"/>
      <c r="BH378" s="17"/>
      <c r="BI378" s="17"/>
      <c r="BJ378" s="17"/>
      <c r="BK378" s="17"/>
      <c r="BL378" s="17"/>
      <c r="BM378" s="17"/>
      <c r="BN378" s="17"/>
      <c r="BO378" s="17"/>
    </row>
    <row r="379" spans="2:67" x14ac:dyDescent="0.35">
      <c r="B379" t="s">
        <v>239</v>
      </c>
      <c r="C379" s="17">
        <v>0.47115908859493599</v>
      </c>
      <c r="D379" s="17">
        <v>0.38875710096942101</v>
      </c>
      <c r="E379" s="17">
        <v>0.57019845032104199</v>
      </c>
      <c r="F379" s="17">
        <v>0.40676619277863102</v>
      </c>
      <c r="G379" s="17">
        <v>0.43864189433069001</v>
      </c>
      <c r="H379" s="17">
        <v>0.35690922518888402</v>
      </c>
      <c r="I379" s="17">
        <v>0.88358546410998096</v>
      </c>
      <c r="J379" s="17">
        <v>0.43502744975713697</v>
      </c>
      <c r="K379" s="17">
        <v>0.44435140682781599</v>
      </c>
      <c r="L379" s="17">
        <v>0.48903683744742998</v>
      </c>
      <c r="M379" s="17">
        <v>0.38411417277191301</v>
      </c>
      <c r="N379" s="17">
        <v>0.69130044177724803</v>
      </c>
      <c r="O379" s="17">
        <v>0.49651500443799101</v>
      </c>
      <c r="P379" s="17">
        <v>0.162672216838435</v>
      </c>
      <c r="Q379" s="17">
        <v>0.65977632215272997</v>
      </c>
      <c r="R379" s="17">
        <v>0.56359162998921997</v>
      </c>
      <c r="S379" s="17">
        <v>0.60980871528886704</v>
      </c>
      <c r="T379" s="17"/>
      <c r="U379" s="17">
        <v>0.476585568658911</v>
      </c>
      <c r="V379" s="17">
        <v>0.44647701768750298</v>
      </c>
      <c r="W379" s="17">
        <v>0.42067388767415398</v>
      </c>
      <c r="X379" s="17">
        <v>0.49707450665360597</v>
      </c>
      <c r="Y379" s="17"/>
      <c r="Z379" s="17">
        <v>0.44485572875823998</v>
      </c>
      <c r="AA379" s="17">
        <v>0.67408507961923003</v>
      </c>
      <c r="AB379" s="17">
        <v>0.33067699836671799</v>
      </c>
      <c r="AC379" s="17">
        <v>0.49550377553220598</v>
      </c>
      <c r="AD379" s="17">
        <v>0.35748973113861698</v>
      </c>
      <c r="AE379" s="17">
        <v>0.46503438599323099</v>
      </c>
      <c r="AF379" s="17">
        <v>0.67925470533198495</v>
      </c>
      <c r="AG379" s="17">
        <v>0.25885249861221299</v>
      </c>
      <c r="AH379" s="17">
        <v>0.67972894979603804</v>
      </c>
      <c r="AI379" s="17">
        <v>0.53223539679273801</v>
      </c>
      <c r="AJ379" s="17"/>
      <c r="AK379" s="17">
        <v>0.35330595337103499</v>
      </c>
      <c r="AL379" s="17">
        <v>0.52871349096173204</v>
      </c>
      <c r="AM379" s="17">
        <v>0.47595247410386798</v>
      </c>
      <c r="AN379" s="17">
        <v>0.48985015864998699</v>
      </c>
      <c r="AO379" s="17">
        <v>0.57112800773098404</v>
      </c>
      <c r="AP379" s="17">
        <v>0.58318563068293405</v>
      </c>
      <c r="AQ379" s="17">
        <v>0.64252161688785403</v>
      </c>
      <c r="AR379" s="17"/>
      <c r="AS379" s="17">
        <v>0.62033115820913098</v>
      </c>
      <c r="AT379" s="17">
        <v>0.41559717374421601</v>
      </c>
      <c r="AU379" s="17"/>
      <c r="AV379" s="17">
        <v>0.63901317211779796</v>
      </c>
      <c r="AW379" s="17">
        <v>0.61867898458440695</v>
      </c>
      <c r="AX379" s="17">
        <v>0.64217767148705995</v>
      </c>
      <c r="AY379" s="17"/>
      <c r="AZ379" s="17">
        <v>0.86848993425547305</v>
      </c>
      <c r="BA379" s="17">
        <v>0.452272076051774</v>
      </c>
      <c r="BB379" s="17"/>
      <c r="BC379" s="17">
        <v>0.49694557240242698</v>
      </c>
      <c r="BD379" s="17">
        <v>0.45526662180792199</v>
      </c>
      <c r="BE379" s="17"/>
      <c r="BF379" s="17">
        <v>0.47105611694014299</v>
      </c>
      <c r="BG379" s="17">
        <v>0.49707450665360597</v>
      </c>
      <c r="BH379" s="17"/>
      <c r="BI379" s="17">
        <v>0.60073617145307201</v>
      </c>
      <c r="BJ379" s="17">
        <v>0.44084951849744602</v>
      </c>
      <c r="BK379" s="17"/>
      <c r="BL379" s="17">
        <v>0.35876008059200398</v>
      </c>
      <c r="BM379" s="17">
        <v>0.55003983338847395</v>
      </c>
      <c r="BN379" s="17">
        <v>0.57274985289918401</v>
      </c>
      <c r="BO379" s="17">
        <v>0.84301838167120802</v>
      </c>
    </row>
    <row r="380" spans="2:67" x14ac:dyDescent="0.35">
      <c r="B380" t="s">
        <v>240</v>
      </c>
      <c r="C380" s="17">
        <v>0.30002809110469397</v>
      </c>
      <c r="D380" s="17">
        <v>0.34435161098341199</v>
      </c>
      <c r="E380" s="17">
        <v>0.20171388583765201</v>
      </c>
      <c r="F380" s="17">
        <v>0.15476949997138301</v>
      </c>
      <c r="G380" s="17">
        <v>0.24322401504344399</v>
      </c>
      <c r="H380" s="17">
        <v>0.64065297772913099</v>
      </c>
      <c r="I380" s="17">
        <v>0.113308813214957</v>
      </c>
      <c r="J380" s="17">
        <v>0.39783557998972402</v>
      </c>
      <c r="K380" s="17">
        <v>0.55564859317218396</v>
      </c>
      <c r="L380" s="17">
        <v>0.31036579639071998</v>
      </c>
      <c r="M380" s="17">
        <v>0.33475296090384998</v>
      </c>
      <c r="N380" s="17">
        <v>0.233192139064023</v>
      </c>
      <c r="O380" s="17">
        <v>5.97427810630103E-3</v>
      </c>
      <c r="P380" s="17">
        <v>0.49118764162528</v>
      </c>
      <c r="Q380" s="17">
        <v>0.23791163671510199</v>
      </c>
      <c r="R380" s="17">
        <v>0.34704171386263</v>
      </c>
      <c r="S380" s="17">
        <v>0.30869971196121399</v>
      </c>
      <c r="T380" s="17"/>
      <c r="U380" s="17">
        <v>0.28943793605170498</v>
      </c>
      <c r="V380" s="17">
        <v>0.355179952501255</v>
      </c>
      <c r="W380" s="17">
        <v>0.33719240001670597</v>
      </c>
      <c r="X380" s="17">
        <v>0.335455049068484</v>
      </c>
      <c r="Y380" s="17"/>
      <c r="Z380" s="17">
        <v>0.33296469308200999</v>
      </c>
      <c r="AA380" s="17">
        <v>0.21818348945921401</v>
      </c>
      <c r="AB380" s="17">
        <v>0.27459497528879001</v>
      </c>
      <c r="AC380" s="17">
        <v>0.18174264992768299</v>
      </c>
      <c r="AD380" s="17">
        <v>0.385889446295901</v>
      </c>
      <c r="AE380" s="17">
        <v>0.36452137442170701</v>
      </c>
      <c r="AF380" s="17">
        <v>0.21650775817864801</v>
      </c>
      <c r="AG380" s="17">
        <v>0.488319156427582</v>
      </c>
      <c r="AH380" s="17">
        <v>0.189632235966535</v>
      </c>
      <c r="AI380" s="17">
        <v>0.28039331767787101</v>
      </c>
      <c r="AJ380" s="17"/>
      <c r="AK380" s="17">
        <v>0.34119305820446899</v>
      </c>
      <c r="AL380" s="17">
        <v>0.33551841728820703</v>
      </c>
      <c r="AM380" s="17">
        <v>0.30827000850790498</v>
      </c>
      <c r="AN380" s="17">
        <v>0.305377621228206</v>
      </c>
      <c r="AO380" s="17">
        <v>0.14361093155268501</v>
      </c>
      <c r="AP380" s="17">
        <v>0.19813773488492201</v>
      </c>
      <c r="AQ380" s="17">
        <v>0.23286912564272599</v>
      </c>
      <c r="AR380" s="17"/>
      <c r="AS380" s="17">
        <v>0.25139958151441499</v>
      </c>
      <c r="AT380" s="17">
        <v>0.318140684944549</v>
      </c>
      <c r="AU380" s="17"/>
      <c r="AV380" s="17">
        <v>0.217488676847408</v>
      </c>
      <c r="AW380" s="17">
        <v>0.29280266726610399</v>
      </c>
      <c r="AX380" s="17">
        <v>0.238986957611451</v>
      </c>
      <c r="AY380" s="17"/>
      <c r="AZ380" s="17">
        <v>6.8981368579289895E-2</v>
      </c>
      <c r="BA380" s="17">
        <v>0.31101083355737003</v>
      </c>
      <c r="BB380" s="17"/>
      <c r="BC380" s="17">
        <v>0.27757071854044402</v>
      </c>
      <c r="BD380" s="17">
        <v>0.31386879347673402</v>
      </c>
      <c r="BE380" s="17"/>
      <c r="BF380" s="17">
        <v>0.29988732654216399</v>
      </c>
      <c r="BG380" s="17">
        <v>0.335455049068484</v>
      </c>
      <c r="BH380" s="17"/>
      <c r="BI380" s="17">
        <v>0.220530565762704</v>
      </c>
      <c r="BJ380" s="17">
        <v>0.31862347667582902</v>
      </c>
      <c r="BK380" s="17"/>
      <c r="BL380" s="17">
        <v>0.34617012017596299</v>
      </c>
      <c r="BM380" s="17">
        <v>0.26759772140145299</v>
      </c>
      <c r="BN380" s="17">
        <v>0.27772286193382101</v>
      </c>
      <c r="BO380" s="17">
        <v>8.5769576708059098E-2</v>
      </c>
    </row>
    <row r="381" spans="2:67" x14ac:dyDescent="0.35">
      <c r="B381" t="s">
        <v>241</v>
      </c>
      <c r="C381" s="17">
        <v>0.14093303735229701</v>
      </c>
      <c r="D381" s="17">
        <v>0.178582171999039</v>
      </c>
      <c r="E381" s="17">
        <v>0.17862868542701399</v>
      </c>
      <c r="F381" s="17">
        <v>0.13236209765455001</v>
      </c>
      <c r="G381" s="17">
        <v>0.28751351864788699</v>
      </c>
      <c r="H381" s="17">
        <v>2.4377970819849299E-3</v>
      </c>
      <c r="I381" s="17">
        <v>2.48457814005003E-3</v>
      </c>
      <c r="J381" s="17">
        <v>8.4285239680449694E-2</v>
      </c>
      <c r="K381" s="17">
        <v>0</v>
      </c>
      <c r="L381" s="17">
        <v>0.19368580811484101</v>
      </c>
      <c r="M381" s="17">
        <v>0.143422923992752</v>
      </c>
      <c r="N381" s="17">
        <v>4.6628721807358497E-2</v>
      </c>
      <c r="O381" s="17">
        <v>0.49551929142027401</v>
      </c>
      <c r="P381" s="17">
        <v>0.12632626858354701</v>
      </c>
      <c r="Q381" s="17">
        <v>0.10231204113216801</v>
      </c>
      <c r="R381" s="17">
        <v>2.7623923772539601E-3</v>
      </c>
      <c r="S381" s="17">
        <v>8.1491572749919597E-2</v>
      </c>
      <c r="T381" s="17"/>
      <c r="U381" s="17">
        <v>0.13645389783520501</v>
      </c>
      <c r="V381" s="17">
        <v>0.162254907988226</v>
      </c>
      <c r="W381" s="17">
        <v>0.17475765620992401</v>
      </c>
      <c r="X381" s="17">
        <v>0.12853384004322799</v>
      </c>
      <c r="Y381" s="17"/>
      <c r="Z381" s="17">
        <v>0.12878595476101301</v>
      </c>
      <c r="AA381" s="17">
        <v>5.54518569144671E-2</v>
      </c>
      <c r="AB381" s="17">
        <v>0.17238362914073499</v>
      </c>
      <c r="AC381" s="17">
        <v>0.31130136603264602</v>
      </c>
      <c r="AD381" s="17">
        <v>0.23586920410149601</v>
      </c>
      <c r="AE381" s="17">
        <v>0.133303483302433</v>
      </c>
      <c r="AF381" s="17">
        <v>8.5245224263573199E-2</v>
      </c>
      <c r="AG381" s="17">
        <v>0.25166504099401998</v>
      </c>
      <c r="AH381" s="17">
        <v>9.2935440638560393E-2</v>
      </c>
      <c r="AI381" s="17">
        <v>0.119042358064748</v>
      </c>
      <c r="AJ381" s="17"/>
      <c r="AK381" s="17">
        <v>0.192769770988722</v>
      </c>
      <c r="AL381" s="17">
        <v>9.5039615948491196E-2</v>
      </c>
      <c r="AM381" s="17">
        <v>0.21545159106096801</v>
      </c>
      <c r="AN381" s="17">
        <v>8.8522974985714598E-2</v>
      </c>
      <c r="AO381" s="17">
        <v>0.16736433851990301</v>
      </c>
      <c r="AP381" s="17">
        <v>0.15210740096050801</v>
      </c>
      <c r="AQ381" s="17">
        <v>0.123420043970005</v>
      </c>
      <c r="AR381" s="17"/>
      <c r="AS381" s="17">
        <v>8.2965118986957201E-2</v>
      </c>
      <c r="AT381" s="17">
        <v>0.16252426788639501</v>
      </c>
      <c r="AU381" s="17"/>
      <c r="AV381" s="17">
        <v>3.6159587797958498E-2</v>
      </c>
      <c r="AW381" s="17">
        <v>8.7047934601633306E-2</v>
      </c>
      <c r="AX381" s="17">
        <v>8.6673834376333206E-2</v>
      </c>
      <c r="AY381" s="17"/>
      <c r="AZ381" s="17">
        <v>4.0095438901375603E-2</v>
      </c>
      <c r="BA381" s="17">
        <v>0.14572632487972001</v>
      </c>
      <c r="BB381" s="17"/>
      <c r="BC381" s="17">
        <v>0.16450109933601201</v>
      </c>
      <c r="BD381" s="17">
        <v>0.12640780602930299</v>
      </c>
      <c r="BE381" s="17"/>
      <c r="BF381" s="17">
        <v>0.14098230400360601</v>
      </c>
      <c r="BG381" s="17">
        <v>0.12853384004322799</v>
      </c>
      <c r="BH381" s="17"/>
      <c r="BI381" s="17">
        <v>0.15813492287774</v>
      </c>
      <c r="BJ381" s="17">
        <v>0.136909318468973</v>
      </c>
      <c r="BK381" s="17"/>
      <c r="BL381" s="17">
        <v>0.15594481189623299</v>
      </c>
      <c r="BM381" s="17">
        <v>0.1195127304503</v>
      </c>
      <c r="BN381" s="17">
        <v>0.14767698993415301</v>
      </c>
      <c r="BO381" s="17">
        <v>6.9826481129953794E-2</v>
      </c>
    </row>
    <row r="382" spans="2:67" x14ac:dyDescent="0.35">
      <c r="B382" t="s">
        <v>242</v>
      </c>
      <c r="C382" s="17">
        <v>3.86220405027538E-2</v>
      </c>
      <c r="D382" s="17">
        <v>6.6220431037826599E-2</v>
      </c>
      <c r="E382" s="17">
        <v>8.3068188343057598E-4</v>
      </c>
      <c r="F382" s="17">
        <v>0.174220907445017</v>
      </c>
      <c r="G382" s="17">
        <v>0</v>
      </c>
      <c r="H382" s="17">
        <v>0</v>
      </c>
      <c r="I382" s="17">
        <v>6.2114453501250599E-4</v>
      </c>
      <c r="J382" s="17">
        <v>4.3125764100111499E-2</v>
      </c>
      <c r="K382" s="17">
        <v>0</v>
      </c>
      <c r="L382" s="17">
        <v>4.4052552703280397E-3</v>
      </c>
      <c r="M382" s="17">
        <v>3.4678370994417597E-2</v>
      </c>
      <c r="N382" s="17">
        <v>1.4439348675685301E-2</v>
      </c>
      <c r="O382" s="17">
        <v>9.9571301771683805E-4</v>
      </c>
      <c r="P382" s="17">
        <v>0.123019326669114</v>
      </c>
      <c r="Q382" s="17">
        <v>0</v>
      </c>
      <c r="R382" s="17">
        <v>8.6426119304378796E-2</v>
      </c>
      <c r="S382" s="17">
        <v>0</v>
      </c>
      <c r="T382" s="17"/>
      <c r="U382" s="17">
        <v>4.2630295923632003E-2</v>
      </c>
      <c r="V382" s="17">
        <v>1.33472817554424E-2</v>
      </c>
      <c r="W382" s="17">
        <v>5.4329672777412602E-2</v>
      </c>
      <c r="X382" s="17">
        <v>1.9923985358692199E-2</v>
      </c>
      <c r="Y382" s="17"/>
      <c r="Z382" s="17">
        <v>2.9129859333676601E-2</v>
      </c>
      <c r="AA382" s="17">
        <v>5.2279574007088103E-2</v>
      </c>
      <c r="AB382" s="17">
        <v>9.1419459595802902E-2</v>
      </c>
      <c r="AC382" s="17">
        <v>8.4583583131498898E-5</v>
      </c>
      <c r="AD382" s="17">
        <v>3.6833187232369401E-3</v>
      </c>
      <c r="AE382" s="17">
        <v>3.6794117879429697E-2</v>
      </c>
      <c r="AF382" s="17">
        <v>1.8703046009559899E-2</v>
      </c>
      <c r="AG382" s="17">
        <v>0</v>
      </c>
      <c r="AH382" s="17">
        <v>1.1104065181058199E-3</v>
      </c>
      <c r="AI382" s="17">
        <v>5.9171067039155402E-2</v>
      </c>
      <c r="AJ382" s="17"/>
      <c r="AK382" s="17">
        <v>4.8475581914357198E-2</v>
      </c>
      <c r="AL382" s="17">
        <v>3.4691434729163403E-2</v>
      </c>
      <c r="AM382" s="17">
        <v>1.0666727504314E-4</v>
      </c>
      <c r="AN382" s="17">
        <v>5.9415807676520799E-2</v>
      </c>
      <c r="AO382" s="17">
        <v>4.0842876301074998E-2</v>
      </c>
      <c r="AP382" s="17">
        <v>2.0302760637986701E-2</v>
      </c>
      <c r="AQ382" s="17">
        <v>1.12105293086708E-3</v>
      </c>
      <c r="AR382" s="17"/>
      <c r="AS382" s="17">
        <v>4.1441200293444003E-2</v>
      </c>
      <c r="AT382" s="17">
        <v>3.7571991947109203E-2</v>
      </c>
      <c r="AU382" s="17"/>
      <c r="AV382" s="17">
        <v>9.5986190833236201E-2</v>
      </c>
      <c r="AW382" s="17">
        <v>1.47041354785564E-3</v>
      </c>
      <c r="AX382" s="17">
        <v>3.1031708468210299E-2</v>
      </c>
      <c r="AY382" s="17"/>
      <c r="AZ382" s="17">
        <v>2.36040334582987E-3</v>
      </c>
      <c r="BA382" s="17">
        <v>4.0345727458595E-2</v>
      </c>
      <c r="BB382" s="17"/>
      <c r="BC382" s="17">
        <v>1.8231926635334499E-2</v>
      </c>
      <c r="BD382" s="17">
        <v>5.11886707513977E-2</v>
      </c>
      <c r="BE382" s="17"/>
      <c r="BF382" s="17">
        <v>3.8696334873588402E-2</v>
      </c>
      <c r="BG382" s="17">
        <v>1.9923985358692199E-2</v>
      </c>
      <c r="BH382" s="17"/>
      <c r="BI382" s="17">
        <v>1.9942158440876101E-2</v>
      </c>
      <c r="BJ382" s="17">
        <v>4.2991479776110501E-2</v>
      </c>
      <c r="BK382" s="17"/>
      <c r="BL382" s="17">
        <v>3.8200830927516402E-2</v>
      </c>
      <c r="BM382" s="17">
        <v>5.4174656046090001E-2</v>
      </c>
      <c r="BN382" s="17">
        <v>1.61813409349868E-3</v>
      </c>
      <c r="BO382" s="17">
        <v>1.38556049077881E-3</v>
      </c>
    </row>
    <row r="383" spans="2:67" x14ac:dyDescent="0.35">
      <c r="B383" t="s">
        <v>243</v>
      </c>
      <c r="C383" s="17">
        <v>3.4229498249145798E-2</v>
      </c>
      <c r="D383" s="17">
        <v>2.2043061017221699E-2</v>
      </c>
      <c r="E383" s="17">
        <v>4.8628296530860898E-2</v>
      </c>
      <c r="F383" s="17">
        <v>0.13188130215041799</v>
      </c>
      <c r="G383" s="17">
        <v>3.0620571977978302E-2</v>
      </c>
      <c r="H383" s="17">
        <v>0</v>
      </c>
      <c r="I383" s="17">
        <v>0</v>
      </c>
      <c r="J383" s="17">
        <v>3.9644081954782903E-2</v>
      </c>
      <c r="K383" s="17">
        <v>0</v>
      </c>
      <c r="L383" s="17">
        <v>2.5063027766801401E-3</v>
      </c>
      <c r="M383" s="17">
        <v>3.3240277016068201E-2</v>
      </c>
      <c r="N383" s="17">
        <v>0</v>
      </c>
      <c r="O383" s="17">
        <v>9.9571301771683805E-4</v>
      </c>
      <c r="P383" s="17">
        <v>9.6794546283623897E-2</v>
      </c>
      <c r="Q383" s="17">
        <v>0</v>
      </c>
      <c r="R383" s="17">
        <v>1.78144466517421E-4</v>
      </c>
      <c r="S383" s="17">
        <v>0</v>
      </c>
      <c r="T383" s="17"/>
      <c r="U383" s="17">
        <v>3.8724650055840498E-2</v>
      </c>
      <c r="V383" s="17">
        <v>1.1738945234657299E-2</v>
      </c>
      <c r="W383" s="17">
        <v>1.3046383321804401E-2</v>
      </c>
      <c r="X383" s="17">
        <v>1.58246557297981E-2</v>
      </c>
      <c r="Y383" s="17"/>
      <c r="Z383" s="17">
        <v>6.2046266617244397E-2</v>
      </c>
      <c r="AA383" s="17">
        <v>0</v>
      </c>
      <c r="AB383" s="17">
        <v>3.2731234401988302E-2</v>
      </c>
      <c r="AC383" s="17">
        <v>1.13676249243337E-2</v>
      </c>
      <c r="AD383" s="17">
        <v>1.7068299740749301E-2</v>
      </c>
      <c r="AE383" s="17">
        <v>3.4663840319936297E-4</v>
      </c>
      <c r="AF383" s="17">
        <v>0</v>
      </c>
      <c r="AG383" s="17">
        <v>1.1633039661852901E-3</v>
      </c>
      <c r="AH383" s="17">
        <v>3.5794393828094399E-2</v>
      </c>
      <c r="AI383" s="17">
        <v>9.1578604254869602E-3</v>
      </c>
      <c r="AJ383" s="17"/>
      <c r="AK383" s="17">
        <v>6.02185443013157E-2</v>
      </c>
      <c r="AL383" s="17">
        <v>2.0805022313663001E-4</v>
      </c>
      <c r="AM383" s="17">
        <v>2.1925905221595001E-4</v>
      </c>
      <c r="AN383" s="17">
        <v>2.49505497870166E-2</v>
      </c>
      <c r="AO383" s="17">
        <v>7.7053845895352399E-2</v>
      </c>
      <c r="AP383" s="17">
        <v>4.6266472833648702E-2</v>
      </c>
      <c r="AQ383" s="17">
        <v>0</v>
      </c>
      <c r="AR383" s="17"/>
      <c r="AS383" s="17">
        <v>4.8399781554961201E-4</v>
      </c>
      <c r="AT383" s="17">
        <v>4.6798638213052197E-2</v>
      </c>
      <c r="AU383" s="17"/>
      <c r="AV383" s="17">
        <v>2.1750093063215801E-4</v>
      </c>
      <c r="AW383" s="17">
        <v>0</v>
      </c>
      <c r="AX383" s="17">
        <v>1.07189640816601E-3</v>
      </c>
      <c r="AY383" s="17"/>
      <c r="AZ383" s="17">
        <v>0</v>
      </c>
      <c r="BA383" s="17">
        <v>3.5856588040533599E-2</v>
      </c>
      <c r="BB383" s="17"/>
      <c r="BC383" s="17">
        <v>3.2210799342214803E-2</v>
      </c>
      <c r="BD383" s="17">
        <v>3.5473642490403703E-2</v>
      </c>
      <c r="BE383" s="17"/>
      <c r="BF383" s="17">
        <v>3.4302627576487499E-2</v>
      </c>
      <c r="BG383" s="17">
        <v>1.58246557297981E-2</v>
      </c>
      <c r="BH383" s="17"/>
      <c r="BI383" s="17">
        <v>6.5618146560821598E-4</v>
      </c>
      <c r="BJ383" s="17">
        <v>4.2082683210640501E-2</v>
      </c>
      <c r="BK383" s="17"/>
      <c r="BL383" s="17">
        <v>7.1315827545484003E-2</v>
      </c>
      <c r="BM383" s="17">
        <v>4.6192040810800203E-3</v>
      </c>
      <c r="BN383" s="17">
        <v>2.32161139344252E-4</v>
      </c>
      <c r="BO383" s="17">
        <v>0</v>
      </c>
    </row>
    <row r="384" spans="2:67" x14ac:dyDescent="0.35">
      <c r="B384" t="s">
        <v>83</v>
      </c>
      <c r="C384" s="17">
        <v>1.50282441961739E-2</v>
      </c>
      <c r="D384" s="17">
        <v>4.56239930807546E-5</v>
      </c>
      <c r="E384" s="17">
        <v>0</v>
      </c>
      <c r="F384" s="17">
        <v>0</v>
      </c>
      <c r="G384" s="17">
        <v>0</v>
      </c>
      <c r="H384" s="17">
        <v>0</v>
      </c>
      <c r="I384" s="17">
        <v>0</v>
      </c>
      <c r="J384" s="17">
        <v>8.18845177951639E-5</v>
      </c>
      <c r="K384" s="17">
        <v>0</v>
      </c>
      <c r="L384" s="17">
        <v>0</v>
      </c>
      <c r="M384" s="17">
        <v>6.9791294320998301E-2</v>
      </c>
      <c r="N384" s="17">
        <v>1.4439348675685301E-2</v>
      </c>
      <c r="O384" s="17">
        <v>0</v>
      </c>
      <c r="P384" s="17">
        <v>0</v>
      </c>
      <c r="Q384" s="17">
        <v>0</v>
      </c>
      <c r="R384" s="17">
        <v>0</v>
      </c>
      <c r="S384" s="17">
        <v>0</v>
      </c>
      <c r="T384" s="17"/>
      <c r="U384" s="17">
        <v>1.6167651474705801E-2</v>
      </c>
      <c r="V384" s="17">
        <v>1.1001894832916199E-2</v>
      </c>
      <c r="W384" s="17">
        <v>0</v>
      </c>
      <c r="X384" s="17">
        <v>3.1879631461913202E-3</v>
      </c>
      <c r="Y384" s="17"/>
      <c r="Z384" s="17">
        <v>2.2174974478155101E-3</v>
      </c>
      <c r="AA384" s="17">
        <v>0</v>
      </c>
      <c r="AB384" s="17">
        <v>9.8193703205965002E-2</v>
      </c>
      <c r="AC384" s="17">
        <v>0</v>
      </c>
      <c r="AD384" s="17">
        <v>0</v>
      </c>
      <c r="AE384" s="17">
        <v>0</v>
      </c>
      <c r="AF384" s="17">
        <v>2.8926621623425299E-4</v>
      </c>
      <c r="AG384" s="17">
        <v>0</v>
      </c>
      <c r="AH384" s="17">
        <v>7.9857325266610203E-4</v>
      </c>
      <c r="AI384" s="17">
        <v>0</v>
      </c>
      <c r="AJ384" s="17"/>
      <c r="AK384" s="17">
        <v>4.0370912201011999E-3</v>
      </c>
      <c r="AL384" s="17">
        <v>5.8289908492700397E-3</v>
      </c>
      <c r="AM384" s="17">
        <v>0</v>
      </c>
      <c r="AN384" s="17">
        <v>3.1882887672555101E-2</v>
      </c>
      <c r="AO384" s="17">
        <v>0</v>
      </c>
      <c r="AP384" s="17">
        <v>0</v>
      </c>
      <c r="AQ384" s="17">
        <v>6.8160568547147294E-5</v>
      </c>
      <c r="AR384" s="17"/>
      <c r="AS384" s="17">
        <v>3.3789431805033299E-3</v>
      </c>
      <c r="AT384" s="17">
        <v>1.9367243264679802E-2</v>
      </c>
      <c r="AU384" s="17"/>
      <c r="AV384" s="17">
        <v>1.11348714729667E-2</v>
      </c>
      <c r="AW384" s="17">
        <v>0</v>
      </c>
      <c r="AX384" s="17">
        <v>5.7931648778953098E-5</v>
      </c>
      <c r="AY384" s="17"/>
      <c r="AZ384" s="17">
        <v>2.0072854918031399E-2</v>
      </c>
      <c r="BA384" s="17">
        <v>1.4788450012008E-2</v>
      </c>
      <c r="BB384" s="17"/>
      <c r="BC384" s="17">
        <v>1.0539883743567799E-2</v>
      </c>
      <c r="BD384" s="17">
        <v>1.7794465444239599E-2</v>
      </c>
      <c r="BE384" s="17"/>
      <c r="BF384" s="17">
        <v>1.5075290064010601E-2</v>
      </c>
      <c r="BG384" s="17">
        <v>3.1879631461913202E-3</v>
      </c>
      <c r="BH384" s="17"/>
      <c r="BI384" s="17">
        <v>0</v>
      </c>
      <c r="BJ384" s="17">
        <v>1.85435233710015E-2</v>
      </c>
      <c r="BK384" s="17"/>
      <c r="BL384" s="17">
        <v>2.9608328862799401E-2</v>
      </c>
      <c r="BM384" s="17">
        <v>4.0558546326038298E-3</v>
      </c>
      <c r="BN384" s="17">
        <v>0</v>
      </c>
      <c r="BO384" s="17">
        <v>0</v>
      </c>
    </row>
    <row r="385" spans="2:67" x14ac:dyDescent="0.35">
      <c r="B385" t="s">
        <v>244</v>
      </c>
      <c r="C385" s="17">
        <v>0.77118717969962902</v>
      </c>
      <c r="D385" s="17">
        <v>0.733108711952832</v>
      </c>
      <c r="E385" s="17">
        <v>0.77191233615869403</v>
      </c>
      <c r="F385" s="17">
        <v>0.56153569275001503</v>
      </c>
      <c r="G385" s="17">
        <v>0.68186590937413405</v>
      </c>
      <c r="H385" s="17">
        <v>0.99756220291801501</v>
      </c>
      <c r="I385" s="17">
        <v>0.99689427732493696</v>
      </c>
      <c r="J385" s="17">
        <v>0.83286302974686099</v>
      </c>
      <c r="K385" s="17">
        <v>1</v>
      </c>
      <c r="L385" s="17">
        <v>0.79940263383815002</v>
      </c>
      <c r="M385" s="17">
        <v>0.71886713367576405</v>
      </c>
      <c r="N385" s="17">
        <v>0.92449258084127095</v>
      </c>
      <c r="O385" s="17">
        <v>0.50248928254429204</v>
      </c>
      <c r="P385" s="17">
        <v>0.65385985846371397</v>
      </c>
      <c r="Q385" s="17">
        <v>0.89768795886783204</v>
      </c>
      <c r="R385" s="17">
        <v>0.91063334385185002</v>
      </c>
      <c r="S385" s="17">
        <v>0.91850842725007997</v>
      </c>
      <c r="T385" s="17"/>
      <c r="U385" s="17">
        <v>0.76602350471061698</v>
      </c>
      <c r="V385" s="17">
        <v>0.80165697018875803</v>
      </c>
      <c r="W385" s="17">
        <v>0.75786628769085995</v>
      </c>
      <c r="X385" s="17">
        <v>0.83252955572208998</v>
      </c>
      <c r="Y385" s="17"/>
      <c r="Z385" s="17">
        <v>0.77782042184025002</v>
      </c>
      <c r="AA385" s="17">
        <v>0.89226856907844498</v>
      </c>
      <c r="AB385" s="17">
        <v>0.605271973655509</v>
      </c>
      <c r="AC385" s="17">
        <v>0.677246425459889</v>
      </c>
      <c r="AD385" s="17">
        <v>0.74337917743451798</v>
      </c>
      <c r="AE385" s="17">
        <v>0.82955576041493795</v>
      </c>
      <c r="AF385" s="17">
        <v>0.89576246351063304</v>
      </c>
      <c r="AG385" s="17">
        <v>0.74717165503979499</v>
      </c>
      <c r="AH385" s="17">
        <v>0.86936118576257304</v>
      </c>
      <c r="AI385" s="17">
        <v>0.81262871447060903</v>
      </c>
      <c r="AJ385" s="17"/>
      <c r="AK385" s="17">
        <v>0.69449901157550398</v>
      </c>
      <c r="AL385" s="17">
        <v>0.86423190824993901</v>
      </c>
      <c r="AM385" s="17">
        <v>0.78422248261177296</v>
      </c>
      <c r="AN385" s="17">
        <v>0.79522777987819304</v>
      </c>
      <c r="AO385" s="17">
        <v>0.71473893928366905</v>
      </c>
      <c r="AP385" s="17">
        <v>0.78132336556785698</v>
      </c>
      <c r="AQ385" s="17">
        <v>0.87539074253058002</v>
      </c>
      <c r="AR385" s="17"/>
      <c r="AS385" s="17">
        <v>0.87173073972354598</v>
      </c>
      <c r="AT385" s="17">
        <v>0.73373785868876396</v>
      </c>
      <c r="AU385" s="17"/>
      <c r="AV385" s="17">
        <v>0.85650184896520598</v>
      </c>
      <c r="AW385" s="17">
        <v>0.911481651850511</v>
      </c>
      <c r="AX385" s="17">
        <v>0.88116462909851101</v>
      </c>
      <c r="AY385" s="17"/>
      <c r="AZ385" s="17">
        <v>0.93747130283476299</v>
      </c>
      <c r="BA385" s="17">
        <v>0.76328290960914402</v>
      </c>
      <c r="BB385" s="17"/>
      <c r="BC385" s="17">
        <v>0.774516290942871</v>
      </c>
      <c r="BD385" s="17">
        <v>0.76913541528465601</v>
      </c>
      <c r="BE385" s="17"/>
      <c r="BF385" s="17">
        <v>0.77094344348230703</v>
      </c>
      <c r="BG385" s="17">
        <v>0.83252955572208998</v>
      </c>
      <c r="BH385" s="17"/>
      <c r="BI385" s="17">
        <v>0.82126673721577603</v>
      </c>
      <c r="BJ385" s="17">
        <v>0.75947299517327505</v>
      </c>
      <c r="BK385" s="17"/>
      <c r="BL385" s="17">
        <v>0.70493020076796697</v>
      </c>
      <c r="BM385" s="17">
        <v>0.81763755478992695</v>
      </c>
      <c r="BN385" s="17">
        <v>0.85047271483300402</v>
      </c>
      <c r="BO385" s="17">
        <v>0.92878795837926698</v>
      </c>
    </row>
    <row r="386" spans="2:67" x14ac:dyDescent="0.35">
      <c r="B386" t="s">
        <v>245</v>
      </c>
      <c r="C386" s="17">
        <v>7.2851538751899605E-2</v>
      </c>
      <c r="D386" s="17">
        <v>8.8263492055048298E-2</v>
      </c>
      <c r="E386" s="17">
        <v>4.9458978414291498E-2</v>
      </c>
      <c r="F386" s="17">
        <v>0.30610220959543499</v>
      </c>
      <c r="G386" s="17">
        <v>3.0620571977978302E-2</v>
      </c>
      <c r="H386" s="17">
        <v>0</v>
      </c>
      <c r="I386" s="17">
        <v>6.2114453501250599E-4</v>
      </c>
      <c r="J386" s="17">
        <v>8.2769846054894403E-2</v>
      </c>
      <c r="K386" s="17">
        <v>0</v>
      </c>
      <c r="L386" s="17">
        <v>6.9115580470081803E-3</v>
      </c>
      <c r="M386" s="17">
        <v>6.7918648010485694E-2</v>
      </c>
      <c r="N386" s="17">
        <v>1.4439348675685301E-2</v>
      </c>
      <c r="O386" s="17">
        <v>1.99142603543368E-3</v>
      </c>
      <c r="P386" s="17">
        <v>0.21981387295273799</v>
      </c>
      <c r="Q386" s="17">
        <v>0</v>
      </c>
      <c r="R386" s="17">
        <v>8.6604263770896195E-2</v>
      </c>
      <c r="S386" s="17">
        <v>0</v>
      </c>
      <c r="T386" s="17"/>
      <c r="U386" s="17">
        <v>8.1354945979472501E-2</v>
      </c>
      <c r="V386" s="17">
        <v>2.50862269900997E-2</v>
      </c>
      <c r="W386" s="17">
        <v>6.7376056099216999E-2</v>
      </c>
      <c r="X386" s="17">
        <v>3.5748641088490199E-2</v>
      </c>
      <c r="Y386" s="17"/>
      <c r="Z386" s="17">
        <v>9.1176125950921005E-2</v>
      </c>
      <c r="AA386" s="17">
        <v>5.2279574007088103E-2</v>
      </c>
      <c r="AB386" s="17">
        <v>0.124150693997791</v>
      </c>
      <c r="AC386" s="17">
        <v>1.14522085074652E-2</v>
      </c>
      <c r="AD386" s="17">
        <v>2.07516184639862E-2</v>
      </c>
      <c r="AE386" s="17">
        <v>3.7140756282629098E-2</v>
      </c>
      <c r="AF386" s="17">
        <v>1.8703046009559899E-2</v>
      </c>
      <c r="AG386" s="17">
        <v>1.1633039661852901E-3</v>
      </c>
      <c r="AH386" s="17">
        <v>3.6904800346200202E-2</v>
      </c>
      <c r="AI386" s="17">
        <v>6.8328927464642294E-2</v>
      </c>
      <c r="AJ386" s="17"/>
      <c r="AK386" s="17">
        <v>0.108694126215673</v>
      </c>
      <c r="AL386" s="17">
        <v>3.4899484952299997E-2</v>
      </c>
      <c r="AM386" s="17">
        <v>3.2592632725908998E-4</v>
      </c>
      <c r="AN386" s="17">
        <v>8.4366357463537503E-2</v>
      </c>
      <c r="AO386" s="17">
        <v>0.117896722196427</v>
      </c>
      <c r="AP386" s="17">
        <v>6.6569233471635403E-2</v>
      </c>
      <c r="AQ386" s="17">
        <v>1.12105293086708E-3</v>
      </c>
      <c r="AR386" s="17"/>
      <c r="AS386" s="17">
        <v>4.1925198108993603E-2</v>
      </c>
      <c r="AT386" s="17">
        <v>8.43706301601614E-2</v>
      </c>
      <c r="AU386" s="17"/>
      <c r="AV386" s="17">
        <v>9.6203691763868407E-2</v>
      </c>
      <c r="AW386" s="17">
        <v>1.47041354785564E-3</v>
      </c>
      <c r="AX386" s="17">
        <v>3.2103604876376299E-2</v>
      </c>
      <c r="AY386" s="17"/>
      <c r="AZ386" s="17">
        <v>2.36040334582987E-3</v>
      </c>
      <c r="BA386" s="17">
        <v>7.6202315499128606E-2</v>
      </c>
      <c r="BB386" s="17"/>
      <c r="BC386" s="17">
        <v>5.0442725977549403E-2</v>
      </c>
      <c r="BD386" s="17">
        <v>8.6662313241801403E-2</v>
      </c>
      <c r="BE386" s="17"/>
      <c r="BF386" s="17">
        <v>7.2998962450075894E-2</v>
      </c>
      <c r="BG386" s="17">
        <v>3.5748641088490199E-2</v>
      </c>
      <c r="BH386" s="17"/>
      <c r="BI386" s="17">
        <v>2.0598339906484301E-2</v>
      </c>
      <c r="BJ386" s="17">
        <v>8.5074162986750898E-2</v>
      </c>
      <c r="BK386" s="17"/>
      <c r="BL386" s="17">
        <v>0.109516658473</v>
      </c>
      <c r="BM386" s="17">
        <v>5.879386012717E-2</v>
      </c>
      <c r="BN386" s="17">
        <v>1.8502952328429299E-3</v>
      </c>
      <c r="BO386" s="17">
        <v>1.38556049077881E-3</v>
      </c>
    </row>
    <row r="387" spans="2:67" x14ac:dyDescent="0.35">
      <c r="B387" t="s">
        <v>187</v>
      </c>
      <c r="C387" s="17">
        <v>0.69833564094773004</v>
      </c>
      <c r="D387" s="17">
        <v>0.64484521989778398</v>
      </c>
      <c r="E387" s="17">
        <v>0.722453357744403</v>
      </c>
      <c r="F387" s="17">
        <v>0.25543348315457998</v>
      </c>
      <c r="G387" s="17">
        <v>0.65124533739615598</v>
      </c>
      <c r="H387" s="17">
        <v>0.99756220291801501</v>
      </c>
      <c r="I387" s="17">
        <v>0.99627313278992502</v>
      </c>
      <c r="J387" s="17">
        <v>0.75009318369196598</v>
      </c>
      <c r="K387" s="17">
        <v>1</v>
      </c>
      <c r="L387" s="17">
        <v>0.79249107579114197</v>
      </c>
      <c r="M387" s="17">
        <v>0.65094848566527796</v>
      </c>
      <c r="N387" s="17">
        <v>0.91005323216558598</v>
      </c>
      <c r="O387" s="17">
        <v>0.50049785650885803</v>
      </c>
      <c r="P387" s="17">
        <v>0.43404598551097601</v>
      </c>
      <c r="Q387" s="17">
        <v>0.89768795886783204</v>
      </c>
      <c r="R387" s="17">
        <v>0.82402908008095399</v>
      </c>
      <c r="S387" s="17">
        <v>0.91850842725007997</v>
      </c>
      <c r="T387" s="17"/>
      <c r="U387" s="17">
        <v>0.68466855873114396</v>
      </c>
      <c r="V387" s="17">
        <v>0.77657074319865804</v>
      </c>
      <c r="W387" s="17">
        <v>0.69049023159164202</v>
      </c>
      <c r="X387" s="17">
        <v>0.79678091463360001</v>
      </c>
      <c r="Y387" s="17"/>
      <c r="Z387" s="17">
        <v>0.68664429588932896</v>
      </c>
      <c r="AA387" s="17">
        <v>0.83998899507135705</v>
      </c>
      <c r="AB387" s="17">
        <v>0.481121279657717</v>
      </c>
      <c r="AC387" s="17">
        <v>0.66579421695242402</v>
      </c>
      <c r="AD387" s="17">
        <v>0.72262755897053199</v>
      </c>
      <c r="AE387" s="17">
        <v>0.79241500413230803</v>
      </c>
      <c r="AF387" s="17">
        <v>0.87705941750107297</v>
      </c>
      <c r="AG387" s="17">
        <v>0.74600835107360997</v>
      </c>
      <c r="AH387" s="17">
        <v>0.83245638541637301</v>
      </c>
      <c r="AI387" s="17">
        <v>0.744299787005967</v>
      </c>
      <c r="AJ387" s="17"/>
      <c r="AK387" s="17">
        <v>0.585804885359831</v>
      </c>
      <c r="AL387" s="17">
        <v>0.82933242329763901</v>
      </c>
      <c r="AM387" s="17">
        <v>0.78389655628451405</v>
      </c>
      <c r="AN387" s="17">
        <v>0.710861422414655</v>
      </c>
      <c r="AO387" s="17">
        <v>0.59684221708724206</v>
      </c>
      <c r="AP387" s="17">
        <v>0.71475413209622096</v>
      </c>
      <c r="AQ387" s="17">
        <v>0.87426968959971296</v>
      </c>
      <c r="AR387" s="17"/>
      <c r="AS387" s="17">
        <v>0.829805541614552</v>
      </c>
      <c r="AT387" s="17">
        <v>0.64936722852860296</v>
      </c>
      <c r="AU387" s="17"/>
      <c r="AV387" s="17">
        <v>0.76029815720133798</v>
      </c>
      <c r="AW387" s="17">
        <v>0.91001123830265596</v>
      </c>
      <c r="AX387" s="17">
        <v>0.84906102422213503</v>
      </c>
      <c r="AY387" s="17"/>
      <c r="AZ387" s="17">
        <v>0.935110899488933</v>
      </c>
      <c r="BA387" s="17">
        <v>0.68708059411001499</v>
      </c>
      <c r="BB387" s="17"/>
      <c r="BC387" s="17">
        <v>0.72407356496532205</v>
      </c>
      <c r="BD387" s="17">
        <v>0.68247310204285405</v>
      </c>
      <c r="BE387" s="17"/>
      <c r="BF387" s="17">
        <v>0.69794448103223194</v>
      </c>
      <c r="BG387" s="17">
        <v>0.79678091463360001</v>
      </c>
      <c r="BH387" s="17"/>
      <c r="BI387" s="17">
        <v>0.80066839730929096</v>
      </c>
      <c r="BJ387" s="17">
        <v>0.67439883218652397</v>
      </c>
      <c r="BK387" s="17"/>
      <c r="BL387" s="17">
        <v>0.59541354229496701</v>
      </c>
      <c r="BM387" s="17">
        <v>0.75884369466275703</v>
      </c>
      <c r="BN387" s="17">
        <v>0.84862241960016105</v>
      </c>
      <c r="BO387" s="17">
        <v>0.92740239788848899</v>
      </c>
    </row>
    <row r="388" spans="2:67" x14ac:dyDescent="0.35">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17"/>
      <c r="BB388" s="17"/>
      <c r="BC388" s="17"/>
      <c r="BD388" s="17"/>
      <c r="BE388" s="17"/>
      <c r="BF388" s="17"/>
      <c r="BG388" s="17"/>
      <c r="BH388" s="17"/>
      <c r="BI388" s="17"/>
      <c r="BJ388" s="17"/>
      <c r="BK388" s="17"/>
      <c r="BL388" s="17"/>
      <c r="BM388" s="17"/>
      <c r="BN388" s="17"/>
      <c r="BO388" s="17"/>
    </row>
    <row r="389" spans="2:67" x14ac:dyDescent="0.35">
      <c r="B389" s="6" t="s">
        <v>256</v>
      </c>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17"/>
      <c r="BB389" s="17"/>
      <c r="BC389" s="17"/>
      <c r="BD389" s="17"/>
      <c r="BE389" s="17"/>
      <c r="BF389" s="17"/>
      <c r="BG389" s="17"/>
      <c r="BH389" s="17"/>
      <c r="BI389" s="17"/>
      <c r="BJ389" s="17"/>
      <c r="BK389" s="17"/>
      <c r="BL389" s="17"/>
      <c r="BM389" s="17"/>
      <c r="BN389" s="17"/>
      <c r="BO389" s="17"/>
    </row>
    <row r="390" spans="2:67" x14ac:dyDescent="0.35">
      <c r="B390" s="24" t="s">
        <v>85</v>
      </c>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17"/>
      <c r="BB390" s="17"/>
      <c r="BC390" s="17"/>
      <c r="BD390" s="17"/>
      <c r="BE390" s="17"/>
      <c r="BF390" s="17"/>
      <c r="BG390" s="17"/>
      <c r="BH390" s="17"/>
      <c r="BI390" s="17"/>
      <c r="BJ390" s="17"/>
      <c r="BK390" s="17"/>
      <c r="BL390" s="17"/>
      <c r="BM390" s="17"/>
      <c r="BN390" s="17"/>
      <c r="BO390" s="17"/>
    </row>
    <row r="391" spans="2:67" x14ac:dyDescent="0.35">
      <c r="B391" t="s">
        <v>239</v>
      </c>
      <c r="C391" s="17">
        <v>0.24188082807994801</v>
      </c>
      <c r="D391" s="17">
        <v>0.17554969933359199</v>
      </c>
      <c r="E391" s="17">
        <v>0.41344550067875901</v>
      </c>
      <c r="F391" s="17">
        <v>0.29253175884362298</v>
      </c>
      <c r="G391" s="17">
        <v>0.34291892764729598</v>
      </c>
      <c r="H391" s="17">
        <v>0</v>
      </c>
      <c r="I391" s="17">
        <v>0.18032225493045201</v>
      </c>
      <c r="J391" s="17">
        <v>0.15547070303608801</v>
      </c>
      <c r="K391" s="17">
        <v>1.7680254748959801E-3</v>
      </c>
      <c r="L391" s="17">
        <v>0.217434184069078</v>
      </c>
      <c r="M391" s="17">
        <v>0.186380493942994</v>
      </c>
      <c r="N391" s="17">
        <v>0.53819198757450204</v>
      </c>
      <c r="O391" s="17">
        <v>1.99142603543368E-3</v>
      </c>
      <c r="P391" s="17">
        <v>3.5072840405309599E-3</v>
      </c>
      <c r="Q391" s="17">
        <v>0.20801763541316401</v>
      </c>
      <c r="R391" s="17">
        <v>0.31037249023014402</v>
      </c>
      <c r="S391" s="17">
        <v>0.234914685915807</v>
      </c>
      <c r="T391" s="17"/>
      <c r="U391" s="17">
        <v>0.253766486962757</v>
      </c>
      <c r="V391" s="17">
        <v>0.17858896483415901</v>
      </c>
      <c r="W391" s="17">
        <v>0.189345073026842</v>
      </c>
      <c r="X391" s="17">
        <v>0.311818523936083</v>
      </c>
      <c r="Y391" s="17"/>
      <c r="Z391" s="17">
        <v>0.220995667302263</v>
      </c>
      <c r="AA391" s="17">
        <v>0.40198179380763699</v>
      </c>
      <c r="AB391" s="17">
        <v>0.142939924755322</v>
      </c>
      <c r="AC391" s="17">
        <v>0.208697831497374</v>
      </c>
      <c r="AD391" s="17">
        <v>0.260346354108905</v>
      </c>
      <c r="AE391" s="17">
        <v>6.08756501318524E-2</v>
      </c>
      <c r="AF391" s="17">
        <v>0.238651628924166</v>
      </c>
      <c r="AG391" s="17">
        <v>0.25933654005425</v>
      </c>
      <c r="AH391" s="17">
        <v>0.14441043132218301</v>
      </c>
      <c r="AI391" s="17">
        <v>0.37304409631722502</v>
      </c>
      <c r="AJ391" s="17"/>
      <c r="AK391" s="17">
        <v>0.152298344129216</v>
      </c>
      <c r="AL391" s="17">
        <v>0.18029611764772499</v>
      </c>
      <c r="AM391" s="17">
        <v>0.204324518733004</v>
      </c>
      <c r="AN391" s="17">
        <v>0.27006359098539701</v>
      </c>
      <c r="AO391" s="17">
        <v>0.33222559141301</v>
      </c>
      <c r="AP391" s="17">
        <v>0.319689027180876</v>
      </c>
      <c r="AQ391" s="17">
        <v>0.43862754585193298</v>
      </c>
      <c r="AR391" s="17"/>
      <c r="AS391" s="17">
        <v>0.35496284118487997</v>
      </c>
      <c r="AT391" s="17">
        <v>0.199761326758191</v>
      </c>
      <c r="AU391" s="17"/>
      <c r="AV391" s="17">
        <v>0.43592700417718899</v>
      </c>
      <c r="AW391" s="17">
        <v>0.33676659434390199</v>
      </c>
      <c r="AX391" s="17">
        <v>0.31159450506867598</v>
      </c>
      <c r="AY391" s="17"/>
      <c r="AZ391" s="17">
        <v>0.58755577369881895</v>
      </c>
      <c r="BA391" s="17">
        <v>0.225449264547782</v>
      </c>
      <c r="BB391" s="17"/>
      <c r="BC391" s="17">
        <v>0.230618657333026</v>
      </c>
      <c r="BD391" s="17">
        <v>0.24882181607510601</v>
      </c>
      <c r="BE391" s="17"/>
      <c r="BF391" s="17">
        <v>0.24160293944012901</v>
      </c>
      <c r="BG391" s="17">
        <v>0.311818523936083</v>
      </c>
      <c r="BH391" s="17"/>
      <c r="BI391" s="17">
        <v>0.39613629675747197</v>
      </c>
      <c r="BJ391" s="17">
        <v>0.20579869968444101</v>
      </c>
      <c r="BK391" s="17"/>
      <c r="BL391" s="17">
        <v>0.180520575320233</v>
      </c>
      <c r="BM391" s="17">
        <v>0.24601120547801</v>
      </c>
      <c r="BN391" s="17">
        <v>0.38956873997797897</v>
      </c>
      <c r="BO391" s="17">
        <v>0.67433430560481</v>
      </c>
    </row>
    <row r="392" spans="2:67" x14ac:dyDescent="0.35">
      <c r="B392" t="s">
        <v>240</v>
      </c>
      <c r="C392" s="17">
        <v>0.26850116110032801</v>
      </c>
      <c r="D392" s="17">
        <v>0.20644343254710801</v>
      </c>
      <c r="E392" s="17">
        <v>0.21116620035533101</v>
      </c>
      <c r="F392" s="17">
        <v>0.2141060020436</v>
      </c>
      <c r="G392" s="17">
        <v>0.18221679451419401</v>
      </c>
      <c r="H392" s="17">
        <v>0.35690922518888402</v>
      </c>
      <c r="I392" s="17">
        <v>0.78519216119173596</v>
      </c>
      <c r="J392" s="17">
        <v>0.24752572176011001</v>
      </c>
      <c r="K392" s="17">
        <v>0.97170014780303204</v>
      </c>
      <c r="L392" s="17">
        <v>0.27296919151517501</v>
      </c>
      <c r="M392" s="17">
        <v>0.21235400993417</v>
      </c>
      <c r="N392" s="17">
        <v>0.20513421553808001</v>
      </c>
      <c r="O392" s="17">
        <v>0.99203429585826497</v>
      </c>
      <c r="P392" s="17">
        <v>0.30901006623080302</v>
      </c>
      <c r="Q392" s="17">
        <v>0.45494665065506101</v>
      </c>
      <c r="R392" s="17">
        <v>0.34463561041841101</v>
      </c>
      <c r="S392" s="17">
        <v>4.61537857592242E-2</v>
      </c>
      <c r="T392" s="17"/>
      <c r="U392" s="17">
        <v>0.265055865168355</v>
      </c>
      <c r="V392" s="17">
        <v>0.27958769544296502</v>
      </c>
      <c r="W392" s="17">
        <v>0.31182229990453098</v>
      </c>
      <c r="X392" s="17">
        <v>0.35514914972385703</v>
      </c>
      <c r="Y392" s="17"/>
      <c r="Z392" s="17">
        <v>0.26945583455273298</v>
      </c>
      <c r="AA392" s="17">
        <v>0.33990029612473599</v>
      </c>
      <c r="AB392" s="17">
        <v>0.14543686639738099</v>
      </c>
      <c r="AC392" s="17">
        <v>0.23273866353780201</v>
      </c>
      <c r="AD392" s="17">
        <v>0.170196171939518</v>
      </c>
      <c r="AE392" s="17">
        <v>0.43189554673705199</v>
      </c>
      <c r="AF392" s="17">
        <v>0.21997634234327601</v>
      </c>
      <c r="AG392" s="17">
        <v>0.41258997386073798</v>
      </c>
      <c r="AH392" s="17">
        <v>0.15251606225362599</v>
      </c>
      <c r="AI392" s="17">
        <v>0.24952120930170199</v>
      </c>
      <c r="AJ392" s="17"/>
      <c r="AK392" s="17">
        <v>0.27993729688222702</v>
      </c>
      <c r="AL392" s="17">
        <v>0.43018790465501899</v>
      </c>
      <c r="AM392" s="17">
        <v>0.24579097166552699</v>
      </c>
      <c r="AN392" s="17">
        <v>0.21457966011768201</v>
      </c>
      <c r="AO392" s="17">
        <v>0.21103799970249401</v>
      </c>
      <c r="AP392" s="17">
        <v>0.31122360995586801</v>
      </c>
      <c r="AQ392" s="17">
        <v>0.26930078325762802</v>
      </c>
      <c r="AR392" s="17"/>
      <c r="AS392" s="17">
        <v>0.28295294824883599</v>
      </c>
      <c r="AT392" s="17">
        <v>0.26311832389050099</v>
      </c>
      <c r="AU392" s="17"/>
      <c r="AV392" s="17">
        <v>0.32939642401143998</v>
      </c>
      <c r="AW392" s="17">
        <v>0.29748869614026402</v>
      </c>
      <c r="AX392" s="17">
        <v>0.237949879980559</v>
      </c>
      <c r="AY392" s="17"/>
      <c r="AZ392" s="17">
        <v>0.27724191617371502</v>
      </c>
      <c r="BA392" s="17">
        <v>0.26808567171028802</v>
      </c>
      <c r="BB392" s="17"/>
      <c r="BC392" s="17">
        <v>0.21507302533945</v>
      </c>
      <c r="BD392" s="17">
        <v>0.30142945327892801</v>
      </c>
      <c r="BE392" s="17"/>
      <c r="BF392" s="17">
        <v>0.26815687621351703</v>
      </c>
      <c r="BG392" s="17">
        <v>0.35514914972385703</v>
      </c>
      <c r="BH392" s="17"/>
      <c r="BI392" s="17">
        <v>0.25518874806067599</v>
      </c>
      <c r="BJ392" s="17">
        <v>0.27161508763187198</v>
      </c>
      <c r="BK392" s="17"/>
      <c r="BL392" s="17">
        <v>0.24759733353192501</v>
      </c>
      <c r="BM392" s="17">
        <v>0.30950528505587399</v>
      </c>
      <c r="BN392" s="17">
        <v>0.23683242818018699</v>
      </c>
      <c r="BO392" s="17">
        <v>0.245378749285978</v>
      </c>
    </row>
    <row r="393" spans="2:67" x14ac:dyDescent="0.35">
      <c r="B393" t="s">
        <v>241</v>
      </c>
      <c r="C393" s="17">
        <v>0.22187608007574</v>
      </c>
      <c r="D393" s="17">
        <v>0.33203925991910899</v>
      </c>
      <c r="E393" s="17">
        <v>0.23372331807733299</v>
      </c>
      <c r="F393" s="17">
        <v>9.2126750749393999E-2</v>
      </c>
      <c r="G393" s="17">
        <v>0.20850826888929999</v>
      </c>
      <c r="H393" s="17">
        <v>0</v>
      </c>
      <c r="I393" s="17">
        <v>5.5903008151125602E-3</v>
      </c>
      <c r="J393" s="17">
        <v>0.281235909382194</v>
      </c>
      <c r="K393" s="17">
        <v>1.370791972976E-2</v>
      </c>
      <c r="L393" s="17">
        <v>0.120629730833932</v>
      </c>
      <c r="M393" s="17">
        <v>0.288752316347269</v>
      </c>
      <c r="N393" s="17">
        <v>8.71948854764662E-2</v>
      </c>
      <c r="O393" s="17">
        <v>1.99142603543368E-3</v>
      </c>
      <c r="P393" s="17">
        <v>0.20000263427001599</v>
      </c>
      <c r="Q393" s="17">
        <v>0.20184729681550501</v>
      </c>
      <c r="R393" s="17">
        <v>0.17267409414224</v>
      </c>
      <c r="S393" s="17">
        <v>0.37968420021417798</v>
      </c>
      <c r="T393" s="17"/>
      <c r="U393" s="17">
        <v>0.22335655375294999</v>
      </c>
      <c r="V393" s="17">
        <v>0.212925051050254</v>
      </c>
      <c r="W393" s="17">
        <v>0.229016464474217</v>
      </c>
      <c r="X393" s="17">
        <v>0.193768022660258</v>
      </c>
      <c r="Y393" s="17"/>
      <c r="Z393" s="17">
        <v>0.25348873035877401</v>
      </c>
      <c r="AA393" s="17">
        <v>0.14867571893618201</v>
      </c>
      <c r="AB393" s="17">
        <v>0.27855685465292901</v>
      </c>
      <c r="AC393" s="17">
        <v>0.22963999422796399</v>
      </c>
      <c r="AD393" s="17">
        <v>0.191644490286659</v>
      </c>
      <c r="AE393" s="17">
        <v>0.14961372272342999</v>
      </c>
      <c r="AF393" s="17">
        <v>0.15509511449117699</v>
      </c>
      <c r="AG393" s="17">
        <v>9.8353359695091597E-2</v>
      </c>
      <c r="AH393" s="17">
        <v>0.24707788592029001</v>
      </c>
      <c r="AI393" s="17">
        <v>0.14981944410783399</v>
      </c>
      <c r="AJ393" s="17"/>
      <c r="AK393" s="17">
        <v>0.29335186634436899</v>
      </c>
      <c r="AL393" s="17">
        <v>0.18613842459663699</v>
      </c>
      <c r="AM393" s="17">
        <v>0.13625850576020401</v>
      </c>
      <c r="AN393" s="17">
        <v>0.24175322260430701</v>
      </c>
      <c r="AO393" s="17">
        <v>0.18506674472451601</v>
      </c>
      <c r="AP393" s="17">
        <v>8.3780637556326698E-2</v>
      </c>
      <c r="AQ393" s="17">
        <v>0.15195794897776799</v>
      </c>
      <c r="AR393" s="17"/>
      <c r="AS393" s="17">
        <v>0.171093342931908</v>
      </c>
      <c r="AT393" s="17">
        <v>0.24079105607875201</v>
      </c>
      <c r="AU393" s="17"/>
      <c r="AV393" s="17">
        <v>6.6834832224936705E-2</v>
      </c>
      <c r="AW393" s="17">
        <v>0.18532349636304599</v>
      </c>
      <c r="AX393" s="17">
        <v>0.22267923305614601</v>
      </c>
      <c r="AY393" s="17"/>
      <c r="AZ393" s="17">
        <v>9.3016773252830795E-2</v>
      </c>
      <c r="BA393" s="17">
        <v>0.22800137180893401</v>
      </c>
      <c r="BB393" s="17"/>
      <c r="BC393" s="17">
        <v>0.247198056013612</v>
      </c>
      <c r="BD393" s="17">
        <v>0.20626989411496699</v>
      </c>
      <c r="BE393" s="17"/>
      <c r="BF393" s="17">
        <v>0.221987763907293</v>
      </c>
      <c r="BG393" s="17">
        <v>0.193768022660258</v>
      </c>
      <c r="BH393" s="17"/>
      <c r="BI393" s="17">
        <v>0.13469648418329699</v>
      </c>
      <c r="BJ393" s="17">
        <v>0.24226839030906899</v>
      </c>
      <c r="BK393" s="17"/>
      <c r="BL393" s="17">
        <v>0.25472452503690701</v>
      </c>
      <c r="BM393" s="17">
        <v>0.18567621560769201</v>
      </c>
      <c r="BN393" s="17">
        <v>0.19777874371513601</v>
      </c>
      <c r="BO393" s="17">
        <v>7.2325252427709805E-2</v>
      </c>
    </row>
    <row r="394" spans="2:67" x14ac:dyDescent="0.35">
      <c r="B394" t="s">
        <v>242</v>
      </c>
      <c r="C394" s="17">
        <v>0.12592077147130501</v>
      </c>
      <c r="D394" s="17">
        <v>0.113087798447286</v>
      </c>
      <c r="E394" s="17">
        <v>0.115689468856285</v>
      </c>
      <c r="F394" s="17">
        <v>7.7415188734131904E-2</v>
      </c>
      <c r="G394" s="17">
        <v>0.174494293015275</v>
      </c>
      <c r="H394" s="17">
        <v>2.4377970819849299E-3</v>
      </c>
      <c r="I394" s="17">
        <v>1.8642377506787301E-2</v>
      </c>
      <c r="J394" s="17">
        <v>0.14401506059904401</v>
      </c>
      <c r="K394" s="17">
        <v>1.2823906992311999E-2</v>
      </c>
      <c r="L394" s="17">
        <v>0.247170025496533</v>
      </c>
      <c r="M394" s="17">
        <v>0.12030401878603</v>
      </c>
      <c r="N394" s="17">
        <v>0.12594024887000099</v>
      </c>
      <c r="O394" s="17">
        <v>1.99142603543368E-3</v>
      </c>
      <c r="P394" s="17">
        <v>0.29078432310306801</v>
      </c>
      <c r="Q394" s="17">
        <v>5.9647493643264996E-3</v>
      </c>
      <c r="R394" s="17">
        <v>8.6069830371343997E-2</v>
      </c>
      <c r="S394" s="17">
        <v>4.0436872103386798E-2</v>
      </c>
      <c r="T394" s="17"/>
      <c r="U394" s="17">
        <v>0.116856077381733</v>
      </c>
      <c r="V394" s="17">
        <v>0.175866291368314</v>
      </c>
      <c r="W394" s="17">
        <v>0.153307958152648</v>
      </c>
      <c r="X394" s="17">
        <v>8.1982407879550301E-2</v>
      </c>
      <c r="Y394" s="17"/>
      <c r="Z394" s="17">
        <v>9.8532598097820598E-2</v>
      </c>
      <c r="AA394" s="17">
        <v>6.8056278759882197E-2</v>
      </c>
      <c r="AB394" s="17">
        <v>0.16350163098723899</v>
      </c>
      <c r="AC394" s="17">
        <v>0.177369350045577</v>
      </c>
      <c r="AD394" s="17">
        <v>0.23503362267884401</v>
      </c>
      <c r="AE394" s="17">
        <v>0.28150829332058702</v>
      </c>
      <c r="AF394" s="17">
        <v>0.26451965433141</v>
      </c>
      <c r="AG394" s="17">
        <v>0.21611447695797101</v>
      </c>
      <c r="AH394" s="17">
        <v>0.37596184938287802</v>
      </c>
      <c r="AI394" s="17">
        <v>0.14200059738920001</v>
      </c>
      <c r="AJ394" s="17"/>
      <c r="AK394" s="17">
        <v>0.14287985292500599</v>
      </c>
      <c r="AL394" s="17">
        <v>9.4529436043466794E-2</v>
      </c>
      <c r="AM394" s="17">
        <v>0.22520786613121099</v>
      </c>
      <c r="AN394" s="17">
        <v>0.13458958316891201</v>
      </c>
      <c r="AO394" s="17">
        <v>0.115840707618749</v>
      </c>
      <c r="AP394" s="17">
        <v>0.14084877627914999</v>
      </c>
      <c r="AQ394" s="17">
        <v>8.1844527277859999E-2</v>
      </c>
      <c r="AR394" s="17"/>
      <c r="AS394" s="17">
        <v>0.13536014626366499</v>
      </c>
      <c r="AT394" s="17">
        <v>0.122404900572593</v>
      </c>
      <c r="AU394" s="17"/>
      <c r="AV394" s="17">
        <v>0.118603146029485</v>
      </c>
      <c r="AW394" s="17">
        <v>0.18020857660689399</v>
      </c>
      <c r="AX394" s="17">
        <v>0.131077669571772</v>
      </c>
      <c r="AY394" s="17"/>
      <c r="AZ394" s="17">
        <v>4.2185536874635401E-2</v>
      </c>
      <c r="BA394" s="17">
        <v>0.12990110283345399</v>
      </c>
      <c r="BB394" s="17"/>
      <c r="BC394" s="17">
        <v>0.13747895323953799</v>
      </c>
      <c r="BD394" s="17">
        <v>0.118797348935637</v>
      </c>
      <c r="BE394" s="17"/>
      <c r="BF394" s="17">
        <v>0.12609535503378699</v>
      </c>
      <c r="BG394" s="17">
        <v>8.1982407879550301E-2</v>
      </c>
      <c r="BH394" s="17"/>
      <c r="BI394" s="17">
        <v>0.15160774364135199</v>
      </c>
      <c r="BJ394" s="17">
        <v>0.119912293224941</v>
      </c>
      <c r="BK394" s="17"/>
      <c r="BL394" s="17">
        <v>0.100821956417285</v>
      </c>
      <c r="BM394" s="17">
        <v>0.15785819675371299</v>
      </c>
      <c r="BN394" s="17">
        <v>0.142680078365617</v>
      </c>
      <c r="BO394" s="17">
        <v>7.9616926815022793E-3</v>
      </c>
    </row>
    <row r="395" spans="2:67" x14ac:dyDescent="0.35">
      <c r="B395" t="s">
        <v>243</v>
      </c>
      <c r="C395" s="17">
        <v>0.107215639988731</v>
      </c>
      <c r="D395" s="17">
        <v>0.122821507917064</v>
      </c>
      <c r="E395" s="17">
        <v>2.5144830148861E-2</v>
      </c>
      <c r="F395" s="17">
        <v>0.32207663786790802</v>
      </c>
      <c r="G395" s="17">
        <v>6.1241143955956499E-2</v>
      </c>
      <c r="H395" s="17">
        <v>0.32154538740555799</v>
      </c>
      <c r="I395" s="17">
        <v>1.0252905555912401E-2</v>
      </c>
      <c r="J395" s="17">
        <v>0.132108523267781</v>
      </c>
      <c r="K395" s="17">
        <v>0</v>
      </c>
      <c r="L395" s="17">
        <v>9.7640542733486602E-2</v>
      </c>
      <c r="M395" s="17">
        <v>0.11743227804256599</v>
      </c>
      <c r="N395" s="17">
        <v>4.3428354284003601E-2</v>
      </c>
      <c r="O395" s="17">
        <v>1.99142603543368E-3</v>
      </c>
      <c r="P395" s="17">
        <v>0.19669569235558301</v>
      </c>
      <c r="Q395" s="17">
        <v>2.9894001301938099E-2</v>
      </c>
      <c r="R395" s="17">
        <v>8.6247974837861396E-2</v>
      </c>
      <c r="S395" s="17">
        <v>0.29881045600740402</v>
      </c>
      <c r="T395" s="17"/>
      <c r="U395" s="17">
        <v>0.11142319807788</v>
      </c>
      <c r="V395" s="17">
        <v>8.7764936380716696E-2</v>
      </c>
      <c r="W395" s="17">
        <v>8.4848416572278998E-2</v>
      </c>
      <c r="X395" s="17">
        <v>4.6307035889519899E-2</v>
      </c>
      <c r="Y395" s="17"/>
      <c r="Z395" s="17">
        <v>0.13765177553642499</v>
      </c>
      <c r="AA395" s="17">
        <v>2.96135113350618E-2</v>
      </c>
      <c r="AB395" s="17">
        <v>0.16241535140850699</v>
      </c>
      <c r="AC395" s="17">
        <v>0.116754020043599</v>
      </c>
      <c r="AD395" s="17">
        <v>0.120763538166857</v>
      </c>
      <c r="AE395" s="17">
        <v>3.05406297392571E-2</v>
      </c>
      <c r="AF395" s="17">
        <v>0.12175725990997099</v>
      </c>
      <c r="AG395" s="17">
        <v>2.7665935895761998E-3</v>
      </c>
      <c r="AH395" s="17">
        <v>6.3925688840496001E-2</v>
      </c>
      <c r="AI395" s="17">
        <v>5.3728147471415001E-2</v>
      </c>
      <c r="AJ395" s="17"/>
      <c r="AK395" s="17">
        <v>0.10586440161303499</v>
      </c>
      <c r="AL395" s="17">
        <v>0.10076663900043099</v>
      </c>
      <c r="AM395" s="17">
        <v>0.15955972723157</v>
      </c>
      <c r="AN395" s="17">
        <v>8.3171539171484093E-2</v>
      </c>
      <c r="AO395" s="17">
        <v>0.13105337153872901</v>
      </c>
      <c r="AP395" s="17">
        <v>0.14314878105599499</v>
      </c>
      <c r="AQ395" s="17">
        <v>5.8269194634811498E-2</v>
      </c>
      <c r="AR395" s="17"/>
      <c r="AS395" s="17">
        <v>4.1857292179679498E-2</v>
      </c>
      <c r="AT395" s="17">
        <v>0.131559573575911</v>
      </c>
      <c r="AU395" s="17"/>
      <c r="AV395" s="17">
        <v>5.8915353438012599E-3</v>
      </c>
      <c r="AW395" s="17">
        <v>8.8951103982148801E-5</v>
      </c>
      <c r="AX395" s="17">
        <v>9.4971268003059703E-2</v>
      </c>
      <c r="AY395" s="17"/>
      <c r="AZ395" s="17">
        <v>0</v>
      </c>
      <c r="BA395" s="17">
        <v>0.112312105967665</v>
      </c>
      <c r="BB395" s="17"/>
      <c r="BC395" s="17">
        <v>0.13828359900389001</v>
      </c>
      <c r="BD395" s="17">
        <v>8.8068147431204696E-2</v>
      </c>
      <c r="BE395" s="17"/>
      <c r="BF395" s="17">
        <v>0.107457652667862</v>
      </c>
      <c r="BG395" s="17">
        <v>4.6307035889519899E-2</v>
      </c>
      <c r="BH395" s="17"/>
      <c r="BI395" s="17">
        <v>4.2613761389073503E-2</v>
      </c>
      <c r="BJ395" s="17">
        <v>0.12232676245465</v>
      </c>
      <c r="BK395" s="17"/>
      <c r="BL395" s="17">
        <v>0.15235340817356799</v>
      </c>
      <c r="BM395" s="17">
        <v>8.7556684523036901E-2</v>
      </c>
      <c r="BN395" s="17">
        <v>3.0588304292617201E-2</v>
      </c>
      <c r="BO395" s="17">
        <v>0</v>
      </c>
    </row>
    <row r="396" spans="2:67" x14ac:dyDescent="0.35">
      <c r="B396" t="s">
        <v>83</v>
      </c>
      <c r="C396" s="17">
        <v>3.4605519283948297E-2</v>
      </c>
      <c r="D396" s="17">
        <v>5.0058301835841999E-2</v>
      </c>
      <c r="E396" s="17">
        <v>8.3068188343057598E-4</v>
      </c>
      <c r="F396" s="17">
        <v>1.7436617613431401E-3</v>
      </c>
      <c r="G396" s="17">
        <v>3.0620571977978302E-2</v>
      </c>
      <c r="H396" s="17">
        <v>0.319107590323573</v>
      </c>
      <c r="I396" s="17">
        <v>0</v>
      </c>
      <c r="J396" s="17">
        <v>3.9644081954782903E-2</v>
      </c>
      <c r="K396" s="17">
        <v>0</v>
      </c>
      <c r="L396" s="17">
        <v>4.4156325351794798E-2</v>
      </c>
      <c r="M396" s="17">
        <v>7.4776882946971296E-2</v>
      </c>
      <c r="N396" s="17">
        <v>1.1030825694762E-4</v>
      </c>
      <c r="O396" s="17">
        <v>0</v>
      </c>
      <c r="P396" s="17">
        <v>0</v>
      </c>
      <c r="Q396" s="17">
        <v>9.9329666450004794E-2</v>
      </c>
      <c r="R396" s="17">
        <v>0</v>
      </c>
      <c r="S396" s="17">
        <v>0</v>
      </c>
      <c r="T396" s="17"/>
      <c r="U396" s="17">
        <v>2.9541818656324999E-2</v>
      </c>
      <c r="V396" s="17">
        <v>6.5267060923590303E-2</v>
      </c>
      <c r="W396" s="17">
        <v>3.1659787869484E-2</v>
      </c>
      <c r="X396" s="17">
        <v>1.0974859910730999E-2</v>
      </c>
      <c r="Y396" s="17"/>
      <c r="Z396" s="17">
        <v>1.9875394151983701E-2</v>
      </c>
      <c r="AA396" s="17">
        <v>1.1772401036501101E-2</v>
      </c>
      <c r="AB396" s="17">
        <v>0.107149371798622</v>
      </c>
      <c r="AC396" s="17">
        <v>3.4800140647683303E-2</v>
      </c>
      <c r="AD396" s="17">
        <v>2.2015822819216699E-2</v>
      </c>
      <c r="AE396" s="17">
        <v>4.5566157347821698E-2</v>
      </c>
      <c r="AF396" s="17">
        <v>0</v>
      </c>
      <c r="AG396" s="17">
        <v>1.08390558423728E-2</v>
      </c>
      <c r="AH396" s="17">
        <v>1.6108082280527E-2</v>
      </c>
      <c r="AI396" s="17">
        <v>3.1886505412624201E-2</v>
      </c>
      <c r="AJ396" s="17"/>
      <c r="AK396" s="17">
        <v>2.5668238106147701E-2</v>
      </c>
      <c r="AL396" s="17">
        <v>8.0814780567216998E-3</v>
      </c>
      <c r="AM396" s="17">
        <v>2.88584104784835E-2</v>
      </c>
      <c r="AN396" s="17">
        <v>5.5842403952217602E-2</v>
      </c>
      <c r="AO396" s="17">
        <v>2.47755850025024E-2</v>
      </c>
      <c r="AP396" s="17">
        <v>1.30916797178511E-3</v>
      </c>
      <c r="AQ396" s="17">
        <v>0</v>
      </c>
      <c r="AR396" s="17"/>
      <c r="AS396" s="17">
        <v>1.3773429191031901E-2</v>
      </c>
      <c r="AT396" s="17">
        <v>4.2364819124050601E-2</v>
      </c>
      <c r="AU396" s="17"/>
      <c r="AV396" s="17">
        <v>4.3347058213147598E-2</v>
      </c>
      <c r="AW396" s="17">
        <v>1.2368544191122E-4</v>
      </c>
      <c r="AX396" s="17">
        <v>1.72744431978698E-3</v>
      </c>
      <c r="AY396" s="17"/>
      <c r="AZ396" s="17">
        <v>0</v>
      </c>
      <c r="BA396" s="17">
        <v>3.62504831318771E-2</v>
      </c>
      <c r="BB396" s="17"/>
      <c r="BC396" s="17">
        <v>3.1347709070484502E-2</v>
      </c>
      <c r="BD396" s="17">
        <v>3.6613340164157897E-2</v>
      </c>
      <c r="BE396" s="17"/>
      <c r="BF396" s="17">
        <v>3.4699412737412401E-2</v>
      </c>
      <c r="BG396" s="17">
        <v>1.0974859910730999E-2</v>
      </c>
      <c r="BH396" s="17"/>
      <c r="BI396" s="17">
        <v>1.9756965968128998E-2</v>
      </c>
      <c r="BJ396" s="17">
        <v>3.8078766695026897E-2</v>
      </c>
      <c r="BK396" s="17"/>
      <c r="BL396" s="17">
        <v>6.3982201520081605E-2</v>
      </c>
      <c r="BM396" s="17">
        <v>1.3392412581674999E-2</v>
      </c>
      <c r="BN396" s="17">
        <v>2.5517054684639699E-3</v>
      </c>
      <c r="BO396" s="17">
        <v>0</v>
      </c>
    </row>
    <row r="397" spans="2:67" x14ac:dyDescent="0.35">
      <c r="B397" t="s">
        <v>244</v>
      </c>
      <c r="C397" s="17">
        <v>0.510381989180276</v>
      </c>
      <c r="D397" s="17">
        <v>0.381993131880699</v>
      </c>
      <c r="E397" s="17">
        <v>0.62461170103409003</v>
      </c>
      <c r="F397" s="17">
        <v>0.50663776088722301</v>
      </c>
      <c r="G397" s="17">
        <v>0.52513572216148996</v>
      </c>
      <c r="H397" s="17">
        <v>0.35690922518888402</v>
      </c>
      <c r="I397" s="17">
        <v>0.96551441612218802</v>
      </c>
      <c r="J397" s="17">
        <v>0.40299642479619802</v>
      </c>
      <c r="K397" s="17">
        <v>0.97346817327792801</v>
      </c>
      <c r="L397" s="17">
        <v>0.49040337558425301</v>
      </c>
      <c r="M397" s="17">
        <v>0.39873450387716403</v>
      </c>
      <c r="N397" s="17">
        <v>0.74332620311258102</v>
      </c>
      <c r="O397" s="17">
        <v>0.99402572189369898</v>
      </c>
      <c r="P397" s="17">
        <v>0.31251735027133398</v>
      </c>
      <c r="Q397" s="17">
        <v>0.66296428606822499</v>
      </c>
      <c r="R397" s="17">
        <v>0.65500810064855397</v>
      </c>
      <c r="S397" s="17">
        <v>0.28106847167503102</v>
      </c>
      <c r="T397" s="17"/>
      <c r="U397" s="17">
        <v>0.51882235213111205</v>
      </c>
      <c r="V397" s="17">
        <v>0.458176660277124</v>
      </c>
      <c r="W397" s="17">
        <v>0.50116737293137303</v>
      </c>
      <c r="X397" s="17">
        <v>0.66696767365994003</v>
      </c>
      <c r="Y397" s="17"/>
      <c r="Z397" s="17">
        <v>0.49045150185499597</v>
      </c>
      <c r="AA397" s="17">
        <v>0.74188208993237303</v>
      </c>
      <c r="AB397" s="17">
        <v>0.28837679115270198</v>
      </c>
      <c r="AC397" s="17">
        <v>0.44143649503517601</v>
      </c>
      <c r="AD397" s="17">
        <v>0.43054252604842302</v>
      </c>
      <c r="AE397" s="17">
        <v>0.49277119686890503</v>
      </c>
      <c r="AF397" s="17">
        <v>0.45862797126744198</v>
      </c>
      <c r="AG397" s="17">
        <v>0.67192651391498803</v>
      </c>
      <c r="AH397" s="17">
        <v>0.29692649357580903</v>
      </c>
      <c r="AI397" s="17">
        <v>0.62256530561892698</v>
      </c>
      <c r="AJ397" s="17"/>
      <c r="AK397" s="17">
        <v>0.43223564101144202</v>
      </c>
      <c r="AL397" s="17">
        <v>0.61048402230274401</v>
      </c>
      <c r="AM397" s="17">
        <v>0.45011549039853099</v>
      </c>
      <c r="AN397" s="17">
        <v>0.48464325110307999</v>
      </c>
      <c r="AO397" s="17">
        <v>0.54326359111550404</v>
      </c>
      <c r="AP397" s="17">
        <v>0.63091263713674395</v>
      </c>
      <c r="AQ397" s="17">
        <v>0.70792832910956105</v>
      </c>
      <c r="AR397" s="17"/>
      <c r="AS397" s="17">
        <v>0.63791578943371596</v>
      </c>
      <c r="AT397" s="17">
        <v>0.46287965064869302</v>
      </c>
      <c r="AU397" s="17"/>
      <c r="AV397" s="17">
        <v>0.76532342818862897</v>
      </c>
      <c r="AW397" s="17">
        <v>0.63425529048416696</v>
      </c>
      <c r="AX397" s="17">
        <v>0.54954438504923497</v>
      </c>
      <c r="AY397" s="17"/>
      <c r="AZ397" s="17">
        <v>0.86479768987253403</v>
      </c>
      <c r="BA397" s="17">
        <v>0.49353493625806899</v>
      </c>
      <c r="BB397" s="17"/>
      <c r="BC397" s="17">
        <v>0.445691682672476</v>
      </c>
      <c r="BD397" s="17">
        <v>0.55025126935403401</v>
      </c>
      <c r="BE397" s="17"/>
      <c r="BF397" s="17">
        <v>0.50975981565364503</v>
      </c>
      <c r="BG397" s="17">
        <v>0.66696767365994003</v>
      </c>
      <c r="BH397" s="17"/>
      <c r="BI397" s="17">
        <v>0.65132504481814801</v>
      </c>
      <c r="BJ397" s="17">
        <v>0.47741378731631301</v>
      </c>
      <c r="BK397" s="17"/>
      <c r="BL397" s="17">
        <v>0.428117908852159</v>
      </c>
      <c r="BM397" s="17">
        <v>0.55551649053388297</v>
      </c>
      <c r="BN397" s="17">
        <v>0.62640116815816604</v>
      </c>
      <c r="BO397" s="17">
        <v>0.91971305489078803</v>
      </c>
    </row>
    <row r="398" spans="2:67" x14ac:dyDescent="0.35">
      <c r="B398" t="s">
        <v>245</v>
      </c>
      <c r="C398" s="17">
        <v>0.233136411460035</v>
      </c>
      <c r="D398" s="17">
        <v>0.23590930636434901</v>
      </c>
      <c r="E398" s="17">
        <v>0.14083429900514599</v>
      </c>
      <c r="F398" s="17">
        <v>0.39949182660204002</v>
      </c>
      <c r="G398" s="17">
        <v>0.235735436971232</v>
      </c>
      <c r="H398" s="17">
        <v>0.32398318448754299</v>
      </c>
      <c r="I398" s="17">
        <v>2.88952830626997E-2</v>
      </c>
      <c r="J398" s="17">
        <v>0.27612358386682501</v>
      </c>
      <c r="K398" s="17">
        <v>1.2823906992311999E-2</v>
      </c>
      <c r="L398" s="17">
        <v>0.34481056823001999</v>
      </c>
      <c r="M398" s="17">
        <v>0.23773629682859601</v>
      </c>
      <c r="N398" s="17">
        <v>0.16936860315400501</v>
      </c>
      <c r="O398" s="17">
        <v>3.9828520708673496E-3</v>
      </c>
      <c r="P398" s="17">
        <v>0.48748001545865099</v>
      </c>
      <c r="Q398" s="17">
        <v>3.5858750666264601E-2</v>
      </c>
      <c r="R398" s="17">
        <v>0.172317805209205</v>
      </c>
      <c r="S398" s="17">
        <v>0.339247328110791</v>
      </c>
      <c r="T398" s="17"/>
      <c r="U398" s="17">
        <v>0.22827927545961399</v>
      </c>
      <c r="V398" s="17">
        <v>0.26363122774903103</v>
      </c>
      <c r="W398" s="17">
        <v>0.23815637472492701</v>
      </c>
      <c r="X398" s="17">
        <v>0.12828944376907001</v>
      </c>
      <c r="Y398" s="17"/>
      <c r="Z398" s="17">
        <v>0.23618437363424599</v>
      </c>
      <c r="AA398" s="17">
        <v>9.7669790094943906E-2</v>
      </c>
      <c r="AB398" s="17">
        <v>0.32591698239574601</v>
      </c>
      <c r="AC398" s="17">
        <v>0.294123370089176</v>
      </c>
      <c r="AD398" s="17">
        <v>0.35579716084570101</v>
      </c>
      <c r="AE398" s="17">
        <v>0.312048923059844</v>
      </c>
      <c r="AF398" s="17">
        <v>0.386276914241381</v>
      </c>
      <c r="AG398" s="17">
        <v>0.21888107054754699</v>
      </c>
      <c r="AH398" s="17">
        <v>0.43988753822337401</v>
      </c>
      <c r="AI398" s="17">
        <v>0.19572874486061501</v>
      </c>
      <c r="AJ398" s="17"/>
      <c r="AK398" s="17">
        <v>0.248744254538041</v>
      </c>
      <c r="AL398" s="17">
        <v>0.19529607504389801</v>
      </c>
      <c r="AM398" s="17">
        <v>0.38476759336278099</v>
      </c>
      <c r="AN398" s="17">
        <v>0.21776112234039599</v>
      </c>
      <c r="AO398" s="17">
        <v>0.24689407915747799</v>
      </c>
      <c r="AP398" s="17">
        <v>0.28399755733514398</v>
      </c>
      <c r="AQ398" s="17">
        <v>0.14011372191267199</v>
      </c>
      <c r="AR398" s="17"/>
      <c r="AS398" s="17">
        <v>0.17721743844334401</v>
      </c>
      <c r="AT398" s="17">
        <v>0.25396447414850398</v>
      </c>
      <c r="AU398" s="17"/>
      <c r="AV398" s="17">
        <v>0.12449468137328699</v>
      </c>
      <c r="AW398" s="17">
        <v>0.18029752771087601</v>
      </c>
      <c r="AX398" s="17">
        <v>0.22604893757483199</v>
      </c>
      <c r="AY398" s="17"/>
      <c r="AZ398" s="17">
        <v>4.2185536874635401E-2</v>
      </c>
      <c r="BA398" s="17">
        <v>0.24221320880111899</v>
      </c>
      <c r="BB398" s="17"/>
      <c r="BC398" s="17">
        <v>0.27576255224342799</v>
      </c>
      <c r="BD398" s="17">
        <v>0.20686549636684201</v>
      </c>
      <c r="BE398" s="17"/>
      <c r="BF398" s="17">
        <v>0.233553007701649</v>
      </c>
      <c r="BG398" s="17">
        <v>0.12828944376907001</v>
      </c>
      <c r="BH398" s="17"/>
      <c r="BI398" s="17">
        <v>0.19422150503042601</v>
      </c>
      <c r="BJ398" s="17">
        <v>0.242239055679591</v>
      </c>
      <c r="BK398" s="17"/>
      <c r="BL398" s="17">
        <v>0.25317536459085299</v>
      </c>
      <c r="BM398" s="17">
        <v>0.24541488127674899</v>
      </c>
      <c r="BN398" s="17">
        <v>0.17326838265823399</v>
      </c>
      <c r="BO398" s="17">
        <v>7.9616926815022793E-3</v>
      </c>
    </row>
    <row r="399" spans="2:67" x14ac:dyDescent="0.35">
      <c r="B399" t="s">
        <v>187</v>
      </c>
      <c r="C399" s="17">
        <v>0.27724557772024</v>
      </c>
      <c r="D399" s="17">
        <v>0.14608382551634999</v>
      </c>
      <c r="E399" s="17">
        <v>0.48377740202894398</v>
      </c>
      <c r="F399" s="17">
        <v>0.107145934285183</v>
      </c>
      <c r="G399" s="17">
        <v>0.28940028519025801</v>
      </c>
      <c r="H399" s="17">
        <v>3.2926040701340802E-2</v>
      </c>
      <c r="I399" s="17">
        <v>0.93661913305948796</v>
      </c>
      <c r="J399" s="17">
        <v>0.12687284092937401</v>
      </c>
      <c r="K399" s="17">
        <v>0.96064426628561606</v>
      </c>
      <c r="L399" s="17">
        <v>0.14559280735423299</v>
      </c>
      <c r="M399" s="17">
        <v>0.16099820704856799</v>
      </c>
      <c r="N399" s="17">
        <v>0.57395759995857698</v>
      </c>
      <c r="O399" s="17">
        <v>0.99004286982283196</v>
      </c>
      <c r="P399" s="17">
        <v>-0.17496266518731701</v>
      </c>
      <c r="Q399" s="17">
        <v>0.62710553540196101</v>
      </c>
      <c r="R399" s="17">
        <v>0.48269029543934899</v>
      </c>
      <c r="S399" s="17">
        <v>-5.8178856435759402E-2</v>
      </c>
      <c r="T399" s="17"/>
      <c r="U399" s="17">
        <v>0.29054307667149798</v>
      </c>
      <c r="V399" s="17">
        <v>0.194545432528093</v>
      </c>
      <c r="W399" s="17">
        <v>0.26301099820644602</v>
      </c>
      <c r="X399" s="17">
        <v>0.53867822989087</v>
      </c>
      <c r="Y399" s="17"/>
      <c r="Z399" s="17">
        <v>0.25426712822074998</v>
      </c>
      <c r="AA399" s="17">
        <v>0.644212299837429</v>
      </c>
      <c r="AB399" s="17">
        <v>-3.7540191243044002E-2</v>
      </c>
      <c r="AC399" s="17">
        <v>0.14731312494599999</v>
      </c>
      <c r="AD399" s="17">
        <v>7.4745365202722999E-2</v>
      </c>
      <c r="AE399" s="17">
        <v>0.180722273809061</v>
      </c>
      <c r="AF399" s="17">
        <v>7.2351057026061899E-2</v>
      </c>
      <c r="AG399" s="17">
        <v>0.45304544336744101</v>
      </c>
      <c r="AH399" s="17">
        <v>-0.14296104464756501</v>
      </c>
      <c r="AI399" s="17">
        <v>0.426836560758312</v>
      </c>
      <c r="AJ399" s="17"/>
      <c r="AK399" s="17">
        <v>0.18349138647340199</v>
      </c>
      <c r="AL399" s="17">
        <v>0.415187947258847</v>
      </c>
      <c r="AM399" s="17">
        <v>6.5347897035749697E-2</v>
      </c>
      <c r="AN399" s="17">
        <v>0.26688212876268402</v>
      </c>
      <c r="AO399" s="17">
        <v>0.29636951195802602</v>
      </c>
      <c r="AP399" s="17">
        <v>0.34691507980160002</v>
      </c>
      <c r="AQ399" s="17">
        <v>0.56781460719688903</v>
      </c>
      <c r="AR399" s="17"/>
      <c r="AS399" s="17">
        <v>0.46069835099037199</v>
      </c>
      <c r="AT399" s="17">
        <v>0.20891517650018801</v>
      </c>
      <c r="AU399" s="17"/>
      <c r="AV399" s="17">
        <v>0.64082874681534197</v>
      </c>
      <c r="AW399" s="17">
        <v>0.45395776277329097</v>
      </c>
      <c r="AX399" s="17">
        <v>0.32349544747440301</v>
      </c>
      <c r="AY399" s="17"/>
      <c r="AZ399" s="17">
        <v>0.82261215299789803</v>
      </c>
      <c r="BA399" s="17">
        <v>0.25132172745694997</v>
      </c>
      <c r="BB399" s="17"/>
      <c r="BC399" s="17">
        <v>0.169929130429048</v>
      </c>
      <c r="BD399" s="17">
        <v>0.34338577298719197</v>
      </c>
      <c r="BE399" s="17"/>
      <c r="BF399" s="17">
        <v>0.27620680795199598</v>
      </c>
      <c r="BG399" s="17">
        <v>0.53867822989087</v>
      </c>
      <c r="BH399" s="17"/>
      <c r="BI399" s="17">
        <v>0.457103539787723</v>
      </c>
      <c r="BJ399" s="17">
        <v>0.23517473163672201</v>
      </c>
      <c r="BK399" s="17"/>
      <c r="BL399" s="17">
        <v>0.17494254426130601</v>
      </c>
      <c r="BM399" s="17">
        <v>0.31010160925713398</v>
      </c>
      <c r="BN399" s="17">
        <v>0.45313278549993202</v>
      </c>
      <c r="BO399" s="17">
        <v>0.91175136220928599</v>
      </c>
    </row>
    <row r="400" spans="2:67" x14ac:dyDescent="0.35">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17"/>
      <c r="BB400" s="17"/>
      <c r="BC400" s="17"/>
      <c r="BD400" s="17"/>
      <c r="BE400" s="17"/>
      <c r="BF400" s="17"/>
      <c r="BG400" s="17"/>
      <c r="BH400" s="17"/>
      <c r="BI400" s="17"/>
      <c r="BJ400" s="17"/>
      <c r="BK400" s="17"/>
      <c r="BL400" s="17"/>
      <c r="BM400" s="17"/>
      <c r="BN400" s="17"/>
      <c r="BO400" s="17"/>
    </row>
    <row r="401" spans="2:67" x14ac:dyDescent="0.35">
      <c r="B401" s="6" t="s">
        <v>257</v>
      </c>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17"/>
      <c r="BB401" s="17"/>
      <c r="BC401" s="17"/>
      <c r="BD401" s="17"/>
      <c r="BE401" s="17"/>
      <c r="BF401" s="17"/>
      <c r="BG401" s="17"/>
      <c r="BH401" s="17"/>
      <c r="BI401" s="17"/>
      <c r="BJ401" s="17"/>
      <c r="BK401" s="17"/>
      <c r="BL401" s="17"/>
      <c r="BM401" s="17"/>
      <c r="BN401" s="17"/>
      <c r="BO401" s="17"/>
    </row>
    <row r="402" spans="2:67" x14ac:dyDescent="0.35">
      <c r="B402" s="24" t="s">
        <v>85</v>
      </c>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row>
    <row r="403" spans="2:67" x14ac:dyDescent="0.35">
      <c r="B403" t="s">
        <v>239</v>
      </c>
      <c r="C403" s="17">
        <v>0.125671792953298</v>
      </c>
      <c r="D403" s="17">
        <v>0.134791383704774</v>
      </c>
      <c r="E403" s="17">
        <v>0.18352932455617901</v>
      </c>
      <c r="F403" s="17">
        <v>6.1379882964778497E-2</v>
      </c>
      <c r="G403" s="17">
        <v>0.29137476939734702</v>
      </c>
      <c r="H403" s="17">
        <v>0.35690922518888402</v>
      </c>
      <c r="I403" s="17">
        <v>9.5908724778194607E-2</v>
      </c>
      <c r="J403" s="17">
        <v>7.6264423644317403E-2</v>
      </c>
      <c r="K403" s="17">
        <v>3.5360509497919601E-3</v>
      </c>
      <c r="L403" s="17">
        <v>0.14217547915300399</v>
      </c>
      <c r="M403" s="17">
        <v>5.95066337103759E-2</v>
      </c>
      <c r="N403" s="17">
        <v>0.37499625081569499</v>
      </c>
      <c r="O403" s="17">
        <v>0</v>
      </c>
      <c r="P403" s="17">
        <v>5.6157186937610098E-2</v>
      </c>
      <c r="Q403" s="17">
        <v>0</v>
      </c>
      <c r="R403" s="17">
        <v>0.198399304767261</v>
      </c>
      <c r="S403" s="17">
        <v>4.1054700646532903E-2</v>
      </c>
      <c r="T403" s="17"/>
      <c r="U403" s="17">
        <v>0.114766073276434</v>
      </c>
      <c r="V403" s="17">
        <v>0.17681687349380201</v>
      </c>
      <c r="W403" s="17">
        <v>0.174313349976397</v>
      </c>
      <c r="X403" s="17">
        <v>0.30857824629386099</v>
      </c>
      <c r="Y403" s="17"/>
      <c r="Z403" s="17">
        <v>0.122936348785713</v>
      </c>
      <c r="AA403" s="17">
        <v>0.119817690920176</v>
      </c>
      <c r="AB403" s="17">
        <v>0.10148459732368301</v>
      </c>
      <c r="AC403" s="17">
        <v>0.123129843967094</v>
      </c>
      <c r="AD403" s="17">
        <v>0.17647215653624501</v>
      </c>
      <c r="AE403" s="17">
        <v>0.176231440915606</v>
      </c>
      <c r="AF403" s="17">
        <v>0.267803125164912</v>
      </c>
      <c r="AG403" s="17">
        <v>0.157498286982451</v>
      </c>
      <c r="AH403" s="17">
        <v>0.12856828443056101</v>
      </c>
      <c r="AI403" s="17">
        <v>0.352190459203642</v>
      </c>
      <c r="AJ403" s="17"/>
      <c r="AK403" s="17">
        <v>8.3925273913707604E-2</v>
      </c>
      <c r="AL403" s="17">
        <v>8.8437202092434594E-2</v>
      </c>
      <c r="AM403" s="17">
        <v>0.18997477747816499</v>
      </c>
      <c r="AN403" s="17">
        <v>0.122371950827787</v>
      </c>
      <c r="AO403" s="17">
        <v>0.203312010033874</v>
      </c>
      <c r="AP403" s="17">
        <v>0.184998677699071</v>
      </c>
      <c r="AQ403" s="17">
        <v>0.1553002312733</v>
      </c>
      <c r="AR403" s="17"/>
      <c r="AS403" s="17">
        <v>0.20784826161393699</v>
      </c>
      <c r="AT403" s="17">
        <v>9.5063637108412702E-2</v>
      </c>
      <c r="AU403" s="17"/>
      <c r="AV403" s="17">
        <v>0.14495465697650001</v>
      </c>
      <c r="AW403" s="17">
        <v>0.35179399173386799</v>
      </c>
      <c r="AX403" s="17">
        <v>0.17862367947921501</v>
      </c>
      <c r="AY403" s="17"/>
      <c r="AZ403" s="17">
        <v>0.444806806445178</v>
      </c>
      <c r="BA403" s="17">
        <v>0.110501797800359</v>
      </c>
      <c r="BB403" s="17"/>
      <c r="BC403" s="17">
        <v>0.12739619805497601</v>
      </c>
      <c r="BD403" s="17">
        <v>0.12460902491519001</v>
      </c>
      <c r="BE403" s="17"/>
      <c r="BF403" s="17">
        <v>0.124945037161435</v>
      </c>
      <c r="BG403" s="17">
        <v>0.30857824629386099</v>
      </c>
      <c r="BH403" s="17"/>
      <c r="BI403" s="17">
        <v>0.16016385840743799</v>
      </c>
      <c r="BJ403" s="17">
        <v>0.11760370211015</v>
      </c>
      <c r="BK403" s="17"/>
      <c r="BL403" s="17">
        <v>9.1293071363987802E-2</v>
      </c>
      <c r="BM403" s="17">
        <v>0.112576737236838</v>
      </c>
      <c r="BN403" s="17">
        <v>0.23950819578822699</v>
      </c>
      <c r="BO403" s="17">
        <v>0.46094751511126297</v>
      </c>
    </row>
    <row r="404" spans="2:67" x14ac:dyDescent="0.35">
      <c r="B404" t="s">
        <v>240</v>
      </c>
      <c r="C404" s="17">
        <v>0.13112094384870501</v>
      </c>
      <c r="D404" s="17">
        <v>0.113209079678552</v>
      </c>
      <c r="E404" s="17">
        <v>8.4115761084485305E-2</v>
      </c>
      <c r="F404" s="17">
        <v>0.27067637384932802</v>
      </c>
      <c r="G404" s="17">
        <v>3.4013975874024299E-2</v>
      </c>
      <c r="H404" s="17">
        <v>0.319107590323573</v>
      </c>
      <c r="I404" s="17">
        <v>0.17907996586042699</v>
      </c>
      <c r="J404" s="17">
        <v>9.7952824190653001E-2</v>
      </c>
      <c r="K404" s="17">
        <v>0.54282468617987201</v>
      </c>
      <c r="L404" s="17">
        <v>0.194900508680906</v>
      </c>
      <c r="M404" s="17">
        <v>8.12201683710254E-2</v>
      </c>
      <c r="N404" s="17">
        <v>0.164906228777431</v>
      </c>
      <c r="O404" s="17">
        <v>0.51394642759398901</v>
      </c>
      <c r="P404" s="17">
        <v>3.4040716970944601E-2</v>
      </c>
      <c r="Q404" s="17">
        <v>0.10333998729883</v>
      </c>
      <c r="R404" s="17">
        <v>0.17508019758645901</v>
      </c>
      <c r="S404" s="17">
        <v>0.194786728083994</v>
      </c>
      <c r="T404" s="17"/>
      <c r="U404" s="17">
        <v>0.111762325849332</v>
      </c>
      <c r="V404" s="17">
        <v>0.21653108761051601</v>
      </c>
      <c r="W404" s="17">
        <v>0.27804467915053799</v>
      </c>
      <c r="X404" s="17">
        <v>0.31625031880482701</v>
      </c>
      <c r="Y404" s="17"/>
      <c r="Z404" s="17">
        <v>0.102687734879085</v>
      </c>
      <c r="AA404" s="17">
        <v>0.14949089169666799</v>
      </c>
      <c r="AB404" s="17">
        <v>5.02529604450161E-2</v>
      </c>
      <c r="AC404" s="17">
        <v>0.13929454403490299</v>
      </c>
      <c r="AD404" s="17">
        <v>0.197035507979683</v>
      </c>
      <c r="AE404" s="17">
        <v>8.4030050969198605E-2</v>
      </c>
      <c r="AF404" s="17">
        <v>0.23796647046942601</v>
      </c>
      <c r="AG404" s="17">
        <v>0.14571253710209101</v>
      </c>
      <c r="AH404" s="17">
        <v>0.45370141021935201</v>
      </c>
      <c r="AI404" s="17">
        <v>0.23735376124575899</v>
      </c>
      <c r="AJ404" s="17"/>
      <c r="AK404" s="17">
        <v>0.15923004035188701</v>
      </c>
      <c r="AL404" s="17">
        <v>0.237302323893957</v>
      </c>
      <c r="AM404" s="17">
        <v>0.15814734792270399</v>
      </c>
      <c r="AN404" s="17">
        <v>5.8382298856479102E-2</v>
      </c>
      <c r="AO404" s="17">
        <v>0.17152594312833799</v>
      </c>
      <c r="AP404" s="17">
        <v>4.5811251821690303E-2</v>
      </c>
      <c r="AQ404" s="17">
        <v>0.24025093172227499</v>
      </c>
      <c r="AR404" s="17"/>
      <c r="AS404" s="17">
        <v>0.16073853716139599</v>
      </c>
      <c r="AT404" s="17">
        <v>0.120089319751922</v>
      </c>
      <c r="AU404" s="17"/>
      <c r="AV404" s="17">
        <v>0.256484103931025</v>
      </c>
      <c r="AW404" s="17">
        <v>0.140027666786501</v>
      </c>
      <c r="AX404" s="17">
        <v>0.117433602948374</v>
      </c>
      <c r="AY404" s="17"/>
      <c r="AZ404" s="17">
        <v>0.21776098199882901</v>
      </c>
      <c r="BA404" s="17">
        <v>0.12700253344802001</v>
      </c>
      <c r="BB404" s="17"/>
      <c r="BC404" s="17">
        <v>7.6782621631281606E-2</v>
      </c>
      <c r="BD404" s="17">
        <v>0.164610193005334</v>
      </c>
      <c r="BE404" s="17"/>
      <c r="BF404" s="17">
        <v>0.13038535555733599</v>
      </c>
      <c r="BG404" s="17">
        <v>0.31625031880482701</v>
      </c>
      <c r="BH404" s="17"/>
      <c r="BI404" s="17">
        <v>0.218251728664107</v>
      </c>
      <c r="BJ404" s="17">
        <v>0.11074005108773</v>
      </c>
      <c r="BK404" s="17"/>
      <c r="BL404" s="17">
        <v>0.109959294446419</v>
      </c>
      <c r="BM404" s="17">
        <v>0.1118837512559</v>
      </c>
      <c r="BN404" s="17">
        <v>0.23004637671628</v>
      </c>
      <c r="BO404" s="17">
        <v>0.34339722632233</v>
      </c>
    </row>
    <row r="405" spans="2:67" x14ac:dyDescent="0.35">
      <c r="B405" t="s">
        <v>241</v>
      </c>
      <c r="C405" s="17">
        <v>0.19767654887566299</v>
      </c>
      <c r="D405" s="17">
        <v>0.23356571065530701</v>
      </c>
      <c r="E405" s="17">
        <v>0.21187139646036701</v>
      </c>
      <c r="F405" s="17">
        <v>7.8617177494462398E-2</v>
      </c>
      <c r="G405" s="17">
        <v>3.1088418831391799E-2</v>
      </c>
      <c r="H405" s="17">
        <v>0</v>
      </c>
      <c r="I405" s="17">
        <v>0.41341246397519898</v>
      </c>
      <c r="J405" s="17">
        <v>0.115417198492329</v>
      </c>
      <c r="K405" s="17">
        <v>1.2823906992311999E-2</v>
      </c>
      <c r="L405" s="17">
        <v>0.120477893263174</v>
      </c>
      <c r="M405" s="17">
        <v>0.230669557383722</v>
      </c>
      <c r="N405" s="17">
        <v>7.2755536800780896E-2</v>
      </c>
      <c r="O405" s="17">
        <v>9.9571301771683805E-4</v>
      </c>
      <c r="P405" s="17">
        <v>0.29369058076530502</v>
      </c>
      <c r="Q405" s="17">
        <v>0.29798899935001399</v>
      </c>
      <c r="R405" s="17">
        <v>0.36777657313269502</v>
      </c>
      <c r="S405" s="17">
        <v>0.33955624238236398</v>
      </c>
      <c r="T405" s="17"/>
      <c r="U405" s="17">
        <v>0.19622379488410999</v>
      </c>
      <c r="V405" s="17">
        <v>0.20102045755713299</v>
      </c>
      <c r="W405" s="17">
        <v>0.23281935610611801</v>
      </c>
      <c r="X405" s="17">
        <v>0.189327675051633</v>
      </c>
      <c r="Y405" s="17"/>
      <c r="Z405" s="17">
        <v>0.20764646127154601</v>
      </c>
      <c r="AA405" s="17">
        <v>0.16049533506934799</v>
      </c>
      <c r="AB405" s="17">
        <v>0.31450688070753702</v>
      </c>
      <c r="AC405" s="17">
        <v>0.13919098911355099</v>
      </c>
      <c r="AD405" s="17">
        <v>0.171947143601971</v>
      </c>
      <c r="AE405" s="17">
        <v>0.32695540509670301</v>
      </c>
      <c r="AF405" s="17">
        <v>0.12019510920271199</v>
      </c>
      <c r="AG405" s="17">
        <v>0.30177684045427799</v>
      </c>
      <c r="AH405" s="17">
        <v>0.13318095348806699</v>
      </c>
      <c r="AI405" s="17">
        <v>0.110021585713557</v>
      </c>
      <c r="AJ405" s="17"/>
      <c r="AK405" s="17">
        <v>0.176953947670169</v>
      </c>
      <c r="AL405" s="17">
        <v>0.16668321123545199</v>
      </c>
      <c r="AM405" s="17">
        <v>0.169988714775062</v>
      </c>
      <c r="AN405" s="17">
        <v>0.209359251488653</v>
      </c>
      <c r="AO405" s="17">
        <v>0.24414689678181101</v>
      </c>
      <c r="AP405" s="17">
        <v>0.34976986492197099</v>
      </c>
      <c r="AQ405" s="17">
        <v>0.11427761119706401</v>
      </c>
      <c r="AR405" s="17"/>
      <c r="AS405" s="17">
        <v>0.19831925289189201</v>
      </c>
      <c r="AT405" s="17">
        <v>0.197437161797933</v>
      </c>
      <c r="AU405" s="17"/>
      <c r="AV405" s="17">
        <v>0.23766680331144899</v>
      </c>
      <c r="AW405" s="17">
        <v>0.156591437789279</v>
      </c>
      <c r="AX405" s="17">
        <v>0.187901309415585</v>
      </c>
      <c r="AY405" s="17"/>
      <c r="AZ405" s="17">
        <v>0.21927840679392099</v>
      </c>
      <c r="BA405" s="17">
        <v>0.196649710496731</v>
      </c>
      <c r="BB405" s="17"/>
      <c r="BC405" s="17">
        <v>0.24781252917114499</v>
      </c>
      <c r="BD405" s="17">
        <v>0.16677724489809501</v>
      </c>
      <c r="BE405" s="17"/>
      <c r="BF405" s="17">
        <v>0.19770972207593199</v>
      </c>
      <c r="BG405" s="17">
        <v>0.189327675051633</v>
      </c>
      <c r="BH405" s="17"/>
      <c r="BI405" s="17">
        <v>0.15345866010130199</v>
      </c>
      <c r="BJ405" s="17">
        <v>0.20801962166143301</v>
      </c>
      <c r="BK405" s="17"/>
      <c r="BL405" s="17">
        <v>0.15348580004277201</v>
      </c>
      <c r="BM405" s="17">
        <v>0.233666846091485</v>
      </c>
      <c r="BN405" s="17">
        <v>0.21114956039737201</v>
      </c>
      <c r="BO405" s="17">
        <v>0.185035990220936</v>
      </c>
    </row>
    <row r="406" spans="2:67" x14ac:dyDescent="0.35">
      <c r="B406" t="s">
        <v>242</v>
      </c>
      <c r="C406" s="17">
        <v>0.20124515224626899</v>
      </c>
      <c r="D406" s="17">
        <v>0.14623087986682301</v>
      </c>
      <c r="E406" s="17">
        <v>0.236530177527567</v>
      </c>
      <c r="F406" s="17">
        <v>0.23427860277343199</v>
      </c>
      <c r="G406" s="17">
        <v>0.26414760131541498</v>
      </c>
      <c r="H406" s="17">
        <v>0</v>
      </c>
      <c r="I406" s="17">
        <v>0.30010365076024198</v>
      </c>
      <c r="J406" s="17">
        <v>0.26159568187342702</v>
      </c>
      <c r="K406" s="17">
        <v>1.370791972976E-2</v>
      </c>
      <c r="L406" s="17">
        <v>0.32052977791895798</v>
      </c>
      <c r="M406" s="17">
        <v>0.17877595027235499</v>
      </c>
      <c r="N406" s="17">
        <v>0.16638885214454499</v>
      </c>
      <c r="O406" s="17">
        <v>0.48207072033514298</v>
      </c>
      <c r="P406" s="17">
        <v>3.1065997883349002E-3</v>
      </c>
      <c r="Q406" s="17">
        <v>0.358188180420555</v>
      </c>
      <c r="R406" s="17">
        <v>8.6069830371343997E-2</v>
      </c>
      <c r="S406" s="17">
        <v>0.125791872879706</v>
      </c>
      <c r="T406" s="17"/>
      <c r="U406" s="17">
        <v>0.20398387577344701</v>
      </c>
      <c r="V406" s="17">
        <v>0.197766683137441</v>
      </c>
      <c r="W406" s="17">
        <v>0.141848694020659</v>
      </c>
      <c r="X406" s="17">
        <v>7.7549993975757306E-2</v>
      </c>
      <c r="Y406" s="17"/>
      <c r="Z406" s="17">
        <v>0.214279320359794</v>
      </c>
      <c r="AA406" s="17">
        <v>0.23470489169534201</v>
      </c>
      <c r="AB406" s="17">
        <v>9.9959603236650998E-2</v>
      </c>
      <c r="AC406" s="17">
        <v>0.29559257030666303</v>
      </c>
      <c r="AD406" s="17">
        <v>0.362224542772078</v>
      </c>
      <c r="AE406" s="17">
        <v>0.107382621499437</v>
      </c>
      <c r="AF406" s="17">
        <v>0.113713741127764</v>
      </c>
      <c r="AG406" s="17">
        <v>0.12684744046409699</v>
      </c>
      <c r="AH406" s="17">
        <v>0.17168724012771699</v>
      </c>
      <c r="AI406" s="17">
        <v>0.175768297238104</v>
      </c>
      <c r="AJ406" s="17"/>
      <c r="AK406" s="17">
        <v>0.21596049490429101</v>
      </c>
      <c r="AL406" s="17">
        <v>0.24304416663627701</v>
      </c>
      <c r="AM406" s="17">
        <v>0.18218234624452201</v>
      </c>
      <c r="AN406" s="17">
        <v>0.19318564611657801</v>
      </c>
      <c r="AO406" s="17">
        <v>0.202853459747356</v>
      </c>
      <c r="AP406" s="17">
        <v>0.12517398710067301</v>
      </c>
      <c r="AQ406" s="17">
        <v>0.298915827220751</v>
      </c>
      <c r="AR406" s="17"/>
      <c r="AS406" s="17">
        <v>0.28186183008462001</v>
      </c>
      <c r="AT406" s="17">
        <v>0.171217969535813</v>
      </c>
      <c r="AU406" s="17"/>
      <c r="AV406" s="17">
        <v>0.184259094212573</v>
      </c>
      <c r="AW406" s="17">
        <v>0.24842892163437799</v>
      </c>
      <c r="AX406" s="17">
        <v>0.33613605292639798</v>
      </c>
      <c r="AY406" s="17"/>
      <c r="AZ406" s="17">
        <v>7.23119454513792E-2</v>
      </c>
      <c r="BA406" s="17">
        <v>0.20737395679432</v>
      </c>
      <c r="BB406" s="17"/>
      <c r="BC406" s="17">
        <v>0.23379335549501701</v>
      </c>
      <c r="BD406" s="17">
        <v>0.18118537042532001</v>
      </c>
      <c r="BE406" s="17"/>
      <c r="BF406" s="17">
        <v>0.201736639402991</v>
      </c>
      <c r="BG406" s="17">
        <v>7.7549993975757306E-2</v>
      </c>
      <c r="BH406" s="17"/>
      <c r="BI406" s="17">
        <v>0.27317520393258798</v>
      </c>
      <c r="BJ406" s="17">
        <v>0.18441988580552501</v>
      </c>
      <c r="BK406" s="17"/>
      <c r="BL406" s="17">
        <v>0.169686197933165</v>
      </c>
      <c r="BM406" s="17">
        <v>0.25854105630912799</v>
      </c>
      <c r="BN406" s="17">
        <v>0.18150771425332099</v>
      </c>
      <c r="BO406" s="17">
        <v>1.58833555751271E-3</v>
      </c>
    </row>
    <row r="407" spans="2:67" x14ac:dyDescent="0.35">
      <c r="B407" t="s">
        <v>243</v>
      </c>
      <c r="C407" s="17">
        <v>0.29332678817604602</v>
      </c>
      <c r="D407" s="17">
        <v>0.34418770527592302</v>
      </c>
      <c r="E407" s="17">
        <v>0.27663581675655902</v>
      </c>
      <c r="F407" s="17">
        <v>0.355047962917999</v>
      </c>
      <c r="G407" s="17">
        <v>0.235735436971232</v>
      </c>
      <c r="H407" s="17">
        <v>0.32398318448754299</v>
      </c>
      <c r="I407" s="17">
        <v>1.1495194625937399E-2</v>
      </c>
      <c r="J407" s="17">
        <v>0.44876987179927302</v>
      </c>
      <c r="K407" s="17">
        <v>0.42710743614826402</v>
      </c>
      <c r="L407" s="17">
        <v>0.19763555067289501</v>
      </c>
      <c r="M407" s="17">
        <v>0.29826376624644202</v>
      </c>
      <c r="N407" s="17">
        <v>9.8213250114901299E-2</v>
      </c>
      <c r="O407" s="17">
        <v>2.9871390531505202E-3</v>
      </c>
      <c r="P407" s="17">
        <v>0.61009865787556905</v>
      </c>
      <c r="Q407" s="17">
        <v>0.24048283293060099</v>
      </c>
      <c r="R407" s="17">
        <v>8.6604263770896195E-2</v>
      </c>
      <c r="S407" s="17">
        <v>0.29881045600740402</v>
      </c>
      <c r="T407" s="17"/>
      <c r="U407" s="17">
        <v>0.32014555931086303</v>
      </c>
      <c r="V407" s="17">
        <v>0.16541065475886299</v>
      </c>
      <c r="W407" s="17">
        <v>0.14046693049412601</v>
      </c>
      <c r="X407" s="17">
        <v>0.103509142842762</v>
      </c>
      <c r="Y407" s="17"/>
      <c r="Z407" s="17">
        <v>0.29303020876340502</v>
      </c>
      <c r="AA407" s="17">
        <v>0.335491190618465</v>
      </c>
      <c r="AB407" s="17">
        <v>0.30673328389167398</v>
      </c>
      <c r="AC407" s="17">
        <v>0.28553492613905002</v>
      </c>
      <c r="AD407" s="17">
        <v>7.3988145014042106E-2</v>
      </c>
      <c r="AE407" s="17">
        <v>0.25983432417123398</v>
      </c>
      <c r="AF407" s="17">
        <v>0.19149162163380501</v>
      </c>
      <c r="AG407" s="17">
        <v>0.253348529214805</v>
      </c>
      <c r="AH407" s="17">
        <v>9.6754029453775398E-2</v>
      </c>
      <c r="AI407" s="17">
        <v>7.0058469203674506E-2</v>
      </c>
      <c r="AJ407" s="17"/>
      <c r="AK407" s="17">
        <v>0.30720063967987099</v>
      </c>
      <c r="AL407" s="17">
        <v>0.21981853552099601</v>
      </c>
      <c r="AM407" s="17">
        <v>0.283702338475114</v>
      </c>
      <c r="AN407" s="17">
        <v>0.356541787957459</v>
      </c>
      <c r="AO407" s="17">
        <v>0.157175495449453</v>
      </c>
      <c r="AP407" s="17">
        <v>0.19715121456531201</v>
      </c>
      <c r="AQ407" s="17">
        <v>0.18395903548106499</v>
      </c>
      <c r="AR407" s="17"/>
      <c r="AS407" s="17">
        <v>0.13324681277974701</v>
      </c>
      <c r="AT407" s="17">
        <v>0.35295155563605402</v>
      </c>
      <c r="AU407" s="17"/>
      <c r="AV407" s="17">
        <v>0.12723626398150401</v>
      </c>
      <c r="AW407" s="17">
        <v>0.103157982055975</v>
      </c>
      <c r="AX407" s="17">
        <v>0.17197651978665399</v>
      </c>
      <c r="AY407" s="17"/>
      <c r="AZ407" s="17">
        <v>4.5841859310693601E-2</v>
      </c>
      <c r="BA407" s="17">
        <v>0.30509091624909501</v>
      </c>
      <c r="BB407" s="17"/>
      <c r="BC407" s="17">
        <v>0.25310110034364097</v>
      </c>
      <c r="BD407" s="17">
        <v>0.31811828020861099</v>
      </c>
      <c r="BE407" s="17"/>
      <c r="BF407" s="17">
        <v>0.29408100472020898</v>
      </c>
      <c r="BG407" s="17">
        <v>0.103509142842762</v>
      </c>
      <c r="BH407" s="17"/>
      <c r="BI407" s="17">
        <v>0.17199020361065001</v>
      </c>
      <c r="BJ407" s="17">
        <v>0.32170881093929399</v>
      </c>
      <c r="BK407" s="17"/>
      <c r="BL407" s="17">
        <v>0.41579110472963599</v>
      </c>
      <c r="BM407" s="17">
        <v>0.22283190945966699</v>
      </c>
      <c r="BN407" s="17">
        <v>0.135393025655969</v>
      </c>
      <c r="BO407" s="17">
        <v>9.0309327879582093E-3</v>
      </c>
    </row>
    <row r="408" spans="2:67" x14ac:dyDescent="0.35">
      <c r="B408" t="s">
        <v>83</v>
      </c>
      <c r="C408" s="17">
        <v>5.0958773900018899E-2</v>
      </c>
      <c r="D408" s="17">
        <v>2.8015240818620401E-2</v>
      </c>
      <c r="E408" s="17">
        <v>7.3175236148420499E-3</v>
      </c>
      <c r="F408" s="17">
        <v>0</v>
      </c>
      <c r="G408" s="17">
        <v>0.14363979761059001</v>
      </c>
      <c r="H408" s="17">
        <v>0</v>
      </c>
      <c r="I408" s="17">
        <v>0</v>
      </c>
      <c r="J408" s="17">
        <v>0</v>
      </c>
      <c r="K408" s="17">
        <v>0</v>
      </c>
      <c r="L408" s="17">
        <v>2.4280790311061399E-2</v>
      </c>
      <c r="M408" s="17">
        <v>0.15156392401607899</v>
      </c>
      <c r="N408" s="17">
        <v>0.122739881346646</v>
      </c>
      <c r="O408" s="17">
        <v>0</v>
      </c>
      <c r="P408" s="17">
        <v>2.9062576622368701E-3</v>
      </c>
      <c r="Q408" s="17">
        <v>0</v>
      </c>
      <c r="R408" s="17">
        <v>8.6069830371343997E-2</v>
      </c>
      <c r="S408" s="17">
        <v>0</v>
      </c>
      <c r="T408" s="17"/>
      <c r="U408" s="17">
        <v>5.3118370905813402E-2</v>
      </c>
      <c r="V408" s="17">
        <v>4.2454243442244903E-2</v>
      </c>
      <c r="W408" s="17">
        <v>3.2506990252162603E-2</v>
      </c>
      <c r="X408" s="17">
        <v>4.7846230311595003E-3</v>
      </c>
      <c r="Y408" s="17"/>
      <c r="Z408" s="17">
        <v>5.9419925940456003E-2</v>
      </c>
      <c r="AA408" s="17">
        <v>0</v>
      </c>
      <c r="AB408" s="17">
        <v>0.127062674395439</v>
      </c>
      <c r="AC408" s="17">
        <v>1.72571264387389E-2</v>
      </c>
      <c r="AD408" s="17">
        <v>1.83325040959798E-2</v>
      </c>
      <c r="AE408" s="17">
        <v>4.5566157347821698E-2</v>
      </c>
      <c r="AF408" s="17">
        <v>6.8829932401381702E-2</v>
      </c>
      <c r="AG408" s="17">
        <v>1.4816365782278001E-2</v>
      </c>
      <c r="AH408" s="17">
        <v>1.6108082280527E-2</v>
      </c>
      <c r="AI408" s="17">
        <v>5.4607427395262802E-2</v>
      </c>
      <c r="AJ408" s="17"/>
      <c r="AK408" s="17">
        <v>5.6729603480073998E-2</v>
      </c>
      <c r="AL408" s="17">
        <v>4.4714560620883997E-2</v>
      </c>
      <c r="AM408" s="17">
        <v>1.6004475104433601E-2</v>
      </c>
      <c r="AN408" s="17">
        <v>6.0159064753043202E-2</v>
      </c>
      <c r="AO408" s="17">
        <v>2.0986194859168701E-2</v>
      </c>
      <c r="AP408" s="17">
        <v>9.70950038912822E-2</v>
      </c>
      <c r="AQ408" s="17">
        <v>7.2963631055449601E-3</v>
      </c>
      <c r="AR408" s="17"/>
      <c r="AS408" s="17">
        <v>1.79853054684086E-2</v>
      </c>
      <c r="AT408" s="17">
        <v>6.3240356169865605E-2</v>
      </c>
      <c r="AU408" s="17"/>
      <c r="AV408" s="17">
        <v>4.9399077586949197E-2</v>
      </c>
      <c r="AW408" s="17">
        <v>0</v>
      </c>
      <c r="AX408" s="17">
        <v>7.9288354437733292E-3</v>
      </c>
      <c r="AY408" s="17"/>
      <c r="AZ408" s="17">
        <v>0</v>
      </c>
      <c r="BA408" s="17">
        <v>5.3381085211474701E-2</v>
      </c>
      <c r="BB408" s="17"/>
      <c r="BC408" s="17">
        <v>6.1114195303939502E-2</v>
      </c>
      <c r="BD408" s="17">
        <v>4.4699886547449899E-2</v>
      </c>
      <c r="BE408" s="17"/>
      <c r="BF408" s="17">
        <v>5.1142241082097001E-2</v>
      </c>
      <c r="BG408" s="17">
        <v>4.7846230311595003E-3</v>
      </c>
      <c r="BH408" s="17"/>
      <c r="BI408" s="17">
        <v>2.2960345283914298E-2</v>
      </c>
      <c r="BJ408" s="17">
        <v>5.7507928395868102E-2</v>
      </c>
      <c r="BK408" s="17"/>
      <c r="BL408" s="17">
        <v>5.9784531484020097E-2</v>
      </c>
      <c r="BM408" s="17">
        <v>6.0499699646983103E-2</v>
      </c>
      <c r="BN408" s="17">
        <v>2.39512718883211E-3</v>
      </c>
      <c r="BO408" s="17">
        <v>0</v>
      </c>
    </row>
    <row r="409" spans="2:67" x14ac:dyDescent="0.35">
      <c r="B409" t="s">
        <v>244</v>
      </c>
      <c r="C409" s="17">
        <v>0.25679273680200299</v>
      </c>
      <c r="D409" s="17">
        <v>0.24800046338332599</v>
      </c>
      <c r="E409" s="17">
        <v>0.26764508564066403</v>
      </c>
      <c r="F409" s="17">
        <v>0.332056256814107</v>
      </c>
      <c r="G409" s="17">
        <v>0.32538874527137102</v>
      </c>
      <c r="H409" s="17">
        <v>0.67601681551245696</v>
      </c>
      <c r="I409" s="17">
        <v>0.27498869063862103</v>
      </c>
      <c r="J409" s="17">
        <v>0.17421724783497</v>
      </c>
      <c r="K409" s="17">
        <v>0.54636073712966404</v>
      </c>
      <c r="L409" s="17">
        <v>0.33707598783391002</v>
      </c>
      <c r="M409" s="17">
        <v>0.14072680208140101</v>
      </c>
      <c r="N409" s="17">
        <v>0.53990247959312698</v>
      </c>
      <c r="O409" s="17">
        <v>0.51394642759398901</v>
      </c>
      <c r="P409" s="17">
        <v>9.0197903908554602E-2</v>
      </c>
      <c r="Q409" s="17">
        <v>0.10333998729883</v>
      </c>
      <c r="R409" s="17">
        <v>0.37347950235372102</v>
      </c>
      <c r="S409" s="17">
        <v>0.23584142873052599</v>
      </c>
      <c r="T409" s="17"/>
      <c r="U409" s="17">
        <v>0.226528399125766</v>
      </c>
      <c r="V409" s="17">
        <v>0.39334796110431802</v>
      </c>
      <c r="W409" s="17">
        <v>0.45235802912693401</v>
      </c>
      <c r="X409" s="17">
        <v>0.624828565098688</v>
      </c>
      <c r="Y409" s="17"/>
      <c r="Z409" s="17">
        <v>0.225624083664799</v>
      </c>
      <c r="AA409" s="17">
        <v>0.26930858261684398</v>
      </c>
      <c r="AB409" s="17">
        <v>0.15173755776869899</v>
      </c>
      <c r="AC409" s="17">
        <v>0.26242438800199702</v>
      </c>
      <c r="AD409" s="17">
        <v>0.37350766451592898</v>
      </c>
      <c r="AE409" s="17">
        <v>0.26026149188480402</v>
      </c>
      <c r="AF409" s="17">
        <v>0.50576959563433799</v>
      </c>
      <c r="AG409" s="17">
        <v>0.30321082408454197</v>
      </c>
      <c r="AH409" s="17">
        <v>0.58226969464991296</v>
      </c>
      <c r="AI409" s="17">
        <v>0.58954422044940102</v>
      </c>
      <c r="AJ409" s="17"/>
      <c r="AK409" s="17">
        <v>0.243155314265595</v>
      </c>
      <c r="AL409" s="17">
        <v>0.325739525986391</v>
      </c>
      <c r="AM409" s="17">
        <v>0.34812212540086901</v>
      </c>
      <c r="AN409" s="17">
        <v>0.18075424968426701</v>
      </c>
      <c r="AO409" s="17">
        <v>0.37483795316221202</v>
      </c>
      <c r="AP409" s="17">
        <v>0.23080992952076099</v>
      </c>
      <c r="AQ409" s="17">
        <v>0.39555116299557502</v>
      </c>
      <c r="AR409" s="17"/>
      <c r="AS409" s="17">
        <v>0.36858679877533301</v>
      </c>
      <c r="AT409" s="17">
        <v>0.215152956860335</v>
      </c>
      <c r="AU409" s="17"/>
      <c r="AV409" s="17">
        <v>0.40143876090752501</v>
      </c>
      <c r="AW409" s="17">
        <v>0.49182165852036902</v>
      </c>
      <c r="AX409" s="17">
        <v>0.296057282427589</v>
      </c>
      <c r="AY409" s="17"/>
      <c r="AZ409" s="17">
        <v>0.66256778844400599</v>
      </c>
      <c r="BA409" s="17">
        <v>0.237504331248379</v>
      </c>
      <c r="BB409" s="17"/>
      <c r="BC409" s="17">
        <v>0.20417881968625801</v>
      </c>
      <c r="BD409" s="17">
        <v>0.28921921792052402</v>
      </c>
      <c r="BE409" s="17"/>
      <c r="BF409" s="17">
        <v>0.255330392718771</v>
      </c>
      <c r="BG409" s="17">
        <v>0.624828565098688</v>
      </c>
      <c r="BH409" s="17"/>
      <c r="BI409" s="17">
        <v>0.37841558707154599</v>
      </c>
      <c r="BJ409" s="17">
        <v>0.22834375319788</v>
      </c>
      <c r="BK409" s="17"/>
      <c r="BL409" s="17">
        <v>0.20125236581040701</v>
      </c>
      <c r="BM409" s="17">
        <v>0.224460488492738</v>
      </c>
      <c r="BN409" s="17">
        <v>0.469554572504506</v>
      </c>
      <c r="BO409" s="17">
        <v>0.80434474143359302</v>
      </c>
    </row>
    <row r="410" spans="2:67" x14ac:dyDescent="0.35">
      <c r="B410" t="s">
        <v>245</v>
      </c>
      <c r="C410" s="17">
        <v>0.494571940422315</v>
      </c>
      <c r="D410" s="17">
        <v>0.490418585142747</v>
      </c>
      <c r="E410" s="17">
        <v>0.51316599428412701</v>
      </c>
      <c r="F410" s="17">
        <v>0.58932656569143105</v>
      </c>
      <c r="G410" s="17">
        <v>0.49988303828664699</v>
      </c>
      <c r="H410" s="17">
        <v>0.32398318448754299</v>
      </c>
      <c r="I410" s="17">
        <v>0.31159884538617999</v>
      </c>
      <c r="J410" s="17">
        <v>0.71036555367270005</v>
      </c>
      <c r="K410" s="17">
        <v>0.44081535587802401</v>
      </c>
      <c r="L410" s="17">
        <v>0.51816532859185405</v>
      </c>
      <c r="M410" s="17">
        <v>0.47703971651879701</v>
      </c>
      <c r="N410" s="17">
        <v>0.26460210225944603</v>
      </c>
      <c r="O410" s="17">
        <v>0.48505785938829399</v>
      </c>
      <c r="P410" s="17">
        <v>0.61320525766390399</v>
      </c>
      <c r="Q410" s="17">
        <v>0.59867101335115602</v>
      </c>
      <c r="R410" s="17">
        <v>0.17267409414224</v>
      </c>
      <c r="S410" s="17">
        <v>0.42460232888711003</v>
      </c>
      <c r="T410" s="17"/>
      <c r="U410" s="17">
        <v>0.52412943508431098</v>
      </c>
      <c r="V410" s="17">
        <v>0.36317733789630402</v>
      </c>
      <c r="W410" s="17">
        <v>0.28231562451478498</v>
      </c>
      <c r="X410" s="17">
        <v>0.18105913681851901</v>
      </c>
      <c r="Y410" s="17"/>
      <c r="Z410" s="17">
        <v>0.50730952912319904</v>
      </c>
      <c r="AA410" s="17">
        <v>0.57019608231380703</v>
      </c>
      <c r="AB410" s="17">
        <v>0.40669288712832502</v>
      </c>
      <c r="AC410" s="17">
        <v>0.58112749644571304</v>
      </c>
      <c r="AD410" s="17">
        <v>0.43621268778611999</v>
      </c>
      <c r="AE410" s="17">
        <v>0.36721694567067098</v>
      </c>
      <c r="AF410" s="17">
        <v>0.30520536276156901</v>
      </c>
      <c r="AG410" s="17">
        <v>0.38019596967890201</v>
      </c>
      <c r="AH410" s="17">
        <v>0.268441269581492</v>
      </c>
      <c r="AI410" s="17">
        <v>0.245826766441779</v>
      </c>
      <c r="AJ410" s="17"/>
      <c r="AK410" s="17">
        <v>0.52316113458416202</v>
      </c>
      <c r="AL410" s="17">
        <v>0.46286270215727299</v>
      </c>
      <c r="AM410" s="17">
        <v>0.46588468471963601</v>
      </c>
      <c r="AN410" s="17">
        <v>0.54972743407403701</v>
      </c>
      <c r="AO410" s="17">
        <v>0.360028955196809</v>
      </c>
      <c r="AP410" s="17">
        <v>0.32232520166598599</v>
      </c>
      <c r="AQ410" s="17">
        <v>0.48287486270181601</v>
      </c>
      <c r="AR410" s="17"/>
      <c r="AS410" s="17">
        <v>0.41510864286436699</v>
      </c>
      <c r="AT410" s="17">
        <v>0.52416952517186699</v>
      </c>
      <c r="AU410" s="17"/>
      <c r="AV410" s="17">
        <v>0.31149535819407698</v>
      </c>
      <c r="AW410" s="17">
        <v>0.351586903690353</v>
      </c>
      <c r="AX410" s="17">
        <v>0.50811257271305199</v>
      </c>
      <c r="AY410" s="17"/>
      <c r="AZ410" s="17">
        <v>0.118153804762073</v>
      </c>
      <c r="BA410" s="17">
        <v>0.51246487304341504</v>
      </c>
      <c r="BB410" s="17"/>
      <c r="BC410" s="17">
        <v>0.48689445583865798</v>
      </c>
      <c r="BD410" s="17">
        <v>0.49930365063393101</v>
      </c>
      <c r="BE410" s="17"/>
      <c r="BF410" s="17">
        <v>0.49581764412320001</v>
      </c>
      <c r="BG410" s="17">
        <v>0.18105913681851901</v>
      </c>
      <c r="BH410" s="17"/>
      <c r="BI410" s="17">
        <v>0.44516540754323802</v>
      </c>
      <c r="BJ410" s="17">
        <v>0.50612869674481897</v>
      </c>
      <c r="BK410" s="17"/>
      <c r="BL410" s="17">
        <v>0.58547730266280096</v>
      </c>
      <c r="BM410" s="17">
        <v>0.48137296576879401</v>
      </c>
      <c r="BN410" s="17">
        <v>0.31690073990929002</v>
      </c>
      <c r="BO410" s="17">
        <v>1.06192683454709E-2</v>
      </c>
    </row>
    <row r="411" spans="2:67" x14ac:dyDescent="0.35">
      <c r="B411" t="s">
        <v>187</v>
      </c>
      <c r="C411" s="17">
        <v>-0.23777920362031199</v>
      </c>
      <c r="D411" s="17">
        <v>-0.24241812175942101</v>
      </c>
      <c r="E411" s="17">
        <v>-0.24552090864346299</v>
      </c>
      <c r="F411" s="17">
        <v>-0.25727030887732399</v>
      </c>
      <c r="G411" s="17">
        <v>-0.174494293015275</v>
      </c>
      <c r="H411" s="17">
        <v>0.35203363102491397</v>
      </c>
      <c r="I411" s="17">
        <v>-3.6610154747558299E-2</v>
      </c>
      <c r="J411" s="17">
        <v>-0.53614830583772999</v>
      </c>
      <c r="K411" s="17">
        <v>0.10554538125163999</v>
      </c>
      <c r="L411" s="17">
        <v>-0.181089340757943</v>
      </c>
      <c r="M411" s="17">
        <v>-0.33631291443739603</v>
      </c>
      <c r="N411" s="17">
        <v>0.27530037733368001</v>
      </c>
      <c r="O411" s="17">
        <v>2.8888568205695901E-2</v>
      </c>
      <c r="P411" s="17">
        <v>-0.52300735375534901</v>
      </c>
      <c r="Q411" s="17">
        <v>-0.49533102605232598</v>
      </c>
      <c r="R411" s="17">
        <v>0.20080540821147999</v>
      </c>
      <c r="S411" s="17">
        <v>-0.18876090015658301</v>
      </c>
      <c r="T411" s="17"/>
      <c r="U411" s="17">
        <v>-0.29760103595854498</v>
      </c>
      <c r="V411" s="17">
        <v>3.0170623208014499E-2</v>
      </c>
      <c r="W411" s="17">
        <v>0.17004240461214901</v>
      </c>
      <c r="X411" s="17">
        <v>0.44376942828016902</v>
      </c>
      <c r="Y411" s="17"/>
      <c r="Z411" s="17">
        <v>-0.28168544545840002</v>
      </c>
      <c r="AA411" s="17">
        <v>-0.30088749969696299</v>
      </c>
      <c r="AB411" s="17">
        <v>-0.254955329359626</v>
      </c>
      <c r="AC411" s="17">
        <v>-0.31870310844371502</v>
      </c>
      <c r="AD411" s="17">
        <v>-6.2705023270191201E-2</v>
      </c>
      <c r="AE411" s="17">
        <v>-0.106955453785866</v>
      </c>
      <c r="AF411" s="17">
        <v>0.200564232872769</v>
      </c>
      <c r="AG411" s="17">
        <v>-7.6985145594359997E-2</v>
      </c>
      <c r="AH411" s="17">
        <v>0.31382842506842101</v>
      </c>
      <c r="AI411" s="17">
        <v>0.34371745400762299</v>
      </c>
      <c r="AJ411" s="17"/>
      <c r="AK411" s="17">
        <v>-0.28000582031856702</v>
      </c>
      <c r="AL411" s="17">
        <v>-0.13712317617088099</v>
      </c>
      <c r="AM411" s="17">
        <v>-0.117762559318766</v>
      </c>
      <c r="AN411" s="17">
        <v>-0.368973184389771</v>
      </c>
      <c r="AO411" s="17">
        <v>1.48089979654034E-2</v>
      </c>
      <c r="AP411" s="17">
        <v>-9.1515272145224896E-2</v>
      </c>
      <c r="AQ411" s="17">
        <v>-8.7323699706240501E-2</v>
      </c>
      <c r="AR411" s="17"/>
      <c r="AS411" s="17">
        <v>-4.65218440890343E-2</v>
      </c>
      <c r="AT411" s="17">
        <v>-0.30901656831153201</v>
      </c>
      <c r="AU411" s="17"/>
      <c r="AV411" s="17">
        <v>8.9943402713448098E-2</v>
      </c>
      <c r="AW411" s="17">
        <v>0.14023475483001599</v>
      </c>
      <c r="AX411" s="17">
        <v>-0.21205529028546299</v>
      </c>
      <c r="AY411" s="17"/>
      <c r="AZ411" s="17">
        <v>0.54441398368193294</v>
      </c>
      <c r="BA411" s="17">
        <v>-0.27496054179503499</v>
      </c>
      <c r="BB411" s="17"/>
      <c r="BC411" s="17">
        <v>-0.28271563615239997</v>
      </c>
      <c r="BD411" s="17">
        <v>-0.21008443271340699</v>
      </c>
      <c r="BE411" s="17"/>
      <c r="BF411" s="17">
        <v>-0.24048725140443</v>
      </c>
      <c r="BG411" s="17">
        <v>0.44376942828016902</v>
      </c>
      <c r="BH411" s="17"/>
      <c r="BI411" s="17">
        <v>-6.6749820471692103E-2</v>
      </c>
      <c r="BJ411" s="17">
        <v>-0.277784943546939</v>
      </c>
      <c r="BK411" s="17"/>
      <c r="BL411" s="17">
        <v>-0.384224936852395</v>
      </c>
      <c r="BM411" s="17">
        <v>-0.25691247727605598</v>
      </c>
      <c r="BN411" s="17">
        <v>0.152653832595217</v>
      </c>
      <c r="BO411" s="17">
        <v>0.79372547308812202</v>
      </c>
    </row>
    <row r="412" spans="2:67" x14ac:dyDescent="0.35">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17"/>
      <c r="BB412" s="17"/>
      <c r="BC412" s="17"/>
      <c r="BD412" s="17"/>
      <c r="BE412" s="17"/>
      <c r="BF412" s="17"/>
      <c r="BG412" s="17"/>
      <c r="BH412" s="17"/>
      <c r="BI412" s="17"/>
      <c r="BJ412" s="17"/>
      <c r="BK412" s="17"/>
      <c r="BL412" s="17"/>
      <c r="BM412" s="17"/>
      <c r="BN412" s="17"/>
      <c r="BO412" s="17"/>
    </row>
    <row r="413" spans="2:67" x14ac:dyDescent="0.35">
      <c r="B413" s="6" t="s">
        <v>258</v>
      </c>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17"/>
      <c r="BB413" s="17"/>
      <c r="BC413" s="17"/>
      <c r="BD413" s="17"/>
      <c r="BE413" s="17"/>
      <c r="BF413" s="17"/>
      <c r="BG413" s="17"/>
      <c r="BH413" s="17"/>
      <c r="BI413" s="17"/>
      <c r="BJ413" s="17"/>
      <c r="BK413" s="17"/>
      <c r="BL413" s="17"/>
      <c r="BM413" s="17"/>
      <c r="BN413" s="17"/>
      <c r="BO413" s="17"/>
    </row>
    <row r="414" spans="2:67" x14ac:dyDescent="0.35">
      <c r="B414" s="24" t="s">
        <v>85</v>
      </c>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17"/>
      <c r="BB414" s="17"/>
      <c r="BC414" s="17"/>
      <c r="BD414" s="17"/>
      <c r="BE414" s="17"/>
      <c r="BF414" s="17"/>
      <c r="BG414" s="17"/>
      <c r="BH414" s="17"/>
      <c r="BI414" s="17"/>
      <c r="BJ414" s="17"/>
      <c r="BK414" s="17"/>
      <c r="BL414" s="17"/>
      <c r="BM414" s="17"/>
      <c r="BN414" s="17"/>
      <c r="BO414" s="17"/>
    </row>
    <row r="415" spans="2:67" x14ac:dyDescent="0.35">
      <c r="B415" t="s">
        <v>239</v>
      </c>
      <c r="C415" s="17">
        <v>5.8421546066533298E-2</v>
      </c>
      <c r="D415" s="17">
        <v>5.43943531494369E-2</v>
      </c>
      <c r="E415" s="17">
        <v>8.7702977804369905E-2</v>
      </c>
      <c r="F415" s="17">
        <v>0.13705140993756701</v>
      </c>
      <c r="G415" s="17">
        <v>0.23013362544138999</v>
      </c>
      <c r="H415" s="17">
        <v>0</v>
      </c>
      <c r="I415" s="17">
        <v>9.3424146638144606E-2</v>
      </c>
      <c r="J415" s="17">
        <v>4.3862724760268E-2</v>
      </c>
      <c r="K415" s="17">
        <v>8.8401273744799004E-4</v>
      </c>
      <c r="L415" s="17">
        <v>0.119034453481801</v>
      </c>
      <c r="M415" s="17">
        <v>2.1143256256710399E-2</v>
      </c>
      <c r="N415" s="17">
        <v>5.1314760558753203E-3</v>
      </c>
      <c r="O415" s="17">
        <v>1.54399971205648E-2</v>
      </c>
      <c r="P415" s="17">
        <v>6.01026378294095E-4</v>
      </c>
      <c r="Q415" s="17">
        <v>2.0558923333234401E-4</v>
      </c>
      <c r="R415" s="17">
        <v>2.5903355091538498E-2</v>
      </c>
      <c r="S415" s="17">
        <v>6.1782854314607603E-4</v>
      </c>
      <c r="T415" s="17"/>
      <c r="U415" s="17">
        <v>4.8768429372807502E-2</v>
      </c>
      <c r="V415" s="17">
        <v>9.9315484549251501E-2</v>
      </c>
      <c r="W415" s="17">
        <v>0.12988114267620701</v>
      </c>
      <c r="X415" s="17">
        <v>0.221707849960987</v>
      </c>
      <c r="Y415" s="17"/>
      <c r="Z415" s="17">
        <v>5.8702513129328102E-2</v>
      </c>
      <c r="AA415" s="17">
        <v>2.9274938673933101E-2</v>
      </c>
      <c r="AB415" s="17">
        <v>5.3170771357497197E-2</v>
      </c>
      <c r="AC415" s="17">
        <v>1.50013726501661E-2</v>
      </c>
      <c r="AD415" s="17">
        <v>0.201388453334089</v>
      </c>
      <c r="AE415" s="17">
        <v>6.4069154119862304E-2</v>
      </c>
      <c r="AF415" s="17">
        <v>0.30552107405078399</v>
      </c>
      <c r="AG415" s="17">
        <v>0.12404845576186101</v>
      </c>
      <c r="AH415" s="17">
        <v>0.105649751128601</v>
      </c>
      <c r="AI415" s="17">
        <v>0.22508437569779299</v>
      </c>
      <c r="AJ415" s="17"/>
      <c r="AK415" s="17">
        <v>2.4929511366022099E-2</v>
      </c>
      <c r="AL415" s="17">
        <v>3.9486630550733197E-2</v>
      </c>
      <c r="AM415" s="17">
        <v>6.8817294300176296E-3</v>
      </c>
      <c r="AN415" s="17">
        <v>6.6423179959230999E-2</v>
      </c>
      <c r="AO415" s="17">
        <v>0.15905668789658001</v>
      </c>
      <c r="AP415" s="17">
        <v>0.15515741469366101</v>
      </c>
      <c r="AQ415" s="17">
        <v>2.97564777220004E-2</v>
      </c>
      <c r="AR415" s="17"/>
      <c r="AS415" s="17">
        <v>0.10187177172638701</v>
      </c>
      <c r="AT415" s="17">
        <v>4.2237700494093498E-2</v>
      </c>
      <c r="AU415" s="17"/>
      <c r="AV415" s="17">
        <v>0.13861834606828499</v>
      </c>
      <c r="AW415" s="17">
        <v>9.2799057332888304E-2</v>
      </c>
      <c r="AX415" s="17">
        <v>9.01202368878114E-2</v>
      </c>
      <c r="AY415" s="17"/>
      <c r="AZ415" s="17">
        <v>0.19322510589882799</v>
      </c>
      <c r="BA415" s="17">
        <v>5.2013695900300201E-2</v>
      </c>
      <c r="BB415" s="17"/>
      <c r="BC415" s="17">
        <v>7.9376940824871803E-2</v>
      </c>
      <c r="BD415" s="17">
        <v>4.55065275749892E-2</v>
      </c>
      <c r="BE415" s="17"/>
      <c r="BF415" s="17">
        <v>5.7772748471261001E-2</v>
      </c>
      <c r="BG415" s="17">
        <v>0.221707849960987</v>
      </c>
      <c r="BH415" s="17"/>
      <c r="BI415" s="17">
        <v>9.6781292493573895E-2</v>
      </c>
      <c r="BJ415" s="17">
        <v>4.9448760157120297E-2</v>
      </c>
      <c r="BK415" s="17"/>
      <c r="BL415" s="17">
        <v>3.3083476601996502E-2</v>
      </c>
      <c r="BM415" s="17">
        <v>6.4413612177836005E-2</v>
      </c>
      <c r="BN415" s="17">
        <v>9.2026777746643695E-2</v>
      </c>
      <c r="BO415" s="17">
        <v>0.319987037690392</v>
      </c>
    </row>
    <row r="416" spans="2:67" x14ac:dyDescent="0.35">
      <c r="B416" t="s">
        <v>240</v>
      </c>
      <c r="C416" s="17">
        <v>0.100014068122375</v>
      </c>
      <c r="D416" s="17">
        <v>5.2047757923534999E-2</v>
      </c>
      <c r="E416" s="17">
        <v>0.13850086669088801</v>
      </c>
      <c r="F416" s="17">
        <v>7.5250052847809196E-2</v>
      </c>
      <c r="G416" s="17">
        <v>4.6784685341350502E-4</v>
      </c>
      <c r="H416" s="17">
        <v>0.35447142810689902</v>
      </c>
      <c r="I416" s="17">
        <v>9.3424146638144606E-2</v>
      </c>
      <c r="J416" s="17">
        <v>6.8945539494963001E-2</v>
      </c>
      <c r="K416" s="17">
        <v>0</v>
      </c>
      <c r="L416" s="17">
        <v>0.26826026110333101</v>
      </c>
      <c r="M416" s="17">
        <v>8.6597153126394905E-2</v>
      </c>
      <c r="N416" s="17">
        <v>0.19069486686239501</v>
      </c>
      <c r="O416" s="17">
        <v>1.99142603543368E-3</v>
      </c>
      <c r="P416" s="17">
        <v>3.9079682927270296E-3</v>
      </c>
      <c r="Q416" s="17">
        <v>0.202052886048837</v>
      </c>
      <c r="R416" s="17">
        <v>5.3443339955226298E-4</v>
      </c>
      <c r="S416" s="17">
        <v>9.2674281471911404E-4</v>
      </c>
      <c r="T416" s="17"/>
      <c r="U416" s="17">
        <v>8.3780932839531405E-2</v>
      </c>
      <c r="V416" s="17">
        <v>0.16784181063783599</v>
      </c>
      <c r="W416" s="17">
        <v>0.24651732316392999</v>
      </c>
      <c r="X416" s="17">
        <v>0.26368501739096301</v>
      </c>
      <c r="Y416" s="17"/>
      <c r="Z416" s="17">
        <v>9.8513883903032298E-2</v>
      </c>
      <c r="AA416" s="17">
        <v>7.5106730826772897E-2</v>
      </c>
      <c r="AB416" s="17">
        <v>0.106664699582161</v>
      </c>
      <c r="AC416" s="17">
        <v>5.4891952561319901E-2</v>
      </c>
      <c r="AD416" s="17">
        <v>5.1240606639906497E-2</v>
      </c>
      <c r="AE416" s="17">
        <v>0.149375605543976</v>
      </c>
      <c r="AF416" s="17">
        <v>0.16477610025376799</v>
      </c>
      <c r="AG416" s="17">
        <v>0.119487838698402</v>
      </c>
      <c r="AH416" s="17">
        <v>0.234951904319083</v>
      </c>
      <c r="AI416" s="17">
        <v>0.27041534062542399</v>
      </c>
      <c r="AJ416" s="17"/>
      <c r="AK416" s="17">
        <v>8.7918431315698695E-2</v>
      </c>
      <c r="AL416" s="17">
        <v>0.114111340658689</v>
      </c>
      <c r="AM416" s="17">
        <v>0.16597911851550601</v>
      </c>
      <c r="AN416" s="17">
        <v>9.35138118373849E-2</v>
      </c>
      <c r="AO416" s="17">
        <v>9.31494341378791E-2</v>
      </c>
      <c r="AP416" s="17">
        <v>3.6618567815940098E-2</v>
      </c>
      <c r="AQ416" s="17">
        <v>0.18693175235596099</v>
      </c>
      <c r="AR416" s="17"/>
      <c r="AS416" s="17">
        <v>0.153379077123971</v>
      </c>
      <c r="AT416" s="17">
        <v>8.01372768850937E-2</v>
      </c>
      <c r="AU416" s="17"/>
      <c r="AV416" s="17">
        <v>0.15463357460497201</v>
      </c>
      <c r="AW416" s="17">
        <v>0.13052249918571099</v>
      </c>
      <c r="AX416" s="17">
        <v>0.183713168361754</v>
      </c>
      <c r="AY416" s="17"/>
      <c r="AZ416" s="17">
        <v>0.13384559627215001</v>
      </c>
      <c r="BA416" s="17">
        <v>9.8405895730279996E-2</v>
      </c>
      <c r="BB416" s="17"/>
      <c r="BC416" s="17">
        <v>0.14591514497945801</v>
      </c>
      <c r="BD416" s="17">
        <v>7.1724777310751803E-2</v>
      </c>
      <c r="BE416" s="17"/>
      <c r="BF416" s="17">
        <v>9.9363742187078094E-2</v>
      </c>
      <c r="BG416" s="17">
        <v>0.26368501739096301</v>
      </c>
      <c r="BH416" s="17"/>
      <c r="BI416" s="17">
        <v>0.157861046794221</v>
      </c>
      <c r="BJ416" s="17">
        <v>8.6482994445543901E-2</v>
      </c>
      <c r="BK416" s="17"/>
      <c r="BL416" s="17">
        <v>7.3449975560966399E-2</v>
      </c>
      <c r="BM416" s="17">
        <v>6.8501568462484105E-2</v>
      </c>
      <c r="BN416" s="17">
        <v>0.25172589332832201</v>
      </c>
      <c r="BO416" s="17">
        <v>0.31710786032604599</v>
      </c>
    </row>
    <row r="417" spans="2:67" x14ac:dyDescent="0.35">
      <c r="B417" t="s">
        <v>241</v>
      </c>
      <c r="C417" s="17">
        <v>0.208273985575264</v>
      </c>
      <c r="D417" s="17">
        <v>0.215988647010844</v>
      </c>
      <c r="E417" s="17">
        <v>0.22896867033851601</v>
      </c>
      <c r="F417" s="17">
        <v>0.26448379755703499</v>
      </c>
      <c r="G417" s="17">
        <v>0.177887696911321</v>
      </c>
      <c r="H417" s="17">
        <v>0.32398318448754299</v>
      </c>
      <c r="I417" s="17">
        <v>0.17907996586042699</v>
      </c>
      <c r="J417" s="17">
        <v>0.22617024272413</v>
      </c>
      <c r="K417" s="17">
        <v>0.44258338135292002</v>
      </c>
      <c r="L417" s="17">
        <v>5.4181536458515402E-2</v>
      </c>
      <c r="M417" s="17">
        <v>8.7285589776330094E-2</v>
      </c>
      <c r="N417" s="17">
        <v>0.28764611012407698</v>
      </c>
      <c r="O417" s="17">
        <v>0.49850643047342502</v>
      </c>
      <c r="P417" s="17">
        <v>0.25305322141929099</v>
      </c>
      <c r="Q417" s="17">
        <v>0.30138255249884199</v>
      </c>
      <c r="R417" s="17">
        <v>0.60560749390969704</v>
      </c>
      <c r="S417" s="17">
        <v>0.23460577164423399</v>
      </c>
      <c r="T417" s="17"/>
      <c r="U417" s="17">
        <v>0.201616276726964</v>
      </c>
      <c r="V417" s="17">
        <v>0.23818891190304201</v>
      </c>
      <c r="W417" s="17">
        <v>0.25723253906487198</v>
      </c>
      <c r="X417" s="17">
        <v>0.26109485603890698</v>
      </c>
      <c r="Y417" s="17"/>
      <c r="Z417" s="17">
        <v>0.19862143512807601</v>
      </c>
      <c r="AA417" s="17">
        <v>0.24117780019434901</v>
      </c>
      <c r="AB417" s="17">
        <v>0.16489284251108999</v>
      </c>
      <c r="AC417" s="17">
        <v>0.23881958861107599</v>
      </c>
      <c r="AD417" s="17">
        <v>0.13128974389353401</v>
      </c>
      <c r="AE417" s="17">
        <v>0.38619791824205701</v>
      </c>
      <c r="AF417" s="17">
        <v>0.16345747212016401</v>
      </c>
      <c r="AG417" s="17">
        <v>0.19965388512243801</v>
      </c>
      <c r="AH417" s="17">
        <v>9.2311636285839396E-2</v>
      </c>
      <c r="AI417" s="17">
        <v>0.105870433091499</v>
      </c>
      <c r="AJ417" s="17"/>
      <c r="AK417" s="17">
        <v>0.18408083430997499</v>
      </c>
      <c r="AL417" s="17">
        <v>0.221044431411556</v>
      </c>
      <c r="AM417" s="17">
        <v>0.296701031289484</v>
      </c>
      <c r="AN417" s="17">
        <v>0.17641977972020001</v>
      </c>
      <c r="AO417" s="17">
        <v>0.18030321698129301</v>
      </c>
      <c r="AP417" s="17">
        <v>0.29436320836357699</v>
      </c>
      <c r="AQ417" s="17">
        <v>0.27027002096685998</v>
      </c>
      <c r="AR417" s="17"/>
      <c r="AS417" s="17">
        <v>0.30277762891459897</v>
      </c>
      <c r="AT417" s="17">
        <v>0.17307434399435001</v>
      </c>
      <c r="AU417" s="17"/>
      <c r="AV417" s="17">
        <v>0.35177712063204303</v>
      </c>
      <c r="AW417" s="17">
        <v>0.385874958188407</v>
      </c>
      <c r="AX417" s="17">
        <v>0.22995135952048501</v>
      </c>
      <c r="AY417" s="17"/>
      <c r="AZ417" s="17">
        <v>0.44505137211088103</v>
      </c>
      <c r="BA417" s="17">
        <v>0.19701883758392</v>
      </c>
      <c r="BB417" s="17"/>
      <c r="BC417" s="17">
        <v>0.18287729821044801</v>
      </c>
      <c r="BD417" s="17">
        <v>0.223926216932541</v>
      </c>
      <c r="BE417" s="17"/>
      <c r="BF417" s="17">
        <v>0.20806410848870099</v>
      </c>
      <c r="BG417" s="17">
        <v>0.26109485603890698</v>
      </c>
      <c r="BH417" s="17"/>
      <c r="BI417" s="17">
        <v>0.27887560918322502</v>
      </c>
      <c r="BJ417" s="17">
        <v>0.191759453741847</v>
      </c>
      <c r="BK417" s="17"/>
      <c r="BL417" s="17">
        <v>0.178717105039396</v>
      </c>
      <c r="BM417" s="17">
        <v>0.18620432166783699</v>
      </c>
      <c r="BN417" s="17">
        <v>0.34276839361086298</v>
      </c>
      <c r="BO417" s="17">
        <v>0.35052033504647601</v>
      </c>
    </row>
    <row r="418" spans="2:67" x14ac:dyDescent="0.35">
      <c r="B418" t="s">
        <v>242</v>
      </c>
      <c r="C418" s="17">
        <v>0.14674128242022999</v>
      </c>
      <c r="D418" s="17">
        <v>0.183069759153492</v>
      </c>
      <c r="E418" s="17">
        <v>0.125876798480827</v>
      </c>
      <c r="F418" s="17">
        <v>0.29980768113794198</v>
      </c>
      <c r="G418" s="17">
        <v>6.8495798601462099E-2</v>
      </c>
      <c r="H418" s="17">
        <v>2.4377970819849299E-3</v>
      </c>
      <c r="I418" s="17">
        <v>0.30445166250533001</v>
      </c>
      <c r="J418" s="17">
        <v>0.11185363182920501</v>
      </c>
      <c r="K418" s="17">
        <v>1.2823906992311999E-2</v>
      </c>
      <c r="L418" s="17">
        <v>3.3850488705507803E-2</v>
      </c>
      <c r="M418" s="17">
        <v>0.167637255452072</v>
      </c>
      <c r="N418" s="17">
        <v>0.18876375832987399</v>
      </c>
      <c r="O418" s="17">
        <v>0.48107500731742597</v>
      </c>
      <c r="P418" s="17">
        <v>6.01026378294095E-4</v>
      </c>
      <c r="Q418" s="17">
        <v>0.159323258287213</v>
      </c>
      <c r="R418" s="17">
        <v>0.109567082018663</v>
      </c>
      <c r="S418" s="17">
        <v>0.234914685915807</v>
      </c>
      <c r="T418" s="17"/>
      <c r="U418" s="17">
        <v>0.14249299094357801</v>
      </c>
      <c r="V418" s="17">
        <v>0.16668290798899299</v>
      </c>
      <c r="W418" s="17">
        <v>0.18248274767945</v>
      </c>
      <c r="X418" s="17">
        <v>0.124983474265905</v>
      </c>
      <c r="Y418" s="17"/>
      <c r="Z418" s="17">
        <v>0.14338370744284901</v>
      </c>
      <c r="AA418" s="17">
        <v>0.13668881904244701</v>
      </c>
      <c r="AB418" s="17">
        <v>0.105482107928004</v>
      </c>
      <c r="AC418" s="17">
        <v>0.13335261265874801</v>
      </c>
      <c r="AD418" s="17">
        <v>0.31969800839315099</v>
      </c>
      <c r="AE418" s="17">
        <v>0.11426907135503001</v>
      </c>
      <c r="AF418" s="17">
        <v>0.261578726087494</v>
      </c>
      <c r="AG418" s="17">
        <v>0.20156145065058001</v>
      </c>
      <c r="AH418" s="17">
        <v>0.35854958594758002</v>
      </c>
      <c r="AI418" s="17">
        <v>0.179325801360944</v>
      </c>
      <c r="AJ418" s="17"/>
      <c r="AK418" s="17">
        <v>0.15728228513245299</v>
      </c>
      <c r="AL418" s="17">
        <v>0.15825428403326999</v>
      </c>
      <c r="AM418" s="17">
        <v>0.21490917433352799</v>
      </c>
      <c r="AN418" s="17">
        <v>0.124035478551093</v>
      </c>
      <c r="AO418" s="17">
        <v>0.26977210757313502</v>
      </c>
      <c r="AP418" s="17">
        <v>0.108269235918076</v>
      </c>
      <c r="AQ418" s="17">
        <v>8.2191839454243104E-2</v>
      </c>
      <c r="AR418" s="17"/>
      <c r="AS418" s="17">
        <v>0.15404927228981799</v>
      </c>
      <c r="AT418" s="17">
        <v>0.14401928552151999</v>
      </c>
      <c r="AU418" s="17"/>
      <c r="AV418" s="17">
        <v>0.110496509284709</v>
      </c>
      <c r="AW418" s="17">
        <v>0.12407597498671501</v>
      </c>
      <c r="AX418" s="17">
        <v>0.19600081814097201</v>
      </c>
      <c r="AY418" s="17"/>
      <c r="AZ418" s="17">
        <v>6.1331227292153803E-2</v>
      </c>
      <c r="BA418" s="17">
        <v>0.15080122591601899</v>
      </c>
      <c r="BB418" s="17"/>
      <c r="BC418" s="17">
        <v>0.160956695876495</v>
      </c>
      <c r="BD418" s="17">
        <v>0.13798018153094399</v>
      </c>
      <c r="BE418" s="17"/>
      <c r="BF418" s="17">
        <v>0.146827734334886</v>
      </c>
      <c r="BG418" s="17">
        <v>0.124983474265905</v>
      </c>
      <c r="BH418" s="17"/>
      <c r="BI418" s="17">
        <v>0.14418652377782001</v>
      </c>
      <c r="BJ418" s="17">
        <v>0.147338869851944</v>
      </c>
      <c r="BK418" s="17"/>
      <c r="BL418" s="17">
        <v>0.120973706056585</v>
      </c>
      <c r="BM418" s="17">
        <v>0.17059214312398399</v>
      </c>
      <c r="BN418" s="17">
        <v>0.19339949128438799</v>
      </c>
      <c r="BO418" s="17">
        <v>1.19298525545114E-2</v>
      </c>
    </row>
    <row r="419" spans="2:67" x14ac:dyDescent="0.35">
      <c r="B419" t="s">
        <v>243</v>
      </c>
      <c r="C419" s="17">
        <v>0.36702624228457997</v>
      </c>
      <c r="D419" s="17">
        <v>0.394291631104846</v>
      </c>
      <c r="E419" s="17">
        <v>0.301100938863331</v>
      </c>
      <c r="F419" s="17">
        <v>0.16521322382860801</v>
      </c>
      <c r="G419" s="17">
        <v>0.34875466260384402</v>
      </c>
      <c r="H419" s="17">
        <v>0.319107590323573</v>
      </c>
      <c r="I419" s="17">
        <v>0.32962007835795398</v>
      </c>
      <c r="J419" s="17">
        <v>0.527730497637658</v>
      </c>
      <c r="K419" s="17">
        <v>0.427991448885712</v>
      </c>
      <c r="L419" s="17">
        <v>0.41125876260543698</v>
      </c>
      <c r="M419" s="17">
        <v>0.44276429941190798</v>
      </c>
      <c r="N419" s="17">
        <v>0.16776841939232701</v>
      </c>
      <c r="O419" s="17">
        <v>2.9871390531505202E-3</v>
      </c>
      <c r="P419" s="17">
        <v>0.51911662691641902</v>
      </c>
      <c r="Q419" s="17">
        <v>0.23770604748176999</v>
      </c>
      <c r="R419" s="17">
        <v>0.172317805209205</v>
      </c>
      <c r="S419" s="17">
        <v>0.488498098978706</v>
      </c>
      <c r="T419" s="17"/>
      <c r="U419" s="17">
        <v>0.403076629076489</v>
      </c>
      <c r="V419" s="17">
        <v>0.19578143167239101</v>
      </c>
      <c r="W419" s="17">
        <v>0.157627707800088</v>
      </c>
      <c r="X419" s="17">
        <v>0.10812217802146901</v>
      </c>
      <c r="Y419" s="17"/>
      <c r="Z419" s="17">
        <v>0.36079680172844403</v>
      </c>
      <c r="AA419" s="17">
        <v>0.41887298531184203</v>
      </c>
      <c r="AB419" s="17">
        <v>0.40918191258173398</v>
      </c>
      <c r="AC419" s="17">
        <v>0.525427055166798</v>
      </c>
      <c r="AD419" s="17">
        <v>0.200015272077053</v>
      </c>
      <c r="AE419" s="17">
        <v>0.180423241776863</v>
      </c>
      <c r="AF419" s="17">
        <v>6.4690853761330602E-2</v>
      </c>
      <c r="AG419" s="17">
        <v>0.34043200398444201</v>
      </c>
      <c r="AH419" s="17">
        <v>4.5210035660179899E-2</v>
      </c>
      <c r="AI419" s="17">
        <v>0.180479036333653</v>
      </c>
      <c r="AJ419" s="17"/>
      <c r="AK419" s="17">
        <v>0.39678244736850199</v>
      </c>
      <c r="AL419" s="17">
        <v>0.33862688005217201</v>
      </c>
      <c r="AM419" s="17">
        <v>0.28496607470933599</v>
      </c>
      <c r="AN419" s="17">
        <v>0.412665645855606</v>
      </c>
      <c r="AO419" s="17">
        <v>0.23416112650385901</v>
      </c>
      <c r="AP419" s="17">
        <v>0.34385894215594698</v>
      </c>
      <c r="AQ419" s="17">
        <v>0.30354546475034899</v>
      </c>
      <c r="AR419" s="17"/>
      <c r="AS419" s="17">
        <v>0.259047523769947</v>
      </c>
      <c r="AT419" s="17">
        <v>0.407244926514922</v>
      </c>
      <c r="AU419" s="17"/>
      <c r="AV419" s="17">
        <v>0.233035304919602</v>
      </c>
      <c r="AW419" s="17">
        <v>0.266727510306278</v>
      </c>
      <c r="AX419" s="17">
        <v>0.23507980856865701</v>
      </c>
      <c r="AY419" s="17"/>
      <c r="AZ419" s="17">
        <v>0.166268685608746</v>
      </c>
      <c r="BA419" s="17">
        <v>0.376569197563492</v>
      </c>
      <c r="BB419" s="17"/>
      <c r="BC419" s="17">
        <v>0.324723512052981</v>
      </c>
      <c r="BD419" s="17">
        <v>0.393097836233747</v>
      </c>
      <c r="BE419" s="17"/>
      <c r="BF419" s="17">
        <v>0.36805496502674401</v>
      </c>
      <c r="BG419" s="17">
        <v>0.10812217802146901</v>
      </c>
      <c r="BH419" s="17"/>
      <c r="BI419" s="17">
        <v>0.21777076867409101</v>
      </c>
      <c r="BJ419" s="17">
        <v>0.40193881432313999</v>
      </c>
      <c r="BK419" s="17"/>
      <c r="BL419" s="17">
        <v>0.46042121200349501</v>
      </c>
      <c r="BM419" s="17">
        <v>0.35914186743728799</v>
      </c>
      <c r="BN419" s="17">
        <v>0.11802452456292099</v>
      </c>
      <c r="BO419" s="17">
        <v>4.5491438257402601E-4</v>
      </c>
    </row>
    <row r="420" spans="2:67" x14ac:dyDescent="0.35">
      <c r="B420" t="s">
        <v>83</v>
      </c>
      <c r="C420" s="17">
        <v>0.11952287553101799</v>
      </c>
      <c r="D420" s="17">
        <v>0.100207851657846</v>
      </c>
      <c r="E420" s="17">
        <v>0.117849747822068</v>
      </c>
      <c r="F420" s="17">
        <v>5.8193834691038698E-2</v>
      </c>
      <c r="G420" s="17">
        <v>0.174260369588569</v>
      </c>
      <c r="H420" s="17">
        <v>0</v>
      </c>
      <c r="I420" s="17">
        <v>0</v>
      </c>
      <c r="J420" s="17">
        <v>2.1437363553775901E-2</v>
      </c>
      <c r="K420" s="17">
        <v>0.115717250031608</v>
      </c>
      <c r="L420" s="17">
        <v>0.11341449764540799</v>
      </c>
      <c r="M420" s="17">
        <v>0.19457244597658399</v>
      </c>
      <c r="N420" s="17">
        <v>0.15999536923545099</v>
      </c>
      <c r="O420" s="17">
        <v>0</v>
      </c>
      <c r="P420" s="17">
        <v>0.222720130614975</v>
      </c>
      <c r="Q420" s="17">
        <v>9.9329666450004794E-2</v>
      </c>
      <c r="R420" s="17">
        <v>8.6069830371343997E-2</v>
      </c>
      <c r="S420" s="17">
        <v>4.0436872103386798E-2</v>
      </c>
      <c r="T420" s="17"/>
      <c r="U420" s="17">
        <v>0.12026474104062999</v>
      </c>
      <c r="V420" s="17">
        <v>0.13218945324848599</v>
      </c>
      <c r="W420" s="17">
        <v>2.6258539615453401E-2</v>
      </c>
      <c r="X420" s="17">
        <v>2.0406624321767999E-2</v>
      </c>
      <c r="Y420" s="17"/>
      <c r="Z420" s="17">
        <v>0.13998165866827</v>
      </c>
      <c r="AA420" s="17">
        <v>9.8878725950655597E-2</v>
      </c>
      <c r="AB420" s="17">
        <v>0.16060766603951401</v>
      </c>
      <c r="AC420" s="17">
        <v>3.25074183518917E-2</v>
      </c>
      <c r="AD420" s="17">
        <v>9.6367915662266407E-2</v>
      </c>
      <c r="AE420" s="17">
        <v>0.105665008962211</v>
      </c>
      <c r="AF420" s="17">
        <v>3.9975773726459003E-2</v>
      </c>
      <c r="AG420" s="17">
        <v>1.4816365782278001E-2</v>
      </c>
      <c r="AH420" s="17">
        <v>0.16332708665871701</v>
      </c>
      <c r="AI420" s="17">
        <v>3.8825012890686302E-2</v>
      </c>
      <c r="AJ420" s="17"/>
      <c r="AK420" s="17">
        <v>0.14900649050734999</v>
      </c>
      <c r="AL420" s="17">
        <v>0.12847643329357999</v>
      </c>
      <c r="AM420" s="17">
        <v>3.0562871722128199E-2</v>
      </c>
      <c r="AN420" s="17">
        <v>0.12694210407648601</v>
      </c>
      <c r="AO420" s="17">
        <v>6.35574269072538E-2</v>
      </c>
      <c r="AP420" s="17">
        <v>6.1732631052799698E-2</v>
      </c>
      <c r="AQ420" s="17">
        <v>0.127304444750586</v>
      </c>
      <c r="AR420" s="17"/>
      <c r="AS420" s="17">
        <v>2.8874726175278101E-2</v>
      </c>
      <c r="AT420" s="17">
        <v>0.15328646659002201</v>
      </c>
      <c r="AU420" s="17"/>
      <c r="AV420" s="17">
        <v>1.1439144490387999E-2</v>
      </c>
      <c r="AW420" s="17">
        <v>0</v>
      </c>
      <c r="AX420" s="17">
        <v>6.5134608520320394E-2</v>
      </c>
      <c r="AY420" s="17"/>
      <c r="AZ420" s="17">
        <v>2.7801281724225798E-4</v>
      </c>
      <c r="BA420" s="17">
        <v>0.12519114730598799</v>
      </c>
      <c r="BB420" s="17"/>
      <c r="BC420" s="17">
        <v>0.10615040805574701</v>
      </c>
      <c r="BD420" s="17">
        <v>0.12776446041702799</v>
      </c>
      <c r="BE420" s="17"/>
      <c r="BF420" s="17">
        <v>0.11991670149132901</v>
      </c>
      <c r="BG420" s="17">
        <v>2.0406624321767999E-2</v>
      </c>
      <c r="BH420" s="17"/>
      <c r="BI420" s="17">
        <v>0.104524759077069</v>
      </c>
      <c r="BJ420" s="17">
        <v>0.12303110748040499</v>
      </c>
      <c r="BK420" s="17"/>
      <c r="BL420" s="17">
        <v>0.13335452473756201</v>
      </c>
      <c r="BM420" s="17">
        <v>0.15114648713057099</v>
      </c>
      <c r="BN420" s="17">
        <v>2.0549194668618501E-3</v>
      </c>
      <c r="BO420" s="17">
        <v>0</v>
      </c>
    </row>
    <row r="421" spans="2:67" x14ac:dyDescent="0.35">
      <c r="B421" t="s">
        <v>244</v>
      </c>
      <c r="C421" s="17">
        <v>0.158435614188909</v>
      </c>
      <c r="D421" s="17">
        <v>0.106442111072972</v>
      </c>
      <c r="E421" s="17">
        <v>0.22620384449525699</v>
      </c>
      <c r="F421" s="17">
        <v>0.21230146278537601</v>
      </c>
      <c r="G421" s="17">
        <v>0.23060147229480399</v>
      </c>
      <c r="H421" s="17">
        <v>0.35447142810689902</v>
      </c>
      <c r="I421" s="17">
        <v>0.18684829327628899</v>
      </c>
      <c r="J421" s="17">
        <v>0.11280826425523099</v>
      </c>
      <c r="K421" s="17">
        <v>8.8401273744799004E-4</v>
      </c>
      <c r="L421" s="17">
        <v>0.38729471458513198</v>
      </c>
      <c r="M421" s="17">
        <v>0.107740409383105</v>
      </c>
      <c r="N421" s="17">
        <v>0.19582634291827</v>
      </c>
      <c r="O421" s="17">
        <v>1.74314231559985E-2</v>
      </c>
      <c r="P421" s="17">
        <v>4.5089946710211203E-3</v>
      </c>
      <c r="Q421" s="17">
        <v>0.20225847528217</v>
      </c>
      <c r="R421" s="17">
        <v>2.64377884910907E-2</v>
      </c>
      <c r="S421" s="17">
        <v>1.54457135786519E-3</v>
      </c>
      <c r="T421" s="17"/>
      <c r="U421" s="17">
        <v>0.13254936221233901</v>
      </c>
      <c r="V421" s="17">
        <v>0.26715729518708797</v>
      </c>
      <c r="W421" s="17">
        <v>0.37639846584013698</v>
      </c>
      <c r="X421" s="17">
        <v>0.48539286735194997</v>
      </c>
      <c r="Y421" s="17"/>
      <c r="Z421" s="17">
        <v>0.15721639703236001</v>
      </c>
      <c r="AA421" s="17">
        <v>0.104381669500706</v>
      </c>
      <c r="AB421" s="17">
        <v>0.159835470939658</v>
      </c>
      <c r="AC421" s="17">
        <v>6.9893325211486002E-2</v>
      </c>
      <c r="AD421" s="17">
        <v>0.25262905997399598</v>
      </c>
      <c r="AE421" s="17">
        <v>0.213444759663839</v>
      </c>
      <c r="AF421" s="17">
        <v>0.47029717430455298</v>
      </c>
      <c r="AG421" s="17">
        <v>0.24353629446026301</v>
      </c>
      <c r="AH421" s="17">
        <v>0.340601655447684</v>
      </c>
      <c r="AI421" s="17">
        <v>0.49549971632321699</v>
      </c>
      <c r="AJ421" s="17"/>
      <c r="AK421" s="17">
        <v>0.11284794268172101</v>
      </c>
      <c r="AL421" s="17">
        <v>0.15359797120942201</v>
      </c>
      <c r="AM421" s="17">
        <v>0.172860847945524</v>
      </c>
      <c r="AN421" s="17">
        <v>0.159936991796616</v>
      </c>
      <c r="AO421" s="17">
        <v>0.25220612203445902</v>
      </c>
      <c r="AP421" s="17">
        <v>0.19177598250960101</v>
      </c>
      <c r="AQ421" s="17">
        <v>0.21668823007796201</v>
      </c>
      <c r="AR421" s="17"/>
      <c r="AS421" s="17">
        <v>0.25525084885035798</v>
      </c>
      <c r="AT421" s="17">
        <v>0.122374977379187</v>
      </c>
      <c r="AU421" s="17"/>
      <c r="AV421" s="17">
        <v>0.293251920673258</v>
      </c>
      <c r="AW421" s="17">
        <v>0.223321556518599</v>
      </c>
      <c r="AX421" s="17">
        <v>0.27383340524956601</v>
      </c>
      <c r="AY421" s="17"/>
      <c r="AZ421" s="17">
        <v>0.327070702170978</v>
      </c>
      <c r="BA421" s="17">
        <v>0.15041959163058</v>
      </c>
      <c r="BB421" s="17"/>
      <c r="BC421" s="17">
        <v>0.22529208580432999</v>
      </c>
      <c r="BD421" s="17">
        <v>0.117231304885741</v>
      </c>
      <c r="BE421" s="17"/>
      <c r="BF421" s="17">
        <v>0.15713649065833901</v>
      </c>
      <c r="BG421" s="17">
        <v>0.48539286735194997</v>
      </c>
      <c r="BH421" s="17"/>
      <c r="BI421" s="17">
        <v>0.25464233928779501</v>
      </c>
      <c r="BJ421" s="17">
        <v>0.13593175460266399</v>
      </c>
      <c r="BK421" s="17"/>
      <c r="BL421" s="17">
        <v>0.106533452162963</v>
      </c>
      <c r="BM421" s="17">
        <v>0.13291518064032001</v>
      </c>
      <c r="BN421" s="17">
        <v>0.34375267107496599</v>
      </c>
      <c r="BO421" s="17">
        <v>0.63709489801643804</v>
      </c>
    </row>
    <row r="422" spans="2:67" x14ac:dyDescent="0.35">
      <c r="B422" t="s">
        <v>245</v>
      </c>
      <c r="C422" s="17">
        <v>0.51376752470480902</v>
      </c>
      <c r="D422" s="17">
        <v>0.57736139025833799</v>
      </c>
      <c r="E422" s="17">
        <v>0.426977737344158</v>
      </c>
      <c r="F422" s="17">
        <v>0.46502090496655002</v>
      </c>
      <c r="G422" s="17">
        <v>0.41725046120530601</v>
      </c>
      <c r="H422" s="17">
        <v>0.32154538740555799</v>
      </c>
      <c r="I422" s="17">
        <v>0.63407174086328399</v>
      </c>
      <c r="J422" s="17">
        <v>0.63958412946686305</v>
      </c>
      <c r="K422" s="17">
        <v>0.44081535587802401</v>
      </c>
      <c r="L422" s="17">
        <v>0.44510925131094498</v>
      </c>
      <c r="M422" s="17">
        <v>0.61040155486398096</v>
      </c>
      <c r="N422" s="17">
        <v>0.35653217772220103</v>
      </c>
      <c r="O422" s="17">
        <v>0.48406214637057698</v>
      </c>
      <c r="P422" s="17">
        <v>0.51971765329471298</v>
      </c>
      <c r="Q422" s="17">
        <v>0.39702930576898299</v>
      </c>
      <c r="R422" s="17">
        <v>0.28188488722786897</v>
      </c>
      <c r="S422" s="17">
        <v>0.72341278489451399</v>
      </c>
      <c r="T422" s="17"/>
      <c r="U422" s="17">
        <v>0.54556962002006704</v>
      </c>
      <c r="V422" s="17">
        <v>0.36246433966138403</v>
      </c>
      <c r="W422" s="17">
        <v>0.340110455479538</v>
      </c>
      <c r="X422" s="17">
        <v>0.23310565228737501</v>
      </c>
      <c r="Y422" s="17"/>
      <c r="Z422" s="17">
        <v>0.50418050917129298</v>
      </c>
      <c r="AA422" s="17">
        <v>0.55556180435428903</v>
      </c>
      <c r="AB422" s="17">
        <v>0.51466402050973803</v>
      </c>
      <c r="AC422" s="17">
        <v>0.65877966782554698</v>
      </c>
      <c r="AD422" s="17">
        <v>0.51971328047020404</v>
      </c>
      <c r="AE422" s="17">
        <v>0.29469231313189298</v>
      </c>
      <c r="AF422" s="17">
        <v>0.32626957984882499</v>
      </c>
      <c r="AG422" s="17">
        <v>0.54199345463502202</v>
      </c>
      <c r="AH422" s="17">
        <v>0.40375962160776002</v>
      </c>
      <c r="AI422" s="17">
        <v>0.35980483769459698</v>
      </c>
      <c r="AJ422" s="17"/>
      <c r="AK422" s="17">
        <v>0.554064732500955</v>
      </c>
      <c r="AL422" s="17">
        <v>0.49688116408544197</v>
      </c>
      <c r="AM422" s="17">
        <v>0.49987524904286401</v>
      </c>
      <c r="AN422" s="17">
        <v>0.53670112440669904</v>
      </c>
      <c r="AO422" s="17">
        <v>0.50393323407699497</v>
      </c>
      <c r="AP422" s="17">
        <v>0.452128178074022</v>
      </c>
      <c r="AQ422" s="17">
        <v>0.38573730420459201</v>
      </c>
      <c r="AR422" s="17"/>
      <c r="AS422" s="17">
        <v>0.41309679605976501</v>
      </c>
      <c r="AT422" s="17">
        <v>0.55126421203644105</v>
      </c>
      <c r="AU422" s="17"/>
      <c r="AV422" s="17">
        <v>0.343531814204311</v>
      </c>
      <c r="AW422" s="17">
        <v>0.39080348529299302</v>
      </c>
      <c r="AX422" s="17">
        <v>0.43108062670962899</v>
      </c>
      <c r="AY422" s="17"/>
      <c r="AZ422" s="17">
        <v>0.22759991290090001</v>
      </c>
      <c r="BA422" s="17">
        <v>0.52737042347951202</v>
      </c>
      <c r="BB422" s="17"/>
      <c r="BC422" s="17">
        <v>0.48568020792947603</v>
      </c>
      <c r="BD422" s="17">
        <v>0.53107801776469099</v>
      </c>
      <c r="BE422" s="17"/>
      <c r="BF422" s="17">
        <v>0.51488269936163</v>
      </c>
      <c r="BG422" s="17">
        <v>0.23310565228737501</v>
      </c>
      <c r="BH422" s="17"/>
      <c r="BI422" s="17">
        <v>0.36195729245191099</v>
      </c>
      <c r="BJ422" s="17">
        <v>0.54927768417508405</v>
      </c>
      <c r="BK422" s="17"/>
      <c r="BL422" s="17">
        <v>0.58139491806008003</v>
      </c>
      <c r="BM422" s="17">
        <v>0.52973401056127201</v>
      </c>
      <c r="BN422" s="17">
        <v>0.311424015847309</v>
      </c>
      <c r="BO422" s="17">
        <v>1.2384766937085401E-2</v>
      </c>
    </row>
    <row r="423" spans="2:67" x14ac:dyDescent="0.35">
      <c r="B423" t="s">
        <v>187</v>
      </c>
      <c r="C423" s="17">
        <v>-0.35533191051590102</v>
      </c>
      <c r="D423" s="17">
        <v>-0.47091927918536602</v>
      </c>
      <c r="E423" s="17">
        <v>-0.20077389284889999</v>
      </c>
      <c r="F423" s="17">
        <v>-0.25271944218117398</v>
      </c>
      <c r="G423" s="17">
        <v>-0.186648988910502</v>
      </c>
      <c r="H423" s="17">
        <v>3.2926040701340802E-2</v>
      </c>
      <c r="I423" s="17">
        <v>-0.447223447586995</v>
      </c>
      <c r="J423" s="17">
        <v>-0.526775865211633</v>
      </c>
      <c r="K423" s="17">
        <v>-0.43993134314057603</v>
      </c>
      <c r="L423" s="17">
        <v>-5.7814536725813E-2</v>
      </c>
      <c r="M423" s="17">
        <v>-0.50266114548087604</v>
      </c>
      <c r="N423" s="17">
        <v>-0.160705834803932</v>
      </c>
      <c r="O423" s="17">
        <v>-0.46663072321457799</v>
      </c>
      <c r="P423" s="17">
        <v>-0.51520865862369203</v>
      </c>
      <c r="Q423" s="17">
        <v>-0.19477083048681301</v>
      </c>
      <c r="R423" s="17">
        <v>-0.25544709873677801</v>
      </c>
      <c r="S423" s="17">
        <v>-0.72186821353664898</v>
      </c>
      <c r="T423" s="17"/>
      <c r="U423" s="17">
        <v>-0.413020257807728</v>
      </c>
      <c r="V423" s="17">
        <v>-9.5307044474296596E-2</v>
      </c>
      <c r="W423" s="17">
        <v>3.6288010360599303E-2</v>
      </c>
      <c r="X423" s="17">
        <v>0.25228721506457502</v>
      </c>
      <c r="Y423" s="17"/>
      <c r="Z423" s="17">
        <v>-0.34696411213893302</v>
      </c>
      <c r="AA423" s="17">
        <v>-0.45118013485358299</v>
      </c>
      <c r="AB423" s="17">
        <v>-0.35482854957007998</v>
      </c>
      <c r="AC423" s="17">
        <v>-0.58888634261406103</v>
      </c>
      <c r="AD423" s="17">
        <v>-0.267084220496208</v>
      </c>
      <c r="AE423" s="17">
        <v>-8.1247553468053998E-2</v>
      </c>
      <c r="AF423" s="17">
        <v>0.14402759445572799</v>
      </c>
      <c r="AG423" s="17">
        <v>-0.29845716017475898</v>
      </c>
      <c r="AH423" s="17">
        <v>-6.3157966160075199E-2</v>
      </c>
      <c r="AI423" s="17">
        <v>0.13569487862862001</v>
      </c>
      <c r="AJ423" s="17"/>
      <c r="AK423" s="17">
        <v>-0.44121678981923401</v>
      </c>
      <c r="AL423" s="17">
        <v>-0.34328319287601999</v>
      </c>
      <c r="AM423" s="17">
        <v>-0.32701440109733998</v>
      </c>
      <c r="AN423" s="17">
        <v>-0.37676413261008301</v>
      </c>
      <c r="AO423" s="17">
        <v>-0.25172711204253601</v>
      </c>
      <c r="AP423" s="17">
        <v>-0.26035219556442102</v>
      </c>
      <c r="AQ423" s="17">
        <v>-0.16904907412663001</v>
      </c>
      <c r="AR423" s="17"/>
      <c r="AS423" s="17">
        <v>-0.15784594720940601</v>
      </c>
      <c r="AT423" s="17">
        <v>-0.42888923465725398</v>
      </c>
      <c r="AU423" s="17"/>
      <c r="AV423" s="17">
        <v>-5.0279893531053402E-2</v>
      </c>
      <c r="AW423" s="17">
        <v>-0.167481928774394</v>
      </c>
      <c r="AX423" s="17">
        <v>-0.15724722146006401</v>
      </c>
      <c r="AY423" s="17"/>
      <c r="AZ423" s="17">
        <v>9.9470789270077895E-2</v>
      </c>
      <c r="BA423" s="17">
        <v>-0.37695083184893102</v>
      </c>
      <c r="BB423" s="17"/>
      <c r="BC423" s="17">
        <v>-0.260388122125146</v>
      </c>
      <c r="BD423" s="17">
        <v>-0.41384671287894997</v>
      </c>
      <c r="BE423" s="17"/>
      <c r="BF423" s="17">
        <v>-0.35774620870329099</v>
      </c>
      <c r="BG423" s="17">
        <v>0.25228721506457502</v>
      </c>
      <c r="BH423" s="17"/>
      <c r="BI423" s="17">
        <v>-0.107314953164116</v>
      </c>
      <c r="BJ423" s="17">
        <v>-0.41334592957242</v>
      </c>
      <c r="BK423" s="17"/>
      <c r="BL423" s="17">
        <v>-0.47486146589711697</v>
      </c>
      <c r="BM423" s="17">
        <v>-0.39681882992095202</v>
      </c>
      <c r="BN423" s="17">
        <v>3.2328655227656801E-2</v>
      </c>
      <c r="BO423" s="17">
        <v>0.62471013107935303</v>
      </c>
    </row>
    <row r="424" spans="2:67" x14ac:dyDescent="0.3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17"/>
      <c r="BB424" s="17"/>
      <c r="BC424" s="17"/>
      <c r="BD424" s="17"/>
      <c r="BE424" s="17"/>
      <c r="BF424" s="17"/>
      <c r="BG424" s="17"/>
      <c r="BH424" s="17"/>
      <c r="BI424" s="17"/>
      <c r="BJ424" s="17"/>
      <c r="BK424" s="17"/>
      <c r="BL424" s="17"/>
      <c r="BM424" s="17"/>
      <c r="BN424" s="17"/>
      <c r="BO424" s="17"/>
    </row>
    <row r="425" spans="2:67" x14ac:dyDescent="0.35">
      <c r="B425" s="6" t="s">
        <v>262</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17"/>
      <c r="BB425" s="17"/>
      <c r="BC425" s="17"/>
      <c r="BD425" s="17"/>
      <c r="BE425" s="17"/>
      <c r="BF425" s="17"/>
      <c r="BG425" s="17"/>
      <c r="BH425" s="17"/>
      <c r="BI425" s="17"/>
      <c r="BJ425" s="17"/>
      <c r="BK425" s="17"/>
      <c r="BL425" s="17"/>
      <c r="BM425" s="17"/>
      <c r="BN425" s="17"/>
      <c r="BO425" s="17"/>
    </row>
    <row r="426" spans="2:67" x14ac:dyDescent="0.35">
      <c r="B426" s="24" t="s">
        <v>85</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17"/>
      <c r="BB426" s="17"/>
      <c r="BC426" s="17"/>
      <c r="BD426" s="17"/>
      <c r="BE426" s="17"/>
      <c r="BF426" s="17"/>
      <c r="BG426" s="17"/>
      <c r="BH426" s="17"/>
      <c r="BI426" s="17"/>
      <c r="BJ426" s="17"/>
      <c r="BK426" s="17"/>
      <c r="BL426" s="17"/>
      <c r="BM426" s="17"/>
      <c r="BN426" s="17"/>
      <c r="BO426" s="17"/>
    </row>
    <row r="427" spans="2:67" x14ac:dyDescent="0.35">
      <c r="B427" t="s">
        <v>259</v>
      </c>
      <c r="C427" s="17">
        <v>0.18956910747204</v>
      </c>
      <c r="D427" s="17">
        <v>0.173206103624549</v>
      </c>
      <c r="E427" s="17">
        <v>0.19881859176500599</v>
      </c>
      <c r="F427" s="17">
        <v>2.2586922572018699E-2</v>
      </c>
      <c r="G427" s="17">
        <v>0.14410764446400401</v>
      </c>
      <c r="H427" s="17">
        <v>0.67357901843047197</v>
      </c>
      <c r="I427" s="17">
        <v>0.12915201958598199</v>
      </c>
      <c r="J427" s="17">
        <v>0.13902503181402201</v>
      </c>
      <c r="K427" s="17">
        <v>2.6520382123439699E-3</v>
      </c>
      <c r="L427" s="17">
        <v>0.29922387024609098</v>
      </c>
      <c r="M427" s="17">
        <v>0.17700724297631801</v>
      </c>
      <c r="N427" s="17">
        <v>0.32545313929762099</v>
      </c>
      <c r="O427" s="17">
        <v>0.51494214061170596</v>
      </c>
      <c r="P427" s="17">
        <v>0.12502274793009499</v>
      </c>
      <c r="Q427" s="17">
        <v>0.328499768351949</v>
      </c>
      <c r="R427" s="17">
        <v>0.28170674276135099</v>
      </c>
      <c r="S427" s="17">
        <v>4.5844871487651102E-2</v>
      </c>
      <c r="T427" s="17"/>
      <c r="U427" s="17">
        <v>0.16946336245712901</v>
      </c>
      <c r="V427" s="17">
        <v>0.27403060088347803</v>
      </c>
      <c r="W427" s="17">
        <v>0.34107549586397501</v>
      </c>
      <c r="X427" s="17">
        <v>0.540677755516213</v>
      </c>
      <c r="Y427" s="17"/>
      <c r="Z427" s="17">
        <v>0.14013938277151</v>
      </c>
      <c r="AA427" s="17">
        <v>0.190846146858896</v>
      </c>
      <c r="AB427" s="17">
        <v>0.16079303029036399</v>
      </c>
      <c r="AC427" s="17">
        <v>0.35531387432650302</v>
      </c>
      <c r="AD427" s="17">
        <v>0.33622651810577397</v>
      </c>
      <c r="AE427" s="17">
        <v>0.20626450922057901</v>
      </c>
      <c r="AF427" s="17">
        <v>0.13533670337606901</v>
      </c>
      <c r="AG427" s="17">
        <v>0.31425531756283998</v>
      </c>
      <c r="AH427" s="17">
        <v>0.36339695427950702</v>
      </c>
      <c r="AI427" s="17">
        <v>0.59881744323506503</v>
      </c>
      <c r="AJ427" s="17"/>
      <c r="AK427" s="17">
        <v>0.16903383700339999</v>
      </c>
      <c r="AL427" s="17">
        <v>0.120814869424752</v>
      </c>
      <c r="AM427" s="17">
        <v>0.36349944124310002</v>
      </c>
      <c r="AN427" s="17">
        <v>0.14852560369852999</v>
      </c>
      <c r="AO427" s="17">
        <v>9.8855002102713196E-2</v>
      </c>
      <c r="AP427" s="17">
        <v>0.26042915331753203</v>
      </c>
      <c r="AQ427" s="17">
        <v>0.43202329735046802</v>
      </c>
      <c r="AR427" s="17"/>
      <c r="AS427" s="17">
        <v>0.38558344181642901</v>
      </c>
      <c r="AT427" s="17">
        <v>0.11655991893875201</v>
      </c>
      <c r="AU427" s="17"/>
      <c r="AV427" s="17">
        <v>0.47994421203844301</v>
      </c>
      <c r="AW427" s="17">
        <v>0.46390099160821702</v>
      </c>
      <c r="AX427" s="17">
        <v>0.26863107607158998</v>
      </c>
      <c r="AY427" s="17"/>
      <c r="AZ427" s="17">
        <v>0.43760267678870701</v>
      </c>
      <c r="BA427" s="17">
        <v>0.17777889992592999</v>
      </c>
      <c r="BB427" s="17"/>
      <c r="BC427" s="17">
        <v>0.196456744927338</v>
      </c>
      <c r="BD427" s="17">
        <v>0.18532418791199101</v>
      </c>
      <c r="BE427" s="17"/>
      <c r="BF427" s="17">
        <v>0.18817402141094799</v>
      </c>
      <c r="BG427" s="17">
        <v>0.540677755516213</v>
      </c>
      <c r="BH427" s="17"/>
      <c r="BI427" s="17">
        <v>1</v>
      </c>
      <c r="BJ427" s="17">
        <v>0</v>
      </c>
      <c r="BK427" s="17"/>
      <c r="BL427" s="17">
        <v>5.0876549084539903E-2</v>
      </c>
      <c r="BM427" s="17">
        <v>0.24942099561339001</v>
      </c>
      <c r="BN427" s="17">
        <v>0.42537292357102802</v>
      </c>
      <c r="BO427" s="17">
        <v>0.70396286771233196</v>
      </c>
    </row>
    <row r="428" spans="2:67" x14ac:dyDescent="0.35">
      <c r="B428" t="s">
        <v>260</v>
      </c>
      <c r="C428" s="17">
        <v>0.410419652074202</v>
      </c>
      <c r="D428" s="17">
        <v>0.30313798231014599</v>
      </c>
      <c r="E428" s="17">
        <v>0.53198426993279102</v>
      </c>
      <c r="F428" s="17">
        <v>0.374096142977487</v>
      </c>
      <c r="G428" s="17">
        <v>0.44226922165344301</v>
      </c>
      <c r="H428" s="17">
        <v>4.8755941639698503E-3</v>
      </c>
      <c r="I428" s="17">
        <v>0.18809058234631401</v>
      </c>
      <c r="J428" s="17">
        <v>0.44955535175053402</v>
      </c>
      <c r="K428" s="17">
        <v>0.13030918249881601</v>
      </c>
      <c r="L428" s="17">
        <v>0.39192870907076899</v>
      </c>
      <c r="M428" s="17">
        <v>0.38852478652660799</v>
      </c>
      <c r="N428" s="17">
        <v>0.47629956019700398</v>
      </c>
      <c r="O428" s="17">
        <v>0.48306643335285998</v>
      </c>
      <c r="P428" s="17">
        <v>0.48198655161093601</v>
      </c>
      <c r="Q428" s="17">
        <v>0.46985852406587802</v>
      </c>
      <c r="R428" s="17">
        <v>0.45919304379203002</v>
      </c>
      <c r="S428" s="17">
        <v>0.465965943805215</v>
      </c>
      <c r="T428" s="17"/>
      <c r="U428" s="17">
        <v>0.40252202435578399</v>
      </c>
      <c r="V428" s="17">
        <v>0.44936205745046098</v>
      </c>
      <c r="W428" s="17">
        <v>0.46657773626228599</v>
      </c>
      <c r="X428" s="17">
        <v>0.35917805457018398</v>
      </c>
      <c r="Y428" s="17"/>
      <c r="Z428" s="17">
        <v>0.38631750864546099</v>
      </c>
      <c r="AA428" s="17">
        <v>0.486563685989441</v>
      </c>
      <c r="AB428" s="17">
        <v>0.535848675525461</v>
      </c>
      <c r="AC428" s="17">
        <v>0.17029663415808499</v>
      </c>
      <c r="AD428" s="17">
        <v>0.35271541261549999</v>
      </c>
      <c r="AE428" s="17">
        <v>0.33848634068234201</v>
      </c>
      <c r="AF428" s="17">
        <v>0.531636209181099</v>
      </c>
      <c r="AG428" s="17">
        <v>0.38570713758797698</v>
      </c>
      <c r="AH428" s="17">
        <v>0.52733125582631002</v>
      </c>
      <c r="AI428" s="17">
        <v>0.28687045150567603</v>
      </c>
      <c r="AJ428" s="17"/>
      <c r="AK428" s="17">
        <v>0.336298594853852</v>
      </c>
      <c r="AL428" s="17">
        <v>0.47653166339775599</v>
      </c>
      <c r="AM428" s="17">
        <v>0.25805535325509699</v>
      </c>
      <c r="AN428" s="17">
        <v>0.43287784959089298</v>
      </c>
      <c r="AO428" s="17">
        <v>0.59737358235907601</v>
      </c>
      <c r="AP428" s="17">
        <v>0.44709477935698699</v>
      </c>
      <c r="AQ428" s="17">
        <v>0.41778490614498598</v>
      </c>
      <c r="AR428" s="17"/>
      <c r="AS428" s="17">
        <v>0.425781037538705</v>
      </c>
      <c r="AT428" s="17">
        <v>0.40469801803523398</v>
      </c>
      <c r="AU428" s="17"/>
      <c r="AV428" s="17">
        <v>0.38815634708360103</v>
      </c>
      <c r="AW428" s="17">
        <v>0.46217133694041801</v>
      </c>
      <c r="AX428" s="17">
        <v>0.44421095140445299</v>
      </c>
      <c r="AY428" s="17"/>
      <c r="AZ428" s="17">
        <v>0.52116858800343402</v>
      </c>
      <c r="BA428" s="17">
        <v>0.40515523184385199</v>
      </c>
      <c r="BB428" s="17"/>
      <c r="BC428" s="17">
        <v>0.39505655607232398</v>
      </c>
      <c r="BD428" s="17">
        <v>0.41988808114651399</v>
      </c>
      <c r="BE428" s="17"/>
      <c r="BF428" s="17">
        <v>0.41062325411825301</v>
      </c>
      <c r="BG428" s="17">
        <v>0.35917805457018398</v>
      </c>
      <c r="BH428" s="17"/>
      <c r="BI428" s="17">
        <v>0</v>
      </c>
      <c r="BJ428" s="17">
        <v>0.50642152940886598</v>
      </c>
      <c r="BK428" s="17"/>
      <c r="BL428" s="17">
        <v>0.36138956962490099</v>
      </c>
      <c r="BM428" s="17">
        <v>0.44915602456675202</v>
      </c>
      <c r="BN428" s="17">
        <v>0.47633812922397101</v>
      </c>
      <c r="BO428" s="17">
        <v>0.28965836259452599</v>
      </c>
    </row>
    <row r="429" spans="2:67" x14ac:dyDescent="0.35">
      <c r="B429" t="s">
        <v>261</v>
      </c>
      <c r="C429" s="17">
        <v>0.35790030891302999</v>
      </c>
      <c r="D429" s="17">
        <v>0.50095100981992602</v>
      </c>
      <c r="E429" s="17">
        <v>0.244882990036773</v>
      </c>
      <c r="F429" s="17">
        <v>0.60331693445049395</v>
      </c>
      <c r="G429" s="17">
        <v>0.35238198992659697</v>
      </c>
      <c r="H429" s="17">
        <v>2.4377970819849299E-3</v>
      </c>
      <c r="I429" s="17">
        <v>0.68275739806770397</v>
      </c>
      <c r="J429" s="17">
        <v>0.33229522156146901</v>
      </c>
      <c r="K429" s="17">
        <v>0.86703877928883999</v>
      </c>
      <c r="L429" s="17">
        <v>0.30664479304797498</v>
      </c>
      <c r="M429" s="17">
        <v>0.38492051841374098</v>
      </c>
      <c r="N429" s="17">
        <v>0.18380795182969001</v>
      </c>
      <c r="O429" s="17">
        <v>1.99142603543368E-3</v>
      </c>
      <c r="P429" s="17">
        <v>0.296196154175346</v>
      </c>
      <c r="Q429" s="17">
        <v>0.10231204113216801</v>
      </c>
      <c r="R429" s="17">
        <v>0.17285223860875801</v>
      </c>
      <c r="S429" s="17">
        <v>0.33893841383921802</v>
      </c>
      <c r="T429" s="17"/>
      <c r="U429" s="17">
        <v>0.38371556875219198</v>
      </c>
      <c r="V429" s="17">
        <v>0.24237622072129</v>
      </c>
      <c r="W429" s="17">
        <v>0.17520974730609001</v>
      </c>
      <c r="X429" s="17">
        <v>9.68276601699362E-2</v>
      </c>
      <c r="Y429" s="17"/>
      <c r="Z429" s="17">
        <v>0.40783027668094002</v>
      </c>
      <c r="AA429" s="17">
        <v>0.306467127881139</v>
      </c>
      <c r="AB429" s="17">
        <v>0.30335829418417398</v>
      </c>
      <c r="AC429" s="17">
        <v>0.47438949151541199</v>
      </c>
      <c r="AD429" s="17">
        <v>0.29401171672368398</v>
      </c>
      <c r="AE429" s="17">
        <v>0.455249150097079</v>
      </c>
      <c r="AF429" s="17">
        <v>0.332699121466282</v>
      </c>
      <c r="AG429" s="17">
        <v>0.30003754484918299</v>
      </c>
      <c r="AH429" s="17">
        <v>0.109271789894183</v>
      </c>
      <c r="AI429" s="17">
        <v>0.114312105259259</v>
      </c>
      <c r="AJ429" s="17"/>
      <c r="AK429" s="17">
        <v>0.41330897731478</v>
      </c>
      <c r="AL429" s="17">
        <v>0.40265346717749101</v>
      </c>
      <c r="AM429" s="17">
        <v>0.336001304198082</v>
      </c>
      <c r="AN429" s="17">
        <v>0.40145774807415702</v>
      </c>
      <c r="AO429" s="17">
        <v>0.303683356747671</v>
      </c>
      <c r="AP429" s="17">
        <v>0.29247606732548098</v>
      </c>
      <c r="AQ429" s="17">
        <v>0.150191796504546</v>
      </c>
      <c r="AR429" s="17"/>
      <c r="AS429" s="17">
        <v>0.18483629908100799</v>
      </c>
      <c r="AT429" s="17">
        <v>0.42236122175603302</v>
      </c>
      <c r="AU429" s="17"/>
      <c r="AV429" s="17">
        <v>0.121532427027568</v>
      </c>
      <c r="AW429" s="17">
        <v>7.3927671451365695E-2</v>
      </c>
      <c r="AX429" s="17">
        <v>0.28543052820416998</v>
      </c>
      <c r="AY429" s="17"/>
      <c r="AZ429" s="17">
        <v>2.2540098751006401E-2</v>
      </c>
      <c r="BA429" s="17">
        <v>0.37384156433023302</v>
      </c>
      <c r="BB429" s="17"/>
      <c r="BC429" s="17">
        <v>0.332423457245555</v>
      </c>
      <c r="BD429" s="17">
        <v>0.37360194632841898</v>
      </c>
      <c r="BE429" s="17"/>
      <c r="BF429" s="17">
        <v>0.35893764825292601</v>
      </c>
      <c r="BG429" s="17">
        <v>9.68276601699362E-2</v>
      </c>
      <c r="BH429" s="17"/>
      <c r="BI429" s="17">
        <v>0</v>
      </c>
      <c r="BJ429" s="17">
        <v>0.44161730779615199</v>
      </c>
      <c r="BK429" s="17"/>
      <c r="BL429" s="17">
        <v>0.517080916774463</v>
      </c>
      <c r="BM429" s="17">
        <v>0.276389892188388</v>
      </c>
      <c r="BN429" s="17">
        <v>9.6121003565240407E-2</v>
      </c>
      <c r="BO429" s="17">
        <v>6.0274245773823797E-3</v>
      </c>
    </row>
    <row r="430" spans="2:67" x14ac:dyDescent="0.35">
      <c r="B430" t="s">
        <v>83</v>
      </c>
      <c r="C430" s="17">
        <v>4.2110931540727502E-2</v>
      </c>
      <c r="D430" s="17">
        <v>2.2704904245379801E-2</v>
      </c>
      <c r="E430" s="17">
        <v>2.4314148265430501E-2</v>
      </c>
      <c r="F430" s="17">
        <v>0</v>
      </c>
      <c r="G430" s="17">
        <v>6.1241143955956499E-2</v>
      </c>
      <c r="H430" s="17">
        <v>0.319107590323573</v>
      </c>
      <c r="I430" s="17">
        <v>0</v>
      </c>
      <c r="J430" s="17">
        <v>7.9124394873975407E-2</v>
      </c>
      <c r="K430" s="17">
        <v>0</v>
      </c>
      <c r="L430" s="17">
        <v>2.2026276351640199E-3</v>
      </c>
      <c r="M430" s="17">
        <v>4.9547452083332097E-2</v>
      </c>
      <c r="N430" s="17">
        <v>1.4439348675685301E-2</v>
      </c>
      <c r="O430" s="17">
        <v>0</v>
      </c>
      <c r="P430" s="17">
        <v>9.6794546283623897E-2</v>
      </c>
      <c r="Q430" s="17">
        <v>9.9329666450004794E-2</v>
      </c>
      <c r="R430" s="17">
        <v>8.6247974837861396E-2</v>
      </c>
      <c r="S430" s="17">
        <v>0.14925077086791599</v>
      </c>
      <c r="T430" s="17"/>
      <c r="U430" s="17">
        <v>4.4299044434894803E-2</v>
      </c>
      <c r="V430" s="17">
        <v>3.4231120944770897E-2</v>
      </c>
      <c r="W430" s="17">
        <v>1.7137020567649201E-2</v>
      </c>
      <c r="X430" s="17">
        <v>3.3165297436661199E-3</v>
      </c>
      <c r="Y430" s="17"/>
      <c r="Z430" s="17">
        <v>6.5712831902090402E-2</v>
      </c>
      <c r="AA430" s="17">
        <v>1.6123039270524098E-2</v>
      </c>
      <c r="AB430" s="17">
        <v>0</v>
      </c>
      <c r="AC430" s="17">
        <v>0</v>
      </c>
      <c r="AD430" s="17">
        <v>1.7046352555041999E-2</v>
      </c>
      <c r="AE430" s="17">
        <v>0</v>
      </c>
      <c r="AF430" s="17">
        <v>3.2796597654965201E-4</v>
      </c>
      <c r="AG430" s="17">
        <v>0</v>
      </c>
      <c r="AH430" s="17">
        <v>0</v>
      </c>
      <c r="AI430" s="17">
        <v>0</v>
      </c>
      <c r="AJ430" s="17"/>
      <c r="AK430" s="17">
        <v>8.1358590827967606E-2</v>
      </c>
      <c r="AL430" s="17">
        <v>0</v>
      </c>
      <c r="AM430" s="17">
        <v>4.24439013037217E-2</v>
      </c>
      <c r="AN430" s="17">
        <v>1.7138798636419799E-2</v>
      </c>
      <c r="AO430" s="17">
        <v>8.8058790539387807E-5</v>
      </c>
      <c r="AP430" s="17">
        <v>0</v>
      </c>
      <c r="AQ430" s="17">
        <v>0</v>
      </c>
      <c r="AR430" s="17"/>
      <c r="AS430" s="17">
        <v>3.7992215638579501E-3</v>
      </c>
      <c r="AT430" s="17">
        <v>5.6380841269979803E-2</v>
      </c>
      <c r="AU430" s="17"/>
      <c r="AV430" s="17">
        <v>1.03670138503878E-2</v>
      </c>
      <c r="AW430" s="17">
        <v>0</v>
      </c>
      <c r="AX430" s="17">
        <v>1.72744431978698E-3</v>
      </c>
      <c r="AY430" s="17"/>
      <c r="AZ430" s="17">
        <v>1.8688636456852901E-2</v>
      </c>
      <c r="BA430" s="17">
        <v>4.3224303899984801E-2</v>
      </c>
      <c r="BB430" s="17"/>
      <c r="BC430" s="17">
        <v>7.6063241754783295E-2</v>
      </c>
      <c r="BD430" s="17">
        <v>2.1185784613075999E-2</v>
      </c>
      <c r="BE430" s="17"/>
      <c r="BF430" s="17">
        <v>4.2265076217872198E-2</v>
      </c>
      <c r="BG430" s="17">
        <v>3.3165297436661199E-3</v>
      </c>
      <c r="BH430" s="17"/>
      <c r="BI430" s="17">
        <v>0</v>
      </c>
      <c r="BJ430" s="17">
        <v>5.1961162794981502E-2</v>
      </c>
      <c r="BK430" s="17"/>
      <c r="BL430" s="17">
        <v>7.0652964516096206E-2</v>
      </c>
      <c r="BM430" s="17">
        <v>2.5033087631469799E-2</v>
      </c>
      <c r="BN430" s="17">
        <v>2.1679436397605599E-3</v>
      </c>
      <c r="BO430" s="17">
        <v>3.5134511575955697E-4</v>
      </c>
    </row>
    <row r="431" spans="2:67" x14ac:dyDescent="0.35">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17"/>
      <c r="BB431" s="17"/>
      <c r="BC431" s="17"/>
      <c r="BD431" s="17"/>
      <c r="BE431" s="17"/>
      <c r="BF431" s="17"/>
      <c r="BG431" s="17"/>
      <c r="BH431" s="17"/>
      <c r="BI431" s="17"/>
      <c r="BJ431" s="17"/>
      <c r="BK431" s="17"/>
      <c r="BL431" s="17"/>
      <c r="BM431" s="17"/>
      <c r="BN431" s="17"/>
      <c r="BO431" s="17"/>
    </row>
    <row r="432" spans="2:67" x14ac:dyDescent="0.35">
      <c r="B432" s="6" t="s">
        <v>263</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17"/>
      <c r="BB432" s="17"/>
      <c r="BC432" s="17"/>
      <c r="BD432" s="17"/>
      <c r="BE432" s="17"/>
      <c r="BF432" s="17"/>
      <c r="BG432" s="17"/>
      <c r="BH432" s="17"/>
      <c r="BI432" s="17"/>
      <c r="BJ432" s="17"/>
      <c r="BK432" s="17"/>
      <c r="BL432" s="17"/>
      <c r="BM432" s="17"/>
      <c r="BN432" s="17"/>
      <c r="BO432" s="17"/>
    </row>
    <row r="433" spans="2:67" x14ac:dyDescent="0.35">
      <c r="B433" s="24" t="s">
        <v>85</v>
      </c>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17"/>
      <c r="BB433" s="17"/>
      <c r="BC433" s="17"/>
      <c r="BD433" s="17"/>
      <c r="BE433" s="17"/>
      <c r="BF433" s="17"/>
      <c r="BG433" s="17"/>
      <c r="BH433" s="17"/>
      <c r="BI433" s="17"/>
      <c r="BJ433" s="17"/>
      <c r="BK433" s="17"/>
      <c r="BL433" s="17"/>
      <c r="BM433" s="17"/>
      <c r="BN433" s="17"/>
      <c r="BO433" s="17"/>
    </row>
    <row r="434" spans="2:67" x14ac:dyDescent="0.35">
      <c r="B434" t="s">
        <v>144</v>
      </c>
      <c r="C434" s="17">
        <v>0.69250088705409996</v>
      </c>
      <c r="D434" s="17">
        <v>0.71319579054086601</v>
      </c>
      <c r="E434" s="17">
        <v>0.72638316249991997</v>
      </c>
      <c r="F434" s="17">
        <v>0.74408572134128803</v>
      </c>
      <c r="G434" s="17">
        <v>0.60857316631638603</v>
      </c>
      <c r="H434" s="17">
        <v>0</v>
      </c>
      <c r="I434" s="17">
        <v>0.463961554784657</v>
      </c>
      <c r="J434" s="17">
        <v>0.736096397563894</v>
      </c>
      <c r="K434" s="17">
        <v>0.98275602932044803</v>
      </c>
      <c r="L434" s="17">
        <v>0.59742566239023798</v>
      </c>
      <c r="M434" s="17">
        <v>0.73962088300376205</v>
      </c>
      <c r="N434" s="17">
        <v>0.56342908437472705</v>
      </c>
      <c r="O434" s="17">
        <v>0.48107500731742597</v>
      </c>
      <c r="P434" s="17">
        <v>0.706692862033095</v>
      </c>
      <c r="Q434" s="17">
        <v>0.60194274806435499</v>
      </c>
      <c r="R434" s="17">
        <v>0.60248881259940801</v>
      </c>
      <c r="S434" s="17">
        <v>0.90800134275312505</v>
      </c>
      <c r="T434" s="17"/>
      <c r="U434" s="17">
        <v>0.77847155381544397</v>
      </c>
      <c r="V434" s="17">
        <v>0.30274262954791498</v>
      </c>
      <c r="W434" s="17">
        <v>8.1564122706443795E-2</v>
      </c>
      <c r="X434" s="17">
        <v>1.8381793650547699E-2</v>
      </c>
      <c r="Y434" s="17"/>
      <c r="Z434" s="17">
        <v>0.81191635973857501</v>
      </c>
      <c r="AA434" s="17">
        <v>0.80865363954352099</v>
      </c>
      <c r="AB434" s="17">
        <v>0.80727092765424802</v>
      </c>
      <c r="AC434" s="17">
        <v>0.60456452532792704</v>
      </c>
      <c r="AD434" s="17">
        <v>0.64770217404216002</v>
      </c>
      <c r="AE434" s="17">
        <v>0.37176090040961002</v>
      </c>
      <c r="AF434" s="17">
        <v>0.16306185055806499</v>
      </c>
      <c r="AG434" s="17">
        <v>9.5453862644093806E-2</v>
      </c>
      <c r="AH434" s="17">
        <v>4.6707200041863198E-2</v>
      </c>
      <c r="AI434" s="17">
        <v>0</v>
      </c>
      <c r="AJ434" s="17"/>
      <c r="AK434" s="17">
        <v>0.71143247198153803</v>
      </c>
      <c r="AL434" s="17">
        <v>0.71707514975890696</v>
      </c>
      <c r="AM434" s="17">
        <v>0.60581207171886298</v>
      </c>
      <c r="AN434" s="17">
        <v>0.77986165786026096</v>
      </c>
      <c r="AO434" s="17">
        <v>0.62680276982527705</v>
      </c>
      <c r="AP434" s="17">
        <v>0.69766563986850005</v>
      </c>
      <c r="AQ434" s="17">
        <v>0.60585651981704103</v>
      </c>
      <c r="AR434" s="17"/>
      <c r="AS434" s="17">
        <v>0.55147626986902498</v>
      </c>
      <c r="AT434" s="17">
        <v>0.74502813154536396</v>
      </c>
      <c r="AU434" s="17"/>
      <c r="AV434" s="17">
        <v>0.41215103100255501</v>
      </c>
      <c r="AW434" s="17">
        <v>0.60689823379418795</v>
      </c>
      <c r="AX434" s="17">
        <v>0.58405475650508398</v>
      </c>
      <c r="AY434" s="17"/>
      <c r="AZ434" s="17">
        <v>0.39057862024275902</v>
      </c>
      <c r="BA434" s="17">
        <v>0.70685267902445603</v>
      </c>
      <c r="BB434" s="17"/>
      <c r="BC434" s="17">
        <v>0.64564398697783798</v>
      </c>
      <c r="BD434" s="17">
        <v>0.72137926123507601</v>
      </c>
      <c r="BE434" s="17"/>
      <c r="BF434" s="17">
        <v>0.69517941450126497</v>
      </c>
      <c r="BG434" s="17">
        <v>1.8381793650547699E-2</v>
      </c>
      <c r="BH434" s="17"/>
      <c r="BI434" s="17">
        <v>0.42195789158014002</v>
      </c>
      <c r="BJ434" s="17">
        <v>0.75578400552560099</v>
      </c>
      <c r="BK434" s="17"/>
      <c r="BL434" s="17">
        <v>0.79287160813689805</v>
      </c>
      <c r="BM434" s="17">
        <v>0.66137172114425402</v>
      </c>
      <c r="BN434" s="17">
        <v>0.53576750610802504</v>
      </c>
      <c r="BO434" s="17">
        <v>0.12182155735104699</v>
      </c>
    </row>
    <row r="435" spans="2:67" x14ac:dyDescent="0.35">
      <c r="B435" t="s">
        <v>145</v>
      </c>
      <c r="C435" s="17">
        <v>8.6048531404688197E-2</v>
      </c>
      <c r="D435" s="17">
        <v>4.0667067642656603E-2</v>
      </c>
      <c r="E435" s="17">
        <v>7.9408780915749502E-2</v>
      </c>
      <c r="F435" s="17">
        <v>9.4772682139848893E-2</v>
      </c>
      <c r="G435" s="17">
        <v>0.14363979761059001</v>
      </c>
      <c r="H435" s="17">
        <v>0.32154538740555799</v>
      </c>
      <c r="I435" s="17">
        <v>9.0318423963081998E-2</v>
      </c>
      <c r="J435" s="17">
        <v>6.0999560990763597E-2</v>
      </c>
      <c r="K435" s="17">
        <v>8.8401273744799004E-4</v>
      </c>
      <c r="L435" s="17">
        <v>8.6261860639183702E-2</v>
      </c>
      <c r="M435" s="17">
        <v>6.8728591500677103E-2</v>
      </c>
      <c r="N435" s="17">
        <v>0.13546873800370601</v>
      </c>
      <c r="O435" s="17">
        <v>0</v>
      </c>
      <c r="P435" s="17">
        <v>9.9700803945860797E-2</v>
      </c>
      <c r="Q435" s="17">
        <v>0.25248258613955898</v>
      </c>
      <c r="R435" s="17">
        <v>0.25820949111403202</v>
      </c>
      <c r="S435" s="17">
        <v>4.0436872103386798E-2</v>
      </c>
      <c r="T435" s="17"/>
      <c r="U435" s="17">
        <v>6.4408270571050794E-2</v>
      </c>
      <c r="V435" s="17">
        <v>0.20981648978126799</v>
      </c>
      <c r="W435" s="17">
        <v>0.11512235994346701</v>
      </c>
      <c r="X435" s="17">
        <v>1.7624178578205699E-2</v>
      </c>
      <c r="Y435" s="17"/>
      <c r="Z435" s="17">
        <v>3.6940765483285898E-2</v>
      </c>
      <c r="AA435" s="17">
        <v>0.13081914352906701</v>
      </c>
      <c r="AB435" s="17">
        <v>8.0174111161272502E-2</v>
      </c>
      <c r="AC435" s="17">
        <v>0.158261225136586</v>
      </c>
      <c r="AD435" s="17">
        <v>0.110667686388172</v>
      </c>
      <c r="AE435" s="17">
        <v>0.22535103366096099</v>
      </c>
      <c r="AF435" s="17">
        <v>0.19755639063934799</v>
      </c>
      <c r="AG435" s="17">
        <v>0.209519532465932</v>
      </c>
      <c r="AH435" s="17">
        <v>4.8324246841581001E-2</v>
      </c>
      <c r="AI435" s="17">
        <v>7.8801662714667001E-2</v>
      </c>
      <c r="AJ435" s="17"/>
      <c r="AK435" s="17">
        <v>0.107475661262984</v>
      </c>
      <c r="AL435" s="17">
        <v>8.3190838182202201E-2</v>
      </c>
      <c r="AM435" s="17">
        <v>0.224059777193405</v>
      </c>
      <c r="AN435" s="17">
        <v>6.6276226301121302E-2</v>
      </c>
      <c r="AO435" s="17">
        <v>3.6669250615068399E-2</v>
      </c>
      <c r="AP435" s="17">
        <v>0.111687851997536</v>
      </c>
      <c r="AQ435" s="17">
        <v>8.0656676680818301E-2</v>
      </c>
      <c r="AR435" s="17"/>
      <c r="AS435" s="17">
        <v>0.152244127908505</v>
      </c>
      <c r="AT435" s="17">
        <v>6.1392748951913899E-2</v>
      </c>
      <c r="AU435" s="17"/>
      <c r="AV435" s="17">
        <v>0.271490184739615</v>
      </c>
      <c r="AW435" s="17">
        <v>3.1912690756925197E-2</v>
      </c>
      <c r="AX435" s="17">
        <v>0.158424695034554</v>
      </c>
      <c r="AY435" s="17"/>
      <c r="AZ435" s="17">
        <v>0.170339184940732</v>
      </c>
      <c r="BA435" s="17">
        <v>8.20417983559113E-2</v>
      </c>
      <c r="BB435" s="17"/>
      <c r="BC435" s="17">
        <v>7.9843509057232601E-2</v>
      </c>
      <c r="BD435" s="17">
        <v>8.9872748475375699E-2</v>
      </c>
      <c r="BE435" s="17"/>
      <c r="BF435" s="17">
        <v>8.6320406966282001E-2</v>
      </c>
      <c r="BG435" s="17">
        <v>1.7624178578205699E-2</v>
      </c>
      <c r="BH435" s="17"/>
      <c r="BI435" s="17">
        <v>0.207934651833313</v>
      </c>
      <c r="BJ435" s="17">
        <v>5.7537965882179E-2</v>
      </c>
      <c r="BK435" s="17"/>
      <c r="BL435" s="17">
        <v>3.7509323785690898E-2</v>
      </c>
      <c r="BM435" s="17">
        <v>0.107683209185328</v>
      </c>
      <c r="BN435" s="17">
        <v>0.13958734244690399</v>
      </c>
      <c r="BO435" s="17">
        <v>0.45099420624227299</v>
      </c>
    </row>
    <row r="436" spans="2:67" x14ac:dyDescent="0.35">
      <c r="B436" t="s">
        <v>146</v>
      </c>
      <c r="C436" s="17">
        <v>4.2158889404339803E-2</v>
      </c>
      <c r="D436" s="17">
        <v>8.0945814651153195E-3</v>
      </c>
      <c r="E436" s="17">
        <v>6.1052740180981502E-2</v>
      </c>
      <c r="F436" s="17">
        <v>5.98172975763488E-2</v>
      </c>
      <c r="G436" s="17">
        <v>3.44818227274378E-2</v>
      </c>
      <c r="H436" s="17">
        <v>3.7801634865310602E-2</v>
      </c>
      <c r="I436" s="17">
        <v>1.8021232971774801E-2</v>
      </c>
      <c r="J436" s="17">
        <v>2.5082814734694901E-2</v>
      </c>
      <c r="K436" s="17">
        <v>8.8401273744799004E-4</v>
      </c>
      <c r="L436" s="17">
        <v>0.104552100780495</v>
      </c>
      <c r="M436" s="17">
        <v>2.43020162483246E-2</v>
      </c>
      <c r="N436" s="17">
        <v>5.64953878495228E-2</v>
      </c>
      <c r="O436" s="17">
        <v>0.48107500731742597</v>
      </c>
      <c r="P436" s="17">
        <v>3.2037295709964303E-2</v>
      </c>
      <c r="Q436" s="17">
        <v>0</v>
      </c>
      <c r="R436" s="17">
        <v>2.7623923772539601E-3</v>
      </c>
      <c r="S436" s="17">
        <v>4.4812565695452203E-3</v>
      </c>
      <c r="T436" s="17"/>
      <c r="U436" s="17">
        <v>2.5429726935244201E-2</v>
      </c>
      <c r="V436" s="17">
        <v>0.11715483041854199</v>
      </c>
      <c r="W436" s="17">
        <v>0.190160500340216</v>
      </c>
      <c r="X436" s="17">
        <v>4.3726971376909098E-2</v>
      </c>
      <c r="Y436" s="17"/>
      <c r="Z436" s="17">
        <v>2.9871113382353098E-2</v>
      </c>
      <c r="AA436" s="17">
        <v>2.6680857261793901E-2</v>
      </c>
      <c r="AB436" s="17">
        <v>1.2817568059621901E-2</v>
      </c>
      <c r="AC436" s="17">
        <v>3.8879441512834297E-2</v>
      </c>
      <c r="AD436" s="17">
        <v>7.3549944402163003E-2</v>
      </c>
      <c r="AE436" s="17">
        <v>0.124260688611878</v>
      </c>
      <c r="AF436" s="17">
        <v>0.34511779974816298</v>
      </c>
      <c r="AG436" s="17">
        <v>0.16417064826594299</v>
      </c>
      <c r="AH436" s="17">
        <v>0.38272339796584198</v>
      </c>
      <c r="AI436" s="17">
        <v>1.5301417139901701E-2</v>
      </c>
      <c r="AJ436" s="17"/>
      <c r="AK436" s="17">
        <v>3.9489223791027997E-2</v>
      </c>
      <c r="AL436" s="17">
        <v>4.4455531422231201E-2</v>
      </c>
      <c r="AM436" s="17">
        <v>7.1125365398123199E-3</v>
      </c>
      <c r="AN436" s="17">
        <v>2.31040852790389E-2</v>
      </c>
      <c r="AO436" s="17">
        <v>0.108592185286274</v>
      </c>
      <c r="AP436" s="17">
        <v>2.4149816998781999E-2</v>
      </c>
      <c r="AQ436" s="17">
        <v>0.11239598223366901</v>
      </c>
      <c r="AR436" s="17"/>
      <c r="AS436" s="17">
        <v>9.81278883664118E-2</v>
      </c>
      <c r="AT436" s="17">
        <v>2.13121936210512E-2</v>
      </c>
      <c r="AU436" s="17"/>
      <c r="AV436" s="17">
        <v>0.119304913904745</v>
      </c>
      <c r="AW436" s="17">
        <v>0.18187925163249499</v>
      </c>
      <c r="AX436" s="17">
        <v>3.4192636096707703E-2</v>
      </c>
      <c r="AY436" s="17"/>
      <c r="AZ436" s="17">
        <v>0.22498471320159899</v>
      </c>
      <c r="BA436" s="17">
        <v>3.3468314119322003E-2</v>
      </c>
      <c r="BB436" s="17"/>
      <c r="BC436" s="17">
        <v>4.09215702407629E-2</v>
      </c>
      <c r="BD436" s="17">
        <v>4.2921461527739103E-2</v>
      </c>
      <c r="BE436" s="17"/>
      <c r="BF436" s="17">
        <v>4.2152658827808102E-2</v>
      </c>
      <c r="BG436" s="17">
        <v>4.3726971376909098E-2</v>
      </c>
      <c r="BH436" s="17"/>
      <c r="BI436" s="17">
        <v>0.128827214718852</v>
      </c>
      <c r="BJ436" s="17">
        <v>2.18861712399076E-2</v>
      </c>
      <c r="BK436" s="17"/>
      <c r="BL436" s="17">
        <v>1.4259181440534701E-5</v>
      </c>
      <c r="BM436" s="17">
        <v>5.9475080560596798E-2</v>
      </c>
      <c r="BN436" s="17">
        <v>0.11176645060963</v>
      </c>
      <c r="BO436" s="17">
        <v>0.22381771488107099</v>
      </c>
    </row>
    <row r="437" spans="2:67" x14ac:dyDescent="0.35">
      <c r="B437" t="s">
        <v>147</v>
      </c>
      <c r="C437" s="17">
        <v>1.7097353108541699E-2</v>
      </c>
      <c r="D437" s="17">
        <v>1.4158009252675499E-2</v>
      </c>
      <c r="E437" s="17">
        <v>1.78571255358459E-2</v>
      </c>
      <c r="F437" s="17">
        <v>3.19488565449461E-2</v>
      </c>
      <c r="G437" s="17">
        <v>0</v>
      </c>
      <c r="H437" s="17">
        <v>0.319107590323573</v>
      </c>
      <c r="I437" s="17">
        <v>1.24228907002501E-3</v>
      </c>
      <c r="J437" s="17">
        <v>1.58795265833622E-2</v>
      </c>
      <c r="K437" s="17">
        <v>0</v>
      </c>
      <c r="L437" s="17">
        <v>2.23818378174135E-2</v>
      </c>
      <c r="M437" s="17">
        <v>1.6530148061275E-2</v>
      </c>
      <c r="N437" s="17">
        <v>3.20036752335498E-3</v>
      </c>
      <c r="O437" s="17">
        <v>1.54399971205648E-2</v>
      </c>
      <c r="P437" s="17">
        <v>1.0017106304901599E-3</v>
      </c>
      <c r="Q437" s="17">
        <v>3.1879639154955902E-3</v>
      </c>
      <c r="R437" s="17">
        <v>2.33191071808019E-2</v>
      </c>
      <c r="S437" s="17">
        <v>3.0891427157303801E-4</v>
      </c>
      <c r="T437" s="17"/>
      <c r="U437" s="17">
        <v>0</v>
      </c>
      <c r="V437" s="17">
        <v>9.9501614638128399E-2</v>
      </c>
      <c r="W437" s="17">
        <v>0.118570457966267</v>
      </c>
      <c r="X437" s="17">
        <v>8.51676452057024E-2</v>
      </c>
      <c r="Y437" s="17"/>
      <c r="Z437" s="17">
        <v>0</v>
      </c>
      <c r="AA437" s="17">
        <v>3.3370929361599302E-5</v>
      </c>
      <c r="AB437" s="17">
        <v>3.4214254657569498E-2</v>
      </c>
      <c r="AC437" s="17">
        <v>7.7865068031518603E-2</v>
      </c>
      <c r="AD437" s="17">
        <v>4.5102674229207398E-2</v>
      </c>
      <c r="AE437" s="17">
        <v>3.7995888840175698E-2</v>
      </c>
      <c r="AF437" s="17">
        <v>7.2816633210334894E-2</v>
      </c>
      <c r="AG437" s="17">
        <v>0.23085131554921801</v>
      </c>
      <c r="AH437" s="17">
        <v>3.9255285963566498E-2</v>
      </c>
      <c r="AI437" s="17">
        <v>8.0977907183419101E-2</v>
      </c>
      <c r="AJ437" s="17"/>
      <c r="AK437" s="17">
        <v>1.2828407077579301E-2</v>
      </c>
      <c r="AL437" s="17">
        <v>7.3598330034054804E-3</v>
      </c>
      <c r="AM437" s="17">
        <v>4.2689667392689201E-2</v>
      </c>
      <c r="AN437" s="17">
        <v>1.3345406663220399E-2</v>
      </c>
      <c r="AO437" s="17">
        <v>4.00028380389824E-2</v>
      </c>
      <c r="AP437" s="17">
        <v>5.8040192089111702E-3</v>
      </c>
      <c r="AQ437" s="17">
        <v>3.4379941837648101E-2</v>
      </c>
      <c r="AR437" s="17"/>
      <c r="AS437" s="17">
        <v>4.6054439263007098E-2</v>
      </c>
      <c r="AT437" s="17">
        <v>6.3117472012126198E-3</v>
      </c>
      <c r="AU437" s="17"/>
      <c r="AV437" s="17">
        <v>8.9937414514979594E-2</v>
      </c>
      <c r="AW437" s="17">
        <v>2.20249589765317E-2</v>
      </c>
      <c r="AX437" s="17">
        <v>3.2434095294059301E-2</v>
      </c>
      <c r="AY437" s="17"/>
      <c r="AZ437" s="17">
        <v>2.9687315459065399E-2</v>
      </c>
      <c r="BA437" s="17">
        <v>1.6498892708526801E-2</v>
      </c>
      <c r="BB437" s="17"/>
      <c r="BC437" s="17">
        <v>1.3533041324133599E-2</v>
      </c>
      <c r="BD437" s="17">
        <v>1.92940739594788E-2</v>
      </c>
      <c r="BE437" s="17"/>
      <c r="BF437" s="17">
        <v>1.6826884362732698E-2</v>
      </c>
      <c r="BG437" s="17">
        <v>8.51676452057024E-2</v>
      </c>
      <c r="BH437" s="17"/>
      <c r="BI437" s="17">
        <v>5.5876900237084498E-2</v>
      </c>
      <c r="BJ437" s="17">
        <v>8.0263709864304804E-3</v>
      </c>
      <c r="BK437" s="17"/>
      <c r="BL437" s="17">
        <v>3.2838253219689501E-4</v>
      </c>
      <c r="BM437" s="17">
        <v>3.0226384116482801E-2</v>
      </c>
      <c r="BN437" s="17">
        <v>3.1793864116235103E-2</v>
      </c>
      <c r="BO437" s="17">
        <v>1.2641040032363099E-2</v>
      </c>
    </row>
    <row r="438" spans="2:67" x14ac:dyDescent="0.35">
      <c r="B438" t="s">
        <v>148</v>
      </c>
      <c r="C438" s="17">
        <v>8.4714601204352799E-3</v>
      </c>
      <c r="D438" s="17">
        <v>4.9978945417529603E-3</v>
      </c>
      <c r="E438" s="17">
        <v>1.5667027568235702E-2</v>
      </c>
      <c r="F438" s="17">
        <v>3.7277212747523799E-3</v>
      </c>
      <c r="G438" s="17">
        <v>3.8612507494595301E-3</v>
      </c>
      <c r="H438" s="17">
        <v>0</v>
      </c>
      <c r="I438" s="17">
        <v>2.0505811111824802E-2</v>
      </c>
      <c r="J438" s="17">
        <v>1.33400464390227E-2</v>
      </c>
      <c r="K438" s="17">
        <v>0</v>
      </c>
      <c r="L438" s="17">
        <v>1.0628629953064099E-3</v>
      </c>
      <c r="M438" s="17">
        <v>7.9461127774162494E-3</v>
      </c>
      <c r="N438" s="17">
        <v>1.71049201862511E-3</v>
      </c>
      <c r="O438" s="17">
        <v>1.99142603543368E-3</v>
      </c>
      <c r="P438" s="17">
        <v>3.707626166629E-3</v>
      </c>
      <c r="Q438" s="17">
        <v>6.3759278309911899E-3</v>
      </c>
      <c r="R438" s="17">
        <v>2.5903355091538498E-2</v>
      </c>
      <c r="S438" s="17">
        <v>0</v>
      </c>
      <c r="T438" s="17"/>
      <c r="U438" s="17">
        <v>0</v>
      </c>
      <c r="V438" s="17">
        <v>3.4560061384059003E-2</v>
      </c>
      <c r="W438" s="17">
        <v>0.13989020007682901</v>
      </c>
      <c r="X438" s="17">
        <v>0.12678185475231199</v>
      </c>
      <c r="Y438" s="17"/>
      <c r="Z438" s="17">
        <v>1.5772190623899699E-5</v>
      </c>
      <c r="AA438" s="17">
        <v>4.5071146840443499E-4</v>
      </c>
      <c r="AB438" s="17">
        <v>1.0222534405486901E-3</v>
      </c>
      <c r="AC438" s="17">
        <v>1.62874628040954E-2</v>
      </c>
      <c r="AD438" s="17">
        <v>2.4282437016708899E-3</v>
      </c>
      <c r="AE438" s="17">
        <v>7.0099759061801395E-2</v>
      </c>
      <c r="AF438" s="17">
        <v>5.97359817791175E-2</v>
      </c>
      <c r="AG438" s="17">
        <v>0.193643697344862</v>
      </c>
      <c r="AH438" s="17">
        <v>0.12246824472750401</v>
      </c>
      <c r="AI438" s="17">
        <v>9.7417835900711E-2</v>
      </c>
      <c r="AJ438" s="17"/>
      <c r="AK438" s="17">
        <v>4.8806996861487199E-3</v>
      </c>
      <c r="AL438" s="17">
        <v>3.4530790155774599E-3</v>
      </c>
      <c r="AM438" s="17">
        <v>1.12297972070172E-2</v>
      </c>
      <c r="AN438" s="17">
        <v>5.9781031237202903E-3</v>
      </c>
      <c r="AO438" s="17">
        <v>3.5732985607364397E-2</v>
      </c>
      <c r="AP438" s="17">
        <v>1.8776427129393401E-2</v>
      </c>
      <c r="AQ438" s="17">
        <v>2.3118426694194501E-3</v>
      </c>
      <c r="AR438" s="17"/>
      <c r="AS438" s="17">
        <v>2.2585867585339699E-2</v>
      </c>
      <c r="AT438" s="17">
        <v>3.2142862556385301E-3</v>
      </c>
      <c r="AU438" s="17"/>
      <c r="AV438" s="17">
        <v>1.28112265381369E-2</v>
      </c>
      <c r="AW438" s="17">
        <v>4.5220986071728198E-2</v>
      </c>
      <c r="AX438" s="17">
        <v>1.68721060853558E-2</v>
      </c>
      <c r="AY438" s="17"/>
      <c r="AZ438" s="17">
        <v>3.8042414195418199E-2</v>
      </c>
      <c r="BA438" s="17">
        <v>7.0658129459779803E-3</v>
      </c>
      <c r="BB438" s="17"/>
      <c r="BC438" s="17">
        <v>3.5479989641284799E-3</v>
      </c>
      <c r="BD438" s="17">
        <v>1.1505838265509299E-2</v>
      </c>
      <c r="BE438" s="17"/>
      <c r="BF438" s="17">
        <v>8.0013686448973907E-3</v>
      </c>
      <c r="BG438" s="17">
        <v>0.12678185475231199</v>
      </c>
      <c r="BH438" s="17"/>
      <c r="BI438" s="17">
        <v>2.0911841636429899E-2</v>
      </c>
      <c r="BJ438" s="17">
        <v>5.5615117925247601E-3</v>
      </c>
      <c r="BK438" s="17"/>
      <c r="BL438" s="17">
        <v>0</v>
      </c>
      <c r="BM438" s="17">
        <v>9.1322859664087798E-3</v>
      </c>
      <c r="BN438" s="17">
        <v>3.1241992700731101E-2</v>
      </c>
      <c r="BO438" s="17">
        <v>4.21841652416041E-2</v>
      </c>
    </row>
    <row r="439" spans="2:67" x14ac:dyDescent="0.35">
      <c r="B439" t="s">
        <v>149</v>
      </c>
      <c r="C439" s="17">
        <v>1.06344809561467E-2</v>
      </c>
      <c r="D439" s="17">
        <v>2.1680256567974099E-3</v>
      </c>
      <c r="E439" s="17">
        <v>1.06905757623446E-2</v>
      </c>
      <c r="F439" s="17">
        <v>1.20198876033054E-3</v>
      </c>
      <c r="G439" s="17">
        <v>3.8612507494595301E-3</v>
      </c>
      <c r="H439" s="17">
        <v>0</v>
      </c>
      <c r="I439" s="17">
        <v>3.1057226750625302E-3</v>
      </c>
      <c r="J439" s="17">
        <v>3.03078725111054E-3</v>
      </c>
      <c r="K439" s="17">
        <v>0</v>
      </c>
      <c r="L439" s="17">
        <v>2.8099779181962499E-3</v>
      </c>
      <c r="M439" s="17">
        <v>1.9335343321210501E-2</v>
      </c>
      <c r="N439" s="17">
        <v>5.3405328583115502E-2</v>
      </c>
      <c r="O439" s="17">
        <v>9.9571301771683805E-4</v>
      </c>
      <c r="P439" s="17">
        <v>2.64251225115886E-2</v>
      </c>
      <c r="Q439" s="17">
        <v>6.1676769999703099E-4</v>
      </c>
      <c r="R439" s="17">
        <v>0</v>
      </c>
      <c r="S439" s="17">
        <v>3.0891427157303801E-4</v>
      </c>
      <c r="T439" s="17"/>
      <c r="U439" s="17">
        <v>6.9572549582915802E-3</v>
      </c>
      <c r="V439" s="17">
        <v>1.7012932313686401E-2</v>
      </c>
      <c r="W439" s="17">
        <v>8.6850682879614297E-2</v>
      </c>
      <c r="X439" s="17">
        <v>0.13465213484192301</v>
      </c>
      <c r="Y439" s="17"/>
      <c r="Z439" s="17">
        <v>2.63746763471531E-5</v>
      </c>
      <c r="AA439" s="17">
        <v>0</v>
      </c>
      <c r="AB439" s="17">
        <v>5.65867399740572E-2</v>
      </c>
      <c r="AC439" s="17">
        <v>1.72554923726163E-2</v>
      </c>
      <c r="AD439" s="17">
        <v>1.29866595504733E-2</v>
      </c>
      <c r="AE439" s="17">
        <v>3.7473261622105502E-3</v>
      </c>
      <c r="AF439" s="17">
        <v>1.16095390209171E-2</v>
      </c>
      <c r="AG439" s="17">
        <v>1.78667734548794E-2</v>
      </c>
      <c r="AH439" s="17">
        <v>0.242265938017027</v>
      </c>
      <c r="AI439" s="17">
        <v>0.11183297975954801</v>
      </c>
      <c r="AJ439" s="17"/>
      <c r="AK439" s="17">
        <v>1.8485616602884701E-4</v>
      </c>
      <c r="AL439" s="17">
        <v>1.21278672631182E-2</v>
      </c>
      <c r="AM439" s="17">
        <v>5.3358955425946597E-2</v>
      </c>
      <c r="AN439" s="17">
        <v>9.2839364438851999E-4</v>
      </c>
      <c r="AO439" s="17">
        <v>7.1539944445876101E-3</v>
      </c>
      <c r="AP439" s="17">
        <v>6.6744437232455003E-3</v>
      </c>
      <c r="AQ439" s="17">
        <v>5.3175610831753602E-2</v>
      </c>
      <c r="AR439" s="17"/>
      <c r="AS439" s="17">
        <v>3.3598004344333798E-2</v>
      </c>
      <c r="AT439" s="17">
        <v>2.0812890988048502E-3</v>
      </c>
      <c r="AU439" s="17"/>
      <c r="AV439" s="17">
        <v>4.8009691197147498E-3</v>
      </c>
      <c r="AW439" s="17">
        <v>6.4504660118923404E-2</v>
      </c>
      <c r="AX439" s="17">
        <v>3.8007516398679199E-2</v>
      </c>
      <c r="AY439" s="17"/>
      <c r="AZ439" s="17">
        <v>4.4570872626273197E-2</v>
      </c>
      <c r="BA439" s="17">
        <v>9.0213239054330301E-3</v>
      </c>
      <c r="BB439" s="17"/>
      <c r="BC439" s="17">
        <v>1.7134144456074401E-2</v>
      </c>
      <c r="BD439" s="17">
        <v>6.6286736087581904E-3</v>
      </c>
      <c r="BE439" s="17"/>
      <c r="BF439" s="17">
        <v>1.0141712403651301E-2</v>
      </c>
      <c r="BG439" s="17">
        <v>0.13465213484192301</v>
      </c>
      <c r="BH439" s="17"/>
      <c r="BI439" s="17">
        <v>2.5343479664514602E-2</v>
      </c>
      <c r="BJ439" s="17">
        <v>7.1938769729310899E-3</v>
      </c>
      <c r="BK439" s="17"/>
      <c r="BL439" s="17">
        <v>2.76889252926124E-4</v>
      </c>
      <c r="BM439" s="17">
        <v>6.7578839557571697E-3</v>
      </c>
      <c r="BN439" s="17">
        <v>5.73957184731946E-2</v>
      </c>
      <c r="BO439" s="17">
        <v>1.86105151102431E-2</v>
      </c>
    </row>
    <row r="440" spans="2:67" x14ac:dyDescent="0.35">
      <c r="B440" t="s">
        <v>150</v>
      </c>
      <c r="C440" s="17">
        <v>1.9226844350869201E-3</v>
      </c>
      <c r="D440" s="17">
        <v>4.56239930807546E-5</v>
      </c>
      <c r="E440" s="17">
        <v>6.5421997914341201E-4</v>
      </c>
      <c r="F440" s="17">
        <v>2.4648550175414602E-3</v>
      </c>
      <c r="G440" s="17">
        <v>0</v>
      </c>
      <c r="H440" s="17">
        <v>0</v>
      </c>
      <c r="I440" s="17">
        <v>1.24228907002501E-3</v>
      </c>
      <c r="J440" s="17">
        <v>1.20703063668529E-2</v>
      </c>
      <c r="K440" s="17">
        <v>8.8401273744799004E-4</v>
      </c>
      <c r="L440" s="17">
        <v>3.0367514151611702E-4</v>
      </c>
      <c r="M440" s="17">
        <v>1.8101365421176101E-3</v>
      </c>
      <c r="N440" s="17">
        <v>1.71049201862511E-3</v>
      </c>
      <c r="O440" s="17">
        <v>1.54399971205648E-2</v>
      </c>
      <c r="P440" s="17">
        <v>4.00684252196064E-4</v>
      </c>
      <c r="Q440" s="17">
        <v>0</v>
      </c>
      <c r="R440" s="17">
        <v>0</v>
      </c>
      <c r="S440" s="17">
        <v>0</v>
      </c>
      <c r="T440" s="17"/>
      <c r="U440" s="17">
        <v>0</v>
      </c>
      <c r="V440" s="17">
        <v>5.9517546791962696E-3</v>
      </c>
      <c r="W440" s="17">
        <v>3.2998283658051998E-2</v>
      </c>
      <c r="X440" s="17">
        <v>9.0034066554111697E-2</v>
      </c>
      <c r="Y440" s="17"/>
      <c r="Z440" s="17">
        <v>1.5340395092081801E-5</v>
      </c>
      <c r="AA440" s="17">
        <v>0</v>
      </c>
      <c r="AB440" s="17">
        <v>0</v>
      </c>
      <c r="AC440" s="17">
        <v>1.1689212187501701E-2</v>
      </c>
      <c r="AD440" s="17">
        <v>2.3117267447185499E-3</v>
      </c>
      <c r="AE440" s="17">
        <v>2.77388406805463E-3</v>
      </c>
      <c r="AF440" s="17">
        <v>1.3908155632711E-2</v>
      </c>
      <c r="AG440" s="17">
        <v>1.6875437687939001E-2</v>
      </c>
      <c r="AH440" s="17">
        <v>1.47467188333643E-2</v>
      </c>
      <c r="AI440" s="17">
        <v>7.5894664173544693E-2</v>
      </c>
      <c r="AJ440" s="17"/>
      <c r="AK440" s="17">
        <v>0</v>
      </c>
      <c r="AL440" s="17">
        <v>1.05345591373627E-3</v>
      </c>
      <c r="AM440" s="17">
        <v>6.9736864540253401E-4</v>
      </c>
      <c r="AN440" s="17">
        <v>6.2344015495625004E-4</v>
      </c>
      <c r="AO440" s="17">
        <v>3.6150305627688302E-3</v>
      </c>
      <c r="AP440" s="17">
        <v>1.63092797336927E-2</v>
      </c>
      <c r="AQ440" s="17">
        <v>6.1511738740476505E-4</v>
      </c>
      <c r="AR440" s="17"/>
      <c r="AS440" s="17">
        <v>6.90590904368691E-3</v>
      </c>
      <c r="AT440" s="17">
        <v>6.6589644010179205E-5</v>
      </c>
      <c r="AU440" s="17"/>
      <c r="AV440" s="17">
        <v>5.42565602663424E-3</v>
      </c>
      <c r="AW440" s="17">
        <v>7.00282472922954E-3</v>
      </c>
      <c r="AX440" s="17">
        <v>8.6861871429973394E-3</v>
      </c>
      <c r="AY440" s="17"/>
      <c r="AZ440" s="17">
        <v>9.7953017562371104E-3</v>
      </c>
      <c r="BA440" s="17">
        <v>1.5484617344936999E-3</v>
      </c>
      <c r="BB440" s="17"/>
      <c r="BC440" s="17">
        <v>2.61603952518883E-3</v>
      </c>
      <c r="BD440" s="17">
        <v>1.49536278769543E-3</v>
      </c>
      <c r="BE440" s="17"/>
      <c r="BF440" s="17">
        <v>1.5725849382431001E-3</v>
      </c>
      <c r="BG440" s="17">
        <v>9.0034066554111697E-2</v>
      </c>
      <c r="BH440" s="17"/>
      <c r="BI440" s="17">
        <v>7.8241648125693501E-3</v>
      </c>
      <c r="BJ440" s="17">
        <v>5.4226029499343997E-4</v>
      </c>
      <c r="BK440" s="17"/>
      <c r="BL440" s="17">
        <v>4.9399606792890503E-5</v>
      </c>
      <c r="BM440" s="17">
        <v>6.0165278526134796E-4</v>
      </c>
      <c r="BN440" s="17">
        <v>3.6394503163615101E-3</v>
      </c>
      <c r="BO440" s="17">
        <v>6.0088730720954997E-2</v>
      </c>
    </row>
    <row r="441" spans="2:67" x14ac:dyDescent="0.35">
      <c r="B441" t="s">
        <v>151</v>
      </c>
      <c r="C441" s="17">
        <v>8.8539977006178705E-4</v>
      </c>
      <c r="D441" s="17">
        <v>1.3687197924226399E-4</v>
      </c>
      <c r="E441" s="17">
        <v>8.8100649721083797E-4</v>
      </c>
      <c r="F441" s="17">
        <v>4.8079550413221601E-4</v>
      </c>
      <c r="G441" s="17">
        <v>2.33923426706753E-4</v>
      </c>
      <c r="H441" s="17">
        <v>0</v>
      </c>
      <c r="I441" s="17">
        <v>3.1057226750625302E-3</v>
      </c>
      <c r="J441" s="17">
        <v>4.0942258897581999E-4</v>
      </c>
      <c r="K441" s="17">
        <v>0</v>
      </c>
      <c r="L441" s="17">
        <v>3.0367514151611702E-4</v>
      </c>
      <c r="M441" s="17">
        <v>1.8439585933692599E-3</v>
      </c>
      <c r="N441" s="17">
        <v>0</v>
      </c>
      <c r="O441" s="17">
        <v>0</v>
      </c>
      <c r="P441" s="17">
        <v>2.9062576622368701E-3</v>
      </c>
      <c r="Q441" s="17">
        <v>2.0558923333234401E-4</v>
      </c>
      <c r="R441" s="17">
        <v>1.78144466517421E-4</v>
      </c>
      <c r="S441" s="17">
        <v>0</v>
      </c>
      <c r="T441" s="17"/>
      <c r="U441" s="17">
        <v>0</v>
      </c>
      <c r="V441" s="17">
        <v>0</v>
      </c>
      <c r="W441" s="17">
        <v>2.6258539615453401E-2</v>
      </c>
      <c r="X441" s="17">
        <v>7.9312628666329002E-2</v>
      </c>
      <c r="Y441" s="17"/>
      <c r="Z441" s="17">
        <v>0</v>
      </c>
      <c r="AA441" s="17">
        <v>0</v>
      </c>
      <c r="AB441" s="17">
        <v>0</v>
      </c>
      <c r="AC441" s="17">
        <v>0</v>
      </c>
      <c r="AD441" s="17">
        <v>2.0316273278081602E-3</v>
      </c>
      <c r="AE441" s="17">
        <v>4.81673722012255E-4</v>
      </c>
      <c r="AF441" s="17">
        <v>6.1723219278390505E-4</v>
      </c>
      <c r="AG441" s="17">
        <v>3.8164610601876601E-3</v>
      </c>
      <c r="AH441" s="17">
        <v>4.4178976293733199E-2</v>
      </c>
      <c r="AI441" s="17">
        <v>0.100773447491116</v>
      </c>
      <c r="AJ441" s="17"/>
      <c r="AK441" s="17">
        <v>5.7927737310582998E-4</v>
      </c>
      <c r="AL441" s="17">
        <v>0</v>
      </c>
      <c r="AM441" s="17">
        <v>2.0862544422788E-3</v>
      </c>
      <c r="AN441" s="17">
        <v>9.9430244806084805E-4</v>
      </c>
      <c r="AO441" s="17">
        <v>7.5671541364924998E-4</v>
      </c>
      <c r="AP441" s="17">
        <v>2.7368232544605002E-3</v>
      </c>
      <c r="AQ441" s="17">
        <v>6.0517277385747404E-4</v>
      </c>
      <c r="AR441" s="17"/>
      <c r="AS441" s="17">
        <v>2.2724798895238001E-3</v>
      </c>
      <c r="AT441" s="17">
        <v>3.68755952703761E-4</v>
      </c>
      <c r="AU441" s="17"/>
      <c r="AV441" s="17">
        <v>7.8485971555238704E-4</v>
      </c>
      <c r="AW441" s="17">
        <v>5.89577774225179E-3</v>
      </c>
      <c r="AX441" s="17">
        <v>1.16147302743128E-3</v>
      </c>
      <c r="AY441" s="17"/>
      <c r="AZ441" s="17">
        <v>7.2965467507917596E-3</v>
      </c>
      <c r="BA441" s="17">
        <v>5.8064766041925401E-4</v>
      </c>
      <c r="BB441" s="17"/>
      <c r="BC441" s="17">
        <v>3.3258713617349199E-4</v>
      </c>
      <c r="BD441" s="17">
        <v>1.2261037019782E-3</v>
      </c>
      <c r="BE441" s="17"/>
      <c r="BF441" s="17">
        <v>5.7377903826633895E-4</v>
      </c>
      <c r="BG441" s="17">
        <v>7.9312628666329002E-2</v>
      </c>
      <c r="BH441" s="17"/>
      <c r="BI441" s="17">
        <v>1.6490129240241799E-3</v>
      </c>
      <c r="BJ441" s="17">
        <v>7.0678187014558197E-4</v>
      </c>
      <c r="BK441" s="17"/>
      <c r="BL441" s="17">
        <v>0</v>
      </c>
      <c r="BM441" s="17">
        <v>4.5162822268088901E-4</v>
      </c>
      <c r="BN441" s="17">
        <v>3.7587893792731301E-3</v>
      </c>
      <c r="BO441" s="17">
        <v>1.09981351199982E-2</v>
      </c>
    </row>
    <row r="442" spans="2:67" x14ac:dyDescent="0.35">
      <c r="B442" t="s">
        <v>152</v>
      </c>
      <c r="C442" s="17">
        <v>3.2839236268108199E-4</v>
      </c>
      <c r="D442" s="17">
        <v>2.28119965403773E-4</v>
      </c>
      <c r="E442" s="17">
        <v>8.8100649721083797E-4</v>
      </c>
      <c r="F442" s="17">
        <v>2.4039775206610801E-4</v>
      </c>
      <c r="G442" s="17">
        <v>0</v>
      </c>
      <c r="H442" s="17">
        <v>0</v>
      </c>
      <c r="I442" s="17">
        <v>1.24228907002501E-3</v>
      </c>
      <c r="J442" s="17">
        <v>2.4565355338549203E-4</v>
      </c>
      <c r="K442" s="17">
        <v>0</v>
      </c>
      <c r="L442" s="17">
        <v>4.5551271227417501E-4</v>
      </c>
      <c r="M442" s="17">
        <v>1.0146615375495899E-4</v>
      </c>
      <c r="N442" s="17">
        <v>1.1030825694762E-4</v>
      </c>
      <c r="O442" s="17">
        <v>0</v>
      </c>
      <c r="P442" s="17">
        <v>0</v>
      </c>
      <c r="Q442" s="17">
        <v>0</v>
      </c>
      <c r="R442" s="17">
        <v>0</v>
      </c>
      <c r="S442" s="17">
        <v>3.0891427157303801E-4</v>
      </c>
      <c r="T442" s="17"/>
      <c r="U442" s="17">
        <v>0</v>
      </c>
      <c r="V442" s="17">
        <v>0</v>
      </c>
      <c r="W442" s="17">
        <v>6.0050661066217304E-3</v>
      </c>
      <c r="X442" s="17">
        <v>4.9952416457105298E-2</v>
      </c>
      <c r="Y442" s="17"/>
      <c r="Z442" s="17">
        <v>0</v>
      </c>
      <c r="AA442" s="17">
        <v>0</v>
      </c>
      <c r="AB442" s="17">
        <v>0</v>
      </c>
      <c r="AC442" s="17">
        <v>0</v>
      </c>
      <c r="AD442" s="17">
        <v>0</v>
      </c>
      <c r="AE442" s="17">
        <v>4.1109723506579897E-3</v>
      </c>
      <c r="AF442" s="17">
        <v>0</v>
      </c>
      <c r="AG442" s="17">
        <v>6.5901991635576801E-4</v>
      </c>
      <c r="AH442" s="17">
        <v>7.1736216595629596E-3</v>
      </c>
      <c r="AI442" s="17">
        <v>3.2048455000517999E-2</v>
      </c>
      <c r="AJ442" s="17"/>
      <c r="AK442" s="17">
        <v>0</v>
      </c>
      <c r="AL442" s="17">
        <v>5.4452790327886299E-5</v>
      </c>
      <c r="AM442" s="17">
        <v>2.1925905221595001E-4</v>
      </c>
      <c r="AN442" s="17">
        <v>1.20171736815639E-4</v>
      </c>
      <c r="AO442" s="17">
        <v>6.1869397069829195E-4</v>
      </c>
      <c r="AP442" s="17">
        <v>1.14072792146304E-3</v>
      </c>
      <c r="AQ442" s="17">
        <v>1.5214966660118501E-3</v>
      </c>
      <c r="AR442" s="17"/>
      <c r="AS442" s="17">
        <v>1.1197839956335401E-3</v>
      </c>
      <c r="AT442" s="17">
        <v>3.3623813599473898E-5</v>
      </c>
      <c r="AU442" s="17"/>
      <c r="AV442" s="17">
        <v>3.7350144427015798E-4</v>
      </c>
      <c r="AW442" s="17">
        <v>2.8955777885202802E-3</v>
      </c>
      <c r="AX442" s="17">
        <v>5.8916559791036597E-4</v>
      </c>
      <c r="AY442" s="17"/>
      <c r="AZ442" s="17">
        <v>4.8046954617033399E-3</v>
      </c>
      <c r="BA442" s="17">
        <v>1.156125251689E-4</v>
      </c>
      <c r="BB442" s="17"/>
      <c r="BC442" s="17">
        <v>6.6586887881621106E-5</v>
      </c>
      <c r="BD442" s="17">
        <v>4.8974568421071205E-4</v>
      </c>
      <c r="BE442" s="17"/>
      <c r="BF442" s="17">
        <v>1.31217543162814E-4</v>
      </c>
      <c r="BG442" s="17">
        <v>4.9952416457105298E-2</v>
      </c>
      <c r="BH442" s="17"/>
      <c r="BI442" s="17">
        <v>1.2449365188935901E-3</v>
      </c>
      <c r="BJ442" s="17">
        <v>1.14002142300972E-4</v>
      </c>
      <c r="BK442" s="17"/>
      <c r="BL442" s="17">
        <v>0</v>
      </c>
      <c r="BM442" s="17">
        <v>7.7124145517242396E-5</v>
      </c>
      <c r="BN442" s="17">
        <v>8.5306505418808302E-4</v>
      </c>
      <c r="BO442" s="17">
        <v>9.4283879408763507E-3</v>
      </c>
    </row>
    <row r="443" spans="2:67" x14ac:dyDescent="0.35">
      <c r="B443" t="s">
        <v>153</v>
      </c>
      <c r="C443" s="17">
        <v>2.73143573497922E-4</v>
      </c>
      <c r="D443" s="17">
        <v>1.8249597232301799E-4</v>
      </c>
      <c r="E443" s="17">
        <v>1.5097384134078699E-4</v>
      </c>
      <c r="F443" s="17">
        <v>3.6059662809916201E-4</v>
      </c>
      <c r="G443" s="17">
        <v>0</v>
      </c>
      <c r="H443" s="17">
        <v>0</v>
      </c>
      <c r="I443" s="17">
        <v>1.24228907002501E-3</v>
      </c>
      <c r="J443" s="17">
        <v>1.6376903559032799E-4</v>
      </c>
      <c r="K443" s="17">
        <v>0</v>
      </c>
      <c r="L443" s="17">
        <v>1.5183757075805799E-4</v>
      </c>
      <c r="M443" s="17">
        <v>5.5828277903699898E-4</v>
      </c>
      <c r="N443" s="17">
        <v>1.1030825694762E-4</v>
      </c>
      <c r="O443" s="17">
        <v>9.9571301771683805E-4</v>
      </c>
      <c r="P443" s="17">
        <v>2.00342126098032E-4</v>
      </c>
      <c r="Q443" s="17">
        <v>0</v>
      </c>
      <c r="R443" s="17">
        <v>0</v>
      </c>
      <c r="S443" s="17">
        <v>0</v>
      </c>
      <c r="T443" s="17"/>
      <c r="U443" s="17">
        <v>0</v>
      </c>
      <c r="V443" s="17">
        <v>0</v>
      </c>
      <c r="W443" s="17">
        <v>4.6379071033909999E-3</v>
      </c>
      <c r="X443" s="17">
        <v>4.3510956822592498E-2</v>
      </c>
      <c r="Y443" s="17"/>
      <c r="Z443" s="17">
        <v>0</v>
      </c>
      <c r="AA443" s="17">
        <v>0</v>
      </c>
      <c r="AB443" s="17">
        <v>0</v>
      </c>
      <c r="AC443" s="17">
        <v>0</v>
      </c>
      <c r="AD443" s="17">
        <v>0</v>
      </c>
      <c r="AE443" s="17">
        <v>0</v>
      </c>
      <c r="AF443" s="17">
        <v>5.6263488488435603E-3</v>
      </c>
      <c r="AG443" s="17">
        <v>6.5901991635576801E-4</v>
      </c>
      <c r="AH443" s="17">
        <v>6.1856996784171304E-4</v>
      </c>
      <c r="AI443" s="17">
        <v>3.9940185198452299E-2</v>
      </c>
      <c r="AJ443" s="17"/>
      <c r="AK443" s="17">
        <v>5.8042853940106497E-5</v>
      </c>
      <c r="AL443" s="17">
        <v>0</v>
      </c>
      <c r="AM443" s="17">
        <v>1.09515420684434E-4</v>
      </c>
      <c r="AN443" s="17">
        <v>4.09390130437598E-5</v>
      </c>
      <c r="AO443" s="17">
        <v>8.8058790539387807E-5</v>
      </c>
      <c r="AP443" s="17">
        <v>8.4066644913826402E-4</v>
      </c>
      <c r="AQ443" s="17">
        <v>1.89536959685009E-3</v>
      </c>
      <c r="AR443" s="17"/>
      <c r="AS443" s="17">
        <v>9.8386183617315799E-4</v>
      </c>
      <c r="AT443" s="17">
        <v>8.4233232812191693E-6</v>
      </c>
      <c r="AU443" s="17"/>
      <c r="AV443" s="17">
        <v>1.542257746203E-3</v>
      </c>
      <c r="AW443" s="17">
        <v>1.5342346432219E-3</v>
      </c>
      <c r="AX443" s="17">
        <v>2.7455850395519501E-4</v>
      </c>
      <c r="AY443" s="17"/>
      <c r="AZ443" s="17">
        <v>4.83690265055249E-3</v>
      </c>
      <c r="BA443" s="17">
        <v>5.6206540107013303E-5</v>
      </c>
      <c r="BB443" s="17"/>
      <c r="BC443" s="17">
        <v>3.5285268978625997E-4</v>
      </c>
      <c r="BD443" s="17">
        <v>2.24018051278929E-4</v>
      </c>
      <c r="BE443" s="17"/>
      <c r="BF443" s="17">
        <v>1.01343559707571E-4</v>
      </c>
      <c r="BG443" s="17">
        <v>4.3510956822592498E-2</v>
      </c>
      <c r="BH443" s="17"/>
      <c r="BI443" s="17">
        <v>1.237814969696E-3</v>
      </c>
      <c r="BJ443" s="17">
        <v>4.74958381177357E-5</v>
      </c>
      <c r="BK443" s="17"/>
      <c r="BL443" s="17">
        <v>2.3318566824526E-4</v>
      </c>
      <c r="BM443" s="17">
        <v>9.7477272839548699E-5</v>
      </c>
      <c r="BN443" s="17">
        <v>6.2275815143221199E-4</v>
      </c>
      <c r="BO443" s="17">
        <v>2.4128418814091399E-3</v>
      </c>
    </row>
    <row r="444" spans="2:67" x14ac:dyDescent="0.35">
      <c r="B444" t="s">
        <v>154</v>
      </c>
      <c r="C444" s="17">
        <v>2.2917287233816601E-4</v>
      </c>
      <c r="D444" s="17">
        <v>1.8249597232301799E-4</v>
      </c>
      <c r="E444" s="17">
        <v>2.5162306890131198E-4</v>
      </c>
      <c r="F444" s="17">
        <v>2.4039775206610801E-4</v>
      </c>
      <c r="G444" s="17">
        <v>2.33923426706753E-4</v>
      </c>
      <c r="H444" s="17">
        <v>0</v>
      </c>
      <c r="I444" s="17">
        <v>6.2114453501250599E-4</v>
      </c>
      <c r="J444" s="17">
        <v>1.6376903559032799E-4</v>
      </c>
      <c r="K444" s="17">
        <v>0</v>
      </c>
      <c r="L444" s="17">
        <v>3.0367514151611702E-4</v>
      </c>
      <c r="M444" s="17">
        <v>2.7057641001322402E-4</v>
      </c>
      <c r="N444" s="17">
        <v>2.2061651389524E-4</v>
      </c>
      <c r="O444" s="17">
        <v>9.9571301771683805E-4</v>
      </c>
      <c r="P444" s="17">
        <v>0</v>
      </c>
      <c r="Q444" s="17">
        <v>0</v>
      </c>
      <c r="R444" s="17">
        <v>0</v>
      </c>
      <c r="S444" s="17">
        <v>3.0891427157303801E-4</v>
      </c>
      <c r="T444" s="17"/>
      <c r="U444" s="17">
        <v>0</v>
      </c>
      <c r="V444" s="17">
        <v>0</v>
      </c>
      <c r="W444" s="17">
        <v>0</v>
      </c>
      <c r="X444" s="17">
        <v>5.7906315250266897E-2</v>
      </c>
      <c r="Y444" s="17"/>
      <c r="Z444" s="17">
        <v>0</v>
      </c>
      <c r="AA444" s="17">
        <v>0</v>
      </c>
      <c r="AB444" s="17">
        <v>0</v>
      </c>
      <c r="AC444" s="17">
        <v>0</v>
      </c>
      <c r="AD444" s="17">
        <v>0</v>
      </c>
      <c r="AE444" s="17">
        <v>0</v>
      </c>
      <c r="AF444" s="17">
        <v>0</v>
      </c>
      <c r="AG444" s="17">
        <v>0</v>
      </c>
      <c r="AH444" s="17">
        <v>9.7453657010050897E-3</v>
      </c>
      <c r="AI444" s="17">
        <v>4.20371183388661E-2</v>
      </c>
      <c r="AJ444" s="17"/>
      <c r="AK444" s="17">
        <v>1.83418624019426E-4</v>
      </c>
      <c r="AL444" s="17">
        <v>1.06267921968523E-4</v>
      </c>
      <c r="AM444" s="17">
        <v>1.20937859528967E-4</v>
      </c>
      <c r="AN444" s="17">
        <v>1.9388659827449899E-5</v>
      </c>
      <c r="AO444" s="17">
        <v>4.8801711550081203E-4</v>
      </c>
      <c r="AP444" s="17">
        <v>6.1149268867239899E-4</v>
      </c>
      <c r="AQ444" s="17">
        <v>8.6855748499620699E-4</v>
      </c>
      <c r="AR444" s="17"/>
      <c r="AS444" s="17">
        <v>8.4445389276309305E-4</v>
      </c>
      <c r="AT444" s="17">
        <v>0</v>
      </c>
      <c r="AU444" s="17"/>
      <c r="AV444" s="17">
        <v>6.36495177804787E-4</v>
      </c>
      <c r="AW444" s="17">
        <v>1.47081406647191E-3</v>
      </c>
      <c r="AX444" s="17">
        <v>6.6043307491321201E-4</v>
      </c>
      <c r="AY444" s="17"/>
      <c r="AZ444" s="17">
        <v>2.4546783151005299E-3</v>
      </c>
      <c r="BA444" s="17">
        <v>1.2338408279062899E-4</v>
      </c>
      <c r="BB444" s="17"/>
      <c r="BC444" s="17">
        <v>5.0869859905818599E-5</v>
      </c>
      <c r="BD444" s="17">
        <v>3.3906279468121601E-4</v>
      </c>
      <c r="BE444" s="17"/>
      <c r="BF444" s="17">
        <v>0</v>
      </c>
      <c r="BG444" s="17">
        <v>5.7906315250266897E-2</v>
      </c>
      <c r="BH444" s="17"/>
      <c r="BI444" s="17">
        <v>8.8386639856116299E-4</v>
      </c>
      <c r="BJ444" s="17">
        <v>7.6032526161721797E-5</v>
      </c>
      <c r="BK444" s="17"/>
      <c r="BL444" s="17">
        <v>7.1895344024474898E-5</v>
      </c>
      <c r="BM444" s="17">
        <v>5.6609042288613203E-5</v>
      </c>
      <c r="BN444" s="17">
        <v>5.9934698167979903E-4</v>
      </c>
      <c r="BO444" s="17">
        <v>4.8489366398459096E-3</v>
      </c>
    </row>
    <row r="445" spans="2:67" x14ac:dyDescent="0.35">
      <c r="B445" t="s">
        <v>155</v>
      </c>
      <c r="C445" s="17">
        <v>4.3389060171243198E-4</v>
      </c>
      <c r="D445" s="17">
        <v>9.1247986161509199E-5</v>
      </c>
      <c r="E445" s="17">
        <v>2.5162306890131198E-4</v>
      </c>
      <c r="F445" s="17">
        <v>1.9840595134092498E-3</v>
      </c>
      <c r="G445" s="17">
        <v>0</v>
      </c>
      <c r="H445" s="17">
        <v>0</v>
      </c>
      <c r="I445" s="17">
        <v>1.8634336050375199E-3</v>
      </c>
      <c r="J445" s="17">
        <v>1.35162458996494E-3</v>
      </c>
      <c r="K445" s="17">
        <v>0</v>
      </c>
      <c r="L445" s="17">
        <v>9.1102542454835002E-4</v>
      </c>
      <c r="M445" s="17">
        <v>6.7644102503305897E-5</v>
      </c>
      <c r="N445" s="17">
        <v>1.1030825694762E-4</v>
      </c>
      <c r="O445" s="17">
        <v>0</v>
      </c>
      <c r="P445" s="17">
        <v>2.00342126098032E-4</v>
      </c>
      <c r="Q445" s="17">
        <v>0</v>
      </c>
      <c r="R445" s="17">
        <v>1.78144466517421E-4</v>
      </c>
      <c r="S445" s="17">
        <v>0</v>
      </c>
      <c r="T445" s="17"/>
      <c r="U445" s="17">
        <v>0</v>
      </c>
      <c r="V445" s="17">
        <v>0</v>
      </c>
      <c r="W445" s="17">
        <v>8.5185374961111796E-3</v>
      </c>
      <c r="X445" s="17">
        <v>6.2786648360124195E-2</v>
      </c>
      <c r="Y445" s="17"/>
      <c r="Z445" s="17">
        <v>0</v>
      </c>
      <c r="AA445" s="17">
        <v>0</v>
      </c>
      <c r="AB445" s="17">
        <v>0</v>
      </c>
      <c r="AC445" s="17">
        <v>0</v>
      </c>
      <c r="AD445" s="17">
        <v>0</v>
      </c>
      <c r="AE445" s="17">
        <v>0</v>
      </c>
      <c r="AF445" s="17">
        <v>4.3082770837936102E-3</v>
      </c>
      <c r="AG445" s="17">
        <v>0</v>
      </c>
      <c r="AH445" s="17">
        <v>1.5548249818546299E-3</v>
      </c>
      <c r="AI445" s="17">
        <v>9.2382248620274998E-2</v>
      </c>
      <c r="AJ445" s="17"/>
      <c r="AK445" s="17">
        <v>1.97563989655185E-4</v>
      </c>
      <c r="AL445" s="17">
        <v>5.4526124571736205E-4</v>
      </c>
      <c r="AM445" s="17">
        <v>0</v>
      </c>
      <c r="AN445" s="17">
        <v>0</v>
      </c>
      <c r="AO445" s="17">
        <v>1.9601431410890799E-4</v>
      </c>
      <c r="AP445" s="17">
        <v>6.1065955150396104E-4</v>
      </c>
      <c r="AQ445" s="17">
        <v>2.9595689992508501E-3</v>
      </c>
      <c r="AR445" s="17"/>
      <c r="AS445" s="17">
        <v>1.59879572093823E-3</v>
      </c>
      <c r="AT445" s="17">
        <v>0</v>
      </c>
      <c r="AU445" s="17"/>
      <c r="AV445" s="17">
        <v>2.4957190599689399E-3</v>
      </c>
      <c r="AW445" s="17">
        <v>2.51928038510416E-3</v>
      </c>
      <c r="AX445" s="17">
        <v>3.8892353631454399E-4</v>
      </c>
      <c r="AY445" s="17"/>
      <c r="AZ445" s="17">
        <v>4.7525787718862098E-3</v>
      </c>
      <c r="BA445" s="17">
        <v>2.28602946523024E-4</v>
      </c>
      <c r="BB445" s="17"/>
      <c r="BC445" s="17">
        <v>4.0073837725422697E-4</v>
      </c>
      <c r="BD445" s="17">
        <v>4.5432264782042302E-4</v>
      </c>
      <c r="BE445" s="17"/>
      <c r="BF445" s="17">
        <v>1.8613975961854099E-4</v>
      </c>
      <c r="BG445" s="17">
        <v>6.2786648360124195E-2</v>
      </c>
      <c r="BH445" s="17"/>
      <c r="BI445" s="17">
        <v>1.4663746936413699E-3</v>
      </c>
      <c r="BJ445" s="17">
        <v>1.9238069680799E-4</v>
      </c>
      <c r="BK445" s="17"/>
      <c r="BL445" s="17">
        <v>2.77626773129744E-5</v>
      </c>
      <c r="BM445" s="17">
        <v>3.44259550669193E-4</v>
      </c>
      <c r="BN445" s="17">
        <v>4.2415967035960199E-4</v>
      </c>
      <c r="BO445" s="17">
        <v>1.1720234436266901E-2</v>
      </c>
    </row>
    <row r="446" spans="2:67" x14ac:dyDescent="0.35">
      <c r="B446" t="s">
        <v>104</v>
      </c>
      <c r="C446" s="17">
        <v>0.13901571433637</v>
      </c>
      <c r="D446" s="17">
        <v>0.21585177503160199</v>
      </c>
      <c r="E446" s="17">
        <v>8.5870134584214594E-2</v>
      </c>
      <c r="F446" s="17">
        <v>5.8674630195170899E-2</v>
      </c>
      <c r="G446" s="17">
        <v>0.20511486499325399</v>
      </c>
      <c r="H446" s="17">
        <v>0.32154538740555799</v>
      </c>
      <c r="I446" s="17">
        <v>0.393527797398387</v>
      </c>
      <c r="J446" s="17">
        <v>0.13116632126679201</v>
      </c>
      <c r="K446" s="17">
        <v>1.4591932467208E-2</v>
      </c>
      <c r="L446" s="17">
        <v>0.18307629632703801</v>
      </c>
      <c r="M446" s="17">
        <v>0.118884840506539</v>
      </c>
      <c r="N446" s="17">
        <v>0.184028568343585</v>
      </c>
      <c r="O446" s="17">
        <v>1.99142603543368E-3</v>
      </c>
      <c r="P446" s="17">
        <v>0.12672695283574301</v>
      </c>
      <c r="Q446" s="17">
        <v>0.135188417116269</v>
      </c>
      <c r="R446" s="17">
        <v>8.6960552703931104E-2</v>
      </c>
      <c r="S446" s="17">
        <v>4.5844871487651102E-2</v>
      </c>
      <c r="T446" s="17"/>
      <c r="U446" s="17">
        <v>0.12473319371997001</v>
      </c>
      <c r="V446" s="17">
        <v>0.21325968723720501</v>
      </c>
      <c r="W446" s="17">
        <v>0.189423342107534</v>
      </c>
      <c r="X446" s="17">
        <v>0.19016238948387101</v>
      </c>
      <c r="Y446" s="17"/>
      <c r="Z446" s="17">
        <v>0.121214274133723</v>
      </c>
      <c r="AA446" s="17">
        <v>3.3362277267852299E-2</v>
      </c>
      <c r="AB446" s="17">
        <v>7.9141450526821807E-3</v>
      </c>
      <c r="AC446" s="17">
        <v>7.5197572626920603E-2</v>
      </c>
      <c r="AD446" s="17">
        <v>0.103219263613627</v>
      </c>
      <c r="AE446" s="17">
        <v>0.159417873112638</v>
      </c>
      <c r="AF446" s="17">
        <v>0.12564179128592201</v>
      </c>
      <c r="AG446" s="17">
        <v>6.6484231694233606E-2</v>
      </c>
      <c r="AH446" s="17">
        <v>4.02376090052535E-2</v>
      </c>
      <c r="AI446" s="17">
        <v>0.232592078478981</v>
      </c>
      <c r="AJ446" s="17"/>
      <c r="AK446" s="17">
        <v>0.12269037719397299</v>
      </c>
      <c r="AL446" s="17">
        <v>0.13057826348280799</v>
      </c>
      <c r="AM446" s="17">
        <v>5.2503859102155902E-2</v>
      </c>
      <c r="AN446" s="17">
        <v>0.10870788511554599</v>
      </c>
      <c r="AO446" s="17">
        <v>0.13928344601518</v>
      </c>
      <c r="AP446" s="17">
        <v>0.112992151474701</v>
      </c>
      <c r="AQ446" s="17">
        <v>0.102758143021279</v>
      </c>
      <c r="AR446" s="17"/>
      <c r="AS446" s="17">
        <v>8.2188118284658898E-2</v>
      </c>
      <c r="AT446" s="17">
        <v>0.16018221059242099</v>
      </c>
      <c r="AU446" s="17"/>
      <c r="AV446" s="17">
        <v>7.8245771009819595E-2</v>
      </c>
      <c r="AW446" s="17">
        <v>2.6240709294408301E-2</v>
      </c>
      <c r="AX446" s="17">
        <v>0.124253453702038</v>
      </c>
      <c r="AY446" s="17"/>
      <c r="AZ446" s="17">
        <v>6.7856175627882306E-2</v>
      </c>
      <c r="BA446" s="17">
        <v>0.14239826345087001</v>
      </c>
      <c r="BB446" s="17"/>
      <c r="BC446" s="17">
        <v>0.19555607450363999</v>
      </c>
      <c r="BD446" s="17">
        <v>0.104169327260398</v>
      </c>
      <c r="BE446" s="17"/>
      <c r="BF446" s="17">
        <v>0.138812489454365</v>
      </c>
      <c r="BG446" s="17">
        <v>0.19016238948387101</v>
      </c>
      <c r="BH446" s="17"/>
      <c r="BI446" s="17">
        <v>0.12484185001228</v>
      </c>
      <c r="BJ446" s="17">
        <v>0.14233114423189899</v>
      </c>
      <c r="BK446" s="17"/>
      <c r="BL446" s="17">
        <v>0.16861729381447099</v>
      </c>
      <c r="BM446" s="17">
        <v>0.123724684051916</v>
      </c>
      <c r="BN446" s="17">
        <v>8.2549555991986406E-2</v>
      </c>
      <c r="BO446" s="17">
        <v>3.0433534402048101E-2</v>
      </c>
    </row>
    <row r="447" spans="2:67" x14ac:dyDescent="0.35">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17"/>
      <c r="BB447" s="17"/>
      <c r="BC447" s="17"/>
      <c r="BD447" s="17"/>
      <c r="BE447" s="17"/>
      <c r="BF447" s="17"/>
      <c r="BG447" s="17"/>
      <c r="BH447" s="17"/>
      <c r="BI447" s="17"/>
      <c r="BJ447" s="17"/>
      <c r="BK447" s="17"/>
      <c r="BL447" s="17"/>
      <c r="BM447" s="17"/>
      <c r="BN447" s="17"/>
      <c r="BO447" s="17"/>
    </row>
    <row r="448" spans="2:67" x14ac:dyDescent="0.35">
      <c r="B448" s="6" t="s">
        <v>269</v>
      </c>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17"/>
      <c r="BB448" s="17"/>
      <c r="BC448" s="17"/>
      <c r="BD448" s="17"/>
      <c r="BE448" s="17"/>
      <c r="BF448" s="17"/>
      <c r="BG448" s="17"/>
      <c r="BH448" s="17"/>
      <c r="BI448" s="17"/>
      <c r="BJ448" s="17"/>
      <c r="BK448" s="17"/>
      <c r="BL448" s="17"/>
      <c r="BM448" s="17"/>
      <c r="BN448" s="17"/>
      <c r="BO448" s="17"/>
    </row>
    <row r="449" spans="2:67" x14ac:dyDescent="0.35">
      <c r="B449" s="24" t="s">
        <v>85</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17"/>
      <c r="BB449" s="17"/>
      <c r="BC449" s="17"/>
      <c r="BD449" s="17"/>
      <c r="BE449" s="17"/>
      <c r="BF449" s="17"/>
      <c r="BG449" s="17"/>
      <c r="BH449" s="17"/>
      <c r="BI449" s="17"/>
      <c r="BJ449" s="17"/>
      <c r="BK449" s="17"/>
      <c r="BL449" s="17"/>
      <c r="BM449" s="17"/>
      <c r="BN449" s="17"/>
      <c r="BO449" s="17"/>
    </row>
    <row r="450" spans="2:67" x14ac:dyDescent="0.35">
      <c r="B450" t="s">
        <v>264</v>
      </c>
      <c r="C450" s="17">
        <v>0.243342964541957</v>
      </c>
      <c r="D450" s="17">
        <v>0.17051310671883599</v>
      </c>
      <c r="E450" s="17">
        <v>0.215818524971406</v>
      </c>
      <c r="F450" s="17">
        <v>0.34021464590897599</v>
      </c>
      <c r="G450" s="17">
        <v>0.174962139868689</v>
      </c>
      <c r="H450" s="17">
        <v>2.4377970819849299E-3</v>
      </c>
      <c r="I450" s="17">
        <v>0.59839732364645104</v>
      </c>
      <c r="J450" s="17">
        <v>0.15015851961905999</v>
      </c>
      <c r="K450" s="17">
        <v>0.42975947436060802</v>
      </c>
      <c r="L450" s="17">
        <v>0.15318861732882499</v>
      </c>
      <c r="M450" s="17">
        <v>0.27743364063346798</v>
      </c>
      <c r="N450" s="17">
        <v>0.41357910685646199</v>
      </c>
      <c r="O450" s="17">
        <v>0.48505785938829399</v>
      </c>
      <c r="P450" s="17">
        <v>0.183485166151648</v>
      </c>
      <c r="Q450" s="17">
        <v>0.337446892398439</v>
      </c>
      <c r="R450" s="17">
        <v>0.34739800279566502</v>
      </c>
      <c r="S450" s="17">
        <v>5.4079993842643401E-3</v>
      </c>
      <c r="T450" s="17"/>
      <c r="U450" s="17">
        <v>0.235021074781331</v>
      </c>
      <c r="V450" s="17">
        <v>0.26987185885277698</v>
      </c>
      <c r="W450" s="17">
        <v>0.34943437989961601</v>
      </c>
      <c r="X450" s="17">
        <v>0.45364930268922599</v>
      </c>
      <c r="Y450" s="17"/>
      <c r="Z450" s="17">
        <v>0.26178414074117701</v>
      </c>
      <c r="AA450" s="17">
        <v>0.29349294237273998</v>
      </c>
      <c r="AB450" s="17">
        <v>0.12564157783941199</v>
      </c>
      <c r="AC450" s="17">
        <v>0.12792785056859601</v>
      </c>
      <c r="AD450" s="17">
        <v>0.14254845159367999</v>
      </c>
      <c r="AE450" s="17">
        <v>0.25886896478641203</v>
      </c>
      <c r="AF450" s="17">
        <v>0.36727778014669898</v>
      </c>
      <c r="AG450" s="17">
        <v>0.17330026216316</v>
      </c>
      <c r="AH450" s="17">
        <v>0.51310648833578598</v>
      </c>
      <c r="AI450" s="17">
        <v>0.481594667357163</v>
      </c>
      <c r="AJ450" s="17"/>
      <c r="AK450" s="17">
        <v>0.17856630311937599</v>
      </c>
      <c r="AL450" s="17">
        <v>0.239600042883714</v>
      </c>
      <c r="AM450" s="17">
        <v>0.180955496052599</v>
      </c>
      <c r="AN450" s="17">
        <v>0.193791484266995</v>
      </c>
      <c r="AO450" s="17">
        <v>0.47957919956383299</v>
      </c>
      <c r="AP450" s="17">
        <v>0.28858409709205601</v>
      </c>
      <c r="AQ450" s="17">
        <v>0.42069492088652799</v>
      </c>
      <c r="AR450" s="17"/>
      <c r="AS450" s="17">
        <v>0.34919861457946799</v>
      </c>
      <c r="AT450" s="17">
        <v>0.20391505669658599</v>
      </c>
      <c r="AU450" s="17"/>
      <c r="AV450" s="17">
        <v>0.379427695877947</v>
      </c>
      <c r="AW450" s="17">
        <v>0.43639395833752698</v>
      </c>
      <c r="AX450" s="17">
        <v>0.29362597343255897</v>
      </c>
      <c r="AY450" s="17"/>
      <c r="AZ450" s="17">
        <v>0.55008087312440601</v>
      </c>
      <c r="BA450" s="17">
        <v>0.228762262363578</v>
      </c>
      <c r="BB450" s="17"/>
      <c r="BC450" s="17">
        <v>0.253537070091229</v>
      </c>
      <c r="BD450" s="17">
        <v>0.23706023576533899</v>
      </c>
      <c r="BE450" s="17"/>
      <c r="BF450" s="17">
        <v>0.24250733875335001</v>
      </c>
      <c r="BG450" s="17">
        <v>0.45364930268922599</v>
      </c>
      <c r="BH450" s="17"/>
      <c r="BI450" s="17">
        <v>0.41983098163224802</v>
      </c>
      <c r="BJ450" s="17">
        <v>0.20206038735026599</v>
      </c>
      <c r="BK450" s="17"/>
      <c r="BL450" s="17">
        <v>0.155967416909356</v>
      </c>
      <c r="BM450" s="17">
        <v>0.26109824394504999</v>
      </c>
      <c r="BN450" s="17">
        <v>0.42272850475451301</v>
      </c>
      <c r="BO450" s="17">
        <v>0.79658592973315601</v>
      </c>
    </row>
    <row r="451" spans="2:67" x14ac:dyDescent="0.35">
      <c r="B451" t="s">
        <v>265</v>
      </c>
      <c r="C451" s="17">
        <v>0.28564304793697198</v>
      </c>
      <c r="D451" s="17">
        <v>0.33642093522578498</v>
      </c>
      <c r="E451" s="17">
        <v>0.30286895669181402</v>
      </c>
      <c r="F451" s="17">
        <v>0.21783372331835199</v>
      </c>
      <c r="G451" s="17">
        <v>0.43817404747727701</v>
      </c>
      <c r="H451" s="17">
        <v>0.35934702227086901</v>
      </c>
      <c r="I451" s="17">
        <v>1.46009173009999E-2</v>
      </c>
      <c r="J451" s="17">
        <v>0.208209177876508</v>
      </c>
      <c r="K451" s="17">
        <v>1.4591932467208E-2</v>
      </c>
      <c r="L451" s="17">
        <v>0.341406307178032</v>
      </c>
      <c r="M451" s="17">
        <v>0.29852347201919499</v>
      </c>
      <c r="N451" s="17">
        <v>0.35389060362120101</v>
      </c>
      <c r="O451" s="17">
        <v>0.51295071457627295</v>
      </c>
      <c r="P451" s="17">
        <v>0.100101488198057</v>
      </c>
      <c r="Q451" s="17">
        <v>0.527364690485291</v>
      </c>
      <c r="R451" s="17">
        <v>0.284469135138605</v>
      </c>
      <c r="S451" s="17">
        <v>0.234914685915807</v>
      </c>
      <c r="T451" s="17"/>
      <c r="U451" s="17">
        <v>0.27010166615081399</v>
      </c>
      <c r="V451" s="17">
        <v>0.35558894476041703</v>
      </c>
      <c r="W451" s="17">
        <v>0.41267350210939902</v>
      </c>
      <c r="X451" s="17">
        <v>0.334747822660871</v>
      </c>
      <c r="Y451" s="17"/>
      <c r="Z451" s="17">
        <v>0.22317596734303899</v>
      </c>
      <c r="AA451" s="17">
        <v>0.29736456346059598</v>
      </c>
      <c r="AB451" s="17">
        <v>0.28717342808270502</v>
      </c>
      <c r="AC451" s="17">
        <v>0.35977147316260399</v>
      </c>
      <c r="AD451" s="17">
        <v>0.436248785361737</v>
      </c>
      <c r="AE451" s="17">
        <v>0.465057846968774</v>
      </c>
      <c r="AF451" s="17">
        <v>0.18991043904937899</v>
      </c>
      <c r="AG451" s="17">
        <v>0.54924197880436598</v>
      </c>
      <c r="AH451" s="17">
        <v>0.37890601088252501</v>
      </c>
      <c r="AI451" s="17">
        <v>0.27869436610544301</v>
      </c>
      <c r="AJ451" s="17"/>
      <c r="AK451" s="17">
        <v>0.24188312330959799</v>
      </c>
      <c r="AL451" s="17">
        <v>0.52585477270121295</v>
      </c>
      <c r="AM451" s="17">
        <v>0.30718988632773198</v>
      </c>
      <c r="AN451" s="17">
        <v>0.19833734012352999</v>
      </c>
      <c r="AO451" s="17">
        <v>0.29642662558817201</v>
      </c>
      <c r="AP451" s="17">
        <v>0.54768482812458397</v>
      </c>
      <c r="AQ451" s="17">
        <v>0.21492944931739599</v>
      </c>
      <c r="AR451" s="17"/>
      <c r="AS451" s="17">
        <v>0.35959311949223599</v>
      </c>
      <c r="AT451" s="17">
        <v>0.25809896686613298</v>
      </c>
      <c r="AU451" s="17"/>
      <c r="AV451" s="17">
        <v>0.34748105368114102</v>
      </c>
      <c r="AW451" s="17">
        <v>0.309733147112358</v>
      </c>
      <c r="AX451" s="17">
        <v>0.41033690443119297</v>
      </c>
      <c r="AY451" s="17"/>
      <c r="AZ451" s="17">
        <v>0.29509441083897597</v>
      </c>
      <c r="BA451" s="17">
        <v>0.285193779999107</v>
      </c>
      <c r="BB451" s="17"/>
      <c r="BC451" s="17">
        <v>0.31477364103442401</v>
      </c>
      <c r="BD451" s="17">
        <v>0.267689573289422</v>
      </c>
      <c r="BE451" s="17"/>
      <c r="BF451" s="17">
        <v>0.28544793628953202</v>
      </c>
      <c r="BG451" s="17">
        <v>0.334747822660871</v>
      </c>
      <c r="BH451" s="17"/>
      <c r="BI451" s="17">
        <v>0.32683292781328699</v>
      </c>
      <c r="BJ451" s="17">
        <v>0.276008261261112</v>
      </c>
      <c r="BK451" s="17"/>
      <c r="BL451" s="17">
        <v>0.18919354354846399</v>
      </c>
      <c r="BM451" s="17">
        <v>0.37740574966288598</v>
      </c>
      <c r="BN451" s="17">
        <v>0.39926854591851701</v>
      </c>
      <c r="BO451" s="17">
        <v>4.6195084948726498E-2</v>
      </c>
    </row>
    <row r="452" spans="2:67" x14ac:dyDescent="0.35">
      <c r="B452" t="s">
        <v>266</v>
      </c>
      <c r="C452" s="17">
        <v>0.40438037652779701</v>
      </c>
      <c r="D452" s="17">
        <v>0.40822152039211801</v>
      </c>
      <c r="E452" s="17">
        <v>0.45626833741547901</v>
      </c>
      <c r="F452" s="17">
        <v>0.44195163077267202</v>
      </c>
      <c r="G452" s="17">
        <v>0.32222926480203201</v>
      </c>
      <c r="H452" s="17">
        <v>0.638215180647146</v>
      </c>
      <c r="I452" s="17">
        <v>0.38575946998252397</v>
      </c>
      <c r="J452" s="17">
        <v>0.51095728834441101</v>
      </c>
      <c r="K452" s="17">
        <v>0.55564859317218396</v>
      </c>
      <c r="L452" s="17">
        <v>0.50054430751054202</v>
      </c>
      <c r="M452" s="17">
        <v>0.35310120541701201</v>
      </c>
      <c r="N452" s="17">
        <v>0.23241998126538899</v>
      </c>
      <c r="O452" s="17">
        <v>9.9571301771683805E-4</v>
      </c>
      <c r="P452" s="17">
        <v>0.42292310701108898</v>
      </c>
      <c r="Q452" s="17">
        <v>3.28763759841013E-2</v>
      </c>
      <c r="R452" s="17">
        <v>0.28170674276135099</v>
      </c>
      <c r="S452" s="17">
        <v>0.56998967172862602</v>
      </c>
      <c r="T452" s="17"/>
      <c r="U452" s="17">
        <v>0.42459253326336999</v>
      </c>
      <c r="V452" s="17">
        <v>0.32664541331063901</v>
      </c>
      <c r="W452" s="17">
        <v>0.183880856901563</v>
      </c>
      <c r="X452" s="17">
        <v>0.168119341348131</v>
      </c>
      <c r="Y452" s="17"/>
      <c r="Z452" s="17">
        <v>0.45169952249472201</v>
      </c>
      <c r="AA452" s="17">
        <v>0.34508156899076597</v>
      </c>
      <c r="AB452" s="17">
        <v>0.55445375967589505</v>
      </c>
      <c r="AC452" s="17">
        <v>0.498100033362952</v>
      </c>
      <c r="AD452" s="17">
        <v>0.40055853220388499</v>
      </c>
      <c r="AE452" s="17">
        <v>0.25276816679519998</v>
      </c>
      <c r="AF452" s="17">
        <v>0.39941243902030599</v>
      </c>
      <c r="AG452" s="17">
        <v>0.27745775903247299</v>
      </c>
      <c r="AH452" s="17">
        <v>8.3877649031568996E-2</v>
      </c>
      <c r="AI452" s="17">
        <v>0.178964180046979</v>
      </c>
      <c r="AJ452" s="17"/>
      <c r="AK452" s="17">
        <v>0.44068856069972101</v>
      </c>
      <c r="AL452" s="17">
        <v>0.23315742197941799</v>
      </c>
      <c r="AM452" s="17">
        <v>0.46479832948521599</v>
      </c>
      <c r="AN452" s="17">
        <v>0.55965452320303399</v>
      </c>
      <c r="AO452" s="17">
        <v>0.21151665198173999</v>
      </c>
      <c r="AP452" s="17">
        <v>0.152875127926551</v>
      </c>
      <c r="AQ452" s="17">
        <v>0.31539722213213001</v>
      </c>
      <c r="AR452" s="17"/>
      <c r="AS452" s="17">
        <v>0.25013124235008899</v>
      </c>
      <c r="AT452" s="17">
        <v>0.46183333860806303</v>
      </c>
      <c r="AU452" s="17"/>
      <c r="AV452" s="17">
        <v>0.20608864238187799</v>
      </c>
      <c r="AW452" s="17">
        <v>0.24982239917603299</v>
      </c>
      <c r="AX452" s="17">
        <v>0.25291592382528599</v>
      </c>
      <c r="AY452" s="17"/>
      <c r="AZ452" s="17">
        <v>0.130022048245935</v>
      </c>
      <c r="BA452" s="17">
        <v>0.41742192425602898</v>
      </c>
      <c r="BB452" s="17"/>
      <c r="BC452" s="17">
        <v>0.34471962698021202</v>
      </c>
      <c r="BD452" s="17">
        <v>0.441149890655888</v>
      </c>
      <c r="BE452" s="17"/>
      <c r="BF452" s="17">
        <v>0.40531913004125902</v>
      </c>
      <c r="BG452" s="17">
        <v>0.168119341348131</v>
      </c>
      <c r="BH452" s="17"/>
      <c r="BI452" s="17">
        <v>0.20509864760166399</v>
      </c>
      <c r="BJ452" s="17">
        <v>0.45099466509492397</v>
      </c>
      <c r="BK452" s="17"/>
      <c r="BL452" s="17">
        <v>0.54419725418936005</v>
      </c>
      <c r="BM452" s="17">
        <v>0.323133773455267</v>
      </c>
      <c r="BN452" s="17">
        <v>0.17410956934601901</v>
      </c>
      <c r="BO452" s="17">
        <v>0.108762966524715</v>
      </c>
    </row>
    <row r="453" spans="2:67" x14ac:dyDescent="0.35">
      <c r="B453" t="s">
        <v>267</v>
      </c>
      <c r="C453" s="17">
        <v>1.8534879625426399E-2</v>
      </c>
      <c r="D453" s="17">
        <v>2.8768332032939999E-2</v>
      </c>
      <c r="E453" s="17">
        <v>2.4314148265430501E-2</v>
      </c>
      <c r="F453" s="17">
        <v>0</v>
      </c>
      <c r="G453" s="17">
        <v>0</v>
      </c>
      <c r="H453" s="17">
        <v>0</v>
      </c>
      <c r="I453" s="17">
        <v>0</v>
      </c>
      <c r="J453" s="17">
        <v>1.26974007216978E-3</v>
      </c>
      <c r="K453" s="17">
        <v>0</v>
      </c>
      <c r="L453" s="17">
        <v>1.5183757075805799E-4</v>
      </c>
      <c r="M453" s="17">
        <v>2.1326585744488601E-2</v>
      </c>
      <c r="N453" s="17">
        <v>1.1030825694762E-4</v>
      </c>
      <c r="O453" s="17">
        <v>0</v>
      </c>
      <c r="P453" s="17">
        <v>2.9062576622368701E-3</v>
      </c>
      <c r="Q453" s="17">
        <v>0.10231204113216801</v>
      </c>
      <c r="R453" s="17">
        <v>0</v>
      </c>
      <c r="S453" s="17">
        <v>0.14925077086791599</v>
      </c>
      <c r="T453" s="17"/>
      <c r="U453" s="17">
        <v>1.958043118471E-2</v>
      </c>
      <c r="V453" s="17">
        <v>1.20291875131966E-2</v>
      </c>
      <c r="W453" s="17">
        <v>2.22332571159135E-2</v>
      </c>
      <c r="X453" s="17">
        <v>1.27109893455781E-2</v>
      </c>
      <c r="Y453" s="17"/>
      <c r="Z453" s="17">
        <v>2.2839212544414001E-2</v>
      </c>
      <c r="AA453" s="17">
        <v>1.6991544139942499E-2</v>
      </c>
      <c r="AB453" s="17">
        <v>0</v>
      </c>
      <c r="AC453" s="17">
        <v>3.1286535292554202E-3</v>
      </c>
      <c r="AD453" s="17">
        <v>2.0504181132243102E-2</v>
      </c>
      <c r="AE453" s="17">
        <v>0</v>
      </c>
      <c r="AF453" s="17">
        <v>4.2623065184502103E-2</v>
      </c>
      <c r="AG453" s="17">
        <v>0</v>
      </c>
      <c r="AH453" s="17">
        <v>1.5548249818546299E-3</v>
      </c>
      <c r="AI453" s="17">
        <v>6.6579013832821299E-3</v>
      </c>
      <c r="AJ453" s="17"/>
      <c r="AK453" s="17">
        <v>5.6875532657767097E-2</v>
      </c>
      <c r="AL453" s="17">
        <v>1.2242307695722399E-3</v>
      </c>
      <c r="AM453" s="17">
        <v>1.86104908058812E-3</v>
      </c>
      <c r="AN453" s="17">
        <v>3.2122991468865399E-3</v>
      </c>
      <c r="AO453" s="17">
        <v>8.1997615052657006E-5</v>
      </c>
      <c r="AP453" s="17">
        <v>1.0692185187958701E-2</v>
      </c>
      <c r="AQ453" s="17">
        <v>3.9634105549497103E-2</v>
      </c>
      <c r="AR453" s="17"/>
      <c r="AS453" s="17">
        <v>4.7499387449876796E-3</v>
      </c>
      <c r="AT453" s="17">
        <v>2.36693375263059E-2</v>
      </c>
      <c r="AU453" s="17"/>
      <c r="AV453" s="17">
        <v>1.7012793182105801E-4</v>
      </c>
      <c r="AW453" s="17">
        <v>3.3642431645566E-3</v>
      </c>
      <c r="AX453" s="17">
        <v>9.7231902793406006E-3</v>
      </c>
      <c r="AY453" s="17"/>
      <c r="AZ453" s="17">
        <v>5.4185962732035999E-3</v>
      </c>
      <c r="BA453" s="17">
        <v>1.91583585495992E-2</v>
      </c>
      <c r="BB453" s="17"/>
      <c r="BC453" s="17">
        <v>1.6718950792752801E-2</v>
      </c>
      <c r="BD453" s="17">
        <v>1.9654054650462601E-2</v>
      </c>
      <c r="BE453" s="17"/>
      <c r="BF453" s="17">
        <v>1.8558020121099202E-2</v>
      </c>
      <c r="BG453" s="17">
        <v>1.27109893455781E-2</v>
      </c>
      <c r="BH453" s="17"/>
      <c r="BI453" s="17">
        <v>2.3175315684373799E-2</v>
      </c>
      <c r="BJ453" s="17">
        <v>1.7449428256177901E-2</v>
      </c>
      <c r="BK453" s="17"/>
      <c r="BL453" s="17">
        <v>2.8617608716865899E-2</v>
      </c>
      <c r="BM453" s="17">
        <v>1.1352865457229201E-2</v>
      </c>
      <c r="BN453" s="17">
        <v>1.5820499259982801E-3</v>
      </c>
      <c r="BO453" s="17">
        <v>4.6342413892780203E-2</v>
      </c>
    </row>
    <row r="454" spans="2:67" x14ac:dyDescent="0.35">
      <c r="B454" t="s">
        <v>268</v>
      </c>
      <c r="C454" s="17">
        <v>1.8292597133716899E-2</v>
      </c>
      <c r="D454" s="17">
        <v>5.9721798013986603E-3</v>
      </c>
      <c r="E454" s="17">
        <v>0</v>
      </c>
      <c r="F454" s="17">
        <v>0</v>
      </c>
      <c r="G454" s="17">
        <v>3.4013975874024299E-2</v>
      </c>
      <c r="H454" s="17">
        <v>0</v>
      </c>
      <c r="I454" s="17">
        <v>6.2114453501250599E-4</v>
      </c>
      <c r="J454" s="17">
        <v>0</v>
      </c>
      <c r="K454" s="17">
        <v>0</v>
      </c>
      <c r="L454" s="17">
        <v>1.5183757075805799E-4</v>
      </c>
      <c r="M454" s="17">
        <v>1.6408641221018899E-2</v>
      </c>
      <c r="N454" s="17">
        <v>0</v>
      </c>
      <c r="O454" s="17">
        <v>0</v>
      </c>
      <c r="P454" s="17">
        <v>0.193789434693346</v>
      </c>
      <c r="Q454" s="17">
        <v>0</v>
      </c>
      <c r="R454" s="17">
        <v>8.6069830371343997E-2</v>
      </c>
      <c r="S454" s="17">
        <v>4.0436872103386798E-2</v>
      </c>
      <c r="T454" s="17"/>
      <c r="U454" s="17">
        <v>1.8674354900256301E-2</v>
      </c>
      <c r="V454" s="17">
        <v>1.8324423351615E-2</v>
      </c>
      <c r="W454" s="17">
        <v>4.3180783266693699E-3</v>
      </c>
      <c r="X454" s="17">
        <v>1.37647003516172E-2</v>
      </c>
      <c r="Y454" s="17"/>
      <c r="Z454" s="17">
        <v>7.2540285441640004E-3</v>
      </c>
      <c r="AA454" s="17">
        <v>2.7093538741389301E-2</v>
      </c>
      <c r="AB454" s="17">
        <v>3.2731234401988302E-2</v>
      </c>
      <c r="AC454" s="17">
        <v>1.10719893765929E-2</v>
      </c>
      <c r="AD454" s="17">
        <v>0</v>
      </c>
      <c r="AE454" s="17">
        <v>0</v>
      </c>
      <c r="AF454" s="17">
        <v>7.7627659911379601E-4</v>
      </c>
      <c r="AG454" s="17">
        <v>0</v>
      </c>
      <c r="AH454" s="17">
        <v>0</v>
      </c>
      <c r="AI454" s="17">
        <v>1.0643836231209999E-2</v>
      </c>
      <c r="AJ454" s="17"/>
      <c r="AK454" s="17">
        <v>3.3574850346305703E-2</v>
      </c>
      <c r="AL454" s="17">
        <v>1.6353166608270401E-4</v>
      </c>
      <c r="AM454" s="17">
        <v>1.6493416412324699E-2</v>
      </c>
      <c r="AN454" s="17">
        <v>2.5168885870811598E-2</v>
      </c>
      <c r="AO454" s="17">
        <v>1.2147816810601701E-2</v>
      </c>
      <c r="AP454" s="17">
        <v>0</v>
      </c>
      <c r="AQ454" s="17">
        <v>9.13960348893233E-3</v>
      </c>
      <c r="AR454" s="17"/>
      <c r="AS454" s="17">
        <v>2.3519481030104102E-2</v>
      </c>
      <c r="AT454" s="17">
        <v>1.63457469040676E-2</v>
      </c>
      <c r="AU454" s="17"/>
      <c r="AV454" s="17">
        <v>6.6747416161302697E-2</v>
      </c>
      <c r="AW454" s="17">
        <v>3.4855712884947698E-4</v>
      </c>
      <c r="AX454" s="17">
        <v>8.8710958847283E-4</v>
      </c>
      <c r="AY454" s="17"/>
      <c r="AZ454" s="17">
        <v>1.88419814371357E-2</v>
      </c>
      <c r="BA454" s="17">
        <v>1.8266482301850701E-2</v>
      </c>
      <c r="BB454" s="17"/>
      <c r="BC454" s="17">
        <v>2.42157758227717E-2</v>
      </c>
      <c r="BD454" s="17">
        <v>1.4642083116679701E-2</v>
      </c>
      <c r="BE454" s="17"/>
      <c r="BF454" s="17">
        <v>1.8310588162197598E-2</v>
      </c>
      <c r="BG454" s="17">
        <v>1.37647003516172E-2</v>
      </c>
      <c r="BH454" s="17"/>
      <c r="BI454" s="17">
        <v>2.4492936841334599E-2</v>
      </c>
      <c r="BJ454" s="17">
        <v>1.68422663587755E-2</v>
      </c>
      <c r="BK454" s="17"/>
      <c r="BL454" s="17">
        <v>2.61815911923509E-2</v>
      </c>
      <c r="BM454" s="17">
        <v>1.6144882949043499E-2</v>
      </c>
      <c r="BN454" s="17">
        <v>8.1386302146713705E-4</v>
      </c>
      <c r="BO454" s="17">
        <v>1.1829587924172E-3</v>
      </c>
    </row>
    <row r="455" spans="2:67" x14ac:dyDescent="0.35">
      <c r="B455" t="s">
        <v>83</v>
      </c>
      <c r="C455" s="17">
        <v>2.9806134234130501E-2</v>
      </c>
      <c r="D455" s="17">
        <v>5.0103925828922799E-2</v>
      </c>
      <c r="E455" s="17">
        <v>7.3003265587005101E-4</v>
      </c>
      <c r="F455" s="17">
        <v>0</v>
      </c>
      <c r="G455" s="17">
        <v>3.0620571977978302E-2</v>
      </c>
      <c r="H455" s="17">
        <v>0</v>
      </c>
      <c r="I455" s="17">
        <v>6.2114453501250599E-4</v>
      </c>
      <c r="J455" s="17">
        <v>0.12940527408785099</v>
      </c>
      <c r="K455" s="17">
        <v>0</v>
      </c>
      <c r="L455" s="17">
        <v>4.5570928410860996E-3</v>
      </c>
      <c r="M455" s="17">
        <v>3.3206454964816501E-2</v>
      </c>
      <c r="N455" s="17">
        <v>0</v>
      </c>
      <c r="O455" s="17">
        <v>9.9571301771683805E-4</v>
      </c>
      <c r="P455" s="17">
        <v>9.6794546283623897E-2</v>
      </c>
      <c r="Q455" s="17">
        <v>0</v>
      </c>
      <c r="R455" s="17">
        <v>3.56288933034842E-4</v>
      </c>
      <c r="S455" s="17">
        <v>0</v>
      </c>
      <c r="T455" s="17"/>
      <c r="U455" s="17">
        <v>3.2029939719517703E-2</v>
      </c>
      <c r="V455" s="17">
        <v>1.7540172211354999E-2</v>
      </c>
      <c r="W455" s="17">
        <v>2.7459925646839502E-2</v>
      </c>
      <c r="X455" s="17">
        <v>1.7007843604576901E-2</v>
      </c>
      <c r="Y455" s="17"/>
      <c r="Z455" s="17">
        <v>3.3247128332483798E-2</v>
      </c>
      <c r="AA455" s="17">
        <v>1.9975842294565799E-2</v>
      </c>
      <c r="AB455" s="17">
        <v>0</v>
      </c>
      <c r="AC455" s="17">
        <v>0</v>
      </c>
      <c r="AD455" s="17">
        <v>1.4004970845519501E-4</v>
      </c>
      <c r="AE455" s="17">
        <v>2.3305021449614199E-2</v>
      </c>
      <c r="AF455" s="17">
        <v>0</v>
      </c>
      <c r="AG455" s="17">
        <v>0</v>
      </c>
      <c r="AH455" s="17">
        <v>2.2555026768265499E-2</v>
      </c>
      <c r="AI455" s="17">
        <v>4.3445048875922203E-2</v>
      </c>
      <c r="AJ455" s="17"/>
      <c r="AK455" s="17">
        <v>4.8411629867232298E-2</v>
      </c>
      <c r="AL455" s="17">
        <v>0</v>
      </c>
      <c r="AM455" s="17">
        <v>2.870182264154E-2</v>
      </c>
      <c r="AN455" s="17">
        <v>1.9835467388742901E-2</v>
      </c>
      <c r="AO455" s="17">
        <v>2.4770844060057899E-4</v>
      </c>
      <c r="AP455" s="17">
        <v>1.63761668851186E-4</v>
      </c>
      <c r="AQ455" s="17">
        <v>2.0469862551655301E-4</v>
      </c>
      <c r="AR455" s="17"/>
      <c r="AS455" s="17">
        <v>1.28076038031146E-2</v>
      </c>
      <c r="AT455" s="17">
        <v>3.61375533988453E-2</v>
      </c>
      <c r="AU455" s="17"/>
      <c r="AV455" s="17">
        <v>8.5063965910528897E-5</v>
      </c>
      <c r="AW455" s="17">
        <v>3.3769508067526898E-4</v>
      </c>
      <c r="AX455" s="17">
        <v>3.2510898443149097E-2</v>
      </c>
      <c r="AY455" s="17"/>
      <c r="AZ455" s="17">
        <v>5.4209008034415305E-4</v>
      </c>
      <c r="BA455" s="17">
        <v>3.11971925298371E-2</v>
      </c>
      <c r="BB455" s="17"/>
      <c r="BC455" s="17">
        <v>4.6034935278610099E-2</v>
      </c>
      <c r="BD455" s="17">
        <v>1.98041625222093E-2</v>
      </c>
      <c r="BE455" s="17"/>
      <c r="BF455" s="17">
        <v>2.9856986632562001E-2</v>
      </c>
      <c r="BG455" s="17">
        <v>1.7007843604576901E-2</v>
      </c>
      <c r="BH455" s="17"/>
      <c r="BI455" s="17">
        <v>5.6919042709300204E-4</v>
      </c>
      <c r="BJ455" s="17">
        <v>3.6644991678744902E-2</v>
      </c>
      <c r="BK455" s="17"/>
      <c r="BL455" s="17">
        <v>5.5842585443602898E-2</v>
      </c>
      <c r="BM455" s="17">
        <v>1.0864484530524601E-2</v>
      </c>
      <c r="BN455" s="17">
        <v>1.4974670334850901E-3</v>
      </c>
      <c r="BO455" s="17">
        <v>9.3064610820478599E-4</v>
      </c>
    </row>
    <row r="456" spans="2:67" x14ac:dyDescent="0.35">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17"/>
      <c r="BB456" s="17"/>
      <c r="BC456" s="17"/>
      <c r="BD456" s="17"/>
      <c r="BE456" s="17"/>
      <c r="BF456" s="17"/>
      <c r="BG456" s="17"/>
      <c r="BH456" s="17"/>
      <c r="BI456" s="17"/>
      <c r="BJ456" s="17"/>
      <c r="BK456" s="17"/>
      <c r="BL456" s="17"/>
      <c r="BM456" s="17"/>
      <c r="BN456" s="17"/>
      <c r="BO456" s="17"/>
    </row>
    <row r="457" spans="2:67" x14ac:dyDescent="0.35">
      <c r="B457" s="6" t="s">
        <v>273</v>
      </c>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17"/>
      <c r="BB457" s="17"/>
      <c r="BC457" s="17"/>
      <c r="BD457" s="17"/>
      <c r="BE457" s="17"/>
      <c r="BF457" s="17"/>
      <c r="BG457" s="17"/>
      <c r="BH457" s="17"/>
      <c r="BI457" s="17"/>
      <c r="BJ457" s="17"/>
      <c r="BK457" s="17"/>
      <c r="BL457" s="17"/>
      <c r="BM457" s="17"/>
      <c r="BN457" s="17"/>
      <c r="BO457" s="17"/>
    </row>
    <row r="458" spans="2:67" x14ac:dyDescent="0.35">
      <c r="B458" s="24" t="s">
        <v>85</v>
      </c>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17"/>
      <c r="BB458" s="17"/>
      <c r="BC458" s="17"/>
      <c r="BD458" s="17"/>
      <c r="BE458" s="17"/>
      <c r="BF458" s="17"/>
      <c r="BG458" s="17"/>
      <c r="BH458" s="17"/>
      <c r="BI458" s="17"/>
      <c r="BJ458" s="17"/>
      <c r="BK458" s="17"/>
      <c r="BL458" s="17"/>
      <c r="BM458" s="17"/>
      <c r="BN458" s="17"/>
      <c r="BO458" s="17"/>
    </row>
    <row r="459" spans="2:67" x14ac:dyDescent="0.35">
      <c r="B459" t="s">
        <v>270</v>
      </c>
      <c r="C459" s="17">
        <v>0.324400817712303</v>
      </c>
      <c r="D459" s="17">
        <v>0.32431659631871801</v>
      </c>
      <c r="E459" s="17">
        <v>0.38018661497233303</v>
      </c>
      <c r="F459" s="17">
        <v>0.227554697801651</v>
      </c>
      <c r="G459" s="17">
        <v>0.20944396259612699</v>
      </c>
      <c r="H459" s="17">
        <v>0.32398318448754299</v>
      </c>
      <c r="I459" s="17">
        <v>0.58286066881472598</v>
      </c>
      <c r="J459" s="17">
        <v>0.31826567366070502</v>
      </c>
      <c r="K459" s="17">
        <v>0.430643487098056</v>
      </c>
      <c r="L459" s="17">
        <v>0.34938072822034599</v>
      </c>
      <c r="M459" s="17">
        <v>0.25473951574062398</v>
      </c>
      <c r="N459" s="17">
        <v>0.39913975818077702</v>
      </c>
      <c r="O459" s="17">
        <v>0.51593785362942302</v>
      </c>
      <c r="P459" s="17">
        <v>0.25696118971201798</v>
      </c>
      <c r="Q459" s="17">
        <v>0.21141118856199201</v>
      </c>
      <c r="R459" s="17">
        <v>0.457143229280845</v>
      </c>
      <c r="S459" s="17">
        <v>0.19540455662714001</v>
      </c>
      <c r="T459" s="17"/>
      <c r="U459" s="17">
        <v>0.307770878081842</v>
      </c>
      <c r="V459" s="17">
        <v>0.397151758086424</v>
      </c>
      <c r="W459" s="17">
        <v>0.436790272667956</v>
      </c>
      <c r="X459" s="17">
        <v>0.581798405307831</v>
      </c>
      <c r="Y459" s="17"/>
      <c r="Z459" s="17">
        <v>0.28393593708398002</v>
      </c>
      <c r="AA459" s="17">
        <v>0.436408921763693</v>
      </c>
      <c r="AB459" s="17">
        <v>0.22228766952231599</v>
      </c>
      <c r="AC459" s="17">
        <v>0.39366955879911503</v>
      </c>
      <c r="AD459" s="17">
        <v>0.24573582247265499</v>
      </c>
      <c r="AE459" s="17">
        <v>0.44944982558309399</v>
      </c>
      <c r="AF459" s="17">
        <v>0.38935614834675297</v>
      </c>
      <c r="AG459" s="17">
        <v>0.33069822568354201</v>
      </c>
      <c r="AH459" s="17">
        <v>0.55934429587415901</v>
      </c>
      <c r="AI459" s="17">
        <v>0.57603001819559096</v>
      </c>
      <c r="AJ459" s="17"/>
      <c r="AK459" s="17">
        <v>0.28467979052800602</v>
      </c>
      <c r="AL459" s="17">
        <v>0.40126785286018901</v>
      </c>
      <c r="AM459" s="17">
        <v>0.386801059101539</v>
      </c>
      <c r="AN459" s="17">
        <v>0.24378016520860599</v>
      </c>
      <c r="AO459" s="17">
        <v>0.37138186806749202</v>
      </c>
      <c r="AP459" s="17">
        <v>0.42984412417481799</v>
      </c>
      <c r="AQ459" s="17">
        <v>0.52481952078583805</v>
      </c>
      <c r="AR459" s="17"/>
      <c r="AS459" s="17">
        <v>0.50964424001639796</v>
      </c>
      <c r="AT459" s="17">
        <v>0.25540345591839902</v>
      </c>
      <c r="AU459" s="17"/>
      <c r="AV459" s="17">
        <v>0.48967333297661603</v>
      </c>
      <c r="AW459" s="17">
        <v>0.67751490340589204</v>
      </c>
      <c r="AX459" s="17">
        <v>0.45400625790361199</v>
      </c>
      <c r="AY459" s="17"/>
      <c r="AZ459" s="17">
        <v>0.72839555503150799</v>
      </c>
      <c r="BA459" s="17">
        <v>0.30519703891069899</v>
      </c>
      <c r="BB459" s="17"/>
      <c r="BC459" s="17">
        <v>0.34575300219750299</v>
      </c>
      <c r="BD459" s="17">
        <v>0.31124125376032902</v>
      </c>
      <c r="BE459" s="17"/>
      <c r="BF459" s="17">
        <v>0.32337808076573799</v>
      </c>
      <c r="BG459" s="17">
        <v>0.581798405307831</v>
      </c>
      <c r="BH459" s="17"/>
      <c r="BI459" s="17">
        <v>0.51858912491755504</v>
      </c>
      <c r="BJ459" s="17">
        <v>0.27897793907106699</v>
      </c>
      <c r="BK459" s="17"/>
      <c r="BL459" s="17">
        <v>0.20218643976526399</v>
      </c>
      <c r="BM459" s="17">
        <v>0.33045230122284902</v>
      </c>
      <c r="BN459" s="17">
        <v>0.67270907137024805</v>
      </c>
      <c r="BO459" s="17">
        <v>0.81674558686019705</v>
      </c>
    </row>
    <row r="460" spans="2:67" x14ac:dyDescent="0.35">
      <c r="B460" t="s">
        <v>271</v>
      </c>
      <c r="C460" s="17">
        <v>0.55941478321887295</v>
      </c>
      <c r="D460" s="17">
        <v>0.56466938338777295</v>
      </c>
      <c r="E460" s="17">
        <v>0.50928116082044095</v>
      </c>
      <c r="F460" s="17">
        <v>0.76895797867566296</v>
      </c>
      <c r="G460" s="17">
        <v>0.61266834049255203</v>
      </c>
      <c r="H460" s="17">
        <v>0.35690922518888402</v>
      </c>
      <c r="I460" s="17">
        <v>2.60961119269374E-2</v>
      </c>
      <c r="J460" s="17">
        <v>0.50077843296539903</v>
      </c>
      <c r="K460" s="17">
        <v>0.55653260590963205</v>
      </c>
      <c r="L460" s="17">
        <v>0.55282689147540898</v>
      </c>
      <c r="M460" s="17">
        <v>0.673895807755021</v>
      </c>
      <c r="N460" s="17">
        <v>0.54596503773137794</v>
      </c>
      <c r="O460" s="17">
        <v>0.48306643335285998</v>
      </c>
      <c r="P460" s="17">
        <v>0.54944971772073403</v>
      </c>
      <c r="Q460" s="17">
        <v>0.68627677030584</v>
      </c>
      <c r="R460" s="17">
        <v>0.45625250694825797</v>
      </c>
      <c r="S460" s="17">
        <v>0.46565702953364202</v>
      </c>
      <c r="T460" s="17"/>
      <c r="U460" s="17">
        <v>0.57190329349800695</v>
      </c>
      <c r="V460" s="17">
        <v>0.50312592437571901</v>
      </c>
      <c r="W460" s="17">
        <v>0.482385157791893</v>
      </c>
      <c r="X460" s="17">
        <v>0.38519026396172401</v>
      </c>
      <c r="Y460" s="17"/>
      <c r="Z460" s="17">
        <v>0.55785903263249204</v>
      </c>
      <c r="AA460" s="17">
        <v>0.46183900375182602</v>
      </c>
      <c r="AB460" s="17">
        <v>0.76074489140451196</v>
      </c>
      <c r="AC460" s="17">
        <v>0.60393585781677095</v>
      </c>
      <c r="AD460" s="17">
        <v>0.68638484859623705</v>
      </c>
      <c r="AE460" s="17">
        <v>0.51086421083116995</v>
      </c>
      <c r="AF460" s="17">
        <v>0.50601633791318801</v>
      </c>
      <c r="AG460" s="17">
        <v>0.66930177431645799</v>
      </c>
      <c r="AH460" s="17">
        <v>0.41724307442922598</v>
      </c>
      <c r="AI460" s="17">
        <v>0.36827738710194002</v>
      </c>
      <c r="AJ460" s="17"/>
      <c r="AK460" s="17">
        <v>0.45025100292733</v>
      </c>
      <c r="AL460" s="17">
        <v>0.56958674969546996</v>
      </c>
      <c r="AM460" s="17">
        <v>0.52354411298376802</v>
      </c>
      <c r="AN460" s="17">
        <v>0.71884226283135799</v>
      </c>
      <c r="AO460" s="17">
        <v>0.56846294711185696</v>
      </c>
      <c r="AP460" s="17">
        <v>0.53625577361731502</v>
      </c>
      <c r="AQ460" s="17">
        <v>0.434443830749704</v>
      </c>
      <c r="AR460" s="17"/>
      <c r="AS460" s="17">
        <v>0.42924444522921301</v>
      </c>
      <c r="AT460" s="17">
        <v>0.60789914932156597</v>
      </c>
      <c r="AU460" s="17"/>
      <c r="AV460" s="17">
        <v>0.43806038192209501</v>
      </c>
      <c r="AW460" s="17">
        <v>0.32185520759335701</v>
      </c>
      <c r="AX460" s="17">
        <v>0.44568057589917998</v>
      </c>
      <c r="AY460" s="17"/>
      <c r="AZ460" s="17">
        <v>0.25223846805352301</v>
      </c>
      <c r="BA460" s="17">
        <v>0.57401632493367605</v>
      </c>
      <c r="BB460" s="17"/>
      <c r="BC460" s="17">
        <v>0.46795971189386898</v>
      </c>
      <c r="BD460" s="17">
        <v>0.61577945450896798</v>
      </c>
      <c r="BE460" s="17"/>
      <c r="BF460" s="17">
        <v>0.56010704243740905</v>
      </c>
      <c r="BG460" s="17">
        <v>0.38519026396172401</v>
      </c>
      <c r="BH460" s="17"/>
      <c r="BI460" s="17">
        <v>0.42324397758884502</v>
      </c>
      <c r="BJ460" s="17">
        <v>0.59126670091479505</v>
      </c>
      <c r="BK460" s="17"/>
      <c r="BL460" s="17">
        <v>0.63335497503147897</v>
      </c>
      <c r="BM460" s="17">
        <v>0.57951656526835804</v>
      </c>
      <c r="BN460" s="17">
        <v>0.300335912210485</v>
      </c>
      <c r="BO460" s="17">
        <v>0.182323767031598</v>
      </c>
    </row>
    <row r="461" spans="2:67" x14ac:dyDescent="0.35">
      <c r="B461" t="s">
        <v>272</v>
      </c>
      <c r="C461" s="17">
        <v>4.6064808540496903E-2</v>
      </c>
      <c r="D461" s="17">
        <v>2.28417762246221E-2</v>
      </c>
      <c r="E461" s="17">
        <v>4.86786211446412E-2</v>
      </c>
      <c r="F461" s="17">
        <v>3.4873235226862702E-3</v>
      </c>
      <c r="G461" s="17">
        <v>3.4013975874024299E-2</v>
      </c>
      <c r="H461" s="17">
        <v>0</v>
      </c>
      <c r="I461" s="17">
        <v>8.1307807477194599E-2</v>
      </c>
      <c r="J461" s="17">
        <v>9.1112816723033202E-2</v>
      </c>
      <c r="K461" s="17">
        <v>1.2823906992311999E-2</v>
      </c>
      <c r="L461" s="17">
        <v>9.3235287463158595E-2</v>
      </c>
      <c r="M461" s="17">
        <v>1.6899279897552601E-2</v>
      </c>
      <c r="N461" s="17">
        <v>0</v>
      </c>
      <c r="O461" s="17">
        <v>0</v>
      </c>
      <c r="P461" s="17">
        <v>9.6794546283623897E-2</v>
      </c>
      <c r="Q461" s="17">
        <v>0</v>
      </c>
      <c r="R461" s="17">
        <v>8.6069830371343997E-2</v>
      </c>
      <c r="S461" s="17">
        <v>0.189687642971302</v>
      </c>
      <c r="T461" s="17"/>
      <c r="U461" s="17">
        <v>4.6296025407234799E-2</v>
      </c>
      <c r="V461" s="17">
        <v>4.7157177965274903E-2</v>
      </c>
      <c r="W461" s="17">
        <v>3.6255367969439803E-2</v>
      </c>
      <c r="X461" s="17">
        <v>1.2082445861289299E-2</v>
      </c>
      <c r="Y461" s="17"/>
      <c r="Z461" s="17">
        <v>5.8691101747025701E-2</v>
      </c>
      <c r="AA461" s="17">
        <v>5.4494796951718202E-2</v>
      </c>
      <c r="AB461" s="17">
        <v>1.6967439073172701E-2</v>
      </c>
      <c r="AC461" s="17">
        <v>0</v>
      </c>
      <c r="AD461" s="17">
        <v>6.7879328931107499E-2</v>
      </c>
      <c r="AE461" s="17">
        <v>8.8562028748030291E-3</v>
      </c>
      <c r="AF461" s="17">
        <v>4.9041680425474098E-2</v>
      </c>
      <c r="AG461" s="17">
        <v>0</v>
      </c>
      <c r="AH461" s="17">
        <v>0</v>
      </c>
      <c r="AI461" s="17">
        <v>1.14431316647932E-2</v>
      </c>
      <c r="AJ461" s="17"/>
      <c r="AK461" s="17">
        <v>0.139525628276186</v>
      </c>
      <c r="AL461" s="17">
        <v>2.91453974443408E-2</v>
      </c>
      <c r="AM461" s="17">
        <v>1.6372478552795802E-2</v>
      </c>
      <c r="AN461" s="17">
        <v>2.0488166236701098E-2</v>
      </c>
      <c r="AO461" s="17">
        <v>1.59665528698684E-4</v>
      </c>
      <c r="AP461" s="17">
        <v>1.5450363647097299E-3</v>
      </c>
      <c r="AQ461" s="17">
        <v>4.04318899471953E-2</v>
      </c>
      <c r="AR461" s="17"/>
      <c r="AS461" s="17">
        <v>5.0368792066517398E-2</v>
      </c>
      <c r="AT461" s="17">
        <v>4.4461709737817899E-2</v>
      </c>
      <c r="AU461" s="17"/>
      <c r="AV461" s="17">
        <v>6.8997712704802205E-2</v>
      </c>
      <c r="AW461" s="17">
        <v>1.6850847816409601E-4</v>
      </c>
      <c r="AX461" s="17">
        <v>7.5635498969359394E-2</v>
      </c>
      <c r="AY461" s="17"/>
      <c r="AZ461" s="17">
        <v>1.8823886834625599E-2</v>
      </c>
      <c r="BA461" s="17">
        <v>4.7359698266691501E-2</v>
      </c>
      <c r="BB461" s="17"/>
      <c r="BC461" s="17">
        <v>4.7108299295171199E-2</v>
      </c>
      <c r="BD461" s="17">
        <v>4.5421694795907901E-2</v>
      </c>
      <c r="BE461" s="17"/>
      <c r="BF461" s="17">
        <v>4.6199833185320699E-2</v>
      </c>
      <c r="BG461" s="17">
        <v>1.2082445861289299E-2</v>
      </c>
      <c r="BH461" s="17"/>
      <c r="BI461" s="17">
        <v>4.9955156862657703E-2</v>
      </c>
      <c r="BJ461" s="17">
        <v>4.5154811320515603E-2</v>
      </c>
      <c r="BK461" s="17"/>
      <c r="BL461" s="17">
        <v>6.0089227973474699E-2</v>
      </c>
      <c r="BM461" s="17">
        <v>4.3189268590188901E-2</v>
      </c>
      <c r="BN461" s="17">
        <v>1.52626422835077E-2</v>
      </c>
      <c r="BO461" s="17">
        <v>0</v>
      </c>
    </row>
    <row r="462" spans="2:67" x14ac:dyDescent="0.35">
      <c r="B462" t="s">
        <v>104</v>
      </c>
      <c r="C462" s="17">
        <v>7.0119590528326697E-2</v>
      </c>
      <c r="D462" s="17">
        <v>8.8172244068886796E-2</v>
      </c>
      <c r="E462" s="17">
        <v>6.1853603062585201E-2</v>
      </c>
      <c r="F462" s="17">
        <v>0</v>
      </c>
      <c r="G462" s="17">
        <v>0.14387372103729701</v>
      </c>
      <c r="H462" s="17">
        <v>0.319107590323573</v>
      </c>
      <c r="I462" s="17">
        <v>0.309735411781142</v>
      </c>
      <c r="J462" s="17">
        <v>8.9843076650863399E-2</v>
      </c>
      <c r="K462" s="17">
        <v>0</v>
      </c>
      <c r="L462" s="17">
        <v>4.5570928410860996E-3</v>
      </c>
      <c r="M462" s="17">
        <v>5.4465396606801803E-2</v>
      </c>
      <c r="N462" s="17">
        <v>5.4895204087845401E-2</v>
      </c>
      <c r="O462" s="17">
        <v>9.9571301771683805E-4</v>
      </c>
      <c r="P462" s="17">
        <v>9.6794546283623897E-2</v>
      </c>
      <c r="Q462" s="17">
        <v>0.10231204113216801</v>
      </c>
      <c r="R462" s="17">
        <v>5.3443339955226298E-4</v>
      </c>
      <c r="S462" s="17">
        <v>0.14925077086791599</v>
      </c>
      <c r="T462" s="17"/>
      <c r="U462" s="17">
        <v>7.4029803012916007E-2</v>
      </c>
      <c r="V462" s="17">
        <v>5.2565139572581902E-2</v>
      </c>
      <c r="W462" s="17">
        <v>4.45692015707118E-2</v>
      </c>
      <c r="X462" s="17">
        <v>2.09288848691561E-2</v>
      </c>
      <c r="Y462" s="17"/>
      <c r="Z462" s="17">
        <v>9.9513928536502094E-2</v>
      </c>
      <c r="AA462" s="17">
        <v>4.7257277532763001E-2</v>
      </c>
      <c r="AB462" s="17">
        <v>0</v>
      </c>
      <c r="AC462" s="17">
        <v>2.39458338411459E-3</v>
      </c>
      <c r="AD462" s="17">
        <v>0</v>
      </c>
      <c r="AE462" s="17">
        <v>3.08297607109333E-2</v>
      </c>
      <c r="AF462" s="17">
        <v>5.5585833314584603E-2</v>
      </c>
      <c r="AG462" s="17">
        <v>0</v>
      </c>
      <c r="AH462" s="17">
        <v>2.3412629696615599E-2</v>
      </c>
      <c r="AI462" s="17">
        <v>4.4249463037675699E-2</v>
      </c>
      <c r="AJ462" s="17"/>
      <c r="AK462" s="17">
        <v>0.12554357826847801</v>
      </c>
      <c r="AL462" s="17">
        <v>0</v>
      </c>
      <c r="AM462" s="17">
        <v>7.32823493618978E-2</v>
      </c>
      <c r="AN462" s="17">
        <v>1.68894057233351E-2</v>
      </c>
      <c r="AO462" s="17">
        <v>5.9995519291952099E-2</v>
      </c>
      <c r="AP462" s="17">
        <v>3.2355065843157498E-2</v>
      </c>
      <c r="AQ462" s="17">
        <v>3.0475851726234599E-4</v>
      </c>
      <c r="AR462" s="17"/>
      <c r="AS462" s="17">
        <v>1.0742522687871001E-2</v>
      </c>
      <c r="AT462" s="17">
        <v>9.2235685022217698E-2</v>
      </c>
      <c r="AU462" s="17"/>
      <c r="AV462" s="17">
        <v>3.2685723964866E-3</v>
      </c>
      <c r="AW462" s="17">
        <v>4.6138052258648901E-4</v>
      </c>
      <c r="AX462" s="17">
        <v>2.4677667227848098E-2</v>
      </c>
      <c r="AY462" s="17"/>
      <c r="AZ462" s="17">
        <v>5.4209008034415305E-4</v>
      </c>
      <c r="BA462" s="17">
        <v>7.3426937888933105E-2</v>
      </c>
      <c r="BB462" s="17"/>
      <c r="BC462" s="17">
        <v>0.13917898661345701</v>
      </c>
      <c r="BD462" s="17">
        <v>2.7557596934795099E-2</v>
      </c>
      <c r="BE462" s="17"/>
      <c r="BF462" s="17">
        <v>7.0315043611532305E-2</v>
      </c>
      <c r="BG462" s="17">
        <v>2.09288848691561E-2</v>
      </c>
      <c r="BH462" s="17"/>
      <c r="BI462" s="17">
        <v>8.21174063094216E-3</v>
      </c>
      <c r="BJ462" s="17">
        <v>8.4600548693621894E-2</v>
      </c>
      <c r="BK462" s="17"/>
      <c r="BL462" s="17">
        <v>0.10436935722978299</v>
      </c>
      <c r="BM462" s="17">
        <v>4.6841864918603503E-2</v>
      </c>
      <c r="BN462" s="17">
        <v>1.16923741357593E-2</v>
      </c>
      <c r="BO462" s="17">
        <v>9.3064610820478599E-4</v>
      </c>
    </row>
    <row r="463" spans="2:67" x14ac:dyDescent="0.35">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17"/>
      <c r="BB463" s="17"/>
      <c r="BC463" s="17"/>
      <c r="BD463" s="17"/>
      <c r="BE463" s="17"/>
      <c r="BF463" s="17"/>
      <c r="BG463" s="17"/>
      <c r="BH463" s="17"/>
      <c r="BI463" s="17"/>
      <c r="BJ463" s="17"/>
      <c r="BK463" s="17"/>
      <c r="BL463" s="17"/>
      <c r="BM463" s="17"/>
      <c r="BN463" s="17"/>
      <c r="BO463" s="17"/>
    </row>
    <row r="464" spans="2:67" x14ac:dyDescent="0.35">
      <c r="B464" s="6" t="s">
        <v>282</v>
      </c>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17"/>
      <c r="BB464" s="17"/>
      <c r="BC464" s="17"/>
      <c r="BD464" s="17"/>
      <c r="BE464" s="17"/>
      <c r="BF464" s="17"/>
      <c r="BG464" s="17"/>
      <c r="BH464" s="17"/>
      <c r="BI464" s="17"/>
      <c r="BJ464" s="17"/>
      <c r="BK464" s="17"/>
      <c r="BL464" s="17"/>
      <c r="BM464" s="17"/>
      <c r="BN464" s="17"/>
      <c r="BO464" s="17"/>
    </row>
    <row r="465" spans="2:67" x14ac:dyDescent="0.35">
      <c r="B465" s="24" t="s">
        <v>85</v>
      </c>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17"/>
      <c r="BB465" s="17"/>
      <c r="BC465" s="17"/>
      <c r="BD465" s="17"/>
      <c r="BE465" s="17"/>
      <c r="BF465" s="17"/>
      <c r="BG465" s="17"/>
      <c r="BH465" s="17"/>
      <c r="BI465" s="17"/>
      <c r="BJ465" s="17"/>
      <c r="BK465" s="17"/>
      <c r="BL465" s="17"/>
      <c r="BM465" s="17"/>
      <c r="BN465" s="17"/>
      <c r="BO465" s="17"/>
    </row>
    <row r="466" spans="2:67" x14ac:dyDescent="0.35">
      <c r="B466" t="s">
        <v>274</v>
      </c>
      <c r="C466" s="17">
        <v>0.434816520987998</v>
      </c>
      <c r="D466" s="17">
        <v>0.30120107613561098</v>
      </c>
      <c r="E466" s="17">
        <v>0.45984268801810302</v>
      </c>
      <c r="F466" s="17">
        <v>0.41594705037864499</v>
      </c>
      <c r="G466" s="17">
        <v>0.57526096072248201</v>
      </c>
      <c r="H466" s="17">
        <v>4.8755941639698503E-3</v>
      </c>
      <c r="I466" s="17">
        <v>0.79544506674764803</v>
      </c>
      <c r="J466" s="17">
        <v>0.481089686165527</v>
      </c>
      <c r="K466" s="17">
        <v>1.370791972976E-2</v>
      </c>
      <c r="L466" s="17">
        <v>0.52818055724586499</v>
      </c>
      <c r="M466" s="17">
        <v>0.41165859808572403</v>
      </c>
      <c r="N466" s="17">
        <v>0.54243374543718004</v>
      </c>
      <c r="O466" s="17">
        <v>0.97958143779085105</v>
      </c>
      <c r="P466" s="17">
        <v>0.29429160714359898</v>
      </c>
      <c r="Q466" s="17">
        <v>0.58417031840700395</v>
      </c>
      <c r="R466" s="17">
        <v>0.30796638678592497</v>
      </c>
      <c r="S466" s="17">
        <v>0.488498098978706</v>
      </c>
      <c r="T466" s="17"/>
      <c r="U466" s="17">
        <v>0.44323009705837102</v>
      </c>
      <c r="V466" s="17">
        <v>0.40060162968671098</v>
      </c>
      <c r="W466" s="17">
        <v>0.35927518626663402</v>
      </c>
      <c r="X466" s="17">
        <v>0.31399048963160398</v>
      </c>
      <c r="Y466" s="17"/>
      <c r="Z466" s="17">
        <v>0.48674036324826497</v>
      </c>
      <c r="AA466" s="17">
        <v>0.47477774568987602</v>
      </c>
      <c r="AB466" s="17">
        <v>0.374619626724773</v>
      </c>
      <c r="AC466" s="17">
        <v>0.51770266924331798</v>
      </c>
      <c r="AD466" s="17">
        <v>0.236515379549501</v>
      </c>
      <c r="AE466" s="17">
        <v>0.26355608643405798</v>
      </c>
      <c r="AF466" s="17">
        <v>0.16754133371930799</v>
      </c>
      <c r="AG466" s="17">
        <v>0.38194929827308599</v>
      </c>
      <c r="AH466" s="17">
        <v>0.54331964623260098</v>
      </c>
      <c r="AI466" s="17">
        <v>0.32226719788098102</v>
      </c>
      <c r="AJ466" s="17"/>
      <c r="AK466" s="17">
        <v>0.45168124960971601</v>
      </c>
      <c r="AL466" s="17">
        <v>0.56835096779263705</v>
      </c>
      <c r="AM466" s="17">
        <v>0.19823940329741599</v>
      </c>
      <c r="AN466" s="17">
        <v>0.38639010441059501</v>
      </c>
      <c r="AO466" s="17">
        <v>0.36166615035252703</v>
      </c>
      <c r="AP466" s="17">
        <v>0.62883055508782404</v>
      </c>
      <c r="AQ466" s="17">
        <v>0.56379230941636704</v>
      </c>
      <c r="AR466" s="17"/>
      <c r="AS466" s="17">
        <v>0.50863560079958203</v>
      </c>
      <c r="AT466" s="17">
        <v>0.407321230231105</v>
      </c>
      <c r="AU466" s="17"/>
      <c r="AV466" s="17">
        <v>0.40899944179367598</v>
      </c>
      <c r="AW466" s="17">
        <v>0.49088191835076</v>
      </c>
      <c r="AX466" s="17">
        <v>0.61894280049251005</v>
      </c>
      <c r="AY466" s="17"/>
      <c r="AZ466" s="17">
        <v>0.44315194342119502</v>
      </c>
      <c r="BA466" s="17">
        <v>0.43442029897360401</v>
      </c>
      <c r="BB466" s="17"/>
      <c r="BC466" s="17">
        <v>0.47248642460597401</v>
      </c>
      <c r="BD466" s="17">
        <v>0.41160018422071898</v>
      </c>
      <c r="BE466" s="17"/>
      <c r="BF466" s="17">
        <v>0.43529660802971898</v>
      </c>
      <c r="BG466" s="17">
        <v>0.31399048963160398</v>
      </c>
      <c r="BH466" s="17"/>
      <c r="BI466" s="17">
        <v>0.50690714994575603</v>
      </c>
      <c r="BJ466" s="17">
        <v>0.417953693676477</v>
      </c>
      <c r="BK466" s="17"/>
      <c r="BL466" s="17">
        <v>0.30217419368689602</v>
      </c>
      <c r="BM466" s="17">
        <v>0.60234361836078298</v>
      </c>
      <c r="BN466" s="17">
        <v>0.41955606232286502</v>
      </c>
      <c r="BO466" s="17">
        <v>0.44426949795050202</v>
      </c>
    </row>
    <row r="467" spans="2:67" x14ac:dyDescent="0.35">
      <c r="B467" t="s">
        <v>275</v>
      </c>
      <c r="C467" s="17">
        <v>0.35126106752375702</v>
      </c>
      <c r="D467" s="17">
        <v>0.37391865822375198</v>
      </c>
      <c r="E467" s="17">
        <v>0.30837246880327301</v>
      </c>
      <c r="F467" s="17">
        <v>0.28304327972308202</v>
      </c>
      <c r="G467" s="17">
        <v>0.40731955207259202</v>
      </c>
      <c r="H467" s="17">
        <v>0.67845461259444195</v>
      </c>
      <c r="I467" s="17">
        <v>0.85034216930219297</v>
      </c>
      <c r="J467" s="17">
        <v>0.30562217566928601</v>
      </c>
      <c r="K467" s="17">
        <v>0.42887546162315998</v>
      </c>
      <c r="L467" s="17">
        <v>0.35073419920792898</v>
      </c>
      <c r="M467" s="17">
        <v>0.33103523101232601</v>
      </c>
      <c r="N467" s="17">
        <v>0.492449400891314</v>
      </c>
      <c r="O467" s="17">
        <v>2.9871390531505202E-3</v>
      </c>
      <c r="P467" s="17">
        <v>0.41751127593881099</v>
      </c>
      <c r="Q467" s="17">
        <v>0.199687279066671</v>
      </c>
      <c r="R467" s="17">
        <v>0.26132817242432099</v>
      </c>
      <c r="S467" s="17">
        <v>0.18999655724287501</v>
      </c>
      <c r="T467" s="17"/>
      <c r="U467" s="17">
        <v>0.36537144288068502</v>
      </c>
      <c r="V467" s="17">
        <v>0.27886801228397301</v>
      </c>
      <c r="W467" s="17">
        <v>0.28392917099556197</v>
      </c>
      <c r="X467" s="17">
        <v>0.362719313946743</v>
      </c>
      <c r="Y467" s="17"/>
      <c r="Z467" s="17">
        <v>0.32594980981500399</v>
      </c>
      <c r="AA467" s="17">
        <v>0.48837267811208301</v>
      </c>
      <c r="AB467" s="17">
        <v>0.31045771136931299</v>
      </c>
      <c r="AC467" s="17">
        <v>0.37124355022951899</v>
      </c>
      <c r="AD467" s="17">
        <v>6.3523704605027806E-2</v>
      </c>
      <c r="AE467" s="17">
        <v>0.47922809886976497</v>
      </c>
      <c r="AF467" s="17">
        <v>0.20162581817213099</v>
      </c>
      <c r="AG467" s="17">
        <v>0.51483828396542897</v>
      </c>
      <c r="AH467" s="17">
        <v>0.60495427970097504</v>
      </c>
      <c r="AI467" s="17">
        <v>0.48095447724628798</v>
      </c>
      <c r="AJ467" s="17"/>
      <c r="AK467" s="17">
        <v>0.41766356582643199</v>
      </c>
      <c r="AL467" s="17">
        <v>0.45368823849654299</v>
      </c>
      <c r="AM467" s="17">
        <v>0.35896364899218802</v>
      </c>
      <c r="AN467" s="17">
        <v>0.26123477688339097</v>
      </c>
      <c r="AO467" s="17">
        <v>0.340332586645539</v>
      </c>
      <c r="AP467" s="17">
        <v>0.56373886955893704</v>
      </c>
      <c r="AQ467" s="17">
        <v>0.30843683612650802</v>
      </c>
      <c r="AR467" s="17"/>
      <c r="AS467" s="17">
        <v>0.41403410365209697</v>
      </c>
      <c r="AT467" s="17">
        <v>0.32788008140950198</v>
      </c>
      <c r="AU467" s="17"/>
      <c r="AV467" s="17">
        <v>0.43782380229328599</v>
      </c>
      <c r="AW467" s="17">
        <v>0.36073562624654298</v>
      </c>
      <c r="AX467" s="17">
        <v>0.40939722949488999</v>
      </c>
      <c r="AY467" s="17"/>
      <c r="AZ467" s="17">
        <v>0.565857726628055</v>
      </c>
      <c r="BA467" s="17">
        <v>0.341060274314547</v>
      </c>
      <c r="BB467" s="17"/>
      <c r="BC467" s="17">
        <v>0.31386525334088999</v>
      </c>
      <c r="BD467" s="17">
        <v>0.37430848024242602</v>
      </c>
      <c r="BE467" s="17"/>
      <c r="BF467" s="17">
        <v>0.35121553962246899</v>
      </c>
      <c r="BG467" s="17">
        <v>0.362719313946743</v>
      </c>
      <c r="BH467" s="17"/>
      <c r="BI467" s="17">
        <v>0.39004100727896501</v>
      </c>
      <c r="BJ467" s="17">
        <v>0.342189993561752</v>
      </c>
      <c r="BK467" s="17"/>
      <c r="BL467" s="17">
        <v>0.243179700602524</v>
      </c>
      <c r="BM467" s="17">
        <v>0.44280032537695801</v>
      </c>
      <c r="BN467" s="17">
        <v>0.435010403858411</v>
      </c>
      <c r="BO467" s="17">
        <v>0.45324092821730599</v>
      </c>
    </row>
    <row r="468" spans="2:67" x14ac:dyDescent="0.35">
      <c r="B468" t="s">
        <v>276</v>
      </c>
      <c r="C468" s="17">
        <v>0.28663729266177601</v>
      </c>
      <c r="D468" s="17">
        <v>0.25716057809424803</v>
      </c>
      <c r="E468" s="17">
        <v>0.35092150296395702</v>
      </c>
      <c r="F468" s="17">
        <v>0.25752739722249601</v>
      </c>
      <c r="G468" s="17">
        <v>0.34654625497004898</v>
      </c>
      <c r="H468" s="17">
        <v>2.4377970819849299E-3</v>
      </c>
      <c r="I468" s="17">
        <v>0.38824404812257401</v>
      </c>
      <c r="J468" s="17">
        <v>0.38634384868661098</v>
      </c>
      <c r="K468" s="17">
        <v>0.44435140682781599</v>
      </c>
      <c r="L468" s="17">
        <v>0.24513230258136701</v>
      </c>
      <c r="M468" s="17">
        <v>0.22082279769952301</v>
      </c>
      <c r="N468" s="17">
        <v>0.47503030120616901</v>
      </c>
      <c r="O468" s="17">
        <v>3.4862846311996903E-2</v>
      </c>
      <c r="P468" s="17">
        <v>2.7426833142078701E-2</v>
      </c>
      <c r="Q468" s="17">
        <v>0.33189332150077699</v>
      </c>
      <c r="R468" s="17">
        <v>0.52194376698257205</v>
      </c>
      <c r="S468" s="17">
        <v>8.59728293194649E-2</v>
      </c>
      <c r="T468" s="17"/>
      <c r="U468" s="17">
        <v>0.28543561113065402</v>
      </c>
      <c r="V468" s="17">
        <v>0.27736359333667399</v>
      </c>
      <c r="W468" s="17">
        <v>0.36644139938463599</v>
      </c>
      <c r="X468" s="17">
        <v>0.43424475030419302</v>
      </c>
      <c r="Y468" s="17"/>
      <c r="Z468" s="17">
        <v>0.29944383744707598</v>
      </c>
      <c r="AA468" s="17">
        <v>0.32040220081410098</v>
      </c>
      <c r="AB468" s="17">
        <v>0.28592052348338498</v>
      </c>
      <c r="AC468" s="17">
        <v>0.167677604747965</v>
      </c>
      <c r="AD468" s="17">
        <v>0.36984995485595701</v>
      </c>
      <c r="AE468" s="17">
        <v>0.31403649596046102</v>
      </c>
      <c r="AF468" s="17">
        <v>0.203795520535588</v>
      </c>
      <c r="AG468" s="17">
        <v>0.38541130068005303</v>
      </c>
      <c r="AH468" s="17">
        <v>0.333162362275293</v>
      </c>
      <c r="AI468" s="17">
        <v>0.53214692887906101</v>
      </c>
      <c r="AJ468" s="17"/>
      <c r="AK468" s="17">
        <v>0.26199132345495602</v>
      </c>
      <c r="AL468" s="17">
        <v>0.51929206286497598</v>
      </c>
      <c r="AM468" s="17">
        <v>0.41459409493298799</v>
      </c>
      <c r="AN468" s="17">
        <v>0.19946808702428601</v>
      </c>
      <c r="AO468" s="17">
        <v>0.30829740830651498</v>
      </c>
      <c r="AP468" s="17">
        <v>0.37910286048341302</v>
      </c>
      <c r="AQ468" s="17">
        <v>0.27724561541474602</v>
      </c>
      <c r="AR468" s="17"/>
      <c r="AS468" s="17">
        <v>0.39798143858854401</v>
      </c>
      <c r="AT468" s="17">
        <v>0.24516509232890199</v>
      </c>
      <c r="AU468" s="17"/>
      <c r="AV468" s="17">
        <v>0.29721394651266603</v>
      </c>
      <c r="AW468" s="17">
        <v>0.466925609278452</v>
      </c>
      <c r="AX468" s="17">
        <v>0.40360379919293199</v>
      </c>
      <c r="AY468" s="17"/>
      <c r="AZ468" s="17">
        <v>0.582949324383634</v>
      </c>
      <c r="BA468" s="17">
        <v>0.27255218167444001</v>
      </c>
      <c r="BB468" s="17"/>
      <c r="BC468" s="17">
        <v>0.29810681820385898</v>
      </c>
      <c r="BD468" s="17">
        <v>0.27956850984124199</v>
      </c>
      <c r="BE468" s="17"/>
      <c r="BF468" s="17">
        <v>0.28605079299047098</v>
      </c>
      <c r="BG468" s="17">
        <v>0.43424475030419302</v>
      </c>
      <c r="BH468" s="17"/>
      <c r="BI468" s="17">
        <v>0.37366599623812002</v>
      </c>
      <c r="BJ468" s="17">
        <v>0.266280277876771</v>
      </c>
      <c r="BK468" s="17"/>
      <c r="BL468" s="17">
        <v>0.18080260558176101</v>
      </c>
      <c r="BM468" s="17">
        <v>0.35820486114604699</v>
      </c>
      <c r="BN468" s="17">
        <v>0.36542304293657701</v>
      </c>
      <c r="BO468" s="17">
        <v>0.73926201638414002</v>
      </c>
    </row>
    <row r="469" spans="2:67" x14ac:dyDescent="0.35">
      <c r="B469" t="s">
        <v>277</v>
      </c>
      <c r="C469" s="17">
        <v>0.26919461409933598</v>
      </c>
      <c r="D469" s="17">
        <v>0.32146813716892803</v>
      </c>
      <c r="E469" s="17">
        <v>0.266034046487583</v>
      </c>
      <c r="F469" s="17">
        <v>0.12864472070132399</v>
      </c>
      <c r="G469" s="17">
        <v>0.40100059113391301</v>
      </c>
      <c r="H469" s="17">
        <v>3.7801634865310602E-2</v>
      </c>
      <c r="I469" s="17">
        <v>0.21760700994402599</v>
      </c>
      <c r="J469" s="17">
        <v>0.33095064395736601</v>
      </c>
      <c r="K469" s="17">
        <v>2.6520382123439699E-3</v>
      </c>
      <c r="L469" s="17">
        <v>0.17678515571230299</v>
      </c>
      <c r="M469" s="17">
        <v>0.296391369190033</v>
      </c>
      <c r="N469" s="17">
        <v>0.26356071192012298</v>
      </c>
      <c r="O469" s="17">
        <v>0.51295071457627295</v>
      </c>
      <c r="P469" s="17">
        <v>0.13915335198908299</v>
      </c>
      <c r="Q469" s="17">
        <v>0.40361082283330701</v>
      </c>
      <c r="R469" s="17">
        <v>0.34704171386263</v>
      </c>
      <c r="S469" s="17">
        <v>0.30483628393481399</v>
      </c>
      <c r="T469" s="17"/>
      <c r="U469" s="17">
        <v>0.24766844113903699</v>
      </c>
      <c r="V469" s="17">
        <v>0.35690901370079903</v>
      </c>
      <c r="W469" s="17">
        <v>0.46793457951578399</v>
      </c>
      <c r="X469" s="17">
        <v>0.54194542225983799</v>
      </c>
      <c r="Y469" s="17"/>
      <c r="Z469" s="17">
        <v>0.18571399317366499</v>
      </c>
      <c r="AA469" s="17">
        <v>0.38229538629730297</v>
      </c>
      <c r="AB469" s="17">
        <v>0.21088716586292799</v>
      </c>
      <c r="AC469" s="17">
        <v>0.38671453643689402</v>
      </c>
      <c r="AD469" s="17">
        <v>0.27112574452550597</v>
      </c>
      <c r="AE469" s="17">
        <v>0.26359453234608499</v>
      </c>
      <c r="AF469" s="17">
        <v>0.32526042940752697</v>
      </c>
      <c r="AG469" s="17">
        <v>0.38347820238341701</v>
      </c>
      <c r="AH469" s="17">
        <v>0.76716039778404099</v>
      </c>
      <c r="AI469" s="17">
        <v>0.49694718131318799</v>
      </c>
      <c r="AJ469" s="17"/>
      <c r="AK469" s="17">
        <v>0.20220510714655601</v>
      </c>
      <c r="AL469" s="17">
        <v>0.30397078624736001</v>
      </c>
      <c r="AM469" s="17">
        <v>0.28865768121220298</v>
      </c>
      <c r="AN469" s="17">
        <v>0.190675618843094</v>
      </c>
      <c r="AO469" s="17">
        <v>0.28721739158707499</v>
      </c>
      <c r="AP469" s="17">
        <v>0.29806888725181802</v>
      </c>
      <c r="AQ469" s="17">
        <v>0.57447518032150602</v>
      </c>
      <c r="AR469" s="17"/>
      <c r="AS469" s="17">
        <v>0.42837790271965898</v>
      </c>
      <c r="AT469" s="17">
        <v>0.209903834324982</v>
      </c>
      <c r="AU469" s="17"/>
      <c r="AV469" s="17">
        <v>0.52557019374649305</v>
      </c>
      <c r="AW469" s="17">
        <v>0.360505293217323</v>
      </c>
      <c r="AX469" s="17">
        <v>0.41454030383481</v>
      </c>
      <c r="AY469" s="17"/>
      <c r="AZ469" s="17">
        <v>0.35922964487373199</v>
      </c>
      <c r="BA469" s="17">
        <v>0.26491482365736102</v>
      </c>
      <c r="BB469" s="17"/>
      <c r="BC469" s="17">
        <v>0.275097342328806</v>
      </c>
      <c r="BD469" s="17">
        <v>0.26555670390421499</v>
      </c>
      <c r="BE469" s="17"/>
      <c r="BF469" s="17">
        <v>0.26811087306152398</v>
      </c>
      <c r="BG469" s="17">
        <v>0.54194542225983799</v>
      </c>
      <c r="BH469" s="17"/>
      <c r="BI469" s="17">
        <v>0.426622150887847</v>
      </c>
      <c r="BJ469" s="17">
        <v>0.23237050248701899</v>
      </c>
      <c r="BK469" s="17"/>
      <c r="BL469" s="17">
        <v>0.17095956276350899</v>
      </c>
      <c r="BM469" s="17">
        <v>0.314170397794308</v>
      </c>
      <c r="BN469" s="17">
        <v>0.43022709581148899</v>
      </c>
      <c r="BO469" s="17">
        <v>0.62781857541869202</v>
      </c>
    </row>
    <row r="470" spans="2:67" x14ac:dyDescent="0.35">
      <c r="B470" t="s">
        <v>278</v>
      </c>
      <c r="C470" s="17">
        <v>0.26811408954507598</v>
      </c>
      <c r="D470" s="17">
        <v>0.31736020582073599</v>
      </c>
      <c r="E470" s="17">
        <v>0.29524450294329702</v>
      </c>
      <c r="F470" s="17">
        <v>0.23218468870551501</v>
      </c>
      <c r="G470" s="17">
        <v>0.30060390824994099</v>
      </c>
      <c r="H470" s="17">
        <v>4.0239431947295498E-2</v>
      </c>
      <c r="I470" s="17">
        <v>0.492542244851644</v>
      </c>
      <c r="J470" s="17">
        <v>0.26426018238749199</v>
      </c>
      <c r="K470" s="17">
        <v>0.44258338135292002</v>
      </c>
      <c r="L470" s="17">
        <v>0.249082045139421</v>
      </c>
      <c r="M470" s="17">
        <v>0.19048918209714499</v>
      </c>
      <c r="N470" s="17">
        <v>0.41507623449880798</v>
      </c>
      <c r="O470" s="17">
        <v>0.49850643047342502</v>
      </c>
      <c r="P470" s="17">
        <v>0.154554470230018</v>
      </c>
      <c r="Q470" s="17">
        <v>0.109715915129821</v>
      </c>
      <c r="R470" s="17">
        <v>0.26150631689083798</v>
      </c>
      <c r="S470" s="17">
        <v>0.23074234361783499</v>
      </c>
      <c r="T470" s="17"/>
      <c r="U470" s="17">
        <v>0.24550607915232001</v>
      </c>
      <c r="V470" s="17">
        <v>0.38117954920714697</v>
      </c>
      <c r="W470" s="17">
        <v>0.35298052991868301</v>
      </c>
      <c r="X470" s="17">
        <v>0.48162887870361898</v>
      </c>
      <c r="Y470" s="17"/>
      <c r="Z470" s="17">
        <v>0.21892774963803099</v>
      </c>
      <c r="AA470" s="17">
        <v>0.30629925735653901</v>
      </c>
      <c r="AB470" s="17">
        <v>0.22316486720866299</v>
      </c>
      <c r="AC470" s="17">
        <v>0.38498967225771202</v>
      </c>
      <c r="AD470" s="17">
        <v>0.306236358912514</v>
      </c>
      <c r="AE470" s="17">
        <v>0.30387723446063297</v>
      </c>
      <c r="AF470" s="17">
        <v>0.45675643015821699</v>
      </c>
      <c r="AG470" s="17">
        <v>0.31548092958163898</v>
      </c>
      <c r="AH470" s="17">
        <v>0.33450087200651801</v>
      </c>
      <c r="AI470" s="17">
        <v>0.40932229249950902</v>
      </c>
      <c r="AJ470" s="17"/>
      <c r="AK470" s="17">
        <v>0.18226357353797301</v>
      </c>
      <c r="AL470" s="17">
        <v>0.37876661681450502</v>
      </c>
      <c r="AM470" s="17">
        <v>0.37394417563757198</v>
      </c>
      <c r="AN470" s="17">
        <v>0.23356042370573701</v>
      </c>
      <c r="AO470" s="17">
        <v>0.35878118118607399</v>
      </c>
      <c r="AP470" s="17">
        <v>0.25366238185657503</v>
      </c>
      <c r="AQ470" s="17">
        <v>0.41609055584905702</v>
      </c>
      <c r="AR470" s="17"/>
      <c r="AS470" s="17">
        <v>0.37079794805281602</v>
      </c>
      <c r="AT470" s="17">
        <v>0.22986757451242901</v>
      </c>
      <c r="AU470" s="17"/>
      <c r="AV470" s="17">
        <v>0.41293525105842199</v>
      </c>
      <c r="AW470" s="17">
        <v>0.52944866486187503</v>
      </c>
      <c r="AX470" s="17">
        <v>0.20925563871068001</v>
      </c>
      <c r="AY470" s="17"/>
      <c r="AZ470" s="17">
        <v>0.66771877382398204</v>
      </c>
      <c r="BA470" s="17">
        <v>0.249118990708149</v>
      </c>
      <c r="BB470" s="17"/>
      <c r="BC470" s="17">
        <v>0.28021981621076802</v>
      </c>
      <c r="BD470" s="17">
        <v>0.26065320963591798</v>
      </c>
      <c r="BE470" s="17"/>
      <c r="BF470" s="17">
        <v>0.26726571537983901</v>
      </c>
      <c r="BG470" s="17">
        <v>0.48162887870361898</v>
      </c>
      <c r="BH470" s="17"/>
      <c r="BI470" s="17">
        <v>0.48580780413993802</v>
      </c>
      <c r="BJ470" s="17">
        <v>0.21719302575234001</v>
      </c>
      <c r="BK470" s="17"/>
      <c r="BL470" s="17">
        <v>0.13951063756351001</v>
      </c>
      <c r="BM470" s="17">
        <v>0.32965226991124502</v>
      </c>
      <c r="BN470" s="17">
        <v>0.43332347535167898</v>
      </c>
      <c r="BO470" s="17">
        <v>0.86182642962580702</v>
      </c>
    </row>
    <row r="471" spans="2:67" x14ac:dyDescent="0.35">
      <c r="B471" t="s">
        <v>279</v>
      </c>
      <c r="C471" s="17">
        <v>0.23994550672078299</v>
      </c>
      <c r="D471" s="17">
        <v>0.32723078726975702</v>
      </c>
      <c r="E471" s="17">
        <v>0.22693387715112801</v>
      </c>
      <c r="F471" s="17">
        <v>0.225210041660143</v>
      </c>
      <c r="G471" s="17">
        <v>9.6424736963514598E-2</v>
      </c>
      <c r="H471" s="17">
        <v>0.319107590323573</v>
      </c>
      <c r="I471" s="17">
        <v>0.49440567845668099</v>
      </c>
      <c r="J471" s="17">
        <v>0.17356217169260901</v>
      </c>
      <c r="K471" s="17">
        <v>0.42975947436060802</v>
      </c>
      <c r="L471" s="17">
        <v>0.17807675792291799</v>
      </c>
      <c r="M471" s="17">
        <v>0.22962868098975101</v>
      </c>
      <c r="N471" s="17">
        <v>0.31354505646598801</v>
      </c>
      <c r="O471" s="17">
        <v>2.9871390531505202E-3</v>
      </c>
      <c r="P471" s="17">
        <v>6.5476986302614795E-2</v>
      </c>
      <c r="Q471" s="17">
        <v>0.359010537353885</v>
      </c>
      <c r="R471" s="17">
        <v>0.285003568538158</v>
      </c>
      <c r="S471" s="17">
        <v>0.23043342934626199</v>
      </c>
      <c r="T471" s="17"/>
      <c r="U471" s="17">
        <v>0.21391229136098999</v>
      </c>
      <c r="V471" s="17">
        <v>0.36452406528796699</v>
      </c>
      <c r="W471" s="17">
        <v>0.373342238909668</v>
      </c>
      <c r="X471" s="17">
        <v>0.49187893752497402</v>
      </c>
      <c r="Y471" s="17"/>
      <c r="Z471" s="17">
        <v>0.16853405819627201</v>
      </c>
      <c r="AA471" s="17">
        <v>0.354147152164138</v>
      </c>
      <c r="AB471" s="17">
        <v>0.25037784307563998</v>
      </c>
      <c r="AC471" s="17">
        <v>0.28313389443850001</v>
      </c>
      <c r="AD471" s="17">
        <v>0.27779171551665199</v>
      </c>
      <c r="AE471" s="17">
        <v>0.28388871614333899</v>
      </c>
      <c r="AF471" s="17">
        <v>0.35037110757852602</v>
      </c>
      <c r="AG471" s="17">
        <v>0.53672650717485104</v>
      </c>
      <c r="AH471" s="17">
        <v>0.35325646384494502</v>
      </c>
      <c r="AI471" s="17">
        <v>0.45862054537368602</v>
      </c>
      <c r="AJ471" s="17"/>
      <c r="AK471" s="17">
        <v>0.208752799118436</v>
      </c>
      <c r="AL471" s="17">
        <v>0.327323670064184</v>
      </c>
      <c r="AM471" s="17">
        <v>0.22938880438810699</v>
      </c>
      <c r="AN471" s="17">
        <v>0.207864330872674</v>
      </c>
      <c r="AO471" s="17">
        <v>0.32954501098278699</v>
      </c>
      <c r="AP471" s="17">
        <v>0.26971767896025101</v>
      </c>
      <c r="AQ471" s="17">
        <v>0.26681837762035998</v>
      </c>
      <c r="AR471" s="17"/>
      <c r="AS471" s="17">
        <v>0.30448462792569703</v>
      </c>
      <c r="AT471" s="17">
        <v>0.215906709335978</v>
      </c>
      <c r="AU471" s="17"/>
      <c r="AV471" s="17">
        <v>0.261627601628519</v>
      </c>
      <c r="AW471" s="17">
        <v>0.40207322134548701</v>
      </c>
      <c r="AX471" s="17">
        <v>0.26583397642482298</v>
      </c>
      <c r="AY471" s="17"/>
      <c r="AZ471" s="17">
        <v>0.51731785762837201</v>
      </c>
      <c r="BA471" s="17">
        <v>0.226760688255434</v>
      </c>
      <c r="BB471" s="17"/>
      <c r="BC471" s="17">
        <v>0.23029347635380201</v>
      </c>
      <c r="BD471" s="17">
        <v>0.245894149163843</v>
      </c>
      <c r="BE471" s="17"/>
      <c r="BF471" s="17">
        <v>0.238944480914111</v>
      </c>
      <c r="BG471" s="17">
        <v>0.49187893752497402</v>
      </c>
      <c r="BH471" s="17"/>
      <c r="BI471" s="17">
        <v>0.36060898607500802</v>
      </c>
      <c r="BJ471" s="17">
        <v>0.21172093100859599</v>
      </c>
      <c r="BK471" s="17"/>
      <c r="BL471" s="17">
        <v>0.147580525366934</v>
      </c>
      <c r="BM471" s="17">
        <v>0.27345361032346599</v>
      </c>
      <c r="BN471" s="17">
        <v>0.39584030725401698</v>
      </c>
      <c r="BO471" s="17">
        <v>0.60346842768044295</v>
      </c>
    </row>
    <row r="472" spans="2:67" x14ac:dyDescent="0.35">
      <c r="B472" t="s">
        <v>280</v>
      </c>
      <c r="C472" s="17">
        <v>0.151749356338927</v>
      </c>
      <c r="D472" s="17">
        <v>0.139466910778102</v>
      </c>
      <c r="E472" s="17">
        <v>0.124693192788822</v>
      </c>
      <c r="F472" s="17">
        <v>0.211099474025046</v>
      </c>
      <c r="G472" s="17">
        <v>0.40439399502995899</v>
      </c>
      <c r="H472" s="17">
        <v>0.64309077481111598</v>
      </c>
      <c r="I472" s="17">
        <v>0.27778786177438403</v>
      </c>
      <c r="J472" s="17">
        <v>0.218154810127171</v>
      </c>
      <c r="K472" s="17">
        <v>1.7680254748959801E-3</v>
      </c>
      <c r="L472" s="17">
        <v>7.5423609636071295E-2</v>
      </c>
      <c r="M472" s="17">
        <v>0.124194868280278</v>
      </c>
      <c r="N472" s="17">
        <v>0.10516552644634899</v>
      </c>
      <c r="O472" s="17">
        <v>0.511955001558556</v>
      </c>
      <c r="P472" s="17">
        <v>6.0065155230337099E-2</v>
      </c>
      <c r="Q472" s="17">
        <v>0.102928808832165</v>
      </c>
      <c r="R472" s="17">
        <v>0.17267409414224</v>
      </c>
      <c r="S472" s="17">
        <v>0.19509564235556701</v>
      </c>
      <c r="T472" s="17"/>
      <c r="U472" s="17">
        <v>0.117936152545595</v>
      </c>
      <c r="V472" s="17">
        <v>0.320078453757072</v>
      </c>
      <c r="W472" s="17">
        <v>0.30215515660722903</v>
      </c>
      <c r="X472" s="17">
        <v>0.36988211141800997</v>
      </c>
      <c r="Y472" s="17"/>
      <c r="Z472" s="17">
        <v>0.124683192504667</v>
      </c>
      <c r="AA472" s="17">
        <v>0.172165648135231</v>
      </c>
      <c r="AB472" s="17">
        <v>0.12951686834373299</v>
      </c>
      <c r="AC472" s="17">
        <v>0.150244706533633</v>
      </c>
      <c r="AD472" s="17">
        <v>4.6034846949161302E-2</v>
      </c>
      <c r="AE472" s="17">
        <v>0.29947882754263</v>
      </c>
      <c r="AF472" s="17">
        <v>0.30080288674947098</v>
      </c>
      <c r="AG472" s="17">
        <v>8.4930672364069398E-2</v>
      </c>
      <c r="AH472" s="17">
        <v>0.57325992465682596</v>
      </c>
      <c r="AI472" s="17">
        <v>0.43682936309477399</v>
      </c>
      <c r="AJ472" s="17"/>
      <c r="AK472" s="17">
        <v>9.6546166574022804E-2</v>
      </c>
      <c r="AL472" s="17">
        <v>0.10962258364841999</v>
      </c>
      <c r="AM472" s="17">
        <v>0.13863602714895501</v>
      </c>
      <c r="AN472" s="17">
        <v>0.136890904108387</v>
      </c>
      <c r="AO472" s="17">
        <v>0.25070344922033599</v>
      </c>
      <c r="AP472" s="17">
        <v>0.17301915521803801</v>
      </c>
      <c r="AQ472" s="17">
        <v>0.28978509351211601</v>
      </c>
      <c r="AR472" s="17"/>
      <c r="AS472" s="17">
        <v>0.23115565202637001</v>
      </c>
      <c r="AT472" s="17">
        <v>0.122173002997396</v>
      </c>
      <c r="AU472" s="17"/>
      <c r="AV472" s="17">
        <v>0.351791188599754</v>
      </c>
      <c r="AW472" s="17">
        <v>0.15188349902020801</v>
      </c>
      <c r="AX472" s="17">
        <v>0.18624078855343101</v>
      </c>
      <c r="AY472" s="17"/>
      <c r="AZ472" s="17">
        <v>0.34679399008105599</v>
      </c>
      <c r="BA472" s="17">
        <v>0.14247796328148599</v>
      </c>
      <c r="BB472" s="17"/>
      <c r="BC472" s="17">
        <v>0.145431938937745</v>
      </c>
      <c r="BD472" s="17">
        <v>0.15564284360060701</v>
      </c>
      <c r="BE472" s="17"/>
      <c r="BF472" s="17">
        <v>0.150882633266814</v>
      </c>
      <c r="BG472" s="17">
        <v>0.36988211141800997</v>
      </c>
      <c r="BH472" s="17"/>
      <c r="BI472" s="17">
        <v>0.196172270368873</v>
      </c>
      <c r="BJ472" s="17">
        <v>0.14135832578764099</v>
      </c>
      <c r="BK472" s="17"/>
      <c r="BL472" s="17">
        <v>9.5337133825751305E-2</v>
      </c>
      <c r="BM472" s="17">
        <v>0.16488849594864999</v>
      </c>
      <c r="BN472" s="17">
        <v>0.24577464048910699</v>
      </c>
      <c r="BO472" s="17">
        <v>0.61839143764609705</v>
      </c>
    </row>
    <row r="473" spans="2:67" x14ac:dyDescent="0.35">
      <c r="B473" t="s">
        <v>281</v>
      </c>
      <c r="C473" s="17">
        <v>0.11745527132384199</v>
      </c>
      <c r="D473" s="17">
        <v>7.2382032731625995E-2</v>
      </c>
      <c r="E473" s="17">
        <v>0.120072321835205</v>
      </c>
      <c r="F473" s="17">
        <v>0.179992009612331</v>
      </c>
      <c r="G473" s="17">
        <v>0.18174894766078101</v>
      </c>
      <c r="H473" s="17">
        <v>0.319107590323573</v>
      </c>
      <c r="I473" s="17">
        <v>2.1433507186137499E-2</v>
      </c>
      <c r="J473" s="17">
        <v>0.13530307955448201</v>
      </c>
      <c r="K473" s="17">
        <v>0</v>
      </c>
      <c r="L473" s="17">
        <v>0.104475199135944</v>
      </c>
      <c r="M473" s="17">
        <v>8.3111730380396806E-2</v>
      </c>
      <c r="N473" s="17">
        <v>0.32308079773731002</v>
      </c>
      <c r="O473" s="17">
        <v>1.74314231559984E-2</v>
      </c>
      <c r="P473" s="17">
        <v>0.12672695283574301</v>
      </c>
      <c r="Q473" s="17">
        <v>0.202464064515502</v>
      </c>
      <c r="R473" s="17">
        <v>0.20116169714451501</v>
      </c>
      <c r="S473" s="17">
        <v>1.2356570862921501E-3</v>
      </c>
      <c r="T473" s="17"/>
      <c r="U473" s="17">
        <v>0.116301615311361</v>
      </c>
      <c r="V473" s="17">
        <v>9.72895700135855E-2</v>
      </c>
      <c r="W473" s="17">
        <v>0.238156051911626</v>
      </c>
      <c r="X473" s="17">
        <v>0.42226070642116398</v>
      </c>
      <c r="Y473" s="17"/>
      <c r="Z473" s="17">
        <v>0.10427265185707101</v>
      </c>
      <c r="AA473" s="17">
        <v>0.13153816101462701</v>
      </c>
      <c r="AB473" s="17">
        <v>0.143438106338282</v>
      </c>
      <c r="AC473" s="17">
        <v>0.180683168827528</v>
      </c>
      <c r="AD473" s="17">
        <v>0.116472015114658</v>
      </c>
      <c r="AE473" s="17">
        <v>0.14714657903033401</v>
      </c>
      <c r="AF473" s="17">
        <v>0.19972216519518199</v>
      </c>
      <c r="AG473" s="17">
        <v>0.108733985637039</v>
      </c>
      <c r="AH473" s="17">
        <v>8.9052222515870999E-2</v>
      </c>
      <c r="AI473" s="17">
        <v>0.34011022815745201</v>
      </c>
      <c r="AJ473" s="17"/>
      <c r="AK473" s="17">
        <v>5.8936559727008599E-2</v>
      </c>
      <c r="AL473" s="17">
        <v>8.1998020344530895E-2</v>
      </c>
      <c r="AM473" s="17">
        <v>0.14222239981708401</v>
      </c>
      <c r="AN473" s="17">
        <v>0.100216151215524</v>
      </c>
      <c r="AO473" s="17">
        <v>0.20219262607142399</v>
      </c>
      <c r="AP473" s="17">
        <v>0.412504807819145</v>
      </c>
      <c r="AQ473" s="17">
        <v>7.7895576919231602E-2</v>
      </c>
      <c r="AR473" s="17"/>
      <c r="AS473" s="17">
        <v>0.21960952907371201</v>
      </c>
      <c r="AT473" s="17">
        <v>7.9406015954412504E-2</v>
      </c>
      <c r="AU473" s="17"/>
      <c r="AV473" s="17">
        <v>0.31742581958573302</v>
      </c>
      <c r="AW473" s="17">
        <v>0.31597369426948801</v>
      </c>
      <c r="AX473" s="17">
        <v>0.10020795677114799</v>
      </c>
      <c r="AY473" s="17"/>
      <c r="AZ473" s="17">
        <v>0.54107858293857902</v>
      </c>
      <c r="BA473" s="17">
        <v>9.7318453637960697E-2</v>
      </c>
      <c r="BB473" s="17"/>
      <c r="BC473" s="17">
        <v>0.13916883211771899</v>
      </c>
      <c r="BD473" s="17">
        <v>0.104072987553759</v>
      </c>
      <c r="BE473" s="17"/>
      <c r="BF473" s="17">
        <v>0.11624416525676599</v>
      </c>
      <c r="BG473" s="17">
        <v>0.42226070642116398</v>
      </c>
      <c r="BH473" s="17"/>
      <c r="BI473" s="17">
        <v>0.219040164166273</v>
      </c>
      <c r="BJ473" s="17">
        <v>9.3693396441810503E-2</v>
      </c>
      <c r="BK473" s="17"/>
      <c r="BL473" s="17">
        <v>4.4757688901755202E-2</v>
      </c>
      <c r="BM473" s="17">
        <v>0.11649948486355199</v>
      </c>
      <c r="BN473" s="17">
        <v>0.35666860949340601</v>
      </c>
      <c r="BO473" s="17">
        <v>0.262106411012832</v>
      </c>
    </row>
    <row r="474" spans="2:67" x14ac:dyDescent="0.35">
      <c r="B474" t="s">
        <v>123</v>
      </c>
      <c r="C474" s="17">
        <v>0.227054330150852</v>
      </c>
      <c r="D474" s="17">
        <v>0.26777732483751099</v>
      </c>
      <c r="E474" s="17">
        <v>0.31246358317307299</v>
      </c>
      <c r="F474" s="17">
        <v>0.174461305197083</v>
      </c>
      <c r="G474" s="17">
        <v>0.14703320150663601</v>
      </c>
      <c r="H474" s="17">
        <v>0</v>
      </c>
      <c r="I474" s="17">
        <v>8.1928952012207096E-2</v>
      </c>
      <c r="J474" s="17">
        <v>0.19805664073832399</v>
      </c>
      <c r="K474" s="17">
        <v>0.12854115702391999</v>
      </c>
      <c r="L474" s="17">
        <v>0.262032954983906</v>
      </c>
      <c r="M474" s="17">
        <v>0.20359839153333201</v>
      </c>
      <c r="N474" s="17">
        <v>6.9334552763530705E-2</v>
      </c>
      <c r="O474" s="17">
        <v>9.9571301771683805E-4</v>
      </c>
      <c r="P474" s="17">
        <v>0.39008444279673299</v>
      </c>
      <c r="Q474" s="17">
        <v>0</v>
      </c>
      <c r="R474" s="17">
        <v>0.258387635580549</v>
      </c>
      <c r="S474" s="17">
        <v>0.302982798305376</v>
      </c>
      <c r="T474" s="17"/>
      <c r="U474" s="17">
        <v>0.25034608325282298</v>
      </c>
      <c r="V474" s="17">
        <v>0.11889407491366399</v>
      </c>
      <c r="W474" s="17">
        <v>7.9803393763362901E-2</v>
      </c>
      <c r="X474" s="17">
        <v>3.6289339358456699E-2</v>
      </c>
      <c r="Y474" s="17"/>
      <c r="Z474" s="17">
        <v>0.22557429672495699</v>
      </c>
      <c r="AA474" s="17">
        <v>0.161943656703122</v>
      </c>
      <c r="AB474" s="17">
        <v>0.40867462028177698</v>
      </c>
      <c r="AC474" s="17">
        <v>0.163829104026356</v>
      </c>
      <c r="AD474" s="17">
        <v>0.25256454182594701</v>
      </c>
      <c r="AE474" s="17">
        <v>7.4163761102868597E-2</v>
      </c>
      <c r="AF474" s="17">
        <v>0.13341880787434601</v>
      </c>
      <c r="AG474" s="17">
        <v>2.0310672185646E-2</v>
      </c>
      <c r="AH474" s="17">
        <v>7.6404495189619295E-2</v>
      </c>
      <c r="AI474" s="17">
        <v>0.100677278755925</v>
      </c>
      <c r="AJ474" s="17"/>
      <c r="AK474" s="17">
        <v>0.203597982519343</v>
      </c>
      <c r="AL474" s="17">
        <v>0.124733892949406</v>
      </c>
      <c r="AM474" s="17">
        <v>0.181143645271162</v>
      </c>
      <c r="AN474" s="17">
        <v>0.32139718526299599</v>
      </c>
      <c r="AO474" s="17">
        <v>0.171701159071946</v>
      </c>
      <c r="AP474" s="17">
        <v>8.6461270719275701E-2</v>
      </c>
      <c r="AQ474" s="17">
        <v>0.202378902356839</v>
      </c>
      <c r="AR474" s="17"/>
      <c r="AS474" s="17">
        <v>2.94226118746676E-2</v>
      </c>
      <c r="AT474" s="17">
        <v>0.30066594344456399</v>
      </c>
      <c r="AU474" s="17"/>
      <c r="AV474" s="17">
        <v>1.9972512237590701E-3</v>
      </c>
      <c r="AW474" s="17">
        <v>4.6372372408431603E-2</v>
      </c>
      <c r="AX474" s="17">
        <v>3.4360626604851001E-2</v>
      </c>
      <c r="AY474" s="17"/>
      <c r="AZ474" s="17">
        <v>3.5189288630798298E-4</v>
      </c>
      <c r="BA474" s="17">
        <v>0.23783056819766801</v>
      </c>
      <c r="BB474" s="17"/>
      <c r="BC474" s="17">
        <v>0.209900091889413</v>
      </c>
      <c r="BD474" s="17">
        <v>0.23762665803633301</v>
      </c>
      <c r="BE474" s="17"/>
      <c r="BF474" s="17">
        <v>0.227812310853068</v>
      </c>
      <c r="BG474" s="17">
        <v>3.6289339358456699E-2</v>
      </c>
      <c r="BH474" s="17"/>
      <c r="BI474" s="17">
        <v>9.5306850436760696E-2</v>
      </c>
      <c r="BJ474" s="17">
        <v>0.25787158103721203</v>
      </c>
      <c r="BK474" s="17"/>
      <c r="BL474" s="17">
        <v>0.38725331482747499</v>
      </c>
      <c r="BM474" s="17">
        <v>0.100682174965358</v>
      </c>
      <c r="BN474" s="17">
        <v>6.8243293809073E-2</v>
      </c>
      <c r="BO474" s="17">
        <v>5.4239401457826996E-3</v>
      </c>
    </row>
    <row r="475" spans="2:67" x14ac:dyDescent="0.35">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17"/>
      <c r="BB475" s="17"/>
      <c r="BC475" s="17"/>
      <c r="BD475" s="17"/>
      <c r="BE475" s="17"/>
      <c r="BF475" s="17"/>
      <c r="BG475" s="17"/>
      <c r="BH475" s="17"/>
      <c r="BI475" s="17"/>
      <c r="BJ475" s="17"/>
      <c r="BK475" s="17"/>
      <c r="BL475" s="17"/>
      <c r="BM475" s="17"/>
      <c r="BN475" s="17"/>
      <c r="BO475" s="17"/>
    </row>
    <row r="476" spans="2:67" x14ac:dyDescent="0.35">
      <c r="B476" s="6" t="s">
        <v>291</v>
      </c>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17"/>
      <c r="BB476" s="17"/>
      <c r="BC476" s="17"/>
      <c r="BD476" s="17"/>
      <c r="BE476" s="17"/>
      <c r="BF476" s="17"/>
      <c r="BG476" s="17"/>
      <c r="BH476" s="17"/>
      <c r="BI476" s="17"/>
      <c r="BJ476" s="17"/>
      <c r="BK476" s="17"/>
      <c r="BL476" s="17"/>
      <c r="BM476" s="17"/>
      <c r="BN476" s="17"/>
      <c r="BO476" s="17"/>
    </row>
    <row r="477" spans="2:67" x14ac:dyDescent="0.35">
      <c r="B477" s="24" t="s">
        <v>85</v>
      </c>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17"/>
      <c r="BB477" s="17"/>
      <c r="BC477" s="17"/>
      <c r="BD477" s="17"/>
      <c r="BE477" s="17"/>
      <c r="BF477" s="17"/>
      <c r="BG477" s="17"/>
      <c r="BH477" s="17"/>
      <c r="BI477" s="17"/>
      <c r="BJ477" s="17"/>
      <c r="BK477" s="17"/>
      <c r="BL477" s="17"/>
      <c r="BM477" s="17"/>
      <c r="BN477" s="17"/>
      <c r="BO477" s="17"/>
    </row>
    <row r="478" spans="2:67" x14ac:dyDescent="0.35">
      <c r="B478" t="s">
        <v>283</v>
      </c>
      <c r="C478" s="17">
        <v>0.36199044613590903</v>
      </c>
      <c r="D478" s="17">
        <v>0.53197861549582504</v>
      </c>
      <c r="E478" s="17">
        <v>0.30420186232997798</v>
      </c>
      <c r="F478" s="17">
        <v>0.372352481216144</v>
      </c>
      <c r="G478" s="17">
        <v>0.298395500616146</v>
      </c>
      <c r="H478" s="17">
        <v>0.319107590323573</v>
      </c>
      <c r="I478" s="17">
        <v>0.88514234617571796</v>
      </c>
      <c r="J478" s="17">
        <v>0.45859487086627598</v>
      </c>
      <c r="K478" s="17">
        <v>1.7680254748959801E-3</v>
      </c>
      <c r="L478" s="17">
        <v>0.203255506509288</v>
      </c>
      <c r="M478" s="17">
        <v>0.36572850835913601</v>
      </c>
      <c r="N478" s="17">
        <v>0.330964156151133</v>
      </c>
      <c r="O478" s="17">
        <v>0.48406214637057698</v>
      </c>
      <c r="P478" s="17">
        <v>0.103608772238588</v>
      </c>
      <c r="Q478" s="17">
        <v>0.43060622025078499</v>
      </c>
      <c r="R478" s="17">
        <v>0.195815056856525</v>
      </c>
      <c r="S478" s="17">
        <v>0.42012107231756401</v>
      </c>
      <c r="T478" s="17"/>
      <c r="U478" s="17">
        <v>0.37202826920088</v>
      </c>
      <c r="V478" s="17">
        <v>0.30467906630625502</v>
      </c>
      <c r="W478" s="17">
        <v>0.37136743738484201</v>
      </c>
      <c r="X478" s="17">
        <v>0.26445689004276901</v>
      </c>
      <c r="Y478" s="17"/>
      <c r="Z478" s="17">
        <v>0.447809348974403</v>
      </c>
      <c r="AA478" s="17">
        <v>0.32284979717694601</v>
      </c>
      <c r="AB478" s="17">
        <v>0.24307365091130601</v>
      </c>
      <c r="AC478" s="17">
        <v>0.48810063900672401</v>
      </c>
      <c r="AD478" s="17">
        <v>0.13499770772265199</v>
      </c>
      <c r="AE478" s="17">
        <v>0.45171837850371599</v>
      </c>
      <c r="AF478" s="17">
        <v>0.26123467394065603</v>
      </c>
      <c r="AG478" s="17">
        <v>9.2605883948081003E-2</v>
      </c>
      <c r="AH478" s="17">
        <v>0.16551199456104199</v>
      </c>
      <c r="AI478" s="17">
        <v>0.19893934621433401</v>
      </c>
      <c r="AJ478" s="17"/>
      <c r="AK478" s="17">
        <v>0.44839511543268901</v>
      </c>
      <c r="AL478" s="17">
        <v>0.46284297461954499</v>
      </c>
      <c r="AM478" s="17">
        <v>0.35677779230355899</v>
      </c>
      <c r="AN478" s="17">
        <v>0.30574871149248301</v>
      </c>
      <c r="AO478" s="17">
        <v>0.29729967241958999</v>
      </c>
      <c r="AP478" s="17">
        <v>0.4004024780364</v>
      </c>
      <c r="AQ478" s="17">
        <v>0.28988936181576602</v>
      </c>
      <c r="AR478" s="17"/>
      <c r="AS478" s="17">
        <v>0.32762649662374699</v>
      </c>
      <c r="AT478" s="17">
        <v>0.374789938974396</v>
      </c>
      <c r="AU478" s="17"/>
      <c r="AV478" s="17">
        <v>0.26173573372262998</v>
      </c>
      <c r="AW478" s="17">
        <v>0.358503211737358</v>
      </c>
      <c r="AX478" s="17">
        <v>0.382133592157056</v>
      </c>
      <c r="AY478" s="17"/>
      <c r="AZ478" s="17">
        <v>0.37406828181430202</v>
      </c>
      <c r="BA478" s="17">
        <v>0.36141632953649699</v>
      </c>
      <c r="BB478" s="17"/>
      <c r="BC478" s="17">
        <v>0.37613369758654203</v>
      </c>
      <c r="BD478" s="17">
        <v>0.35327381940938102</v>
      </c>
      <c r="BE478" s="17"/>
      <c r="BF478" s="17">
        <v>0.36237798345620098</v>
      </c>
      <c r="BG478" s="17">
        <v>0.26445689004276901</v>
      </c>
      <c r="BH478" s="17"/>
      <c r="BI478" s="17">
        <v>0.26945789354249899</v>
      </c>
      <c r="BJ478" s="17">
        <v>0.38363487451218398</v>
      </c>
      <c r="BK478" s="17"/>
      <c r="BL478" s="17">
        <v>0.303151687987056</v>
      </c>
      <c r="BM478" s="17">
        <v>0.476882106784417</v>
      </c>
      <c r="BN478" s="17">
        <v>0.21997869344672899</v>
      </c>
      <c r="BO478" s="17">
        <v>0.37323346017819398</v>
      </c>
    </row>
    <row r="479" spans="2:67" x14ac:dyDescent="0.35">
      <c r="B479" t="s">
        <v>284</v>
      </c>
      <c r="C479" s="17">
        <v>0.30611767051358202</v>
      </c>
      <c r="D479" s="17">
        <v>0.35989752095031902</v>
      </c>
      <c r="E479" s="17">
        <v>0.26588205026317302</v>
      </c>
      <c r="F479" s="17">
        <v>0.34039572228189002</v>
      </c>
      <c r="G479" s="17">
        <v>0.14434156789071101</v>
      </c>
      <c r="H479" s="17">
        <v>2.4377970819849299E-3</v>
      </c>
      <c r="I479" s="17">
        <v>0.46893071106475698</v>
      </c>
      <c r="J479" s="17">
        <v>0.33806534685857698</v>
      </c>
      <c r="K479" s="17">
        <v>0.86792279202628797</v>
      </c>
      <c r="L479" s="17">
        <v>0.35125663111204403</v>
      </c>
      <c r="M479" s="17">
        <v>0.21894724066151999</v>
      </c>
      <c r="N479" s="17">
        <v>0.31652480747544798</v>
      </c>
      <c r="O479" s="17">
        <v>0.97858572477313399</v>
      </c>
      <c r="P479" s="17">
        <v>0.252051510788801</v>
      </c>
      <c r="Q479" s="17">
        <v>0.135394006349602</v>
      </c>
      <c r="R479" s="17">
        <v>0.258387635580549</v>
      </c>
      <c r="S479" s="17">
        <v>0.38416545678372299</v>
      </c>
      <c r="T479" s="17"/>
      <c r="U479" s="17">
        <v>0.309613386922098</v>
      </c>
      <c r="V479" s="17">
        <v>0.28900596737546902</v>
      </c>
      <c r="W479" s="17">
        <v>0.29961628346056901</v>
      </c>
      <c r="X479" s="17">
        <v>0.22334041729187501</v>
      </c>
      <c r="Y479" s="17"/>
      <c r="Z479" s="17">
        <v>0.25356217782752799</v>
      </c>
      <c r="AA479" s="17">
        <v>0.41374173204701598</v>
      </c>
      <c r="AB479" s="17">
        <v>0.39812902765639402</v>
      </c>
      <c r="AC479" s="17">
        <v>0.31534150932046101</v>
      </c>
      <c r="AD479" s="17">
        <v>0.198130547573211</v>
      </c>
      <c r="AE479" s="17">
        <v>0.25197649063087602</v>
      </c>
      <c r="AF479" s="17">
        <v>0.40933861100931201</v>
      </c>
      <c r="AG479" s="17">
        <v>0.131410634610066</v>
      </c>
      <c r="AH479" s="17">
        <v>0.14398002993116499</v>
      </c>
      <c r="AI479" s="17">
        <v>0.27095718146429298</v>
      </c>
      <c r="AJ479" s="17"/>
      <c r="AK479" s="17">
        <v>0.33770182282604999</v>
      </c>
      <c r="AL479" s="17">
        <v>0.34065663482752501</v>
      </c>
      <c r="AM479" s="17">
        <v>0.242017195089342</v>
      </c>
      <c r="AN479" s="17">
        <v>0.25536565181713999</v>
      </c>
      <c r="AO479" s="17">
        <v>0.43510073573309799</v>
      </c>
      <c r="AP479" s="17">
        <v>0.37838661457940398</v>
      </c>
      <c r="AQ479" s="17">
        <v>0.30340742535562598</v>
      </c>
      <c r="AR479" s="17"/>
      <c r="AS479" s="17">
        <v>0.38809943610971398</v>
      </c>
      <c r="AT479" s="17">
        <v>0.27558203545036403</v>
      </c>
      <c r="AU479" s="17"/>
      <c r="AV479" s="17">
        <v>0.33288137465142398</v>
      </c>
      <c r="AW479" s="17">
        <v>0.44770630630824698</v>
      </c>
      <c r="AX479" s="17">
        <v>0.40103314168667498</v>
      </c>
      <c r="AY479" s="17"/>
      <c r="AZ479" s="17">
        <v>0.47999432574323397</v>
      </c>
      <c r="BA479" s="17">
        <v>0.29785249149677101</v>
      </c>
      <c r="BB479" s="17"/>
      <c r="BC479" s="17">
        <v>0.29376019377250501</v>
      </c>
      <c r="BD479" s="17">
        <v>0.31373370650146698</v>
      </c>
      <c r="BE479" s="17"/>
      <c r="BF479" s="17">
        <v>0.30644657552001903</v>
      </c>
      <c r="BG479" s="17">
        <v>0.22334041729187501</v>
      </c>
      <c r="BH479" s="17"/>
      <c r="BI479" s="17">
        <v>0.27208123503658699</v>
      </c>
      <c r="BJ479" s="17">
        <v>0.314079184264344</v>
      </c>
      <c r="BK479" s="17"/>
      <c r="BL479" s="17">
        <v>0.27777970824826298</v>
      </c>
      <c r="BM479" s="17">
        <v>0.29909936121689801</v>
      </c>
      <c r="BN479" s="17">
        <v>0.41825998097984501</v>
      </c>
      <c r="BO479" s="17">
        <v>0.456278577873234</v>
      </c>
    </row>
    <row r="480" spans="2:67" x14ac:dyDescent="0.35">
      <c r="B480" t="s">
        <v>285</v>
      </c>
      <c r="C480" s="17">
        <v>0.21228835233297699</v>
      </c>
      <c r="D480" s="17">
        <v>0.20689274655783699</v>
      </c>
      <c r="E480" s="17">
        <v>0.25863204831825298</v>
      </c>
      <c r="F480" s="17">
        <v>0.13236209765455001</v>
      </c>
      <c r="G480" s="17">
        <v>6.8027951748048598E-2</v>
      </c>
      <c r="H480" s="17">
        <v>0.319107590323573</v>
      </c>
      <c r="I480" s="17">
        <v>1.5843206371025001E-2</v>
      </c>
      <c r="J480" s="17">
        <v>0.45744038053859198</v>
      </c>
      <c r="K480" s="17">
        <v>0.96993212232813597</v>
      </c>
      <c r="L480" s="17">
        <v>3.1136530597123701E-3</v>
      </c>
      <c r="M480" s="17">
        <v>0.21368772703127401</v>
      </c>
      <c r="N480" s="17">
        <v>0.17774539369143899</v>
      </c>
      <c r="O480" s="17">
        <v>0</v>
      </c>
      <c r="P480" s="17">
        <v>0.19669569235558301</v>
      </c>
      <c r="Q480" s="17">
        <v>3.6269929132929299E-2</v>
      </c>
      <c r="R480" s="17">
        <v>0.172317805209205</v>
      </c>
      <c r="S480" s="17">
        <v>0.189687642971302</v>
      </c>
      <c r="T480" s="17"/>
      <c r="U480" s="17">
        <v>0.231147588849616</v>
      </c>
      <c r="V480" s="17">
        <v>0.118402720101076</v>
      </c>
      <c r="W480" s="17">
        <v>0.10764600377118901</v>
      </c>
      <c r="X480" s="17">
        <v>0.20477568907712701</v>
      </c>
      <c r="Y480" s="17"/>
      <c r="Z480" s="17">
        <v>0.190615985329812</v>
      </c>
      <c r="AA480" s="17">
        <v>0.33101508267981</v>
      </c>
      <c r="AB480" s="17">
        <v>0.30355006071609603</v>
      </c>
      <c r="AC480" s="17">
        <v>0.107056458129986</v>
      </c>
      <c r="AD480" s="17">
        <v>0.103491122174525</v>
      </c>
      <c r="AE480" s="17">
        <v>0.18963451846367901</v>
      </c>
      <c r="AF480" s="17">
        <v>5.9525106301841803E-2</v>
      </c>
      <c r="AG480" s="17">
        <v>0.14139206913514399</v>
      </c>
      <c r="AH480" s="17">
        <v>7.8339831459195999E-2</v>
      </c>
      <c r="AI480" s="17">
        <v>0.17479572369989699</v>
      </c>
      <c r="AJ480" s="17"/>
      <c r="AK480" s="17">
        <v>0.24093677960998899</v>
      </c>
      <c r="AL480" s="17">
        <v>0.160878145968502</v>
      </c>
      <c r="AM480" s="17">
        <v>0.29797255258738198</v>
      </c>
      <c r="AN480" s="17">
        <v>0.22332932993815799</v>
      </c>
      <c r="AO480" s="17">
        <v>0.19334536074633901</v>
      </c>
      <c r="AP480" s="17">
        <v>0.127790758702544</v>
      </c>
      <c r="AQ480" s="17">
        <v>0.18498032745041701</v>
      </c>
      <c r="AR480" s="17"/>
      <c r="AS480" s="17">
        <v>0.14469800694332499</v>
      </c>
      <c r="AT480" s="17">
        <v>0.23746363497793399</v>
      </c>
      <c r="AU480" s="17"/>
      <c r="AV480" s="17">
        <v>5.3548972314595898E-2</v>
      </c>
      <c r="AW480" s="17">
        <v>0.21982434144181801</v>
      </c>
      <c r="AX480" s="17">
        <v>0.17812531453949601</v>
      </c>
      <c r="AY480" s="17"/>
      <c r="AZ480" s="17">
        <v>8.5217288421828102E-2</v>
      </c>
      <c r="BA480" s="17">
        <v>0.21832864043085401</v>
      </c>
      <c r="BB480" s="17"/>
      <c r="BC480" s="17">
        <v>0.15789245735181801</v>
      </c>
      <c r="BD480" s="17">
        <v>0.24581308415728201</v>
      </c>
      <c r="BE480" s="17"/>
      <c r="BF480" s="17">
        <v>0.212318202955706</v>
      </c>
      <c r="BG480" s="17">
        <v>0.20477568907712701</v>
      </c>
      <c r="BH480" s="17"/>
      <c r="BI480" s="17">
        <v>0.16610302132120899</v>
      </c>
      <c r="BJ480" s="17">
        <v>0.22309163248792099</v>
      </c>
      <c r="BK480" s="17"/>
      <c r="BL480" s="17">
        <v>0.27588073170787902</v>
      </c>
      <c r="BM480" s="17">
        <v>0.190330970746657</v>
      </c>
      <c r="BN480" s="17">
        <v>6.6716059813857406E-2</v>
      </c>
      <c r="BO480" s="17">
        <v>6.8644289872462197E-2</v>
      </c>
    </row>
    <row r="481" spans="2:67" x14ac:dyDescent="0.35">
      <c r="B481" t="s">
        <v>286</v>
      </c>
      <c r="C481" s="17">
        <v>0.173054215795446</v>
      </c>
      <c r="D481" s="17">
        <v>8.7423079257785696E-2</v>
      </c>
      <c r="E481" s="17">
        <v>0.25416051654534599</v>
      </c>
      <c r="F481" s="17">
        <v>0.11146830366851999</v>
      </c>
      <c r="G481" s="17">
        <v>0.174728216441982</v>
      </c>
      <c r="H481" s="17">
        <v>0.319107590323573</v>
      </c>
      <c r="I481" s="17">
        <v>0.168827060304514</v>
      </c>
      <c r="J481" s="17">
        <v>0.221418820506631</v>
      </c>
      <c r="K481" s="17">
        <v>1.370791972976E-2</v>
      </c>
      <c r="L481" s="17">
        <v>0.185734436674477</v>
      </c>
      <c r="M481" s="17">
        <v>0.180616560271464</v>
      </c>
      <c r="N481" s="17">
        <v>7.2755536800780896E-2</v>
      </c>
      <c r="O481" s="17">
        <v>1.6435710138281601E-2</v>
      </c>
      <c r="P481" s="17">
        <v>0.300104122468073</v>
      </c>
      <c r="Q481" s="17">
        <v>0.102928808832165</v>
      </c>
      <c r="R481" s="17">
        <v>0.10974522648518099</v>
      </c>
      <c r="S481" s="17">
        <v>0.14925077086791599</v>
      </c>
      <c r="T481" s="17"/>
      <c r="U481" s="17">
        <v>0.16369188137869101</v>
      </c>
      <c r="V481" s="17">
        <v>0.21690678098721999</v>
      </c>
      <c r="W481" s="17">
        <v>0.226028943482592</v>
      </c>
      <c r="X481" s="17">
        <v>0.27034896951009202</v>
      </c>
      <c r="Y481" s="17"/>
      <c r="Z481" s="17">
        <v>0.117489932001916</v>
      </c>
      <c r="AA481" s="17">
        <v>0.22285358220878301</v>
      </c>
      <c r="AB481" s="17">
        <v>9.6503478497740297E-2</v>
      </c>
      <c r="AC481" s="17">
        <v>0.22274680773212299</v>
      </c>
      <c r="AD481" s="17">
        <v>0.114923080243981</v>
      </c>
      <c r="AE481" s="17">
        <v>0.159294380092173</v>
      </c>
      <c r="AF481" s="17">
        <v>6.8460954186084499E-2</v>
      </c>
      <c r="AG481" s="17">
        <v>0.51161476002750494</v>
      </c>
      <c r="AH481" s="17">
        <v>0.43119215926723098</v>
      </c>
      <c r="AI481" s="17">
        <v>0.33995360322447898</v>
      </c>
      <c r="AJ481" s="17"/>
      <c r="AK481" s="17">
        <v>0.15738730155259201</v>
      </c>
      <c r="AL481" s="17">
        <v>0.30033397836338399</v>
      </c>
      <c r="AM481" s="17">
        <v>0.107720671487362</v>
      </c>
      <c r="AN481" s="17">
        <v>0.12451248079048099</v>
      </c>
      <c r="AO481" s="17">
        <v>0.23823200465772401</v>
      </c>
      <c r="AP481" s="17">
        <v>0.193237332302824</v>
      </c>
      <c r="AQ481" s="17">
        <v>0.23961616390593299</v>
      </c>
      <c r="AR481" s="17"/>
      <c r="AS481" s="17">
        <v>0.25285872446239199</v>
      </c>
      <c r="AT481" s="17">
        <v>0.143329540615136</v>
      </c>
      <c r="AU481" s="17"/>
      <c r="AV481" s="17">
        <v>0.20517042728166399</v>
      </c>
      <c r="AW481" s="17">
        <v>0.31269799327460601</v>
      </c>
      <c r="AX481" s="17">
        <v>0.27425197939267398</v>
      </c>
      <c r="AY481" s="17"/>
      <c r="AZ481" s="17">
        <v>0.51089145732403196</v>
      </c>
      <c r="BA481" s="17">
        <v>0.15699521537303901</v>
      </c>
      <c r="BB481" s="17"/>
      <c r="BC481" s="17">
        <v>0.17779546337961699</v>
      </c>
      <c r="BD481" s="17">
        <v>0.170132137689606</v>
      </c>
      <c r="BE481" s="17"/>
      <c r="BF481" s="17">
        <v>0.172667627326375</v>
      </c>
      <c r="BG481" s="17">
        <v>0.27034896951009202</v>
      </c>
      <c r="BH481" s="17"/>
      <c r="BI481" s="17">
        <v>0.20486468992281001</v>
      </c>
      <c r="BJ481" s="17">
        <v>0.16561338000773701</v>
      </c>
      <c r="BK481" s="17"/>
      <c r="BL481" s="17">
        <v>0.13887903342778499</v>
      </c>
      <c r="BM481" s="17">
        <v>0.171503697909274</v>
      </c>
      <c r="BN481" s="17">
        <v>0.239900030227154</v>
      </c>
      <c r="BO481" s="17">
        <v>0.60431952342426598</v>
      </c>
    </row>
    <row r="482" spans="2:67" x14ac:dyDescent="0.35">
      <c r="B482" t="s">
        <v>287</v>
      </c>
      <c r="C482" s="17">
        <v>0.16853364971575199</v>
      </c>
      <c r="D482" s="17">
        <v>0.140672315520011</v>
      </c>
      <c r="E482" s="17">
        <v>0.14636763011843201</v>
      </c>
      <c r="F482" s="17">
        <v>0.185275970003933</v>
      </c>
      <c r="G482" s="17">
        <v>0.174494293015275</v>
      </c>
      <c r="H482" s="17">
        <v>0.32154538740555799</v>
      </c>
      <c r="I482" s="17">
        <v>0.548375084936914</v>
      </c>
      <c r="J482" s="17">
        <v>0.18406856514280201</v>
      </c>
      <c r="K482" s="17">
        <v>0.42710743614826402</v>
      </c>
      <c r="L482" s="17">
        <v>3.09636091427604E-2</v>
      </c>
      <c r="M482" s="17">
        <v>0.136274759080625</v>
      </c>
      <c r="N482" s="17">
        <v>1.9460516474612999E-2</v>
      </c>
      <c r="O482" s="17">
        <v>0.48505785938829399</v>
      </c>
      <c r="P482" s="17">
        <v>0.34383491025234297</v>
      </c>
      <c r="Q482" s="17">
        <v>0.22896451266861201</v>
      </c>
      <c r="R482" s="17">
        <v>0.26132817242432099</v>
      </c>
      <c r="S482" s="17">
        <v>4.1054700646532903E-2</v>
      </c>
      <c r="T482" s="17"/>
      <c r="U482" s="17">
        <v>0.16041307301219199</v>
      </c>
      <c r="V482" s="17">
        <v>0.21583056147155999</v>
      </c>
      <c r="W482" s="17">
        <v>0.15694966184171</v>
      </c>
      <c r="X482" s="17">
        <v>0.23586064918012301</v>
      </c>
      <c r="Y482" s="17"/>
      <c r="Z482" s="17">
        <v>0.149914278111626</v>
      </c>
      <c r="AA482" s="17">
        <v>0.244991365211468</v>
      </c>
      <c r="AB482" s="17">
        <v>0.120984542008598</v>
      </c>
      <c r="AC482" s="17">
        <v>0.16851580552307499</v>
      </c>
      <c r="AD482" s="17">
        <v>0.104325797675029</v>
      </c>
      <c r="AE482" s="17">
        <v>0.19780973617002101</v>
      </c>
      <c r="AF482" s="17">
        <v>7.6247865669543197E-2</v>
      </c>
      <c r="AG482" s="17">
        <v>0.16745105911730901</v>
      </c>
      <c r="AH482" s="17">
        <v>0.40030413329409797</v>
      </c>
      <c r="AI482" s="17">
        <v>0.17046234556037099</v>
      </c>
      <c r="AJ482" s="17"/>
      <c r="AK482" s="17">
        <v>0.178251830384137</v>
      </c>
      <c r="AL482" s="17">
        <v>0.28526440731741698</v>
      </c>
      <c r="AM482" s="17">
        <v>5.7045371731715297E-2</v>
      </c>
      <c r="AN482" s="17">
        <v>0.12652428915441899</v>
      </c>
      <c r="AO482" s="17">
        <v>0.15926710176657499</v>
      </c>
      <c r="AP482" s="17">
        <v>0.20067822326662499</v>
      </c>
      <c r="AQ482" s="17">
        <v>0.22042182577915201</v>
      </c>
      <c r="AR482" s="17"/>
      <c r="AS482" s="17">
        <v>0.17432124054853099</v>
      </c>
      <c r="AT482" s="17">
        <v>0.16637795374750999</v>
      </c>
      <c r="AU482" s="17"/>
      <c r="AV482" s="17">
        <v>0.22648159076770799</v>
      </c>
      <c r="AW482" s="17">
        <v>0.22676741556920299</v>
      </c>
      <c r="AX482" s="17">
        <v>0.11557162056678499</v>
      </c>
      <c r="AY482" s="17"/>
      <c r="AZ482" s="17">
        <v>0.26240780680397102</v>
      </c>
      <c r="BA482" s="17">
        <v>0.164071367459623</v>
      </c>
      <c r="BB482" s="17"/>
      <c r="BC482" s="17">
        <v>0.15800792176134901</v>
      </c>
      <c r="BD482" s="17">
        <v>0.17502076068339401</v>
      </c>
      <c r="BE482" s="17"/>
      <c r="BF482" s="17">
        <v>0.16826613434974999</v>
      </c>
      <c r="BG482" s="17">
        <v>0.23586064918012301</v>
      </c>
      <c r="BH482" s="17"/>
      <c r="BI482" s="17">
        <v>0.17313902491847699</v>
      </c>
      <c r="BJ482" s="17">
        <v>0.16745639948405</v>
      </c>
      <c r="BK482" s="17"/>
      <c r="BL482" s="17">
        <v>0.14095458762530699</v>
      </c>
      <c r="BM482" s="17">
        <v>0.192745050007851</v>
      </c>
      <c r="BN482" s="17">
        <v>0.13352121685225499</v>
      </c>
      <c r="BO482" s="17">
        <v>0.61573918847560505</v>
      </c>
    </row>
    <row r="483" spans="2:67" x14ac:dyDescent="0.35">
      <c r="B483" t="s">
        <v>288</v>
      </c>
      <c r="C483" s="17">
        <v>0.16761941587598</v>
      </c>
      <c r="D483" s="17">
        <v>7.9218659541674202E-2</v>
      </c>
      <c r="E483" s="17">
        <v>0.149791006879715</v>
      </c>
      <c r="F483" s="17">
        <v>0.24647633271352601</v>
      </c>
      <c r="G483" s="17">
        <v>0.20534878841995999</v>
      </c>
      <c r="H483" s="17">
        <v>4.8755941639698503E-3</v>
      </c>
      <c r="I483" s="17">
        <v>0.39601237553843699</v>
      </c>
      <c r="J483" s="17">
        <v>9.4225488491938902E-2</v>
      </c>
      <c r="K483" s="17">
        <v>0.45275525013288798</v>
      </c>
      <c r="L483" s="17">
        <v>0.17927839133974299</v>
      </c>
      <c r="M483" s="17">
        <v>0.21170916735377099</v>
      </c>
      <c r="N483" s="17">
        <v>0.167989035906222</v>
      </c>
      <c r="O483" s="17">
        <v>1.44442841028479E-2</v>
      </c>
      <c r="P483" s="17">
        <v>0.152751391095136</v>
      </c>
      <c r="Q483" s="17">
        <v>0.108276790496495</v>
      </c>
      <c r="R483" s="17">
        <v>8.6426119304378796E-2</v>
      </c>
      <c r="S483" s="17">
        <v>0.231051257889408</v>
      </c>
      <c r="T483" s="17"/>
      <c r="U483" s="17">
        <v>0.15216971858123099</v>
      </c>
      <c r="V483" s="17">
        <v>0.24179402763796201</v>
      </c>
      <c r="W483" s="17">
        <v>0.254565756149359</v>
      </c>
      <c r="X483" s="17">
        <v>0.26562609743583598</v>
      </c>
      <c r="Y483" s="17"/>
      <c r="Z483" s="17">
        <v>0.118378341675832</v>
      </c>
      <c r="AA483" s="17">
        <v>0.205175862327347</v>
      </c>
      <c r="AB483" s="17">
        <v>0.17035125666593301</v>
      </c>
      <c r="AC483" s="17">
        <v>0.157772908971517</v>
      </c>
      <c r="AD483" s="17">
        <v>0.158835066700446</v>
      </c>
      <c r="AE483" s="17">
        <v>0.122804484157141</v>
      </c>
      <c r="AF483" s="17">
        <v>0.18660058840165</v>
      </c>
      <c r="AG483" s="17">
        <v>0.207032577952941</v>
      </c>
      <c r="AH483" s="17">
        <v>8.1164608270095001E-2</v>
      </c>
      <c r="AI483" s="17">
        <v>0.28036044385308201</v>
      </c>
      <c r="AJ483" s="17"/>
      <c r="AK483" s="17">
        <v>8.8725432724511902E-2</v>
      </c>
      <c r="AL483" s="17">
        <v>0.35950236901632099</v>
      </c>
      <c r="AM483" s="17">
        <v>8.9350934748094399E-2</v>
      </c>
      <c r="AN483" s="17">
        <v>0.125990763354906</v>
      </c>
      <c r="AO483" s="17">
        <v>0.27736564027650601</v>
      </c>
      <c r="AP483" s="17">
        <v>0.195919771046865</v>
      </c>
      <c r="AQ483" s="17">
        <v>0.12653443245102999</v>
      </c>
      <c r="AR483" s="17"/>
      <c r="AS483" s="17">
        <v>0.18020737963001099</v>
      </c>
      <c r="AT483" s="17">
        <v>0.16293079439305599</v>
      </c>
      <c r="AU483" s="17"/>
      <c r="AV483" s="17">
        <v>0.11656573491387701</v>
      </c>
      <c r="AW483" s="17">
        <v>0.126861783237949</v>
      </c>
      <c r="AX483" s="17">
        <v>0.248594562049574</v>
      </c>
      <c r="AY483" s="17"/>
      <c r="AZ483" s="17">
        <v>0.132311992402528</v>
      </c>
      <c r="BA483" s="17">
        <v>0.16929774454664101</v>
      </c>
      <c r="BB483" s="17"/>
      <c r="BC483" s="17">
        <v>0.248400197680407</v>
      </c>
      <c r="BD483" s="17">
        <v>0.117833415526337</v>
      </c>
      <c r="BE483" s="17"/>
      <c r="BF483" s="17">
        <v>0.16722999865114199</v>
      </c>
      <c r="BG483" s="17">
        <v>0.26562609743583598</v>
      </c>
      <c r="BH483" s="17"/>
      <c r="BI483" s="17">
        <v>8.88204218038781E-2</v>
      </c>
      <c r="BJ483" s="17">
        <v>0.186051406948467</v>
      </c>
      <c r="BK483" s="17"/>
      <c r="BL483" s="17">
        <v>0.144189108245177</v>
      </c>
      <c r="BM483" s="17">
        <v>0.18792333492625099</v>
      </c>
      <c r="BN483" s="17">
        <v>0.15426632877323401</v>
      </c>
      <c r="BO483" s="17">
        <v>0.26236764432606302</v>
      </c>
    </row>
    <row r="484" spans="2:67" x14ac:dyDescent="0.35">
      <c r="B484" t="s">
        <v>289</v>
      </c>
      <c r="C484" s="17">
        <v>0.1365481649203</v>
      </c>
      <c r="D484" s="17">
        <v>0.10276790298753501</v>
      </c>
      <c r="E484" s="17">
        <v>0.19585144508355701</v>
      </c>
      <c r="F484" s="17">
        <v>9.4471406890902401E-2</v>
      </c>
      <c r="G484" s="17">
        <v>6.170899080937E-2</v>
      </c>
      <c r="H484" s="17">
        <v>3.7801634865310602E-2</v>
      </c>
      <c r="I484" s="17">
        <v>0.189954015951352</v>
      </c>
      <c r="J484" s="17">
        <v>0.10518982382221199</v>
      </c>
      <c r="K484" s="17">
        <v>0.44169936861547199</v>
      </c>
      <c r="L484" s="17">
        <v>5.2434421535625497E-2</v>
      </c>
      <c r="M484" s="17">
        <v>0.140047450328878</v>
      </c>
      <c r="N484" s="17">
        <v>5.8426496382043197E-2</v>
      </c>
      <c r="O484" s="17">
        <v>1.54399971205648E-2</v>
      </c>
      <c r="P484" s="17">
        <v>0.22742946741209399</v>
      </c>
      <c r="Q484" s="17">
        <v>0.106527951214325</v>
      </c>
      <c r="R484" s="17">
        <v>0.28464727960512298</v>
      </c>
      <c r="S484" s="17">
        <v>6.1782854314607603E-4</v>
      </c>
      <c r="T484" s="17"/>
      <c r="U484" s="17">
        <v>0.123144788292794</v>
      </c>
      <c r="V484" s="17">
        <v>0.18540214338025099</v>
      </c>
      <c r="W484" s="17">
        <v>0.28883144715131398</v>
      </c>
      <c r="X484" s="17">
        <v>0.35691345941893299</v>
      </c>
      <c r="Y484" s="17"/>
      <c r="Z484" s="17">
        <v>8.0791716938890895E-2</v>
      </c>
      <c r="AA484" s="17">
        <v>0.202684867306273</v>
      </c>
      <c r="AB484" s="17">
        <v>0.15144059918097899</v>
      </c>
      <c r="AC484" s="17">
        <v>0.187676509980644</v>
      </c>
      <c r="AD484" s="17">
        <v>0.181748851152749</v>
      </c>
      <c r="AE484" s="17">
        <v>0.22342621585483999</v>
      </c>
      <c r="AF484" s="17">
        <v>7.76264099339848E-2</v>
      </c>
      <c r="AG484" s="17">
        <v>0.462031520948883</v>
      </c>
      <c r="AH484" s="17">
        <v>0.33575228753547498</v>
      </c>
      <c r="AI484" s="17">
        <v>0.35601752279570797</v>
      </c>
      <c r="AJ484" s="17"/>
      <c r="AK484" s="17">
        <v>6.4526881834563093E-2</v>
      </c>
      <c r="AL484" s="17">
        <v>0.20433167884223399</v>
      </c>
      <c r="AM484" s="17">
        <v>0.158337260855894</v>
      </c>
      <c r="AN484" s="17">
        <v>7.7150721290441496E-2</v>
      </c>
      <c r="AO484" s="17">
        <v>0.26436634515913299</v>
      </c>
      <c r="AP484" s="17">
        <v>0.284124511142754</v>
      </c>
      <c r="AQ484" s="17">
        <v>0.22254756350782501</v>
      </c>
      <c r="AR484" s="17"/>
      <c r="AS484" s="17">
        <v>0.18306672706212199</v>
      </c>
      <c r="AT484" s="17">
        <v>0.11922146029397999</v>
      </c>
      <c r="AU484" s="17"/>
      <c r="AV484" s="17">
        <v>0.22573145476532899</v>
      </c>
      <c r="AW484" s="17">
        <v>0.12343926623351199</v>
      </c>
      <c r="AX484" s="17">
        <v>0.20954086918564899</v>
      </c>
      <c r="AY484" s="17"/>
      <c r="AZ484" s="17">
        <v>0.26530010402479298</v>
      </c>
      <c r="BA484" s="17">
        <v>0.13042797688209101</v>
      </c>
      <c r="BB484" s="17"/>
      <c r="BC484" s="17">
        <v>0.134820156855333</v>
      </c>
      <c r="BD484" s="17">
        <v>0.13761315350056499</v>
      </c>
      <c r="BE484" s="17"/>
      <c r="BF484" s="17">
        <v>0.135672571133545</v>
      </c>
      <c r="BG484" s="17">
        <v>0.35691345941893299</v>
      </c>
      <c r="BH484" s="17"/>
      <c r="BI484" s="17">
        <v>0.20609398965677</v>
      </c>
      <c r="BJ484" s="17">
        <v>0.12028059658689599</v>
      </c>
      <c r="BK484" s="17"/>
      <c r="BL484" s="17">
        <v>7.4892268775824597E-2</v>
      </c>
      <c r="BM484" s="17">
        <v>0.14773169181145701</v>
      </c>
      <c r="BN484" s="17">
        <v>0.299601526773555</v>
      </c>
      <c r="BO484" s="17">
        <v>0.30015101032085101</v>
      </c>
    </row>
    <row r="485" spans="2:67" x14ac:dyDescent="0.35">
      <c r="B485" t="s">
        <v>290</v>
      </c>
      <c r="C485" s="17">
        <v>9.2460464123422403E-2</v>
      </c>
      <c r="D485" s="17">
        <v>6.8182853397273396E-2</v>
      </c>
      <c r="E485" s="17">
        <v>8.6855098864797795E-2</v>
      </c>
      <c r="F485" s="17">
        <v>5.0147742082894499E-2</v>
      </c>
      <c r="G485" s="17">
        <v>0.215295076681392</v>
      </c>
      <c r="H485" s="17">
        <v>2.4377970819849299E-3</v>
      </c>
      <c r="I485" s="17">
        <v>0.16634248216446401</v>
      </c>
      <c r="J485" s="17">
        <v>0.144260714152429</v>
      </c>
      <c r="K485" s="17">
        <v>0.427991448885712</v>
      </c>
      <c r="L485" s="17">
        <v>8.7324723634490106E-2</v>
      </c>
      <c r="M485" s="17">
        <v>5.99445346367991E-2</v>
      </c>
      <c r="N485" s="17">
        <v>4.9829089330713498E-2</v>
      </c>
      <c r="O485" s="17">
        <v>3.9828520708673496E-3</v>
      </c>
      <c r="P485" s="17">
        <v>6.0128574505717699E-3</v>
      </c>
      <c r="Q485" s="17">
        <v>0.331070964567448</v>
      </c>
      <c r="R485" s="17">
        <v>0.17543648651949401</v>
      </c>
      <c r="S485" s="17">
        <v>9.2674281471911404E-4</v>
      </c>
      <c r="T485" s="17"/>
      <c r="U485" s="17">
        <v>7.3281674885701406E-2</v>
      </c>
      <c r="V485" s="17">
        <v>0.18532101305769999</v>
      </c>
      <c r="W485" s="17">
        <v>0.19516708064074301</v>
      </c>
      <c r="X485" s="17">
        <v>0.214689325742321</v>
      </c>
      <c r="Y485" s="17"/>
      <c r="Z485" s="17">
        <v>9.3444275621787504E-2</v>
      </c>
      <c r="AA485" s="17">
        <v>7.8749333980103697E-2</v>
      </c>
      <c r="AB485" s="17">
        <v>7.9300733806758894E-2</v>
      </c>
      <c r="AC485" s="17">
        <v>9.2547670735987006E-2</v>
      </c>
      <c r="AD485" s="17">
        <v>5.9780929895207002E-2</v>
      </c>
      <c r="AE485" s="17">
        <v>4.0372834843927501E-2</v>
      </c>
      <c r="AF485" s="17">
        <v>0.117644403991103</v>
      </c>
      <c r="AG485" s="17">
        <v>0.46967609515678799</v>
      </c>
      <c r="AH485" s="17">
        <v>9.6574492500923301E-2</v>
      </c>
      <c r="AI485" s="17">
        <v>0.10689857649581599</v>
      </c>
      <c r="AJ485" s="17"/>
      <c r="AK485" s="17">
        <v>0.11284765184689199</v>
      </c>
      <c r="AL485" s="17">
        <v>0.12513143679580299</v>
      </c>
      <c r="AM485" s="17">
        <v>8.6332222431345099E-2</v>
      </c>
      <c r="AN485" s="17">
        <v>5.31043310285284E-2</v>
      </c>
      <c r="AO485" s="17">
        <v>0.113270462507741</v>
      </c>
      <c r="AP485" s="17">
        <v>8.2597823698361994E-2</v>
      </c>
      <c r="AQ485" s="17">
        <v>0.122175077305439</v>
      </c>
      <c r="AR485" s="17"/>
      <c r="AS485" s="17">
        <v>0.130293649039329</v>
      </c>
      <c r="AT485" s="17">
        <v>7.8368789963066607E-2</v>
      </c>
      <c r="AU485" s="17"/>
      <c r="AV485" s="17">
        <v>0.124102682710669</v>
      </c>
      <c r="AW485" s="17">
        <v>7.8084587777554795E-2</v>
      </c>
      <c r="AX485" s="17">
        <v>0.154707500191236</v>
      </c>
      <c r="AY485" s="17"/>
      <c r="AZ485" s="17">
        <v>0.23685926667209101</v>
      </c>
      <c r="BA485" s="17">
        <v>8.5596506731893104E-2</v>
      </c>
      <c r="BB485" s="17"/>
      <c r="BC485" s="17">
        <v>0.12715843780074401</v>
      </c>
      <c r="BD485" s="17">
        <v>7.1075757377041401E-2</v>
      </c>
      <c r="BE485" s="17"/>
      <c r="BF485" s="17">
        <v>9.1974803112058801E-2</v>
      </c>
      <c r="BG485" s="17">
        <v>0.214689325742321</v>
      </c>
      <c r="BH485" s="17"/>
      <c r="BI485" s="17">
        <v>0.116877683608825</v>
      </c>
      <c r="BJ485" s="17">
        <v>8.6748995634902307E-2</v>
      </c>
      <c r="BK485" s="17"/>
      <c r="BL485" s="17">
        <v>6.0374095579198497E-2</v>
      </c>
      <c r="BM485" s="17">
        <v>9.3828263876196305E-2</v>
      </c>
      <c r="BN485" s="17">
        <v>0.133385917670829</v>
      </c>
      <c r="BO485" s="17">
        <v>0.41291190925103899</v>
      </c>
    </row>
    <row r="486" spans="2:67" x14ac:dyDescent="0.35">
      <c r="B486" t="s">
        <v>123</v>
      </c>
      <c r="C486" s="17">
        <v>0.192207737401695</v>
      </c>
      <c r="D486" s="17">
        <v>0.207665945580325</v>
      </c>
      <c r="E486" s="17">
        <v>0.13220768391990501</v>
      </c>
      <c r="F486" s="17">
        <v>2.70525276960757E-3</v>
      </c>
      <c r="G486" s="17">
        <v>0.178121620338028</v>
      </c>
      <c r="H486" s="17">
        <v>0.319107590323573</v>
      </c>
      <c r="I486" s="17">
        <v>0.101192474054007</v>
      </c>
      <c r="J486" s="17">
        <v>8.4121470644859406E-2</v>
      </c>
      <c r="K486" s="17">
        <v>0</v>
      </c>
      <c r="L486" s="17">
        <v>0.43470346341815702</v>
      </c>
      <c r="M486" s="17">
        <v>0.21275740168846899</v>
      </c>
      <c r="N486" s="17">
        <v>0.37317545054012302</v>
      </c>
      <c r="O486" s="17">
        <v>1.99142603543368E-3</v>
      </c>
      <c r="P486" s="17">
        <v>0.22602707252940801</v>
      </c>
      <c r="Q486" s="17">
        <v>9.9329666450004794E-2</v>
      </c>
      <c r="R486" s="17">
        <v>0.26097188349128603</v>
      </c>
      <c r="S486" s="17">
        <v>0.194786728083994</v>
      </c>
      <c r="T486" s="17"/>
      <c r="U486" s="17">
        <v>0.19483120538410201</v>
      </c>
      <c r="V486" s="17">
        <v>0.18553043426799201</v>
      </c>
      <c r="W486" s="17">
        <v>0.14528456553614</v>
      </c>
      <c r="X486" s="17">
        <v>0.13932344337289501</v>
      </c>
      <c r="Y486" s="17"/>
      <c r="Z486" s="17">
        <v>0.21042422794900101</v>
      </c>
      <c r="AA486" s="17">
        <v>0.107488891916638</v>
      </c>
      <c r="AB486" s="17">
        <v>0.19531412238957299</v>
      </c>
      <c r="AC486" s="17">
        <v>0.23524744191184599</v>
      </c>
      <c r="AD486" s="17">
        <v>0.26807392357674398</v>
      </c>
      <c r="AE486" s="17">
        <v>0.12594530013356001</v>
      </c>
      <c r="AF486" s="17">
        <v>0.22348354850087501</v>
      </c>
      <c r="AG486" s="17">
        <v>2.8285639989977001E-2</v>
      </c>
      <c r="AH486" s="17">
        <v>0.114574710059625</v>
      </c>
      <c r="AI486" s="17">
        <v>0.18984134332689601</v>
      </c>
      <c r="AJ486" s="17"/>
      <c r="AK486" s="17">
        <v>0.18842281792610499</v>
      </c>
      <c r="AL486" s="17">
        <v>4.8030354838434701E-2</v>
      </c>
      <c r="AM486" s="17">
        <v>0.35847518349242802</v>
      </c>
      <c r="AN486" s="17">
        <v>0.24589224762180101</v>
      </c>
      <c r="AO486" s="17">
        <v>4.6605320872365297E-2</v>
      </c>
      <c r="AP486" s="17">
        <v>0.152647864741487</v>
      </c>
      <c r="AQ486" s="17">
        <v>0.16094386023933199</v>
      </c>
      <c r="AR486" s="17"/>
      <c r="AS486" s="17">
        <v>0.14731153709101499</v>
      </c>
      <c r="AT486" s="17">
        <v>0.20893016315629101</v>
      </c>
      <c r="AU486" s="17"/>
      <c r="AV486" s="17">
        <v>0.200327097057626</v>
      </c>
      <c r="AW486" s="17">
        <v>0.142502246476164</v>
      </c>
      <c r="AX486" s="17">
        <v>0.117115017216019</v>
      </c>
      <c r="AY486" s="17"/>
      <c r="AZ486" s="17">
        <v>0.106609436046445</v>
      </c>
      <c r="BA486" s="17">
        <v>0.19627662913015401</v>
      </c>
      <c r="BB486" s="17"/>
      <c r="BC486" s="17">
        <v>0.166877913136939</v>
      </c>
      <c r="BD486" s="17">
        <v>0.20781876036449001</v>
      </c>
      <c r="BE486" s="17"/>
      <c r="BF486" s="17">
        <v>0.19241786649381801</v>
      </c>
      <c r="BG486" s="17">
        <v>0.13932344337289501</v>
      </c>
      <c r="BH486" s="17"/>
      <c r="BI486" s="17">
        <v>0.205710463947266</v>
      </c>
      <c r="BJ486" s="17">
        <v>0.189049294352098</v>
      </c>
      <c r="BK486" s="17"/>
      <c r="BL486" s="17">
        <v>0.26488301415368698</v>
      </c>
      <c r="BM486" s="17">
        <v>0.118626524298326</v>
      </c>
      <c r="BN486" s="17">
        <v>0.16884874686639301</v>
      </c>
      <c r="BO486" s="17">
        <v>0.186384502726235</v>
      </c>
    </row>
    <row r="487" spans="2:67" x14ac:dyDescent="0.35">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17"/>
      <c r="BB487" s="17"/>
      <c r="BC487" s="17"/>
      <c r="BD487" s="17"/>
      <c r="BE487" s="17"/>
      <c r="BF487" s="17"/>
      <c r="BG487" s="17"/>
      <c r="BH487" s="17"/>
      <c r="BI487" s="17"/>
      <c r="BJ487" s="17"/>
      <c r="BK487" s="17"/>
      <c r="BL487" s="17"/>
      <c r="BM487" s="17"/>
      <c r="BN487" s="17"/>
      <c r="BO487" s="17"/>
    </row>
    <row r="488" spans="2:67" x14ac:dyDescent="0.35">
      <c r="B488" s="6" t="s">
        <v>304</v>
      </c>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17"/>
      <c r="BB488" s="17"/>
      <c r="BC488" s="17"/>
      <c r="BD488" s="17"/>
      <c r="BE488" s="17"/>
      <c r="BF488" s="17"/>
      <c r="BG488" s="17"/>
      <c r="BH488" s="17"/>
      <c r="BI488" s="17"/>
      <c r="BJ488" s="17"/>
      <c r="BK488" s="17"/>
      <c r="BL488" s="17"/>
      <c r="BM488" s="17"/>
      <c r="BN488" s="17"/>
      <c r="BO488" s="17"/>
    </row>
    <row r="489" spans="2:67" x14ac:dyDescent="0.35">
      <c r="B489" s="24" t="s">
        <v>85</v>
      </c>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17"/>
      <c r="BB489" s="17"/>
      <c r="BC489" s="17"/>
      <c r="BD489" s="17"/>
      <c r="BE489" s="17"/>
      <c r="BF489" s="17"/>
      <c r="BG489" s="17"/>
      <c r="BH489" s="17"/>
      <c r="BI489" s="17"/>
      <c r="BJ489" s="17"/>
      <c r="BK489" s="17"/>
      <c r="BL489" s="17"/>
      <c r="BM489" s="17"/>
      <c r="BN489" s="17"/>
      <c r="BO489" s="17"/>
    </row>
    <row r="490" spans="2:67" x14ac:dyDescent="0.35">
      <c r="B490" t="s">
        <v>300</v>
      </c>
      <c r="C490" s="17">
        <v>0.229867494333163</v>
      </c>
      <c r="D490" s="17">
        <v>0.19257627554422599</v>
      </c>
      <c r="E490" s="17">
        <v>0.28038332070765798</v>
      </c>
      <c r="F490" s="17">
        <v>0.26833171770781999</v>
      </c>
      <c r="G490" s="17">
        <v>0.14750104836005001</v>
      </c>
      <c r="H490" s="17">
        <v>0.319107590323573</v>
      </c>
      <c r="I490" s="17">
        <v>0.32123060640708001</v>
      </c>
      <c r="J490" s="17">
        <v>0.26200510446240299</v>
      </c>
      <c r="K490" s="17">
        <v>2.6520382123439699E-3</v>
      </c>
      <c r="L490" s="17">
        <v>0.28752844586103199</v>
      </c>
      <c r="M490" s="17">
        <v>0.16892293126640501</v>
      </c>
      <c r="N490" s="17">
        <v>0.27011670218198502</v>
      </c>
      <c r="O490" s="17">
        <v>0.48207072033514298</v>
      </c>
      <c r="P490" s="17">
        <v>0.42292310701108898</v>
      </c>
      <c r="Q490" s="17">
        <v>6.17033859765884E-3</v>
      </c>
      <c r="R490" s="17">
        <v>2.3497251647319299E-2</v>
      </c>
      <c r="S490" s="17">
        <v>0.234914685915807</v>
      </c>
      <c r="T490" s="17"/>
      <c r="U490" s="17">
        <v>0.23457148520095</v>
      </c>
      <c r="V490" s="17">
        <v>0.21055875153235801</v>
      </c>
      <c r="W490" s="17">
        <v>0.182203039134824</v>
      </c>
      <c r="X490" s="17">
        <v>0.19863229506107</v>
      </c>
      <c r="Y490" s="17"/>
      <c r="Z490" s="17">
        <v>0.23625967119617999</v>
      </c>
      <c r="AA490" s="17">
        <v>0.24037489126452699</v>
      </c>
      <c r="AB490" s="17">
        <v>0.25234583786575399</v>
      </c>
      <c r="AC490" s="17">
        <v>0.226638458523647</v>
      </c>
      <c r="AD490" s="17">
        <v>0.29689951400887898</v>
      </c>
      <c r="AE490" s="17">
        <v>0.10857396199611399</v>
      </c>
      <c r="AF490" s="17">
        <v>0.28354811350793102</v>
      </c>
      <c r="AG490" s="17">
        <v>0.21114081590752701</v>
      </c>
      <c r="AH490" s="17">
        <v>9.2796977506987399E-2</v>
      </c>
      <c r="AI490" s="17">
        <v>0.14196240893693399</v>
      </c>
      <c r="AJ490" s="17"/>
      <c r="AK490" s="17">
        <v>0.27000162953297702</v>
      </c>
      <c r="AL490" s="17">
        <v>0.15863899994251199</v>
      </c>
      <c r="AM490" s="17">
        <v>0.25207120838468799</v>
      </c>
      <c r="AN490" s="17">
        <v>0.27781228590080898</v>
      </c>
      <c r="AO490" s="17">
        <v>0.230998979989682</v>
      </c>
      <c r="AP490" s="17">
        <v>8.9353102611353305E-2</v>
      </c>
      <c r="AQ490" s="17">
        <v>0.227306913178113</v>
      </c>
      <c r="AR490" s="17"/>
      <c r="AS490" s="17">
        <v>0.16708545930766</v>
      </c>
      <c r="AT490" s="17">
        <v>0.25325183225421999</v>
      </c>
      <c r="AU490" s="17"/>
      <c r="AV490" s="17">
        <v>8.9774028333910905E-2</v>
      </c>
      <c r="AW490" s="17">
        <v>0.26720941907881901</v>
      </c>
      <c r="AX490" s="17">
        <v>0.167338932302566</v>
      </c>
      <c r="AY490" s="17"/>
      <c r="AZ490" s="17">
        <v>0.17973454276672399</v>
      </c>
      <c r="BA490" s="17">
        <v>0.23225055040696699</v>
      </c>
      <c r="BB490" s="17"/>
      <c r="BC490" s="17">
        <v>0.21292239065653401</v>
      </c>
      <c r="BD490" s="17">
        <v>0.24031093049118099</v>
      </c>
      <c r="BE490" s="17"/>
      <c r="BF490" s="17">
        <v>0.22999160346964401</v>
      </c>
      <c r="BG490" s="17">
        <v>0.19863229506107</v>
      </c>
      <c r="BH490" s="17"/>
      <c r="BI490" s="17">
        <v>0.196542095878808</v>
      </c>
      <c r="BJ490" s="17">
        <v>0.23766268834586399</v>
      </c>
      <c r="BK490" s="17"/>
      <c r="BL490" s="17">
        <v>0.294864402671284</v>
      </c>
      <c r="BM490" s="17">
        <v>0.16416377878997601</v>
      </c>
      <c r="BN490" s="17">
        <v>0.17483687938558001</v>
      </c>
      <c r="BO490" s="17">
        <v>0.31839570528680899</v>
      </c>
    </row>
    <row r="491" spans="2:67" x14ac:dyDescent="0.35">
      <c r="B491" t="s">
        <v>301</v>
      </c>
      <c r="C491" s="17">
        <v>0.41431059049658397</v>
      </c>
      <c r="D491" s="17">
        <v>0.47214790611720098</v>
      </c>
      <c r="E491" s="17">
        <v>0.462918123421804</v>
      </c>
      <c r="F491" s="17">
        <v>0.32106451368428901</v>
      </c>
      <c r="G491" s="17">
        <v>0.32562266869807799</v>
      </c>
      <c r="H491" s="17">
        <v>0.361784819352854</v>
      </c>
      <c r="I491" s="17">
        <v>0.367170548206741</v>
      </c>
      <c r="J491" s="17">
        <v>0.29544332029027298</v>
      </c>
      <c r="K491" s="17">
        <v>1.7680254748959801E-3</v>
      </c>
      <c r="L491" s="17">
        <v>0.47417390796005698</v>
      </c>
      <c r="M491" s="17">
        <v>0.41644595087152603</v>
      </c>
      <c r="N491" s="17">
        <v>0.54436485396970002</v>
      </c>
      <c r="O491" s="17">
        <v>0.50248928254429204</v>
      </c>
      <c r="P491" s="17">
        <v>0.34834390492336398</v>
      </c>
      <c r="Q491" s="17">
        <v>0.43142857718411498</v>
      </c>
      <c r="R491" s="17">
        <v>0.459371188258547</v>
      </c>
      <c r="S491" s="17">
        <v>0.34496424176662799</v>
      </c>
      <c r="T491" s="17"/>
      <c r="U491" s="17">
        <v>0.402005361608407</v>
      </c>
      <c r="V491" s="17">
        <v>0.45732088908693003</v>
      </c>
      <c r="W491" s="17">
        <v>0.55776121788877597</v>
      </c>
      <c r="X491" s="17">
        <v>0.66287333832058304</v>
      </c>
      <c r="Y491" s="17"/>
      <c r="Z491" s="17">
        <v>0.37226291172099801</v>
      </c>
      <c r="AA491" s="17">
        <v>0.47841722369239997</v>
      </c>
      <c r="AB491" s="17">
        <v>0.425051863101026</v>
      </c>
      <c r="AC491" s="17">
        <v>0.46298931410702898</v>
      </c>
      <c r="AD491" s="17">
        <v>0.25667888542245698</v>
      </c>
      <c r="AE491" s="17">
        <v>0.45014324426380298</v>
      </c>
      <c r="AF491" s="17">
        <v>0.57133787309623896</v>
      </c>
      <c r="AG491" s="17">
        <v>0.61284391876294697</v>
      </c>
      <c r="AH491" s="17">
        <v>0.75370486683544502</v>
      </c>
      <c r="AI491" s="17">
        <v>0.64768788708971103</v>
      </c>
      <c r="AJ491" s="17"/>
      <c r="AK491" s="17">
        <v>0.45237291717765599</v>
      </c>
      <c r="AL491" s="17">
        <v>0.438997447047347</v>
      </c>
      <c r="AM491" s="17">
        <v>0.44305379989443899</v>
      </c>
      <c r="AN491" s="17">
        <v>0.31520608655999499</v>
      </c>
      <c r="AO491" s="17">
        <v>0.42999258707397803</v>
      </c>
      <c r="AP491" s="17">
        <v>0.67507961143782802</v>
      </c>
      <c r="AQ491" s="17">
        <v>0.46801734528570699</v>
      </c>
      <c r="AR491" s="17"/>
      <c r="AS491" s="17">
        <v>0.65096034242901502</v>
      </c>
      <c r="AT491" s="17">
        <v>0.32616598406777703</v>
      </c>
      <c r="AU491" s="17"/>
      <c r="AV491" s="17">
        <v>0.63036237449685895</v>
      </c>
      <c r="AW491" s="17">
        <v>0.67733051528063803</v>
      </c>
      <c r="AX491" s="17">
        <v>0.65635813779218299</v>
      </c>
      <c r="AY491" s="17"/>
      <c r="AZ491" s="17">
        <v>0.77302181492491995</v>
      </c>
      <c r="BA491" s="17">
        <v>0.39725935103419602</v>
      </c>
      <c r="BB491" s="17"/>
      <c r="BC491" s="17">
        <v>0.44436117995017399</v>
      </c>
      <c r="BD491" s="17">
        <v>0.39579011293218602</v>
      </c>
      <c r="BE491" s="17"/>
      <c r="BF491" s="17">
        <v>0.41332295767486998</v>
      </c>
      <c r="BG491" s="17">
        <v>0.66287333832058304</v>
      </c>
      <c r="BH491" s="17"/>
      <c r="BI491" s="17">
        <v>0.61477191954018295</v>
      </c>
      <c r="BJ491" s="17">
        <v>0.36742037989402698</v>
      </c>
      <c r="BK491" s="17"/>
      <c r="BL491" s="17">
        <v>0.184854635475771</v>
      </c>
      <c r="BM491" s="17">
        <v>0.57942768473560202</v>
      </c>
      <c r="BN491" s="17">
        <v>0.67607944592549896</v>
      </c>
      <c r="BO491" s="17">
        <v>0.66294725550931499</v>
      </c>
    </row>
    <row r="492" spans="2:67" x14ac:dyDescent="0.35">
      <c r="B492" t="s">
        <v>302</v>
      </c>
      <c r="C492" s="17">
        <v>0.32730167338098298</v>
      </c>
      <c r="D492" s="17">
        <v>0.28986600984781302</v>
      </c>
      <c r="E492" s="17">
        <v>0.24996009107022499</v>
      </c>
      <c r="F492" s="17">
        <v>0.410603768607891</v>
      </c>
      <c r="G492" s="17">
        <v>0.49625571096389398</v>
      </c>
      <c r="H492" s="17">
        <v>0.319107590323573</v>
      </c>
      <c r="I492" s="17">
        <v>0.31159884538617999</v>
      </c>
      <c r="J492" s="17">
        <v>0.44246969072952902</v>
      </c>
      <c r="K492" s="17">
        <v>0.99557993631275998</v>
      </c>
      <c r="L492" s="17">
        <v>0.233588715767066</v>
      </c>
      <c r="M492" s="17">
        <v>0.36501602167623398</v>
      </c>
      <c r="N492" s="17">
        <v>0.11767376658951401</v>
      </c>
      <c r="O492" s="17">
        <v>1.54399971205648E-2</v>
      </c>
      <c r="P492" s="17">
        <v>0.13193844178192299</v>
      </c>
      <c r="Q492" s="17">
        <v>0.46307141776822203</v>
      </c>
      <c r="R492" s="17">
        <v>0.51695341562761599</v>
      </c>
      <c r="S492" s="17">
        <v>0.42012107231756401</v>
      </c>
      <c r="T492" s="17"/>
      <c r="U492" s="17">
        <v>0.33324654687078697</v>
      </c>
      <c r="V492" s="17">
        <v>0.31328339111950099</v>
      </c>
      <c r="W492" s="17">
        <v>0.23039960894449199</v>
      </c>
      <c r="X492" s="17">
        <v>0.115551169355286</v>
      </c>
      <c r="Y492" s="17"/>
      <c r="Z492" s="17">
        <v>0.34577476009790298</v>
      </c>
      <c r="AA492" s="17">
        <v>0.28120788504307298</v>
      </c>
      <c r="AB492" s="17">
        <v>0.32173550775270199</v>
      </c>
      <c r="AC492" s="17">
        <v>0.264038657132876</v>
      </c>
      <c r="AD492" s="17">
        <v>0.41244715357385098</v>
      </c>
      <c r="AE492" s="17">
        <v>0.35980693366000899</v>
      </c>
      <c r="AF492" s="17">
        <v>0.14511401339582999</v>
      </c>
      <c r="AG492" s="17">
        <v>0.17601526532952599</v>
      </c>
      <c r="AH492" s="17">
        <v>0.14252536698781501</v>
      </c>
      <c r="AI492" s="17">
        <v>0.164254892166844</v>
      </c>
      <c r="AJ492" s="17"/>
      <c r="AK492" s="17">
        <v>0.240437681817638</v>
      </c>
      <c r="AL492" s="17">
        <v>0.34543658285642698</v>
      </c>
      <c r="AM492" s="17">
        <v>0.29318741180311902</v>
      </c>
      <c r="AN492" s="17">
        <v>0.39246359666021002</v>
      </c>
      <c r="AO492" s="17">
        <v>0.32552716100901302</v>
      </c>
      <c r="AP492" s="17">
        <v>0.23428975675841601</v>
      </c>
      <c r="AQ492" s="17">
        <v>0.240330598422202</v>
      </c>
      <c r="AR492" s="17"/>
      <c r="AS492" s="17">
        <v>0.181852989792954</v>
      </c>
      <c r="AT492" s="17">
        <v>0.38147674377833302</v>
      </c>
      <c r="AU492" s="17"/>
      <c r="AV492" s="17">
        <v>0.27980224241760998</v>
      </c>
      <c r="AW492" s="17">
        <v>5.5151902820758998E-2</v>
      </c>
      <c r="AX492" s="17">
        <v>0.17630292990525101</v>
      </c>
      <c r="AY492" s="17"/>
      <c r="AZ492" s="17">
        <v>4.7045094402331102E-2</v>
      </c>
      <c r="BA492" s="17">
        <v>0.34062359283496801</v>
      </c>
      <c r="BB492" s="17"/>
      <c r="BC492" s="17">
        <v>0.302568448729435</v>
      </c>
      <c r="BD492" s="17">
        <v>0.34254500606041799</v>
      </c>
      <c r="BE492" s="17"/>
      <c r="BF492" s="17">
        <v>0.32814303738110401</v>
      </c>
      <c r="BG492" s="17">
        <v>0.115551169355286</v>
      </c>
      <c r="BH492" s="17"/>
      <c r="BI492" s="17">
        <v>0.179919935870442</v>
      </c>
      <c r="BJ492" s="17">
        <v>0.36177595699374399</v>
      </c>
      <c r="BK492" s="17"/>
      <c r="BL492" s="17">
        <v>0.47316702202891597</v>
      </c>
      <c r="BM492" s="17">
        <v>0.241200369562628</v>
      </c>
      <c r="BN492" s="17">
        <v>0.13995738796739199</v>
      </c>
      <c r="BO492" s="17">
        <v>1.7948707383264199E-2</v>
      </c>
    </row>
    <row r="493" spans="2:67" x14ac:dyDescent="0.35">
      <c r="B493" t="s">
        <v>83</v>
      </c>
      <c r="C493" s="17">
        <v>2.8520241789270599E-2</v>
      </c>
      <c r="D493" s="17">
        <v>4.54098084907597E-2</v>
      </c>
      <c r="E493" s="17">
        <v>6.7384648003127904E-3</v>
      </c>
      <c r="F493" s="17">
        <v>0</v>
      </c>
      <c r="G493" s="17">
        <v>3.0620571977978302E-2</v>
      </c>
      <c r="H493" s="17">
        <v>0</v>
      </c>
      <c r="I493" s="17">
        <v>0</v>
      </c>
      <c r="J493" s="17">
        <v>8.18845177951639E-5</v>
      </c>
      <c r="K493" s="17">
        <v>0</v>
      </c>
      <c r="L493" s="17">
        <v>4.7089304118441604E-3</v>
      </c>
      <c r="M493" s="17">
        <v>4.96150961858354E-2</v>
      </c>
      <c r="N493" s="17">
        <v>6.7844677258800806E-2</v>
      </c>
      <c r="O493" s="17">
        <v>0</v>
      </c>
      <c r="P493" s="17">
        <v>9.6794546283623897E-2</v>
      </c>
      <c r="Q493" s="17">
        <v>9.9329666450004794E-2</v>
      </c>
      <c r="R493" s="17">
        <v>1.78144466517421E-4</v>
      </c>
      <c r="S493" s="17">
        <v>0</v>
      </c>
      <c r="T493" s="17"/>
      <c r="U493" s="17">
        <v>3.0176606319856299E-2</v>
      </c>
      <c r="V493" s="17">
        <v>1.8836968261211302E-2</v>
      </c>
      <c r="W493" s="17">
        <v>2.9636134031907398E-2</v>
      </c>
      <c r="X493" s="17">
        <v>2.29431972630607E-2</v>
      </c>
      <c r="Y493" s="17"/>
      <c r="Z493" s="17">
        <v>4.5702656984918599E-2</v>
      </c>
      <c r="AA493" s="17">
        <v>0</v>
      </c>
      <c r="AB493" s="17">
        <v>8.6679128051761402E-4</v>
      </c>
      <c r="AC493" s="17">
        <v>4.6333570236448102E-2</v>
      </c>
      <c r="AD493" s="17">
        <v>3.3974446994813098E-2</v>
      </c>
      <c r="AE493" s="17">
        <v>8.1475860080073806E-2</v>
      </c>
      <c r="AF493" s="17">
        <v>0</v>
      </c>
      <c r="AG493" s="17">
        <v>0</v>
      </c>
      <c r="AH493" s="17">
        <v>1.0972788669753E-2</v>
      </c>
      <c r="AI493" s="17">
        <v>4.6094811806510601E-2</v>
      </c>
      <c r="AJ493" s="17"/>
      <c r="AK493" s="17">
        <v>3.7187771471728998E-2</v>
      </c>
      <c r="AL493" s="17">
        <v>5.6926970153714999E-2</v>
      </c>
      <c r="AM493" s="17">
        <v>1.16875799177533E-2</v>
      </c>
      <c r="AN493" s="17">
        <v>1.45180308789855E-2</v>
      </c>
      <c r="AO493" s="17">
        <v>1.34812719273273E-2</v>
      </c>
      <c r="AP493" s="17">
        <v>1.2775291924024799E-3</v>
      </c>
      <c r="AQ493" s="17">
        <v>6.4345143113977904E-2</v>
      </c>
      <c r="AR493" s="17"/>
      <c r="AS493" s="17">
        <v>1.01208470371184E-4</v>
      </c>
      <c r="AT493" s="17">
        <v>3.9105439899669497E-2</v>
      </c>
      <c r="AU493" s="17"/>
      <c r="AV493" s="17">
        <v>6.1354751620303305E-5</v>
      </c>
      <c r="AW493" s="17">
        <v>3.0816281978293501E-4</v>
      </c>
      <c r="AX493" s="17">
        <v>0</v>
      </c>
      <c r="AY493" s="17"/>
      <c r="AZ493" s="17">
        <v>1.98547906025109E-4</v>
      </c>
      <c r="BA493" s="17">
        <v>2.9866505723869501E-2</v>
      </c>
      <c r="BB493" s="17"/>
      <c r="BC493" s="17">
        <v>4.01479806638569E-2</v>
      </c>
      <c r="BD493" s="17">
        <v>2.1353950516214502E-2</v>
      </c>
      <c r="BE493" s="17"/>
      <c r="BF493" s="17">
        <v>2.8542401474382199E-2</v>
      </c>
      <c r="BG493" s="17">
        <v>2.29431972630607E-2</v>
      </c>
      <c r="BH493" s="17"/>
      <c r="BI493" s="17">
        <v>8.7660487105675807E-3</v>
      </c>
      <c r="BJ493" s="17">
        <v>3.31409747663651E-2</v>
      </c>
      <c r="BK493" s="17"/>
      <c r="BL493" s="17">
        <v>4.7113939824027999E-2</v>
      </c>
      <c r="BM493" s="17">
        <v>1.52081669117932E-2</v>
      </c>
      <c r="BN493" s="17">
        <v>9.1262867215298107E-3</v>
      </c>
      <c r="BO493" s="17">
        <v>7.0833182061245297E-4</v>
      </c>
    </row>
    <row r="494" spans="2:67" x14ac:dyDescent="0.35">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17"/>
      <c r="BB494" s="17"/>
      <c r="BC494" s="17"/>
      <c r="BD494" s="17"/>
      <c r="BE494" s="17"/>
      <c r="BF494" s="17"/>
      <c r="BG494" s="17"/>
      <c r="BH494" s="17"/>
      <c r="BI494" s="17"/>
      <c r="BJ494" s="17"/>
      <c r="BK494" s="17"/>
      <c r="BL494" s="17"/>
      <c r="BM494" s="17"/>
      <c r="BN494" s="17"/>
      <c r="BO494" s="17"/>
    </row>
    <row r="495" spans="2:67" x14ac:dyDescent="0.35">
      <c r="B495" s="6" t="s">
        <v>305</v>
      </c>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17"/>
      <c r="BB495" s="17"/>
      <c r="BC495" s="17"/>
      <c r="BD495" s="17"/>
      <c r="BE495" s="17"/>
      <c r="BF495" s="17"/>
      <c r="BG495" s="17"/>
      <c r="BH495" s="17"/>
      <c r="BI495" s="17"/>
      <c r="BJ495" s="17"/>
      <c r="BK495" s="17"/>
      <c r="BL495" s="17"/>
      <c r="BM495" s="17"/>
      <c r="BN495" s="17"/>
      <c r="BO495" s="17"/>
    </row>
    <row r="496" spans="2:67" x14ac:dyDescent="0.35">
      <c r="B496" s="24" t="s">
        <v>85</v>
      </c>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17"/>
      <c r="BB496" s="17"/>
      <c r="BC496" s="17"/>
      <c r="BD496" s="17"/>
      <c r="BE496" s="17"/>
      <c r="BF496" s="17"/>
      <c r="BG496" s="17"/>
      <c r="BH496" s="17"/>
      <c r="BI496" s="17"/>
      <c r="BJ496" s="17"/>
      <c r="BK496" s="17"/>
      <c r="BL496" s="17"/>
      <c r="BM496" s="17"/>
      <c r="BN496" s="17"/>
      <c r="BO496" s="17"/>
    </row>
    <row r="497" spans="2:67" x14ac:dyDescent="0.35">
      <c r="B497" t="s">
        <v>300</v>
      </c>
      <c r="C497" s="17">
        <v>0.236517706883623</v>
      </c>
      <c r="D497" s="17">
        <v>0.27345265335539798</v>
      </c>
      <c r="E497" s="17">
        <v>0.239752255833729</v>
      </c>
      <c r="F497" s="17">
        <v>0.232895537640188</v>
      </c>
      <c r="G497" s="17">
        <v>0.14410764446400401</v>
      </c>
      <c r="H497" s="17">
        <v>0.319107590323573</v>
      </c>
      <c r="I497" s="17">
        <v>0.16447904855942699</v>
      </c>
      <c r="J497" s="17">
        <v>0.354223892222016</v>
      </c>
      <c r="K497" s="17">
        <v>0.54636073712966404</v>
      </c>
      <c r="L497" s="17">
        <v>0.231993438414935</v>
      </c>
      <c r="M497" s="17">
        <v>0.186141515977615</v>
      </c>
      <c r="N497" s="17">
        <v>0.176365826443657</v>
      </c>
      <c r="O497" s="17">
        <v>9.9571301771683805E-4</v>
      </c>
      <c r="P497" s="17">
        <v>0.41670990743441899</v>
      </c>
      <c r="Q497" s="17">
        <v>2.71172158531072E-2</v>
      </c>
      <c r="R497" s="17">
        <v>8.8654078282080495E-2</v>
      </c>
      <c r="S497" s="17">
        <v>0.27056138717807598</v>
      </c>
      <c r="T497" s="17"/>
      <c r="U497" s="17">
        <v>0.228458823377927</v>
      </c>
      <c r="V497" s="17">
        <v>0.30264960202816699</v>
      </c>
      <c r="W497" s="17">
        <v>0.121840710405953</v>
      </c>
      <c r="X497" s="17">
        <v>0.17961920732119799</v>
      </c>
      <c r="Y497" s="17"/>
      <c r="Z497" s="17">
        <v>0.17677465143079099</v>
      </c>
      <c r="AA497" s="17">
        <v>0.25720243041864199</v>
      </c>
      <c r="AB497" s="17">
        <v>0.293866418561474</v>
      </c>
      <c r="AC497" s="17">
        <v>0.28336905132039197</v>
      </c>
      <c r="AD497" s="17">
        <v>0.40121619322497598</v>
      </c>
      <c r="AE497" s="17">
        <v>0.139052067062371</v>
      </c>
      <c r="AF497" s="17">
        <v>0.32386376640477699</v>
      </c>
      <c r="AG497" s="17">
        <v>0.216902610970896</v>
      </c>
      <c r="AH497" s="17">
        <v>0.198467634556871</v>
      </c>
      <c r="AI497" s="17">
        <v>0.115043578981738</v>
      </c>
      <c r="AJ497" s="17"/>
      <c r="AK497" s="17">
        <v>0.211987327663647</v>
      </c>
      <c r="AL497" s="17">
        <v>0.18538454734042001</v>
      </c>
      <c r="AM497" s="17">
        <v>0.310209705721749</v>
      </c>
      <c r="AN497" s="17">
        <v>0.26079609455876002</v>
      </c>
      <c r="AO497" s="17">
        <v>0.35159395742459398</v>
      </c>
      <c r="AP497" s="17">
        <v>0.190909214241303</v>
      </c>
      <c r="AQ497" s="17">
        <v>0.18962757924631901</v>
      </c>
      <c r="AR497" s="17"/>
      <c r="AS497" s="17">
        <v>0.161067982404344</v>
      </c>
      <c r="AT497" s="17">
        <v>0.26462036160893598</v>
      </c>
      <c r="AU497" s="17"/>
      <c r="AV497" s="17">
        <v>0.122903301016905</v>
      </c>
      <c r="AW497" s="17">
        <v>0.171013364397478</v>
      </c>
      <c r="AX497" s="17">
        <v>0.20006930314798599</v>
      </c>
      <c r="AY497" s="17"/>
      <c r="AZ497" s="17">
        <v>0.18366644825852699</v>
      </c>
      <c r="BA497" s="17">
        <v>0.23902997693634101</v>
      </c>
      <c r="BB497" s="17"/>
      <c r="BC497" s="17">
        <v>0.19873985539592001</v>
      </c>
      <c r="BD497" s="17">
        <v>0.25980057299810499</v>
      </c>
      <c r="BE497" s="17"/>
      <c r="BF497" s="17">
        <v>0.23674378591664799</v>
      </c>
      <c r="BG497" s="17">
        <v>0.17961920732119799</v>
      </c>
      <c r="BH497" s="17"/>
      <c r="BI497" s="17">
        <v>0.18480302924835401</v>
      </c>
      <c r="BJ497" s="17">
        <v>0.24861436481326199</v>
      </c>
      <c r="BK497" s="17"/>
      <c r="BL497" s="17">
        <v>0.286640181059995</v>
      </c>
      <c r="BM497" s="17">
        <v>0.18708260244316699</v>
      </c>
      <c r="BN497" s="17">
        <v>0.19238071003200799</v>
      </c>
      <c r="BO497" s="17">
        <v>0.277763937999079</v>
      </c>
    </row>
    <row r="498" spans="2:67" x14ac:dyDescent="0.35">
      <c r="B498" t="s">
        <v>301</v>
      </c>
      <c r="C498" s="17">
        <v>0.37998559098481499</v>
      </c>
      <c r="D498" s="17">
        <v>0.306906437898603</v>
      </c>
      <c r="E498" s="17">
        <v>0.52625229740808299</v>
      </c>
      <c r="F498" s="17">
        <v>0.38136260676477002</v>
      </c>
      <c r="G498" s="17">
        <v>0.47651712095417398</v>
      </c>
      <c r="H498" s="17">
        <v>7.3133912459547798E-3</v>
      </c>
      <c r="I498" s="17">
        <v>0.21356554973823899</v>
      </c>
      <c r="J498" s="17">
        <v>0.25223567167236599</v>
      </c>
      <c r="K498" s="17">
        <v>1.370791972976E-2</v>
      </c>
      <c r="L498" s="17">
        <v>0.238776208493134</v>
      </c>
      <c r="M498" s="17">
        <v>0.40311420630809802</v>
      </c>
      <c r="N498" s="17">
        <v>0.63811572970802799</v>
      </c>
      <c r="O498" s="17">
        <v>0.99701286094684904</v>
      </c>
      <c r="P498" s="17">
        <v>0.32793163986234702</v>
      </c>
      <c r="Q498" s="17">
        <v>0.56363461961822103</v>
      </c>
      <c r="R498" s="17">
        <v>0.39439250609030302</v>
      </c>
      <c r="S498" s="17">
        <v>4.6771614302370201E-2</v>
      </c>
      <c r="T498" s="17"/>
      <c r="U498" s="17">
        <v>0.36884521174125101</v>
      </c>
      <c r="V498" s="17">
        <v>0.40236009319221</v>
      </c>
      <c r="W498" s="17">
        <v>0.60727853047634595</v>
      </c>
      <c r="X498" s="17">
        <v>0.665704459032329</v>
      </c>
      <c r="Y498" s="17"/>
      <c r="Z498" s="17">
        <v>0.331659154481593</v>
      </c>
      <c r="AA498" s="17">
        <v>0.45270703092813902</v>
      </c>
      <c r="AB498" s="17">
        <v>0.41329242290107798</v>
      </c>
      <c r="AC498" s="17">
        <v>0.48197450478574999</v>
      </c>
      <c r="AD498" s="17">
        <v>0.25162746553413801</v>
      </c>
      <c r="AE498" s="17">
        <v>0.38312158928887902</v>
      </c>
      <c r="AF498" s="17">
        <v>0.38929188824731298</v>
      </c>
      <c r="AG498" s="17">
        <v>0.63566867136131</v>
      </c>
      <c r="AH498" s="17">
        <v>0.65772282480900401</v>
      </c>
      <c r="AI498" s="17">
        <v>0.65184816295402204</v>
      </c>
      <c r="AJ498" s="17"/>
      <c r="AK498" s="17">
        <v>0.31976895709795999</v>
      </c>
      <c r="AL498" s="17">
        <v>0.423747238509256</v>
      </c>
      <c r="AM498" s="17">
        <v>0.36706603551902101</v>
      </c>
      <c r="AN498" s="17">
        <v>0.31225219523062703</v>
      </c>
      <c r="AO498" s="17">
        <v>0.44462593052976102</v>
      </c>
      <c r="AP498" s="17">
        <v>0.623313999748206</v>
      </c>
      <c r="AQ498" s="17">
        <v>0.53329045251301499</v>
      </c>
      <c r="AR498" s="17"/>
      <c r="AS498" s="17">
        <v>0.62564948181108804</v>
      </c>
      <c r="AT498" s="17">
        <v>0.288483500685418</v>
      </c>
      <c r="AU498" s="17"/>
      <c r="AV498" s="17">
        <v>0.53228411739230197</v>
      </c>
      <c r="AW498" s="17">
        <v>0.68530444608095697</v>
      </c>
      <c r="AX498" s="17">
        <v>0.68217477356446299</v>
      </c>
      <c r="AY498" s="17"/>
      <c r="AZ498" s="17">
        <v>0.75333471384565598</v>
      </c>
      <c r="BA498" s="17">
        <v>0.36223854304362502</v>
      </c>
      <c r="BB498" s="17"/>
      <c r="BC498" s="17">
        <v>0.39718984232397198</v>
      </c>
      <c r="BD498" s="17">
        <v>0.36938243954143901</v>
      </c>
      <c r="BE498" s="17"/>
      <c r="BF498" s="17">
        <v>0.37885032299177501</v>
      </c>
      <c r="BG498" s="17">
        <v>0.665704459032329</v>
      </c>
      <c r="BH498" s="17"/>
      <c r="BI498" s="17">
        <v>0.53503505439241195</v>
      </c>
      <c r="BJ498" s="17">
        <v>0.34371773808928502</v>
      </c>
      <c r="BK498" s="17"/>
      <c r="BL498" s="17">
        <v>0.15715556691806601</v>
      </c>
      <c r="BM498" s="17">
        <v>0.55892339955331105</v>
      </c>
      <c r="BN498" s="17">
        <v>0.584836805388396</v>
      </c>
      <c r="BO498" s="17">
        <v>0.72024573895634403</v>
      </c>
    </row>
    <row r="499" spans="2:67" x14ac:dyDescent="0.35">
      <c r="B499" t="s">
        <v>302</v>
      </c>
      <c r="C499" s="17">
        <v>0.35608610521845502</v>
      </c>
      <c r="D499" s="17">
        <v>0.34612461145045798</v>
      </c>
      <c r="E499" s="17">
        <v>0.202313450264135</v>
      </c>
      <c r="F499" s="17">
        <v>0.38399819383369899</v>
      </c>
      <c r="G499" s="17">
        <v>0.31813409062586601</v>
      </c>
      <c r="H499" s="17">
        <v>0.638215180647146</v>
      </c>
      <c r="I499" s="17">
        <v>0.61294478521644702</v>
      </c>
      <c r="J499" s="17">
        <v>0.39354043610561801</v>
      </c>
      <c r="K499" s="17">
        <v>0.43993134314057603</v>
      </c>
      <c r="L499" s="17">
        <v>0.52892667795041504</v>
      </c>
      <c r="M499" s="17">
        <v>0.39321907093519398</v>
      </c>
      <c r="N499" s="17">
        <v>0.103124109656881</v>
      </c>
      <c r="O499" s="17">
        <v>1.99142603543368E-3</v>
      </c>
      <c r="P499" s="17">
        <v>0.255158110577136</v>
      </c>
      <c r="Q499" s="17">
        <v>0.306936123396504</v>
      </c>
      <c r="R499" s="17">
        <v>0.51695341562761599</v>
      </c>
      <c r="S499" s="17">
        <v>0.68266699851955404</v>
      </c>
      <c r="T499" s="17"/>
      <c r="U499" s="17">
        <v>0.37732989163327202</v>
      </c>
      <c r="V499" s="17">
        <v>0.25995472613516402</v>
      </c>
      <c r="W499" s="17">
        <v>0.21523032941123801</v>
      </c>
      <c r="X499" s="17">
        <v>0.12743391805064599</v>
      </c>
      <c r="Y499" s="17"/>
      <c r="Z499" s="17">
        <v>0.45079842221052002</v>
      </c>
      <c r="AA499" s="17">
        <v>0.26921476117411303</v>
      </c>
      <c r="AB499" s="17">
        <v>0.29284115853744802</v>
      </c>
      <c r="AC499" s="17">
        <v>0.23465644389385801</v>
      </c>
      <c r="AD499" s="17">
        <v>0.314949792333999</v>
      </c>
      <c r="AE499" s="17">
        <v>0.47047961663806598</v>
      </c>
      <c r="AF499" s="17">
        <v>0.283596620327279</v>
      </c>
      <c r="AG499" s="17">
        <v>0.13339453254597</v>
      </c>
      <c r="AH499" s="17">
        <v>8.5907613197993199E-2</v>
      </c>
      <c r="AI499" s="17">
        <v>0.156065619993218</v>
      </c>
      <c r="AJ499" s="17"/>
      <c r="AK499" s="17">
        <v>0.42608423919226901</v>
      </c>
      <c r="AL499" s="17">
        <v>0.38424930536315999</v>
      </c>
      <c r="AM499" s="17">
        <v>0.29459086567281101</v>
      </c>
      <c r="AN499" s="17">
        <v>0.40817875561634398</v>
      </c>
      <c r="AO499" s="17">
        <v>0.18447100484269399</v>
      </c>
      <c r="AP499" s="17">
        <v>0.18425904916187699</v>
      </c>
      <c r="AQ499" s="17">
        <v>0.21273682512668901</v>
      </c>
      <c r="AR499" s="17"/>
      <c r="AS499" s="17">
        <v>0.199455433723918</v>
      </c>
      <c r="AT499" s="17">
        <v>0.414426115215624</v>
      </c>
      <c r="AU499" s="17"/>
      <c r="AV499" s="17">
        <v>0.33789169467489499</v>
      </c>
      <c r="AW499" s="17">
        <v>0.14224754208297999</v>
      </c>
      <c r="AX499" s="17">
        <v>0.116655392522478</v>
      </c>
      <c r="AY499" s="17"/>
      <c r="AZ499" s="17">
        <v>5.46824532678237E-2</v>
      </c>
      <c r="BA499" s="17">
        <v>0.37041324497394701</v>
      </c>
      <c r="BB499" s="17"/>
      <c r="BC499" s="17">
        <v>0.381413935142075</v>
      </c>
      <c r="BD499" s="17">
        <v>0.34047631138796303</v>
      </c>
      <c r="BE499" s="17"/>
      <c r="BF499" s="17">
        <v>0.356994625931154</v>
      </c>
      <c r="BG499" s="17">
        <v>0.12743391805064599</v>
      </c>
      <c r="BH499" s="17"/>
      <c r="BI499" s="17">
        <v>0.24588206840281099</v>
      </c>
      <c r="BJ499" s="17">
        <v>0.38186409701463597</v>
      </c>
      <c r="BK499" s="17"/>
      <c r="BL499" s="17">
        <v>0.52521165678283699</v>
      </c>
      <c r="BM499" s="17">
        <v>0.231725741867332</v>
      </c>
      <c r="BN499" s="17">
        <v>0.209739593422334</v>
      </c>
      <c r="BO499" s="17">
        <v>1.38556049077881E-3</v>
      </c>
    </row>
    <row r="500" spans="2:67" x14ac:dyDescent="0.35">
      <c r="B500" t="s">
        <v>83</v>
      </c>
      <c r="C500" s="17">
        <v>2.7410596913107099E-2</v>
      </c>
      <c r="D500" s="17">
        <v>7.3516297295541502E-2</v>
      </c>
      <c r="E500" s="17">
        <v>3.1681996494052803E-2</v>
      </c>
      <c r="F500" s="17">
        <v>1.7436617613431401E-3</v>
      </c>
      <c r="G500" s="17">
        <v>6.1241143955956499E-2</v>
      </c>
      <c r="H500" s="17">
        <v>3.5363837783325698E-2</v>
      </c>
      <c r="I500" s="17">
        <v>9.0106164858873797E-3</v>
      </c>
      <c r="J500" s="17">
        <v>0</v>
      </c>
      <c r="K500" s="17">
        <v>0</v>
      </c>
      <c r="L500" s="17">
        <v>3.0367514151611702E-4</v>
      </c>
      <c r="M500" s="17">
        <v>1.7525206779092899E-2</v>
      </c>
      <c r="N500" s="17">
        <v>8.2394334191433702E-2</v>
      </c>
      <c r="O500" s="17">
        <v>0</v>
      </c>
      <c r="P500" s="17">
        <v>2.00342126098032E-4</v>
      </c>
      <c r="Q500" s="17">
        <v>0.10231204113216801</v>
      </c>
      <c r="R500" s="17">
        <v>0</v>
      </c>
      <c r="S500" s="17">
        <v>0</v>
      </c>
      <c r="T500" s="17"/>
      <c r="U500" s="17">
        <v>2.53660732475498E-2</v>
      </c>
      <c r="V500" s="17">
        <v>3.5035578644459102E-2</v>
      </c>
      <c r="W500" s="17">
        <v>5.5650429706462903E-2</v>
      </c>
      <c r="X500" s="17">
        <v>2.72424155958263E-2</v>
      </c>
      <c r="Y500" s="17"/>
      <c r="Z500" s="17">
        <v>4.0767771877096001E-2</v>
      </c>
      <c r="AA500" s="17">
        <v>2.0875777479106E-2</v>
      </c>
      <c r="AB500" s="17">
        <v>0</v>
      </c>
      <c r="AC500" s="17">
        <v>0</v>
      </c>
      <c r="AD500" s="17">
        <v>3.2206548906885998E-2</v>
      </c>
      <c r="AE500" s="17">
        <v>7.3467270106845296E-3</v>
      </c>
      <c r="AF500" s="17">
        <v>3.24772502063025E-3</v>
      </c>
      <c r="AG500" s="17">
        <v>1.40341851218243E-2</v>
      </c>
      <c r="AH500" s="17">
        <v>5.7901927436131803E-2</v>
      </c>
      <c r="AI500" s="17">
        <v>7.7042638071021699E-2</v>
      </c>
      <c r="AJ500" s="17"/>
      <c r="AK500" s="17">
        <v>4.2159476046123801E-2</v>
      </c>
      <c r="AL500" s="17">
        <v>6.6189087871637402E-3</v>
      </c>
      <c r="AM500" s="17">
        <v>2.8133393086418702E-2</v>
      </c>
      <c r="AN500" s="17">
        <v>1.8772954594269701E-2</v>
      </c>
      <c r="AO500" s="17">
        <v>1.9309107202951901E-2</v>
      </c>
      <c r="AP500" s="17">
        <v>1.5177368486135E-3</v>
      </c>
      <c r="AQ500" s="17">
        <v>6.4345143113977904E-2</v>
      </c>
      <c r="AR500" s="17"/>
      <c r="AS500" s="17">
        <v>1.3827102060649899E-2</v>
      </c>
      <c r="AT500" s="17">
        <v>3.2470022490022198E-2</v>
      </c>
      <c r="AU500" s="17"/>
      <c r="AV500" s="17">
        <v>6.9208869158982403E-3</v>
      </c>
      <c r="AW500" s="17">
        <v>1.4346474385848701E-3</v>
      </c>
      <c r="AX500" s="17">
        <v>1.1005307650732001E-3</v>
      </c>
      <c r="AY500" s="17"/>
      <c r="AZ500" s="17">
        <v>8.3163846279933999E-3</v>
      </c>
      <c r="BA500" s="17">
        <v>2.8318235046087201E-2</v>
      </c>
      <c r="BB500" s="17"/>
      <c r="BC500" s="17">
        <v>2.2656367138034199E-2</v>
      </c>
      <c r="BD500" s="17">
        <v>3.0340676072493099E-2</v>
      </c>
      <c r="BE500" s="17"/>
      <c r="BF500" s="17">
        <v>2.7411265160422499E-2</v>
      </c>
      <c r="BG500" s="17">
        <v>2.72424155958263E-2</v>
      </c>
      <c r="BH500" s="17"/>
      <c r="BI500" s="17">
        <v>3.4279847956423103E-2</v>
      </c>
      <c r="BJ500" s="17">
        <v>2.5803800082817401E-2</v>
      </c>
      <c r="BK500" s="17"/>
      <c r="BL500" s="17">
        <v>3.0992595239102201E-2</v>
      </c>
      <c r="BM500" s="17">
        <v>2.2268256136190299E-2</v>
      </c>
      <c r="BN500" s="17">
        <v>1.30428911572618E-2</v>
      </c>
      <c r="BO500" s="17">
        <v>6.0476255379798404E-4</v>
      </c>
    </row>
    <row r="501" spans="2:67" x14ac:dyDescent="0.35">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17"/>
      <c r="BB501" s="17"/>
      <c r="BC501" s="17"/>
      <c r="BD501" s="17"/>
      <c r="BE501" s="17"/>
      <c r="BF501" s="17"/>
      <c r="BG501" s="17"/>
      <c r="BH501" s="17"/>
      <c r="BI501" s="17"/>
      <c r="BJ501" s="17"/>
      <c r="BK501" s="17"/>
      <c r="BL501" s="17"/>
      <c r="BM501" s="17"/>
      <c r="BN501" s="17"/>
      <c r="BO501" s="17"/>
    </row>
    <row r="502" spans="2:67" x14ac:dyDescent="0.35">
      <c r="B502" s="6" t="s">
        <v>306</v>
      </c>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17"/>
      <c r="BB502" s="17"/>
      <c r="BC502" s="17"/>
      <c r="BD502" s="17"/>
      <c r="BE502" s="17"/>
      <c r="BF502" s="17"/>
      <c r="BG502" s="17"/>
      <c r="BH502" s="17"/>
      <c r="BI502" s="17"/>
      <c r="BJ502" s="17"/>
      <c r="BK502" s="17"/>
      <c r="BL502" s="17"/>
      <c r="BM502" s="17"/>
      <c r="BN502" s="17"/>
      <c r="BO502" s="17"/>
    </row>
    <row r="503" spans="2:67" x14ac:dyDescent="0.35">
      <c r="B503" s="24" t="s">
        <v>85</v>
      </c>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17"/>
      <c r="BB503" s="17"/>
      <c r="BC503" s="17"/>
      <c r="BD503" s="17"/>
      <c r="BE503" s="17"/>
      <c r="BF503" s="17"/>
      <c r="BG503" s="17"/>
      <c r="BH503" s="17"/>
      <c r="BI503" s="17"/>
      <c r="BJ503" s="17"/>
      <c r="BK503" s="17"/>
      <c r="BL503" s="17"/>
      <c r="BM503" s="17"/>
      <c r="BN503" s="17"/>
      <c r="BO503" s="17"/>
    </row>
    <row r="504" spans="2:67" x14ac:dyDescent="0.35">
      <c r="B504" t="s">
        <v>300</v>
      </c>
      <c r="C504" s="17">
        <v>0.26602962550701498</v>
      </c>
      <c r="D504" s="17">
        <v>0.27397762460431302</v>
      </c>
      <c r="E504" s="17">
        <v>0.25773053620908898</v>
      </c>
      <c r="F504" s="17">
        <v>0.25235728943534702</v>
      </c>
      <c r="G504" s="17">
        <v>0.28821528892800802</v>
      </c>
      <c r="H504" s="17">
        <v>0.319107590323573</v>
      </c>
      <c r="I504" s="17">
        <v>9.46664357081696E-2</v>
      </c>
      <c r="J504" s="17">
        <v>0.31068870553292799</v>
      </c>
      <c r="K504" s="17">
        <v>0.118369288243952</v>
      </c>
      <c r="L504" s="17">
        <v>0.42779190537114897</v>
      </c>
      <c r="M504" s="17">
        <v>0.23087471329785</v>
      </c>
      <c r="N504" s="17">
        <v>0.16385758630049199</v>
      </c>
      <c r="O504" s="17">
        <v>0.49551929142027401</v>
      </c>
      <c r="P504" s="17">
        <v>0.539929576229632</v>
      </c>
      <c r="Q504" s="17">
        <v>0.132411631667438</v>
      </c>
      <c r="R504" s="17">
        <v>2.6081499558055901E-2</v>
      </c>
      <c r="S504" s="17">
        <v>0.19447781381242099</v>
      </c>
      <c r="T504" s="17"/>
      <c r="U504" s="17">
        <v>0.27341705527101401</v>
      </c>
      <c r="V504" s="17">
        <v>0.24195551079724401</v>
      </c>
      <c r="W504" s="17">
        <v>0.15190307942953099</v>
      </c>
      <c r="X504" s="17">
        <v>0.207913685707102</v>
      </c>
      <c r="Y504" s="17"/>
      <c r="Z504" s="17">
        <v>0.212050870910473</v>
      </c>
      <c r="AA504" s="17">
        <v>0.28498431661519003</v>
      </c>
      <c r="AB504" s="17">
        <v>0.39549029071564001</v>
      </c>
      <c r="AC504" s="17">
        <v>0.39094022704877501</v>
      </c>
      <c r="AD504" s="17">
        <v>0.34019847789258501</v>
      </c>
      <c r="AE504" s="17">
        <v>0.11292978428606899</v>
      </c>
      <c r="AF504" s="17">
        <v>0.23501057591170299</v>
      </c>
      <c r="AG504" s="17">
        <v>0.224029056867804</v>
      </c>
      <c r="AH504" s="17">
        <v>0.22208655154364401</v>
      </c>
      <c r="AI504" s="17">
        <v>0.13531478718802101</v>
      </c>
      <c r="AJ504" s="17"/>
      <c r="AK504" s="17">
        <v>0.29836613644173798</v>
      </c>
      <c r="AL504" s="17">
        <v>9.5366853123250203E-2</v>
      </c>
      <c r="AM504" s="17">
        <v>0.223505729370507</v>
      </c>
      <c r="AN504" s="17">
        <v>0.29952664548392599</v>
      </c>
      <c r="AO504" s="17">
        <v>0.29760397335675998</v>
      </c>
      <c r="AP504" s="17">
        <v>0.27836438880736503</v>
      </c>
      <c r="AQ504" s="17">
        <v>0.28668438952103797</v>
      </c>
      <c r="AR504" s="17"/>
      <c r="AS504" s="17">
        <v>0.28929173230926802</v>
      </c>
      <c r="AT504" s="17">
        <v>0.25736522069760298</v>
      </c>
      <c r="AU504" s="17"/>
      <c r="AV504" s="17">
        <v>0.274487741465399</v>
      </c>
      <c r="AW504" s="17">
        <v>0.34419645055065801</v>
      </c>
      <c r="AX504" s="17">
        <v>0.22729372484552501</v>
      </c>
      <c r="AY504" s="17"/>
      <c r="AZ504" s="17">
        <v>0.31943501631210203</v>
      </c>
      <c r="BA504" s="17">
        <v>0.26349101493342297</v>
      </c>
      <c r="BB504" s="17"/>
      <c r="BC504" s="17">
        <v>0.25345208364839</v>
      </c>
      <c r="BD504" s="17">
        <v>0.27378128981854799</v>
      </c>
      <c r="BE504" s="17"/>
      <c r="BF504" s="17">
        <v>0.26626054188573001</v>
      </c>
      <c r="BG504" s="17">
        <v>0.207913685707102</v>
      </c>
      <c r="BH504" s="17"/>
      <c r="BI504" s="17">
        <v>0.33844722279027001</v>
      </c>
      <c r="BJ504" s="17">
        <v>0.24909031654331701</v>
      </c>
      <c r="BK504" s="17"/>
      <c r="BL504" s="17">
        <v>0.26827255979749798</v>
      </c>
      <c r="BM504" s="17">
        <v>0.245978837846551</v>
      </c>
      <c r="BN504" s="17">
        <v>0.25866320406826099</v>
      </c>
      <c r="BO504" s="17">
        <v>0.44718369405294101</v>
      </c>
    </row>
    <row r="505" spans="2:67" x14ac:dyDescent="0.35">
      <c r="B505" t="s">
        <v>301</v>
      </c>
      <c r="C505" s="17">
        <v>0.33309523123601498</v>
      </c>
      <c r="D505" s="17">
        <v>0.33311864500507199</v>
      </c>
      <c r="E505" s="17">
        <v>0.485419934079033</v>
      </c>
      <c r="F505" s="17">
        <v>0.32142511031238802</v>
      </c>
      <c r="G505" s="17">
        <v>0.35963664457210198</v>
      </c>
      <c r="H505" s="17">
        <v>4.2677229029280499E-2</v>
      </c>
      <c r="I505" s="17">
        <v>0.211702116133201</v>
      </c>
      <c r="J505" s="17">
        <v>0.34826367964848798</v>
      </c>
      <c r="K505" s="17">
        <v>1.4591932467208E-2</v>
      </c>
      <c r="L505" s="17">
        <v>0.16936619862876301</v>
      </c>
      <c r="M505" s="17">
        <v>0.31635598798704401</v>
      </c>
      <c r="N505" s="17">
        <v>0.49267001740520999</v>
      </c>
      <c r="O505" s="17">
        <v>2.14142752268658E-2</v>
      </c>
      <c r="P505" s="17">
        <v>0.13083526325456901</v>
      </c>
      <c r="Q505" s="17">
        <v>0.63882944489728199</v>
      </c>
      <c r="R505" s="17">
        <v>0.45696508481432802</v>
      </c>
      <c r="S505" s="17">
        <v>0.12733644423757101</v>
      </c>
      <c r="T505" s="17"/>
      <c r="U505" s="17">
        <v>0.308190865456824</v>
      </c>
      <c r="V505" s="17">
        <v>0.42432817155965402</v>
      </c>
      <c r="W505" s="17">
        <v>0.63441415711936899</v>
      </c>
      <c r="X505" s="17">
        <v>0.62501677404289302</v>
      </c>
      <c r="Y505" s="17"/>
      <c r="Z505" s="17">
        <v>0.28828139918964601</v>
      </c>
      <c r="AA505" s="17">
        <v>0.32618043949989001</v>
      </c>
      <c r="AB505" s="17">
        <v>0.28663048997267099</v>
      </c>
      <c r="AC505" s="17">
        <v>0.47290719471394299</v>
      </c>
      <c r="AD505" s="17">
        <v>0.27421648730808901</v>
      </c>
      <c r="AE505" s="17">
        <v>0.53237401208808799</v>
      </c>
      <c r="AF505" s="17">
        <v>0.44490868503821401</v>
      </c>
      <c r="AG505" s="17">
        <v>0.393499899181253</v>
      </c>
      <c r="AH505" s="17">
        <v>0.65459837515347097</v>
      </c>
      <c r="AI505" s="17">
        <v>0.64940669593808598</v>
      </c>
      <c r="AJ505" s="17"/>
      <c r="AK505" s="17">
        <v>0.23778376108661101</v>
      </c>
      <c r="AL505" s="17">
        <v>0.439109158618879</v>
      </c>
      <c r="AM505" s="17">
        <v>0.33080000722515002</v>
      </c>
      <c r="AN505" s="17">
        <v>0.27262608615670397</v>
      </c>
      <c r="AO505" s="17">
        <v>0.50305813779143405</v>
      </c>
      <c r="AP505" s="17">
        <v>0.50028167319886097</v>
      </c>
      <c r="AQ505" s="17">
        <v>0.40401044395753799</v>
      </c>
      <c r="AR505" s="17"/>
      <c r="AS505" s="17">
        <v>0.47757325314544502</v>
      </c>
      <c r="AT505" s="17">
        <v>0.279281701854182</v>
      </c>
      <c r="AU505" s="17"/>
      <c r="AV505" s="17">
        <v>0.39573298029774501</v>
      </c>
      <c r="AW505" s="17">
        <v>0.500563130803792</v>
      </c>
      <c r="AX505" s="17">
        <v>0.572504265358731</v>
      </c>
      <c r="AY505" s="17"/>
      <c r="AZ505" s="17">
        <v>0.54399079457289301</v>
      </c>
      <c r="BA505" s="17">
        <v>0.32307036859687299</v>
      </c>
      <c r="BB505" s="17"/>
      <c r="BC505" s="17">
        <v>0.36184832636650399</v>
      </c>
      <c r="BD505" s="17">
        <v>0.31537441234513602</v>
      </c>
      <c r="BE505" s="17"/>
      <c r="BF505" s="17">
        <v>0.331935317694805</v>
      </c>
      <c r="BG505" s="17">
        <v>0.62501677404289302</v>
      </c>
      <c r="BH505" s="17"/>
      <c r="BI505" s="17">
        <v>0.46663243143085098</v>
      </c>
      <c r="BJ505" s="17">
        <v>0.30185934414354798</v>
      </c>
      <c r="BK505" s="17"/>
      <c r="BL505" s="17">
        <v>0.182082073773397</v>
      </c>
      <c r="BM505" s="17">
        <v>0.42120307287765102</v>
      </c>
      <c r="BN505" s="17">
        <v>0.57476491607555302</v>
      </c>
      <c r="BO505" s="17">
        <v>0.54594771627120897</v>
      </c>
    </row>
    <row r="506" spans="2:67" x14ac:dyDescent="0.35">
      <c r="B506" t="s">
        <v>302</v>
      </c>
      <c r="C506" s="17">
        <v>0.37369793760544001</v>
      </c>
      <c r="D506" s="17">
        <v>0.36285733589443903</v>
      </c>
      <c r="E506" s="17">
        <v>0.25674888048431799</v>
      </c>
      <c r="F506" s="17">
        <v>0.42609740137623198</v>
      </c>
      <c r="G506" s="17">
        <v>0.29090692254393302</v>
      </c>
      <c r="H506" s="17">
        <v>0.638215180647146</v>
      </c>
      <c r="I506" s="17">
        <v>0.69363144815862898</v>
      </c>
      <c r="J506" s="17">
        <v>0.34104761481858298</v>
      </c>
      <c r="K506" s="17">
        <v>0.86703877928883999</v>
      </c>
      <c r="L506" s="17">
        <v>0.38251084824708098</v>
      </c>
      <c r="M506" s="17">
        <v>0.41929226734027603</v>
      </c>
      <c r="N506" s="17">
        <v>0.208003658290592</v>
      </c>
      <c r="O506" s="17">
        <v>0.48306643335285998</v>
      </c>
      <c r="P506" s="17">
        <v>0.23224027210607801</v>
      </c>
      <c r="Q506" s="17">
        <v>0.12942925698527499</v>
      </c>
      <c r="R506" s="17">
        <v>0.516775271161099</v>
      </c>
      <c r="S506" s="17">
        <v>0.67818574195000902</v>
      </c>
      <c r="T506" s="17"/>
      <c r="U506" s="17">
        <v>0.39290701365346398</v>
      </c>
      <c r="V506" s="17">
        <v>0.29536849474013899</v>
      </c>
      <c r="W506" s="17">
        <v>0.196772944610175</v>
      </c>
      <c r="X506" s="17">
        <v>0.13002491280179099</v>
      </c>
      <c r="Y506" s="17"/>
      <c r="Z506" s="17">
        <v>0.45924963701183802</v>
      </c>
      <c r="AA506" s="17">
        <v>0.36679597673581499</v>
      </c>
      <c r="AB506" s="17">
        <v>0.300934924617207</v>
      </c>
      <c r="AC506" s="17">
        <v>0.136152578237282</v>
      </c>
      <c r="AD506" s="17">
        <v>0.35336196012288701</v>
      </c>
      <c r="AE506" s="17">
        <v>0.35469620362584298</v>
      </c>
      <c r="AF506" s="17">
        <v>0.31963242842751899</v>
      </c>
      <c r="AG506" s="17">
        <v>0.381723856418133</v>
      </c>
      <c r="AH506" s="17">
        <v>0.109929856722928</v>
      </c>
      <c r="AI506" s="17">
        <v>0.16166846833551099</v>
      </c>
      <c r="AJ506" s="17"/>
      <c r="AK506" s="17">
        <v>0.41211714020814599</v>
      </c>
      <c r="AL506" s="17">
        <v>0.45879314947912397</v>
      </c>
      <c r="AM506" s="17">
        <v>0.41766753759296799</v>
      </c>
      <c r="AN506" s="17">
        <v>0.41841376236359401</v>
      </c>
      <c r="AO506" s="17">
        <v>0.18811046939585399</v>
      </c>
      <c r="AP506" s="17">
        <v>0.21987481716826801</v>
      </c>
      <c r="AQ506" s="17">
        <v>0.218029458272474</v>
      </c>
      <c r="AR506" s="17"/>
      <c r="AS506" s="17">
        <v>0.20983504444798601</v>
      </c>
      <c r="AT506" s="17">
        <v>0.43473172322197101</v>
      </c>
      <c r="AU506" s="17"/>
      <c r="AV506" s="17">
        <v>0.27307452792923798</v>
      </c>
      <c r="AW506" s="17">
        <v>0.15486958558479899</v>
      </c>
      <c r="AX506" s="17">
        <v>0.18461431827643501</v>
      </c>
      <c r="AY506" s="17"/>
      <c r="AZ506" s="17">
        <v>0.13628559375694899</v>
      </c>
      <c r="BA506" s="17">
        <v>0.38498326811813499</v>
      </c>
      <c r="BB506" s="17"/>
      <c r="BC506" s="17">
        <v>0.354099476244149</v>
      </c>
      <c r="BD506" s="17">
        <v>0.38577666453021697</v>
      </c>
      <c r="BE506" s="17"/>
      <c r="BF506" s="17">
        <v>0.37466614172761498</v>
      </c>
      <c r="BG506" s="17">
        <v>0.13002491280179099</v>
      </c>
      <c r="BH506" s="17"/>
      <c r="BI506" s="17">
        <v>0.180464263108887</v>
      </c>
      <c r="BJ506" s="17">
        <v>0.41889751667576802</v>
      </c>
      <c r="BK506" s="17"/>
      <c r="BL506" s="17">
        <v>0.51787841164217696</v>
      </c>
      <c r="BM506" s="17">
        <v>0.31066674444584402</v>
      </c>
      <c r="BN506" s="17">
        <v>0.13492018267463701</v>
      </c>
      <c r="BO506" s="17">
        <v>6.8685896758494498E-3</v>
      </c>
    </row>
    <row r="507" spans="2:67" x14ac:dyDescent="0.35">
      <c r="B507" t="s">
        <v>83</v>
      </c>
      <c r="C507" s="17">
        <v>2.71772056515306E-2</v>
      </c>
      <c r="D507" s="17">
        <v>3.0046394496175501E-2</v>
      </c>
      <c r="E507" s="17">
        <v>1.0064922756052499E-4</v>
      </c>
      <c r="F507" s="17">
        <v>1.20198876033054E-4</v>
      </c>
      <c r="G507" s="17">
        <v>6.1241143955956499E-2</v>
      </c>
      <c r="H507" s="17">
        <v>0</v>
      </c>
      <c r="I507" s="17">
        <v>0</v>
      </c>
      <c r="J507" s="17">
        <v>0</v>
      </c>
      <c r="K507" s="17">
        <v>0</v>
      </c>
      <c r="L507" s="17">
        <v>2.0331047753007599E-2</v>
      </c>
      <c r="M507" s="17">
        <v>3.3477031374829699E-2</v>
      </c>
      <c r="N507" s="17">
        <v>0.13546873800370601</v>
      </c>
      <c r="O507" s="17">
        <v>0</v>
      </c>
      <c r="P507" s="17">
        <v>9.6994888409721994E-2</v>
      </c>
      <c r="Q507" s="17">
        <v>9.9329666450004794E-2</v>
      </c>
      <c r="R507" s="17">
        <v>1.78144466517421E-4</v>
      </c>
      <c r="S507" s="17">
        <v>0</v>
      </c>
      <c r="T507" s="17"/>
      <c r="U507" s="17">
        <v>2.5485065618698299E-2</v>
      </c>
      <c r="V507" s="17">
        <v>3.8347822902963097E-2</v>
      </c>
      <c r="W507" s="17">
        <v>1.6909818840925499E-2</v>
      </c>
      <c r="X507" s="17">
        <v>3.70446274482139E-2</v>
      </c>
      <c r="Y507" s="17"/>
      <c r="Z507" s="17">
        <v>4.0418092888043301E-2</v>
      </c>
      <c r="AA507" s="17">
        <v>2.2039267149104699E-2</v>
      </c>
      <c r="AB507" s="17">
        <v>1.6944294694481901E-2</v>
      </c>
      <c r="AC507" s="17">
        <v>0</v>
      </c>
      <c r="AD507" s="17">
        <v>3.2223074676438299E-2</v>
      </c>
      <c r="AE507" s="17">
        <v>0</v>
      </c>
      <c r="AF507" s="17">
        <v>4.48310622564144E-4</v>
      </c>
      <c r="AG507" s="17">
        <v>7.4718753280977196E-4</v>
      </c>
      <c r="AH507" s="17">
        <v>1.33852165799577E-2</v>
      </c>
      <c r="AI507" s="17">
        <v>5.3610048538382298E-2</v>
      </c>
      <c r="AJ507" s="17"/>
      <c r="AK507" s="17">
        <v>5.17329622635051E-2</v>
      </c>
      <c r="AL507" s="17">
        <v>6.7308387787471703E-3</v>
      </c>
      <c r="AM507" s="17">
        <v>2.80267258113755E-2</v>
      </c>
      <c r="AN507" s="17">
        <v>9.4335059957754899E-3</v>
      </c>
      <c r="AO507" s="17">
        <v>1.12274194559511E-2</v>
      </c>
      <c r="AP507" s="17">
        <v>1.47912082550596E-3</v>
      </c>
      <c r="AQ507" s="17">
        <v>9.1275708248950302E-2</v>
      </c>
      <c r="AR507" s="17"/>
      <c r="AS507" s="17">
        <v>2.32999700972999E-2</v>
      </c>
      <c r="AT507" s="17">
        <v>2.8621354226243699E-2</v>
      </c>
      <c r="AU507" s="17"/>
      <c r="AV507" s="17">
        <v>5.6704750307618103E-2</v>
      </c>
      <c r="AW507" s="17">
        <v>3.7083306075074698E-4</v>
      </c>
      <c r="AX507" s="17">
        <v>1.55876915193091E-2</v>
      </c>
      <c r="AY507" s="17"/>
      <c r="AZ507" s="17">
        <v>2.8859535805560502E-4</v>
      </c>
      <c r="BA507" s="17">
        <v>2.8455348351568901E-2</v>
      </c>
      <c r="BB507" s="17"/>
      <c r="BC507" s="17">
        <v>3.0600113740956399E-2</v>
      </c>
      <c r="BD507" s="17">
        <v>2.50676333060991E-2</v>
      </c>
      <c r="BE507" s="17"/>
      <c r="BF507" s="17">
        <v>2.7137998691849699E-2</v>
      </c>
      <c r="BG507" s="17">
        <v>3.70446274482139E-2</v>
      </c>
      <c r="BH507" s="17"/>
      <c r="BI507" s="17">
        <v>1.4456082669991099E-2</v>
      </c>
      <c r="BJ507" s="17">
        <v>3.01528226373667E-2</v>
      </c>
      <c r="BK507" s="17"/>
      <c r="BL507" s="17">
        <v>3.1766954786928002E-2</v>
      </c>
      <c r="BM507" s="17">
        <v>2.2151344829954001E-2</v>
      </c>
      <c r="BN507" s="17">
        <v>3.16516971815499E-2</v>
      </c>
      <c r="BO507" s="17">
        <v>0</v>
      </c>
    </row>
    <row r="508" spans="2:67" x14ac:dyDescent="0.35">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17"/>
      <c r="BB508" s="17"/>
      <c r="BC508" s="17"/>
      <c r="BD508" s="17"/>
      <c r="BE508" s="17"/>
      <c r="BF508" s="17"/>
      <c r="BG508" s="17"/>
      <c r="BH508" s="17"/>
      <c r="BI508" s="17"/>
      <c r="BJ508" s="17"/>
      <c r="BK508" s="17"/>
      <c r="BL508" s="17"/>
      <c r="BM508" s="17"/>
      <c r="BN508" s="17"/>
      <c r="BO508" s="17"/>
    </row>
    <row r="509" spans="2:67" x14ac:dyDescent="0.35">
      <c r="B509" s="6" t="s">
        <v>307</v>
      </c>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17"/>
      <c r="BB509" s="17"/>
      <c r="BC509" s="17"/>
      <c r="BD509" s="17"/>
      <c r="BE509" s="17"/>
      <c r="BF509" s="17"/>
      <c r="BG509" s="17"/>
      <c r="BH509" s="17"/>
      <c r="BI509" s="17"/>
      <c r="BJ509" s="17"/>
      <c r="BK509" s="17"/>
      <c r="BL509" s="17"/>
      <c r="BM509" s="17"/>
      <c r="BN509" s="17"/>
      <c r="BO509" s="17"/>
    </row>
    <row r="510" spans="2:67" x14ac:dyDescent="0.35">
      <c r="B510" s="24" t="s">
        <v>85</v>
      </c>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17"/>
      <c r="BB510" s="17"/>
      <c r="BC510" s="17"/>
      <c r="BD510" s="17"/>
      <c r="BE510" s="17"/>
      <c r="BF510" s="17"/>
      <c r="BG510" s="17"/>
      <c r="BH510" s="17"/>
      <c r="BI510" s="17"/>
      <c r="BJ510" s="17"/>
      <c r="BK510" s="17"/>
      <c r="BL510" s="17"/>
      <c r="BM510" s="17"/>
      <c r="BN510" s="17"/>
      <c r="BO510" s="17"/>
    </row>
    <row r="511" spans="2:67" x14ac:dyDescent="0.35">
      <c r="B511" t="s">
        <v>300</v>
      </c>
      <c r="C511" s="17">
        <v>0.238473704810368</v>
      </c>
      <c r="D511" s="17">
        <v>0.258522962623568</v>
      </c>
      <c r="E511" s="17">
        <v>0.25126918254062403</v>
      </c>
      <c r="F511" s="17">
        <v>0.25608501071009898</v>
      </c>
      <c r="G511" s="17">
        <v>0.15136229910950899</v>
      </c>
      <c r="H511" s="17">
        <v>0.32398318448754299</v>
      </c>
      <c r="I511" s="17">
        <v>9.3424146638144606E-2</v>
      </c>
      <c r="J511" s="17">
        <v>0.301321648346005</v>
      </c>
      <c r="K511" s="17">
        <v>8.8401273744799004E-4</v>
      </c>
      <c r="L511" s="17">
        <v>0.17221499572197599</v>
      </c>
      <c r="M511" s="17">
        <v>0.238897117208412</v>
      </c>
      <c r="N511" s="17">
        <v>0.26989608566808998</v>
      </c>
      <c r="O511" s="17">
        <v>0.49551929142027401</v>
      </c>
      <c r="P511" s="17">
        <v>0.42522833829503198</v>
      </c>
      <c r="Q511" s="17">
        <v>0.10231204113216801</v>
      </c>
      <c r="R511" s="17">
        <v>8.6247974837861396E-2</v>
      </c>
      <c r="S511" s="17">
        <v>0.23043342934626199</v>
      </c>
      <c r="T511" s="17"/>
      <c r="U511" s="17">
        <v>0.25203491859973798</v>
      </c>
      <c r="V511" s="17">
        <v>0.171800795483455</v>
      </c>
      <c r="W511" s="17">
        <v>0.17024172479508201</v>
      </c>
      <c r="X511" s="17">
        <v>0.16432753209728099</v>
      </c>
      <c r="Y511" s="17"/>
      <c r="Z511" s="17">
        <v>0.24540047216814201</v>
      </c>
      <c r="AA511" s="17">
        <v>0.29375947310300699</v>
      </c>
      <c r="AB511" s="17">
        <v>0.28237235313105002</v>
      </c>
      <c r="AC511" s="17">
        <v>5.2644930446402199E-2</v>
      </c>
      <c r="AD511" s="17">
        <v>0.25337056965361998</v>
      </c>
      <c r="AE511" s="17">
        <v>0.20827950070020701</v>
      </c>
      <c r="AF511" s="17">
        <v>0.23077576440766001</v>
      </c>
      <c r="AG511" s="17">
        <v>0.25035814478776097</v>
      </c>
      <c r="AH511" s="17">
        <v>8.6648205361782998E-2</v>
      </c>
      <c r="AI511" s="17">
        <v>8.5282862716838895E-2</v>
      </c>
      <c r="AJ511" s="17"/>
      <c r="AK511" s="17">
        <v>0.25178071928068502</v>
      </c>
      <c r="AL511" s="17">
        <v>0.17089979578039</v>
      </c>
      <c r="AM511" s="17">
        <v>0.20262230897293601</v>
      </c>
      <c r="AN511" s="17">
        <v>0.27894509988913602</v>
      </c>
      <c r="AO511" s="17">
        <v>0.20572163851230099</v>
      </c>
      <c r="AP511" s="17">
        <v>0.154685732096249</v>
      </c>
      <c r="AQ511" s="17">
        <v>0.29846918625472801</v>
      </c>
      <c r="AR511" s="17"/>
      <c r="AS511" s="17">
        <v>0.15909411075416499</v>
      </c>
      <c r="AT511" s="17">
        <v>0.26804011263216998</v>
      </c>
      <c r="AU511" s="17"/>
      <c r="AV511" s="17">
        <v>0.15868305278435499</v>
      </c>
      <c r="AW511" s="17">
        <v>0.22678254071696</v>
      </c>
      <c r="AX511" s="17">
        <v>0.12903974485116801</v>
      </c>
      <c r="AY511" s="17"/>
      <c r="AZ511" s="17">
        <v>0.224031776721933</v>
      </c>
      <c r="BA511" s="17">
        <v>0.23916019789272699</v>
      </c>
      <c r="BB511" s="17"/>
      <c r="BC511" s="17">
        <v>0.186737456145113</v>
      </c>
      <c r="BD511" s="17">
        <v>0.27035927012185001</v>
      </c>
      <c r="BE511" s="17"/>
      <c r="BF511" s="17">
        <v>0.238768315303762</v>
      </c>
      <c r="BG511" s="17">
        <v>0.16432753209728099</v>
      </c>
      <c r="BH511" s="17"/>
      <c r="BI511" s="17">
        <v>0.20301428591729401</v>
      </c>
      <c r="BJ511" s="17">
        <v>0.24676807074954099</v>
      </c>
      <c r="BK511" s="17"/>
      <c r="BL511" s="17">
        <v>0.280544557747468</v>
      </c>
      <c r="BM511" s="17">
        <v>0.194708898040658</v>
      </c>
      <c r="BN511" s="17">
        <v>0.20542300355142301</v>
      </c>
      <c r="BO511" s="17">
        <v>0.28069639386881601</v>
      </c>
    </row>
    <row r="512" spans="2:67" x14ac:dyDescent="0.35">
      <c r="B512" t="s">
        <v>301</v>
      </c>
      <c r="C512" s="17">
        <v>0.30681631739279103</v>
      </c>
      <c r="D512" s="17">
        <v>0.26730882990497201</v>
      </c>
      <c r="E512" s="17">
        <v>0.42864776298877999</v>
      </c>
      <c r="F512" s="17">
        <v>0.20353417692103401</v>
      </c>
      <c r="G512" s="17">
        <v>0.32246318822873898</v>
      </c>
      <c r="H512" s="17">
        <v>3.7801634865310602E-2</v>
      </c>
      <c r="I512" s="17">
        <v>0.295494501750446</v>
      </c>
      <c r="J512" s="17">
        <v>0.22982274089091101</v>
      </c>
      <c r="K512" s="17">
        <v>0.44346739409036801</v>
      </c>
      <c r="L512" s="17">
        <v>0.200762270881848</v>
      </c>
      <c r="M512" s="17">
        <v>0.30010267565753301</v>
      </c>
      <c r="N512" s="17">
        <v>0.42824632418365899</v>
      </c>
      <c r="O512" s="17">
        <v>2.0418562209149001E-2</v>
      </c>
      <c r="P512" s="17">
        <v>0.228431178042585</v>
      </c>
      <c r="Q512" s="17">
        <v>0.46152816771938499</v>
      </c>
      <c r="R512" s="17">
        <v>0.56911641474372798</v>
      </c>
      <c r="S512" s="17">
        <v>4.6462700030797201E-2</v>
      </c>
      <c r="T512" s="17"/>
      <c r="U512" s="17">
        <v>0.26547381947103199</v>
      </c>
      <c r="V512" s="17">
        <v>0.48571590872731002</v>
      </c>
      <c r="W512" s="17">
        <v>0.63889528529495299</v>
      </c>
      <c r="X512" s="17">
        <v>0.72765219762421196</v>
      </c>
      <c r="Y512" s="17"/>
      <c r="Z512" s="17">
        <v>0.28307941494291</v>
      </c>
      <c r="AA512" s="17">
        <v>0.26831344032371701</v>
      </c>
      <c r="AB512" s="17">
        <v>0.33631816872933501</v>
      </c>
      <c r="AC512" s="17">
        <v>0.47709738974689803</v>
      </c>
      <c r="AD512" s="17">
        <v>0.30256565283126802</v>
      </c>
      <c r="AE512" s="17">
        <v>0.340556622130473</v>
      </c>
      <c r="AF512" s="17">
        <v>0.480460557005711</v>
      </c>
      <c r="AG512" s="17">
        <v>0.46636957491722703</v>
      </c>
      <c r="AH512" s="17">
        <v>0.53602620280884306</v>
      </c>
      <c r="AI512" s="17">
        <v>0.736497323487596</v>
      </c>
      <c r="AJ512" s="17"/>
      <c r="AK512" s="17">
        <v>0.25757448125986299</v>
      </c>
      <c r="AL512" s="17">
        <v>0.40828803950118497</v>
      </c>
      <c r="AM512" s="17">
        <v>0.44870256254215102</v>
      </c>
      <c r="AN512" s="17">
        <v>0.24820369499933401</v>
      </c>
      <c r="AO512" s="17">
        <v>0.25060913556208297</v>
      </c>
      <c r="AP512" s="17">
        <v>0.47118924618645303</v>
      </c>
      <c r="AQ512" s="17">
        <v>0.30100431862759602</v>
      </c>
      <c r="AR512" s="17"/>
      <c r="AS512" s="17">
        <v>0.54538659488512697</v>
      </c>
      <c r="AT512" s="17">
        <v>0.21795637545979801</v>
      </c>
      <c r="AU512" s="17"/>
      <c r="AV512" s="17">
        <v>0.60582673654177599</v>
      </c>
      <c r="AW512" s="17">
        <v>0.59470870786625096</v>
      </c>
      <c r="AX512" s="17">
        <v>0.51920324375563898</v>
      </c>
      <c r="AY512" s="17"/>
      <c r="AZ512" s="17">
        <v>0.65709399190961904</v>
      </c>
      <c r="BA512" s="17">
        <v>0.29016596440750902</v>
      </c>
      <c r="BB512" s="17"/>
      <c r="BC512" s="17">
        <v>0.31274282208758603</v>
      </c>
      <c r="BD512" s="17">
        <v>0.30316375352529101</v>
      </c>
      <c r="BE512" s="17"/>
      <c r="BF512" s="17">
        <v>0.30514417894280299</v>
      </c>
      <c r="BG512" s="17">
        <v>0.72765219762421196</v>
      </c>
      <c r="BH512" s="17"/>
      <c r="BI512" s="17">
        <v>0.57786069938720697</v>
      </c>
      <c r="BJ512" s="17">
        <v>0.24341591884712599</v>
      </c>
      <c r="BK512" s="17"/>
      <c r="BL512" s="17">
        <v>0.160544106977558</v>
      </c>
      <c r="BM512" s="17">
        <v>0.35922595651821698</v>
      </c>
      <c r="BN512" s="17">
        <v>0.60678474564132701</v>
      </c>
      <c r="BO512" s="17">
        <v>0.71590879657705797</v>
      </c>
    </row>
    <row r="513" spans="2:67" x14ac:dyDescent="0.35">
      <c r="B513" t="s">
        <v>302</v>
      </c>
      <c r="C513" s="17">
        <v>0.41169770546193102</v>
      </c>
      <c r="D513" s="17">
        <v>0.39477097836068098</v>
      </c>
      <c r="E513" s="17">
        <v>0.27140443332595499</v>
      </c>
      <c r="F513" s="17">
        <v>0.54038081236886704</v>
      </c>
      <c r="G513" s="17">
        <v>0.49555394068377401</v>
      </c>
      <c r="H513" s="17">
        <v>0.638215180647146</v>
      </c>
      <c r="I513" s="17">
        <v>0.60207073512552201</v>
      </c>
      <c r="J513" s="17">
        <v>0.42921152880830099</v>
      </c>
      <c r="K513" s="17">
        <v>0.55564859317218396</v>
      </c>
      <c r="L513" s="17">
        <v>0.62201012784281595</v>
      </c>
      <c r="M513" s="17">
        <v>0.37716355657908501</v>
      </c>
      <c r="N513" s="17">
        <v>0.28730793321561798</v>
      </c>
      <c r="O513" s="17">
        <v>0.48406214637057698</v>
      </c>
      <c r="P513" s="17">
        <v>0.34614014153628597</v>
      </c>
      <c r="Q513" s="17">
        <v>0.43317741646628399</v>
      </c>
      <c r="R513" s="17">
        <v>0.34445746595189303</v>
      </c>
      <c r="S513" s="17">
        <v>0.68266699851955404</v>
      </c>
      <c r="T513" s="17"/>
      <c r="U513" s="17">
        <v>0.437356313676939</v>
      </c>
      <c r="V513" s="17">
        <v>0.31391119405516099</v>
      </c>
      <c r="W513" s="17">
        <v>0.13218191915083799</v>
      </c>
      <c r="X513" s="17">
        <v>7.7334963802464796E-2</v>
      </c>
      <c r="Y513" s="17"/>
      <c r="Z513" s="17">
        <v>0.42530934458292102</v>
      </c>
      <c r="AA513" s="17">
        <v>0.41720048717887098</v>
      </c>
      <c r="AB513" s="17">
        <v>0.38032672234987702</v>
      </c>
      <c r="AC513" s="17">
        <v>0.41026593223110902</v>
      </c>
      <c r="AD513" s="17">
        <v>0.42133892889142699</v>
      </c>
      <c r="AE513" s="17">
        <v>0.44381715015863599</v>
      </c>
      <c r="AF513" s="17">
        <v>0.28524932071752002</v>
      </c>
      <c r="AG513" s="17">
        <v>0.283272280295012</v>
      </c>
      <c r="AH513" s="17">
        <v>0.35391200935245798</v>
      </c>
      <c r="AI513" s="17">
        <v>0.12567132701918299</v>
      </c>
      <c r="AJ513" s="17"/>
      <c r="AK513" s="17">
        <v>0.43280014929342803</v>
      </c>
      <c r="AL513" s="17">
        <v>0.38641798325924898</v>
      </c>
      <c r="AM513" s="17">
        <v>0.345260767139213</v>
      </c>
      <c r="AN513" s="17">
        <v>0.443479427052338</v>
      </c>
      <c r="AO513" s="17">
        <v>0.44931496164533702</v>
      </c>
      <c r="AP513" s="17">
        <v>0.37235316501460702</v>
      </c>
      <c r="AQ513" s="17">
        <v>0.314768355994752</v>
      </c>
      <c r="AR513" s="17"/>
      <c r="AS513" s="17">
        <v>0.25185032528199702</v>
      </c>
      <c r="AT513" s="17">
        <v>0.47123583850277601</v>
      </c>
      <c r="AU513" s="17"/>
      <c r="AV513" s="17">
        <v>0.23191319814761799</v>
      </c>
      <c r="AW513" s="17">
        <v>0.17841980031280799</v>
      </c>
      <c r="AX513" s="17">
        <v>0.27828765926189297</v>
      </c>
      <c r="AY513" s="17"/>
      <c r="AZ513" s="17">
        <v>0.118596218551206</v>
      </c>
      <c r="BA513" s="17">
        <v>0.42563020408407898</v>
      </c>
      <c r="BB513" s="17"/>
      <c r="BC513" s="17">
        <v>0.448035406959574</v>
      </c>
      <c r="BD513" s="17">
        <v>0.38930241812927302</v>
      </c>
      <c r="BE513" s="17"/>
      <c r="BF513" s="17">
        <v>0.41302625376980101</v>
      </c>
      <c r="BG513" s="17">
        <v>7.7334963802464796E-2</v>
      </c>
      <c r="BH513" s="17"/>
      <c r="BI513" s="17">
        <v>0.17434325982694299</v>
      </c>
      <c r="BJ513" s="17">
        <v>0.467217640385924</v>
      </c>
      <c r="BK513" s="17"/>
      <c r="BL513" s="17">
        <v>0.52416523860685904</v>
      </c>
      <c r="BM513" s="17">
        <v>0.38618116028842397</v>
      </c>
      <c r="BN513" s="17">
        <v>0.18001547454646899</v>
      </c>
      <c r="BO513" s="17">
        <v>3.3948095541268602E-3</v>
      </c>
    </row>
    <row r="514" spans="2:67" x14ac:dyDescent="0.35">
      <c r="B514" t="s">
        <v>83</v>
      </c>
      <c r="C514" s="17">
        <v>4.30122723349095E-2</v>
      </c>
      <c r="D514" s="17">
        <v>7.9397229110778594E-2</v>
      </c>
      <c r="E514" s="17">
        <v>4.86786211446412E-2</v>
      </c>
      <c r="F514" s="17">
        <v>0</v>
      </c>
      <c r="G514" s="17">
        <v>3.0620571977978302E-2</v>
      </c>
      <c r="H514" s="17">
        <v>0</v>
      </c>
      <c r="I514" s="17">
        <v>9.0106164858873797E-3</v>
      </c>
      <c r="J514" s="17">
        <v>3.9644081954782903E-2</v>
      </c>
      <c r="K514" s="17">
        <v>0</v>
      </c>
      <c r="L514" s="17">
        <v>5.0126055533602698E-3</v>
      </c>
      <c r="M514" s="17">
        <v>8.3836650554970901E-2</v>
      </c>
      <c r="N514" s="17">
        <v>1.4549656932632901E-2</v>
      </c>
      <c r="O514" s="17">
        <v>0</v>
      </c>
      <c r="P514" s="17">
        <v>2.00342126098032E-4</v>
      </c>
      <c r="Q514" s="17">
        <v>2.9823746821632498E-3</v>
      </c>
      <c r="R514" s="17">
        <v>1.78144466517421E-4</v>
      </c>
      <c r="S514" s="17">
        <v>4.0436872103386798E-2</v>
      </c>
      <c r="T514" s="17"/>
      <c r="U514" s="17">
        <v>4.5134948252291203E-2</v>
      </c>
      <c r="V514" s="17">
        <v>2.8572101734073499E-2</v>
      </c>
      <c r="W514" s="17">
        <v>5.8681070759127998E-2</v>
      </c>
      <c r="X514" s="17">
        <v>3.0685306476041702E-2</v>
      </c>
      <c r="Y514" s="17"/>
      <c r="Z514" s="17">
        <v>4.6210768306027099E-2</v>
      </c>
      <c r="AA514" s="17">
        <v>2.0726599394404299E-2</v>
      </c>
      <c r="AB514" s="17">
        <v>9.8275578973753891E-4</v>
      </c>
      <c r="AC514" s="17">
        <v>5.9991747575590802E-2</v>
      </c>
      <c r="AD514" s="17">
        <v>2.2724848623685501E-2</v>
      </c>
      <c r="AE514" s="17">
        <v>7.3467270106845296E-3</v>
      </c>
      <c r="AF514" s="17">
        <v>3.5143578691088501E-3</v>
      </c>
      <c r="AG514" s="17">
        <v>0</v>
      </c>
      <c r="AH514" s="17">
        <v>2.3413582476915801E-2</v>
      </c>
      <c r="AI514" s="17">
        <v>5.2548486776382103E-2</v>
      </c>
      <c r="AJ514" s="17"/>
      <c r="AK514" s="17">
        <v>5.7844650166024698E-2</v>
      </c>
      <c r="AL514" s="17">
        <v>3.4394181459175999E-2</v>
      </c>
      <c r="AM514" s="17">
        <v>3.4143613456999698E-3</v>
      </c>
      <c r="AN514" s="17">
        <v>2.9371778059192399E-2</v>
      </c>
      <c r="AO514" s="17">
        <v>9.4354264280279695E-2</v>
      </c>
      <c r="AP514" s="17">
        <v>1.7718567026911E-3</v>
      </c>
      <c r="AQ514" s="17">
        <v>8.5758139122922697E-2</v>
      </c>
      <c r="AR514" s="17"/>
      <c r="AS514" s="17">
        <v>4.3668969078711498E-2</v>
      </c>
      <c r="AT514" s="17">
        <v>4.2767673405255703E-2</v>
      </c>
      <c r="AU514" s="17"/>
      <c r="AV514" s="17">
        <v>3.5770125262510099E-3</v>
      </c>
      <c r="AW514" s="17">
        <v>8.8951103982148801E-5</v>
      </c>
      <c r="AX514" s="17">
        <v>7.3469352131301E-2</v>
      </c>
      <c r="AY514" s="17"/>
      <c r="AZ514" s="17">
        <v>2.7801281724225798E-4</v>
      </c>
      <c r="BA514" s="17">
        <v>4.5043633615685703E-2</v>
      </c>
      <c r="BB514" s="17"/>
      <c r="BC514" s="17">
        <v>5.2484314807727403E-2</v>
      </c>
      <c r="BD514" s="17">
        <v>3.7174558223584703E-2</v>
      </c>
      <c r="BE514" s="17"/>
      <c r="BF514" s="17">
        <v>4.3061251983633697E-2</v>
      </c>
      <c r="BG514" s="17">
        <v>3.0685306476041702E-2</v>
      </c>
      <c r="BH514" s="17"/>
      <c r="BI514" s="17">
        <v>4.4781754868556498E-2</v>
      </c>
      <c r="BJ514" s="17">
        <v>4.2598370017409501E-2</v>
      </c>
      <c r="BK514" s="17"/>
      <c r="BL514" s="17">
        <v>3.47460966681147E-2</v>
      </c>
      <c r="BM514" s="17">
        <v>5.9883985152700797E-2</v>
      </c>
      <c r="BN514" s="17">
        <v>7.7767762607811102E-3</v>
      </c>
      <c r="BO514" s="17">
        <v>0</v>
      </c>
    </row>
    <row r="515" spans="2:67" x14ac:dyDescent="0.35">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17"/>
      <c r="BB515" s="17"/>
      <c r="BC515" s="17"/>
      <c r="BD515" s="17"/>
      <c r="BE515" s="17"/>
      <c r="BF515" s="17"/>
      <c r="BG515" s="17"/>
      <c r="BH515" s="17"/>
      <c r="BI515" s="17"/>
      <c r="BJ515" s="17"/>
      <c r="BK515" s="17"/>
      <c r="BL515" s="17"/>
      <c r="BM515" s="17"/>
      <c r="BN515" s="17"/>
      <c r="BO515" s="17"/>
    </row>
    <row r="516" spans="2:67" x14ac:dyDescent="0.35">
      <c r="B516" s="6" t="s">
        <v>308</v>
      </c>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17"/>
      <c r="BB516" s="17"/>
      <c r="BC516" s="17"/>
      <c r="BD516" s="17"/>
      <c r="BE516" s="17"/>
      <c r="BF516" s="17"/>
      <c r="BG516" s="17"/>
      <c r="BH516" s="17"/>
      <c r="BI516" s="17"/>
      <c r="BJ516" s="17"/>
      <c r="BK516" s="17"/>
      <c r="BL516" s="17"/>
      <c r="BM516" s="17"/>
      <c r="BN516" s="17"/>
      <c r="BO516" s="17"/>
    </row>
    <row r="517" spans="2:67" x14ac:dyDescent="0.35">
      <c r="B517" s="24" t="s">
        <v>85</v>
      </c>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17"/>
      <c r="BB517" s="17"/>
      <c r="BC517" s="17"/>
      <c r="BD517" s="17"/>
      <c r="BE517" s="17"/>
      <c r="BF517" s="17"/>
      <c r="BG517" s="17"/>
      <c r="BH517" s="17"/>
      <c r="BI517" s="17"/>
      <c r="BJ517" s="17"/>
      <c r="BK517" s="17"/>
      <c r="BL517" s="17"/>
      <c r="BM517" s="17"/>
      <c r="BN517" s="17"/>
      <c r="BO517" s="17"/>
    </row>
    <row r="518" spans="2:67" x14ac:dyDescent="0.35">
      <c r="B518" t="s">
        <v>300</v>
      </c>
      <c r="C518" s="17">
        <v>0.315094834659714</v>
      </c>
      <c r="D518" s="17">
        <v>0.29150906425569501</v>
      </c>
      <c r="E518" s="17">
        <v>0.35413594177542701</v>
      </c>
      <c r="F518" s="17">
        <v>0.19590711650565201</v>
      </c>
      <c r="G518" s="17">
        <v>0.32176141794861801</v>
      </c>
      <c r="H518" s="17">
        <v>2.4377970819849299E-3</v>
      </c>
      <c r="I518" s="17">
        <v>0.16944820483952699</v>
      </c>
      <c r="J518" s="17">
        <v>0.34477495051729701</v>
      </c>
      <c r="K518" s="17">
        <v>0.116601262769056</v>
      </c>
      <c r="L518" s="17">
        <v>0.44100767118213302</v>
      </c>
      <c r="M518" s="17">
        <v>0.27447311648202499</v>
      </c>
      <c r="N518" s="17">
        <v>0.39103578325305799</v>
      </c>
      <c r="O518" s="17">
        <v>1.54399971205648E-2</v>
      </c>
      <c r="P518" s="17">
        <v>0.51641071138028005</v>
      </c>
      <c r="Q518" s="17">
        <v>0.25906410320388301</v>
      </c>
      <c r="R518" s="17">
        <v>0.45919304379203002</v>
      </c>
      <c r="S518" s="17">
        <v>8.5355000776318801E-2</v>
      </c>
      <c r="T518" s="17"/>
      <c r="U518" s="17">
        <v>0.318328580986037</v>
      </c>
      <c r="V518" s="17">
        <v>0.30523797803477298</v>
      </c>
      <c r="W518" s="17">
        <v>0.26915645514154701</v>
      </c>
      <c r="X518" s="17">
        <v>0.24302290223487399</v>
      </c>
      <c r="Y518" s="17"/>
      <c r="Z518" s="17">
        <v>0.283039704693965</v>
      </c>
      <c r="AA518" s="17">
        <v>0.379065807997227</v>
      </c>
      <c r="AB518" s="17">
        <v>0.383510750331296</v>
      </c>
      <c r="AC518" s="17">
        <v>0.231027201036062</v>
      </c>
      <c r="AD518" s="17">
        <v>0.47382672543366899</v>
      </c>
      <c r="AE518" s="17">
        <v>0.35421476954591402</v>
      </c>
      <c r="AF518" s="17">
        <v>0.14809674611394999</v>
      </c>
      <c r="AG518" s="17">
        <v>0.47198147434763899</v>
      </c>
      <c r="AH518" s="17">
        <v>0.3432083743571</v>
      </c>
      <c r="AI518" s="17">
        <v>0.21417028802725999</v>
      </c>
      <c r="AJ518" s="17"/>
      <c r="AK518" s="17">
        <v>0.38511329711856401</v>
      </c>
      <c r="AL518" s="17">
        <v>0.16439390044938901</v>
      </c>
      <c r="AM518" s="17">
        <v>0.44009402423433502</v>
      </c>
      <c r="AN518" s="17">
        <v>0.32440115470088299</v>
      </c>
      <c r="AO518" s="17">
        <v>0.27627668464067501</v>
      </c>
      <c r="AP518" s="17">
        <v>0.37391986254043502</v>
      </c>
      <c r="AQ518" s="17">
        <v>0.27560443810795898</v>
      </c>
      <c r="AR518" s="17"/>
      <c r="AS518" s="17">
        <v>0.277380043685789</v>
      </c>
      <c r="AT518" s="17">
        <v>0.32914241079193202</v>
      </c>
      <c r="AU518" s="17"/>
      <c r="AV518" s="17">
        <v>0.209525193265993</v>
      </c>
      <c r="AW518" s="17">
        <v>0.33008970015148098</v>
      </c>
      <c r="AX518" s="17">
        <v>0.32180608620019102</v>
      </c>
      <c r="AY518" s="17"/>
      <c r="AZ518" s="17">
        <v>0.29551001725491999</v>
      </c>
      <c r="BA518" s="17">
        <v>0.316025793572217</v>
      </c>
      <c r="BB518" s="17"/>
      <c r="BC518" s="17">
        <v>0.23287058520750201</v>
      </c>
      <c r="BD518" s="17">
        <v>0.365770458496678</v>
      </c>
      <c r="BE518" s="17"/>
      <c r="BF518" s="17">
        <v>0.31538120342015902</v>
      </c>
      <c r="BG518" s="17">
        <v>0.24302290223487399</v>
      </c>
      <c r="BH518" s="17"/>
      <c r="BI518" s="17">
        <v>0.34438225707139503</v>
      </c>
      <c r="BJ518" s="17">
        <v>0.30824416968886098</v>
      </c>
      <c r="BK518" s="17"/>
      <c r="BL518" s="17">
        <v>0.35694479938413798</v>
      </c>
      <c r="BM518" s="17">
        <v>0.26645487239397603</v>
      </c>
      <c r="BN518" s="17">
        <v>0.29252161500237001</v>
      </c>
      <c r="BO518" s="17">
        <v>0.41467406022826803</v>
      </c>
    </row>
    <row r="519" spans="2:67" x14ac:dyDescent="0.35">
      <c r="B519" t="s">
        <v>301</v>
      </c>
      <c r="C519" s="17">
        <v>0.29421712541297701</v>
      </c>
      <c r="D519" s="17">
        <v>0.262957187843402</v>
      </c>
      <c r="E519" s="17">
        <v>0.40259210734088102</v>
      </c>
      <c r="F519" s="17">
        <v>0.42370221205936898</v>
      </c>
      <c r="G519" s="17">
        <v>0.32585659212478502</v>
      </c>
      <c r="H519" s="17">
        <v>0.35934702227086901</v>
      </c>
      <c r="I519" s="17">
        <v>0.220091588084076</v>
      </c>
      <c r="J519" s="17">
        <v>0.23419272230695001</v>
      </c>
      <c r="K519" s="17">
        <v>2.6520382123439699E-3</v>
      </c>
      <c r="L519" s="17">
        <v>0.200762270881848</v>
      </c>
      <c r="M519" s="17">
        <v>0.28620861259993502</v>
      </c>
      <c r="N519" s="17">
        <v>0.37644117936222099</v>
      </c>
      <c r="O519" s="17">
        <v>0.50049785650885803</v>
      </c>
      <c r="P519" s="17">
        <v>8.72916462463178E-2</v>
      </c>
      <c r="Q519" s="17">
        <v>0.43060622025078499</v>
      </c>
      <c r="R519" s="17">
        <v>0.282241176160903</v>
      </c>
      <c r="S519" s="17">
        <v>0.27720504364863202</v>
      </c>
      <c r="T519" s="17"/>
      <c r="U519" s="17">
        <v>0.26085420128891301</v>
      </c>
      <c r="V519" s="17">
        <v>0.43921177050340499</v>
      </c>
      <c r="W519" s="17">
        <v>0.55585817851561503</v>
      </c>
      <c r="X519" s="17">
        <v>0.64621416877654403</v>
      </c>
      <c r="Y519" s="17"/>
      <c r="Z519" s="17">
        <v>0.24421149772825099</v>
      </c>
      <c r="AA519" s="17">
        <v>0.26582076810425198</v>
      </c>
      <c r="AB519" s="17">
        <v>0.30373466358609102</v>
      </c>
      <c r="AC519" s="17">
        <v>0.38857684840303103</v>
      </c>
      <c r="AD519" s="17">
        <v>0.37854682716390398</v>
      </c>
      <c r="AE519" s="17">
        <v>0.37572365738219199</v>
      </c>
      <c r="AF519" s="17">
        <v>0.59325064179368403</v>
      </c>
      <c r="AG519" s="17">
        <v>0.489771170915622</v>
      </c>
      <c r="AH519" s="17">
        <v>0.62691786507010405</v>
      </c>
      <c r="AI519" s="17">
        <v>0.64332426329716597</v>
      </c>
      <c r="AJ519" s="17"/>
      <c r="AK519" s="17">
        <v>0.18711955447158399</v>
      </c>
      <c r="AL519" s="17">
        <v>0.45928492274323401</v>
      </c>
      <c r="AM519" s="17">
        <v>0.44247495161459399</v>
      </c>
      <c r="AN519" s="17">
        <v>0.21895688062447299</v>
      </c>
      <c r="AO519" s="17">
        <v>0.48877732710830601</v>
      </c>
      <c r="AP519" s="17">
        <v>0.29231679708414698</v>
      </c>
      <c r="AQ519" s="17">
        <v>0.349848765088351</v>
      </c>
      <c r="AR519" s="17"/>
      <c r="AS519" s="17">
        <v>0.49621800265225402</v>
      </c>
      <c r="AT519" s="17">
        <v>0.21897813751150799</v>
      </c>
      <c r="AU519" s="17"/>
      <c r="AV519" s="17">
        <v>0.40936118186642501</v>
      </c>
      <c r="AW519" s="17">
        <v>0.59147496640039998</v>
      </c>
      <c r="AX519" s="17">
        <v>0.51918460959609303</v>
      </c>
      <c r="AY519" s="17"/>
      <c r="AZ519" s="17">
        <v>0.68134333230412403</v>
      </c>
      <c r="BA519" s="17">
        <v>0.27581518756900097</v>
      </c>
      <c r="BB519" s="17"/>
      <c r="BC519" s="17">
        <v>0.36863745105894402</v>
      </c>
      <c r="BD519" s="17">
        <v>0.24835113753976201</v>
      </c>
      <c r="BE519" s="17"/>
      <c r="BF519" s="17">
        <v>0.29281850942479898</v>
      </c>
      <c r="BG519" s="17">
        <v>0.64621416877654403</v>
      </c>
      <c r="BH519" s="17"/>
      <c r="BI519" s="17">
        <v>0.42730614602242201</v>
      </c>
      <c r="BJ519" s="17">
        <v>0.26308607268056899</v>
      </c>
      <c r="BK519" s="17"/>
      <c r="BL519" s="17">
        <v>8.9132001059147301E-2</v>
      </c>
      <c r="BM519" s="17">
        <v>0.40323566381991199</v>
      </c>
      <c r="BN519" s="17">
        <v>0.63122647529749798</v>
      </c>
      <c r="BO519" s="17">
        <v>0.585072522333694</v>
      </c>
    </row>
    <row r="520" spans="2:67" x14ac:dyDescent="0.35">
      <c r="B520" t="s">
        <v>302</v>
      </c>
      <c r="C520" s="17">
        <v>0.36110447164207099</v>
      </c>
      <c r="D520" s="17">
        <v>0.39542982207198002</v>
      </c>
      <c r="E520" s="17">
        <v>0.21158995438963901</v>
      </c>
      <c r="F520" s="17">
        <v>0.38027047255894703</v>
      </c>
      <c r="G520" s="17">
        <v>0.29114084597063999</v>
      </c>
      <c r="H520" s="17">
        <v>0.319107590323573</v>
      </c>
      <c r="I520" s="17">
        <v>0.60144959059050895</v>
      </c>
      <c r="J520" s="17">
        <v>0.42103232717575301</v>
      </c>
      <c r="K520" s="17">
        <v>0.88074669901860003</v>
      </c>
      <c r="L520" s="17">
        <v>0.35352112752417503</v>
      </c>
      <c r="M520" s="17">
        <v>0.401024761173495</v>
      </c>
      <c r="N520" s="17">
        <v>0.135799662774549</v>
      </c>
      <c r="O520" s="17">
        <v>0.48406214637057698</v>
      </c>
      <c r="P520" s="17">
        <v>0.39629764237340198</v>
      </c>
      <c r="Q520" s="17">
        <v>0.310329676545332</v>
      </c>
      <c r="R520" s="17">
        <v>0.258387635580549</v>
      </c>
      <c r="S520" s="17">
        <v>0.63743995557504896</v>
      </c>
      <c r="T520" s="17"/>
      <c r="U520" s="17">
        <v>0.39745472494450201</v>
      </c>
      <c r="V520" s="17">
        <v>0.19179371389234401</v>
      </c>
      <c r="W520" s="17">
        <v>0.13060260347011199</v>
      </c>
      <c r="X520" s="17">
        <v>8.5592367597910099E-2</v>
      </c>
      <c r="Y520" s="17"/>
      <c r="Z520" s="17">
        <v>0.43603818442959502</v>
      </c>
      <c r="AA520" s="17">
        <v>0.35511342389852102</v>
      </c>
      <c r="AB520" s="17">
        <v>0.31268684006445802</v>
      </c>
      <c r="AC520" s="17">
        <v>0.34559580991322297</v>
      </c>
      <c r="AD520" s="17">
        <v>0.11721179519194801</v>
      </c>
      <c r="AE520" s="17">
        <v>0.26271484606120998</v>
      </c>
      <c r="AF520" s="17">
        <v>0.18475688182306199</v>
      </c>
      <c r="AG520" s="17">
        <v>3.8247354736738397E-2</v>
      </c>
      <c r="AH520" s="17">
        <v>1.74329667656331E-2</v>
      </c>
      <c r="AI520" s="17">
        <v>9.1953442372870606E-2</v>
      </c>
      <c r="AJ520" s="17"/>
      <c r="AK520" s="17">
        <v>0.38853234476857701</v>
      </c>
      <c r="AL520" s="17">
        <v>0.362348970091875</v>
      </c>
      <c r="AM520" s="17">
        <v>9.11668999538396E-2</v>
      </c>
      <c r="AN520" s="17">
        <v>0.44725855089530703</v>
      </c>
      <c r="AO520" s="17">
        <v>0.155001710302097</v>
      </c>
      <c r="AP520" s="17">
        <v>0.33232728562601299</v>
      </c>
      <c r="AQ520" s="17">
        <v>0.30280523069242199</v>
      </c>
      <c r="AR520" s="17"/>
      <c r="AS520" s="17">
        <v>0.20566537404768501</v>
      </c>
      <c r="AT520" s="17">
        <v>0.41900065775351097</v>
      </c>
      <c r="AU520" s="17"/>
      <c r="AV520" s="17">
        <v>0.33573197239086799</v>
      </c>
      <c r="AW520" s="17">
        <v>7.8253303244754602E-2</v>
      </c>
      <c r="AX520" s="17">
        <v>0.14863898960718799</v>
      </c>
      <c r="AY520" s="17"/>
      <c r="AZ520" s="17">
        <v>2.3007788714024899E-2</v>
      </c>
      <c r="BA520" s="17">
        <v>0.37717580454009397</v>
      </c>
      <c r="BB520" s="17"/>
      <c r="BC520" s="17">
        <v>0.36061348248333902</v>
      </c>
      <c r="BD520" s="17">
        <v>0.361407073150528</v>
      </c>
      <c r="BE520" s="17"/>
      <c r="BF520" s="17">
        <v>0.362199184341844</v>
      </c>
      <c r="BG520" s="17">
        <v>8.5592367597910099E-2</v>
      </c>
      <c r="BH520" s="17"/>
      <c r="BI520" s="17">
        <v>0.20615141176367599</v>
      </c>
      <c r="BJ520" s="17">
        <v>0.39734977464327098</v>
      </c>
      <c r="BK520" s="17"/>
      <c r="BL520" s="17">
        <v>0.51991489627605203</v>
      </c>
      <c r="BM520" s="17">
        <v>0.29955534174266202</v>
      </c>
      <c r="BN520" s="17">
        <v>5.9493375793262498E-2</v>
      </c>
      <c r="BO520" s="17">
        <v>2.5341743803842701E-4</v>
      </c>
    </row>
    <row r="521" spans="2:67" x14ac:dyDescent="0.35">
      <c r="B521" t="s">
        <v>83</v>
      </c>
      <c r="C521" s="17">
        <v>2.95835682852373E-2</v>
      </c>
      <c r="D521" s="17">
        <v>5.0103925828922799E-2</v>
      </c>
      <c r="E521" s="17">
        <v>3.1681996494052803E-2</v>
      </c>
      <c r="F521" s="17">
        <v>1.20198876033054E-4</v>
      </c>
      <c r="G521" s="17">
        <v>6.1241143955956499E-2</v>
      </c>
      <c r="H521" s="17">
        <v>0.319107590323573</v>
      </c>
      <c r="I521" s="17">
        <v>9.0106164858873797E-3</v>
      </c>
      <c r="J521" s="17">
        <v>0</v>
      </c>
      <c r="K521" s="17">
        <v>0</v>
      </c>
      <c r="L521" s="17">
        <v>4.7089304118441604E-3</v>
      </c>
      <c r="M521" s="17">
        <v>3.8293509744544499E-2</v>
      </c>
      <c r="N521" s="17">
        <v>9.67233746101714E-2</v>
      </c>
      <c r="O521" s="17">
        <v>0</v>
      </c>
      <c r="P521" s="17">
        <v>0</v>
      </c>
      <c r="Q521" s="17">
        <v>0</v>
      </c>
      <c r="R521" s="17">
        <v>1.78144466517421E-4</v>
      </c>
      <c r="S521" s="17">
        <v>0</v>
      </c>
      <c r="T521" s="17"/>
      <c r="U521" s="17">
        <v>2.3362492780548499E-2</v>
      </c>
      <c r="V521" s="17">
        <v>6.3756537569478494E-2</v>
      </c>
      <c r="W521" s="17">
        <v>4.4382762872725801E-2</v>
      </c>
      <c r="X521" s="17">
        <v>2.5170561390671801E-2</v>
      </c>
      <c r="Y521" s="17"/>
      <c r="Z521" s="17">
        <v>3.6710613148188603E-2</v>
      </c>
      <c r="AA521" s="17">
        <v>0</v>
      </c>
      <c r="AB521" s="17">
        <v>6.7746018155743901E-5</v>
      </c>
      <c r="AC521" s="17">
        <v>3.4800140647683303E-2</v>
      </c>
      <c r="AD521" s="17">
        <v>3.04146522104791E-2</v>
      </c>
      <c r="AE521" s="17">
        <v>7.3467270106845296E-3</v>
      </c>
      <c r="AF521" s="17">
        <v>7.3895730269304197E-2</v>
      </c>
      <c r="AG521" s="17">
        <v>0</v>
      </c>
      <c r="AH521" s="17">
        <v>1.24407938071628E-2</v>
      </c>
      <c r="AI521" s="17">
        <v>5.0552006302703401E-2</v>
      </c>
      <c r="AJ521" s="17"/>
      <c r="AK521" s="17">
        <v>3.9234803641275601E-2</v>
      </c>
      <c r="AL521" s="17">
        <v>1.39722067155024E-2</v>
      </c>
      <c r="AM521" s="17">
        <v>2.6264124197231401E-2</v>
      </c>
      <c r="AN521" s="17">
        <v>9.3834137793374697E-3</v>
      </c>
      <c r="AO521" s="17">
        <v>7.9944277948921394E-2</v>
      </c>
      <c r="AP521" s="17">
        <v>1.4360547494042101E-3</v>
      </c>
      <c r="AQ521" s="17">
        <v>7.1741566111268695E-2</v>
      </c>
      <c r="AR521" s="17"/>
      <c r="AS521" s="17">
        <v>2.0736579614271101E-2</v>
      </c>
      <c r="AT521" s="17">
        <v>3.2878793943048601E-2</v>
      </c>
      <c r="AU521" s="17"/>
      <c r="AV521" s="17">
        <v>4.5381652476713899E-2</v>
      </c>
      <c r="AW521" s="17">
        <v>1.8203020336358399E-4</v>
      </c>
      <c r="AX521" s="17">
        <v>1.03703145965285E-2</v>
      </c>
      <c r="AY521" s="17"/>
      <c r="AZ521" s="17">
        <v>1.3886172693095201E-4</v>
      </c>
      <c r="BA521" s="17">
        <v>3.0983214318688199E-2</v>
      </c>
      <c r="BB521" s="17"/>
      <c r="BC521" s="17">
        <v>3.7878481250215403E-2</v>
      </c>
      <c r="BD521" s="17">
        <v>2.44713308130317E-2</v>
      </c>
      <c r="BE521" s="17"/>
      <c r="BF521" s="17">
        <v>2.9601102813197298E-2</v>
      </c>
      <c r="BG521" s="17">
        <v>2.5170561390671801E-2</v>
      </c>
      <c r="BH521" s="17"/>
      <c r="BI521" s="17">
        <v>2.2160185142507199E-2</v>
      </c>
      <c r="BJ521" s="17">
        <v>3.1319982987298801E-2</v>
      </c>
      <c r="BK521" s="17"/>
      <c r="BL521" s="17">
        <v>3.4008303280663198E-2</v>
      </c>
      <c r="BM521" s="17">
        <v>3.07541220434502E-2</v>
      </c>
      <c r="BN521" s="17">
        <v>1.6758533906869599E-2</v>
      </c>
      <c r="BO521" s="17">
        <v>0</v>
      </c>
    </row>
    <row r="522" spans="2:67"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17"/>
      <c r="BB522" s="17"/>
      <c r="BC522" s="17"/>
      <c r="BD522" s="17"/>
      <c r="BE522" s="17"/>
      <c r="BF522" s="17"/>
      <c r="BG522" s="17"/>
      <c r="BH522" s="17"/>
      <c r="BI522" s="17"/>
      <c r="BJ522" s="17"/>
      <c r="BK522" s="17"/>
      <c r="BL522" s="17"/>
      <c r="BM522" s="17"/>
      <c r="BN522" s="17"/>
      <c r="BO522" s="17"/>
    </row>
    <row r="523" spans="2:67" x14ac:dyDescent="0.35">
      <c r="B523" s="6" t="s">
        <v>309</v>
      </c>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17"/>
      <c r="BB523" s="17"/>
      <c r="BC523" s="17"/>
      <c r="BD523" s="17"/>
      <c r="BE523" s="17"/>
      <c r="BF523" s="17"/>
      <c r="BG523" s="17"/>
      <c r="BH523" s="17"/>
      <c r="BI523" s="17"/>
      <c r="BJ523" s="17"/>
      <c r="BK523" s="17"/>
      <c r="BL523" s="17"/>
      <c r="BM523" s="17"/>
      <c r="BN523" s="17"/>
      <c r="BO523" s="17"/>
    </row>
    <row r="524" spans="2:67" x14ac:dyDescent="0.35">
      <c r="B524" s="24" t="s">
        <v>85</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17"/>
      <c r="BB524" s="17"/>
      <c r="BC524" s="17"/>
      <c r="BD524" s="17"/>
      <c r="BE524" s="17"/>
      <c r="BF524" s="17"/>
      <c r="BG524" s="17"/>
      <c r="BH524" s="17"/>
      <c r="BI524" s="17"/>
      <c r="BJ524" s="17"/>
      <c r="BK524" s="17"/>
      <c r="BL524" s="17"/>
      <c r="BM524" s="17"/>
      <c r="BN524" s="17"/>
      <c r="BO524" s="17"/>
    </row>
    <row r="525" spans="2:67" x14ac:dyDescent="0.35">
      <c r="B525" t="s">
        <v>300</v>
      </c>
      <c r="C525" s="17">
        <v>0.35254400518920898</v>
      </c>
      <c r="D525" s="17">
        <v>0.409020235599518</v>
      </c>
      <c r="E525" s="17">
        <v>0.36321547838469098</v>
      </c>
      <c r="F525" s="17">
        <v>0.25247748831138001</v>
      </c>
      <c r="G525" s="17">
        <v>0.260754197419369</v>
      </c>
      <c r="H525" s="17">
        <v>0.32398318448754299</v>
      </c>
      <c r="I525" s="17">
        <v>0.176595387720377</v>
      </c>
      <c r="J525" s="17">
        <v>0.460922062683921</v>
      </c>
      <c r="K525" s="17">
        <v>0.115717250031608</v>
      </c>
      <c r="L525" s="17">
        <v>0.28768028343178997</v>
      </c>
      <c r="M525" s="17">
        <v>0.33270607000297098</v>
      </c>
      <c r="N525" s="17">
        <v>0.55434182826881195</v>
      </c>
      <c r="O525" s="17">
        <v>1.54399971205648E-2</v>
      </c>
      <c r="P525" s="17">
        <v>0.52512948436699103</v>
      </c>
      <c r="Q525" s="17">
        <v>3.9457893048424897E-2</v>
      </c>
      <c r="R525" s="17">
        <v>0.195815056856525</v>
      </c>
      <c r="S525" s="17">
        <v>0.64993667312068004</v>
      </c>
      <c r="T525" s="17"/>
      <c r="U525" s="17">
        <v>0.35439149704845102</v>
      </c>
      <c r="V525" s="17">
        <v>0.35403733863176401</v>
      </c>
      <c r="W525" s="17">
        <v>0.29250656613522702</v>
      </c>
      <c r="X525" s="17">
        <v>0.24065797594997501</v>
      </c>
      <c r="Y525" s="17"/>
      <c r="Z525" s="17">
        <v>0.28666928027817501</v>
      </c>
      <c r="AA525" s="17">
        <v>0.39091313937809502</v>
      </c>
      <c r="AB525" s="17">
        <v>0.53825672216822396</v>
      </c>
      <c r="AC525" s="17">
        <v>0.35511417690263603</v>
      </c>
      <c r="AD525" s="17">
        <v>0.41124010380937198</v>
      </c>
      <c r="AE525" s="17">
        <v>0.25701231362889299</v>
      </c>
      <c r="AF525" s="17">
        <v>0.35783377909075698</v>
      </c>
      <c r="AG525" s="17">
        <v>0.53637863741723402</v>
      </c>
      <c r="AH525" s="17">
        <v>0.31189182538987997</v>
      </c>
      <c r="AI525" s="17">
        <v>0.13942129426795599</v>
      </c>
      <c r="AJ525" s="17"/>
      <c r="AK525" s="17">
        <v>0.39522814608019802</v>
      </c>
      <c r="AL525" s="17">
        <v>0.30436763173473802</v>
      </c>
      <c r="AM525" s="17">
        <v>0.28429565291685199</v>
      </c>
      <c r="AN525" s="17">
        <v>0.34398067410987099</v>
      </c>
      <c r="AO525" s="17">
        <v>0.36253380769189397</v>
      </c>
      <c r="AP525" s="17">
        <v>0.32598249505432803</v>
      </c>
      <c r="AQ525" s="17">
        <v>0.39853679385501101</v>
      </c>
      <c r="AR525" s="17"/>
      <c r="AS525" s="17">
        <v>0.379324744163339</v>
      </c>
      <c r="AT525" s="17">
        <v>0.34256902031189002</v>
      </c>
      <c r="AU525" s="17"/>
      <c r="AV525" s="17">
        <v>0.31593324009812701</v>
      </c>
      <c r="AW525" s="17">
        <v>0.60104094404012998</v>
      </c>
      <c r="AX525" s="17">
        <v>0.31430808934218102</v>
      </c>
      <c r="AY525" s="17"/>
      <c r="AZ525" s="17">
        <v>0.47577369882974102</v>
      </c>
      <c r="BA525" s="17">
        <v>0.34668631557135499</v>
      </c>
      <c r="BB525" s="17"/>
      <c r="BC525" s="17">
        <v>0.26964540395304198</v>
      </c>
      <c r="BD525" s="17">
        <v>0.40363523874672602</v>
      </c>
      <c r="BE525" s="17"/>
      <c r="BF525" s="17">
        <v>0.35298857025672298</v>
      </c>
      <c r="BG525" s="17">
        <v>0.24065797594997501</v>
      </c>
      <c r="BH525" s="17"/>
      <c r="BI525" s="17">
        <v>0.32041702168418101</v>
      </c>
      <c r="BJ525" s="17">
        <v>0.36005887616089599</v>
      </c>
      <c r="BK525" s="17"/>
      <c r="BL525" s="17">
        <v>0.34518366039818998</v>
      </c>
      <c r="BM525" s="17">
        <v>0.38621219133756202</v>
      </c>
      <c r="BN525" s="17">
        <v>0.26395533734332</v>
      </c>
      <c r="BO525" s="17">
        <v>0.41770743021293899</v>
      </c>
    </row>
    <row r="526" spans="2:67" x14ac:dyDescent="0.35">
      <c r="B526" t="s">
        <v>301</v>
      </c>
      <c r="C526" s="17">
        <v>0.25709604629928801</v>
      </c>
      <c r="D526" s="17">
        <v>0.135960534803372</v>
      </c>
      <c r="E526" s="17">
        <v>0.29864737409262698</v>
      </c>
      <c r="F526" s="17">
        <v>0.43733198419033298</v>
      </c>
      <c r="G526" s="17">
        <v>0.24369186189685799</v>
      </c>
      <c r="H526" s="17">
        <v>3.5363837783325698E-2</v>
      </c>
      <c r="I526" s="17">
        <v>0.22257616622412599</v>
      </c>
      <c r="J526" s="17">
        <v>0.198112207015291</v>
      </c>
      <c r="K526" s="17">
        <v>4.42006368723995E-3</v>
      </c>
      <c r="L526" s="17">
        <v>0.32806175339823901</v>
      </c>
      <c r="M526" s="17">
        <v>0.26905544838460999</v>
      </c>
      <c r="N526" s="17">
        <v>0.24741087122581301</v>
      </c>
      <c r="O526" s="17">
        <v>0.98256857684400101</v>
      </c>
      <c r="P526" s="17">
        <v>5.8561292450786402E-2</v>
      </c>
      <c r="Q526" s="17">
        <v>0.56024106646939298</v>
      </c>
      <c r="R526" s="17">
        <v>0.37347950235372102</v>
      </c>
      <c r="S526" s="17">
        <v>4.7080528573943299E-2</v>
      </c>
      <c r="T526" s="17"/>
      <c r="U526" s="17">
        <v>0.220318373385022</v>
      </c>
      <c r="V526" s="17">
        <v>0.41865844468753999</v>
      </c>
      <c r="W526" s="17">
        <v>0.52697749957683104</v>
      </c>
      <c r="X526" s="17">
        <v>0.68487652646365405</v>
      </c>
      <c r="Y526" s="17"/>
      <c r="Z526" s="17">
        <v>0.246408387326957</v>
      </c>
      <c r="AA526" s="17">
        <v>0.20576347895524499</v>
      </c>
      <c r="AB526" s="17">
        <v>0.228513749842955</v>
      </c>
      <c r="AC526" s="17">
        <v>0.224417226415043</v>
      </c>
      <c r="AD526" s="17">
        <v>0.365926660010297</v>
      </c>
      <c r="AE526" s="17">
        <v>0.327108146703874</v>
      </c>
      <c r="AF526" s="17">
        <v>0.49863346441390299</v>
      </c>
      <c r="AG526" s="17">
        <v>0.43928232573542197</v>
      </c>
      <c r="AH526" s="17">
        <v>0.61462763483817195</v>
      </c>
      <c r="AI526" s="17">
        <v>0.70073670463684301</v>
      </c>
      <c r="AJ526" s="17"/>
      <c r="AK526" s="17">
        <v>0.15940124851576001</v>
      </c>
      <c r="AL526" s="17">
        <v>0.30254310784161398</v>
      </c>
      <c r="AM526" s="17">
        <v>0.51589784809296202</v>
      </c>
      <c r="AN526" s="17">
        <v>0.20654036321271299</v>
      </c>
      <c r="AO526" s="17">
        <v>0.39544333691231798</v>
      </c>
      <c r="AP526" s="17">
        <v>0.34132760701109299</v>
      </c>
      <c r="AQ526" s="17">
        <v>0.32968836469913898</v>
      </c>
      <c r="AR526" s="17"/>
      <c r="AS526" s="17">
        <v>0.48087658293152102</v>
      </c>
      <c r="AT526" s="17">
        <v>0.17374481872856501</v>
      </c>
      <c r="AU526" s="17"/>
      <c r="AV526" s="17">
        <v>0.55322640861716199</v>
      </c>
      <c r="AW526" s="17">
        <v>0.33608554342179298</v>
      </c>
      <c r="AX526" s="17">
        <v>0.52942830744070302</v>
      </c>
      <c r="AY526" s="17"/>
      <c r="AZ526" s="17">
        <v>0.42552991984678301</v>
      </c>
      <c r="BA526" s="17">
        <v>0.24908958841380399</v>
      </c>
      <c r="BB526" s="17"/>
      <c r="BC526" s="17">
        <v>0.30608537952369802</v>
      </c>
      <c r="BD526" s="17">
        <v>0.226903432331474</v>
      </c>
      <c r="BE526" s="17"/>
      <c r="BF526" s="17">
        <v>0.25539631435474902</v>
      </c>
      <c r="BG526" s="17">
        <v>0.68487652646365405</v>
      </c>
      <c r="BH526" s="17"/>
      <c r="BI526" s="17">
        <v>0.46226506047187599</v>
      </c>
      <c r="BJ526" s="17">
        <v>0.20910465399649</v>
      </c>
      <c r="BK526" s="17"/>
      <c r="BL526" s="17">
        <v>0.104497112547808</v>
      </c>
      <c r="BM526" s="17">
        <v>0.31119055814291702</v>
      </c>
      <c r="BN526" s="17">
        <v>0.58541894148037599</v>
      </c>
      <c r="BO526" s="17">
        <v>0.57391310877445301</v>
      </c>
    </row>
    <row r="527" spans="2:67" x14ac:dyDescent="0.35">
      <c r="B527" t="s">
        <v>302</v>
      </c>
      <c r="C527" s="17">
        <v>0.33835497303786299</v>
      </c>
      <c r="D527" s="17">
        <v>0.38088671306649002</v>
      </c>
      <c r="E527" s="17">
        <v>0.28292136003285001</v>
      </c>
      <c r="F527" s="17">
        <v>0.31007032862225298</v>
      </c>
      <c r="G527" s="17">
        <v>0.32129357109520501</v>
      </c>
      <c r="H527" s="17">
        <v>0.32154538740555799</v>
      </c>
      <c r="I527" s="17">
        <v>0.60020730152048396</v>
      </c>
      <c r="J527" s="17">
        <v>0.33008327948831001</v>
      </c>
      <c r="K527" s="17">
        <v>0.87986268628115205</v>
      </c>
      <c r="L527" s="17">
        <v>0.37734640512296203</v>
      </c>
      <c r="M527" s="17">
        <v>0.32634934438027902</v>
      </c>
      <c r="N527" s="17">
        <v>8.6974268962571002E-2</v>
      </c>
      <c r="O527" s="17">
        <v>1.99142603543368E-3</v>
      </c>
      <c r="P527" s="17">
        <v>0.39008444279673299</v>
      </c>
      <c r="Q527" s="17">
        <v>0.29798899935001399</v>
      </c>
      <c r="R527" s="17">
        <v>0.430527296323237</v>
      </c>
      <c r="S527" s="17">
        <v>0.29850154173583099</v>
      </c>
      <c r="T527" s="17"/>
      <c r="U527" s="17">
        <v>0.37880174891586699</v>
      </c>
      <c r="V527" s="17">
        <v>0.144248642676578</v>
      </c>
      <c r="W527" s="17">
        <v>0.116732941470922</v>
      </c>
      <c r="X527" s="17">
        <v>4.5888116330686103E-2</v>
      </c>
      <c r="Y527" s="17"/>
      <c r="Z527" s="17">
        <v>0.41535100073343301</v>
      </c>
      <c r="AA527" s="17">
        <v>0.36632456491703003</v>
      </c>
      <c r="AB527" s="17">
        <v>0.230581010920723</v>
      </c>
      <c r="AC527" s="17">
        <v>0.370547963536981</v>
      </c>
      <c r="AD527" s="17">
        <v>0.17367955188798401</v>
      </c>
      <c r="AE527" s="17">
        <v>0.32350335289973098</v>
      </c>
      <c r="AF527" s="17">
        <v>0.14037644286770901</v>
      </c>
      <c r="AG527" s="17">
        <v>2.43390368473448E-2</v>
      </c>
      <c r="AH527" s="17">
        <v>3.6071183864258102E-2</v>
      </c>
      <c r="AI527" s="17">
        <v>0.113674557540278</v>
      </c>
      <c r="AJ527" s="17"/>
      <c r="AK527" s="17">
        <v>0.38851428531948101</v>
      </c>
      <c r="AL527" s="17">
        <v>0.380641360787215</v>
      </c>
      <c r="AM527" s="17">
        <v>0.17198906252784299</v>
      </c>
      <c r="AN527" s="17">
        <v>0.418929725714627</v>
      </c>
      <c r="AO527" s="17">
        <v>0.16283537374971499</v>
      </c>
      <c r="AP527" s="17">
        <v>0.22730921815726701</v>
      </c>
      <c r="AQ527" s="17">
        <v>0.20735241883578401</v>
      </c>
      <c r="AR527" s="17"/>
      <c r="AS527" s="17">
        <v>8.2097499559256895E-2</v>
      </c>
      <c r="AT527" s="17">
        <v>0.43380284044429701</v>
      </c>
      <c r="AU527" s="17"/>
      <c r="AV527" s="17">
        <v>7.3088272373740604E-2</v>
      </c>
      <c r="AW527" s="17">
        <v>2.9308781272313501E-3</v>
      </c>
      <c r="AX527" s="17">
        <v>0.151855899100238</v>
      </c>
      <c r="AY527" s="17"/>
      <c r="AZ527" s="17">
        <v>2.76870573386903E-3</v>
      </c>
      <c r="BA527" s="17">
        <v>0.35430697401917799</v>
      </c>
      <c r="BB527" s="17"/>
      <c r="BC527" s="17">
        <v>0.34267135721146003</v>
      </c>
      <c r="BD527" s="17">
        <v>0.33569474248332198</v>
      </c>
      <c r="BE527" s="17"/>
      <c r="BF527" s="17">
        <v>0.33951705331528298</v>
      </c>
      <c r="BG527" s="17">
        <v>4.5888116330686103E-2</v>
      </c>
      <c r="BH527" s="17"/>
      <c r="BI527" s="17">
        <v>0.172320207140889</v>
      </c>
      <c r="BJ527" s="17">
        <v>0.37719241454041902</v>
      </c>
      <c r="BK527" s="17"/>
      <c r="BL527" s="17">
        <v>0.51448468907608103</v>
      </c>
      <c r="BM527" s="17">
        <v>0.241064546480728</v>
      </c>
      <c r="BN527" s="17">
        <v>8.2851420702409195E-2</v>
      </c>
      <c r="BO527" s="17">
        <v>8.3794610126081102E-3</v>
      </c>
    </row>
    <row r="528" spans="2:67" x14ac:dyDescent="0.35">
      <c r="B528" t="s">
        <v>83</v>
      </c>
      <c r="C528" s="17">
        <v>5.2004975473639803E-2</v>
      </c>
      <c r="D528" s="17">
        <v>7.4132516530618905E-2</v>
      </c>
      <c r="E528" s="17">
        <v>5.5215787489832899E-2</v>
      </c>
      <c r="F528" s="17">
        <v>1.20198876033054E-4</v>
      </c>
      <c r="G528" s="17">
        <v>0.174260369588569</v>
      </c>
      <c r="H528" s="17">
        <v>0.319107590323573</v>
      </c>
      <c r="I528" s="17">
        <v>6.2114453501250599E-4</v>
      </c>
      <c r="J528" s="17">
        <v>1.08824508124783E-2</v>
      </c>
      <c r="K528" s="17">
        <v>0</v>
      </c>
      <c r="L528" s="17">
        <v>6.9115580470081803E-3</v>
      </c>
      <c r="M528" s="17">
        <v>7.1889137232139702E-2</v>
      </c>
      <c r="N528" s="17">
        <v>0.111273031542804</v>
      </c>
      <c r="O528" s="17">
        <v>0</v>
      </c>
      <c r="P528" s="17">
        <v>2.62247803854905E-2</v>
      </c>
      <c r="Q528" s="17">
        <v>0.10231204113216801</v>
      </c>
      <c r="R528" s="17">
        <v>1.78144466517421E-4</v>
      </c>
      <c r="S528" s="17">
        <v>4.4812565695452203E-3</v>
      </c>
      <c r="T528" s="17"/>
      <c r="U528" s="17">
        <v>4.6488380650659598E-2</v>
      </c>
      <c r="V528" s="17">
        <v>8.3055574004117297E-2</v>
      </c>
      <c r="W528" s="17">
        <v>6.3782992817020698E-2</v>
      </c>
      <c r="X528" s="17">
        <v>2.85773812556851E-2</v>
      </c>
      <c r="Y528" s="17"/>
      <c r="Z528" s="17">
        <v>5.1571331661434502E-2</v>
      </c>
      <c r="AA528" s="17">
        <v>3.6998816749630202E-2</v>
      </c>
      <c r="AB528" s="17">
        <v>2.64851706809847E-3</v>
      </c>
      <c r="AC528" s="17">
        <v>4.9920633145339302E-2</v>
      </c>
      <c r="AD528" s="17">
        <v>4.9153684292346997E-2</v>
      </c>
      <c r="AE528" s="17">
        <v>9.2376186767502894E-2</v>
      </c>
      <c r="AF528" s="17">
        <v>3.15631362763104E-3</v>
      </c>
      <c r="AG528" s="17">
        <v>0</v>
      </c>
      <c r="AH528" s="17">
        <v>3.7409355907689297E-2</v>
      </c>
      <c r="AI528" s="17">
        <v>4.6167443554923998E-2</v>
      </c>
      <c r="AJ528" s="17"/>
      <c r="AK528" s="17">
        <v>5.6856320084561603E-2</v>
      </c>
      <c r="AL528" s="17">
        <v>1.24478996364338E-2</v>
      </c>
      <c r="AM528" s="17">
        <v>2.78174364623433E-2</v>
      </c>
      <c r="AN528" s="17">
        <v>3.0549236962788998E-2</v>
      </c>
      <c r="AO528" s="17">
        <v>7.9187481646072699E-2</v>
      </c>
      <c r="AP528" s="17">
        <v>0.105380679777312</v>
      </c>
      <c r="AQ528" s="17">
        <v>6.4422422610065505E-2</v>
      </c>
      <c r="AR528" s="17"/>
      <c r="AS528" s="17">
        <v>5.7701173345883497E-2</v>
      </c>
      <c r="AT528" s="17">
        <v>4.9883320515248401E-2</v>
      </c>
      <c r="AU528" s="17"/>
      <c r="AV528" s="17">
        <v>5.7752078910971102E-2</v>
      </c>
      <c r="AW528" s="17">
        <v>5.9942634410845498E-2</v>
      </c>
      <c r="AX528" s="17">
        <v>4.4077041168786302E-3</v>
      </c>
      <c r="AY528" s="17"/>
      <c r="AZ528" s="17">
        <v>9.5927675589606701E-2</v>
      </c>
      <c r="BA528" s="17">
        <v>4.9917121995662998E-2</v>
      </c>
      <c r="BB528" s="17"/>
      <c r="BC528" s="17">
        <v>8.1597859311799997E-2</v>
      </c>
      <c r="BD528" s="17">
        <v>3.3766586438478699E-2</v>
      </c>
      <c r="BE528" s="17"/>
      <c r="BF528" s="17">
        <v>5.2098062073244897E-2</v>
      </c>
      <c r="BG528" s="17">
        <v>2.85773812556851E-2</v>
      </c>
      <c r="BH528" s="17"/>
      <c r="BI528" s="17">
        <v>4.4997710703054097E-2</v>
      </c>
      <c r="BJ528" s="17">
        <v>5.3644055302194599E-2</v>
      </c>
      <c r="BK528" s="17"/>
      <c r="BL528" s="17">
        <v>3.5834537977920702E-2</v>
      </c>
      <c r="BM528" s="17">
        <v>6.1532704038792699E-2</v>
      </c>
      <c r="BN528" s="17">
        <v>6.7774300473894294E-2</v>
      </c>
      <c r="BO528" s="17">
        <v>0</v>
      </c>
    </row>
    <row r="529" spans="2:67" x14ac:dyDescent="0.35">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17"/>
      <c r="BB529" s="17"/>
      <c r="BC529" s="17"/>
      <c r="BD529" s="17"/>
      <c r="BE529" s="17"/>
      <c r="BF529" s="17"/>
      <c r="BG529" s="17"/>
      <c r="BH529" s="17"/>
      <c r="BI529" s="17"/>
      <c r="BJ529" s="17"/>
      <c r="BK529" s="17"/>
      <c r="BL529" s="17"/>
      <c r="BM529" s="17"/>
      <c r="BN529" s="17"/>
      <c r="BO529" s="17"/>
    </row>
    <row r="530" spans="2:67" x14ac:dyDescent="0.35">
      <c r="B530" s="6" t="s">
        <v>310</v>
      </c>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17"/>
      <c r="BB530" s="17"/>
      <c r="BC530" s="17"/>
      <c r="BD530" s="17"/>
      <c r="BE530" s="17"/>
      <c r="BF530" s="17"/>
      <c r="BG530" s="17"/>
      <c r="BH530" s="17"/>
      <c r="BI530" s="17"/>
      <c r="BJ530" s="17"/>
      <c r="BK530" s="17"/>
      <c r="BL530" s="17"/>
      <c r="BM530" s="17"/>
      <c r="BN530" s="17"/>
      <c r="BO530" s="17"/>
    </row>
    <row r="531" spans="2:67" x14ac:dyDescent="0.35">
      <c r="B531" s="24" t="s">
        <v>85</v>
      </c>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17"/>
      <c r="BB531" s="17"/>
      <c r="BC531" s="17"/>
      <c r="BD531" s="17"/>
      <c r="BE531" s="17"/>
      <c r="BF531" s="17"/>
      <c r="BG531" s="17"/>
      <c r="BH531" s="17"/>
      <c r="BI531" s="17"/>
      <c r="BJ531" s="17"/>
      <c r="BK531" s="17"/>
      <c r="BL531" s="17"/>
      <c r="BM531" s="17"/>
      <c r="BN531" s="17"/>
      <c r="BO531" s="17"/>
    </row>
    <row r="532" spans="2:67" x14ac:dyDescent="0.35">
      <c r="B532" t="s">
        <v>300</v>
      </c>
      <c r="C532" s="17">
        <v>0.23337395692118901</v>
      </c>
      <c r="D532" s="17">
        <v>0.33080982096581402</v>
      </c>
      <c r="E532" s="17">
        <v>0.30892669106696802</v>
      </c>
      <c r="F532" s="17">
        <v>0.23487959715359699</v>
      </c>
      <c r="G532" s="17">
        <v>0.14363979761059001</v>
      </c>
      <c r="H532" s="17">
        <v>2.4377970819849299E-3</v>
      </c>
      <c r="I532" s="17">
        <v>0.322472895477105</v>
      </c>
      <c r="J532" s="17">
        <v>5.1960041875021297E-2</v>
      </c>
      <c r="K532" s="17">
        <v>1.2823906992311999E-2</v>
      </c>
      <c r="L532" s="17">
        <v>0.28973107349619598</v>
      </c>
      <c r="M532" s="17">
        <v>0.18010922950268901</v>
      </c>
      <c r="N532" s="17">
        <v>0.17956619396701201</v>
      </c>
      <c r="O532" s="17">
        <v>1.54399971205648E-2</v>
      </c>
      <c r="P532" s="17">
        <v>0.41650956530832101</v>
      </c>
      <c r="Q532" s="17">
        <v>0.22577654875311701</v>
      </c>
      <c r="R532" s="17">
        <v>8.6247974837861396E-2</v>
      </c>
      <c r="S532" s="17">
        <v>0.27087030144964902</v>
      </c>
      <c r="T532" s="17"/>
      <c r="U532" s="17">
        <v>0.24640283718241601</v>
      </c>
      <c r="V532" s="17">
        <v>0.16161161833982199</v>
      </c>
      <c r="W532" s="17">
        <v>0.219235857528326</v>
      </c>
      <c r="X532" s="17">
        <v>0.15688351783262999</v>
      </c>
      <c r="Y532" s="17"/>
      <c r="Z532" s="17">
        <v>0.23333539641265499</v>
      </c>
      <c r="AA532" s="17">
        <v>0.219565568718114</v>
      </c>
      <c r="AB532" s="17">
        <v>0.33138342971173401</v>
      </c>
      <c r="AC532" s="17">
        <v>0.25490959463044699</v>
      </c>
      <c r="AD532" s="17">
        <v>0.20208226221666001</v>
      </c>
      <c r="AE532" s="17">
        <v>0.23067404223002499</v>
      </c>
      <c r="AF532" s="17">
        <v>9.7997303148075005E-2</v>
      </c>
      <c r="AG532" s="17">
        <v>0.49729612038478399</v>
      </c>
      <c r="AH532" s="17">
        <v>0.21669134663172701</v>
      </c>
      <c r="AI532" s="17">
        <v>8.9579694881775307E-2</v>
      </c>
      <c r="AJ532" s="17"/>
      <c r="AK532" s="17">
        <v>0.31566960991473603</v>
      </c>
      <c r="AL532" s="17">
        <v>0.145171778262703</v>
      </c>
      <c r="AM532" s="17">
        <v>0.205991902512008</v>
      </c>
      <c r="AN532" s="17">
        <v>0.21398429171738201</v>
      </c>
      <c r="AO532" s="17">
        <v>0.26694388730729202</v>
      </c>
      <c r="AP532" s="17">
        <v>0.16783661214416401</v>
      </c>
      <c r="AQ532" s="17">
        <v>0.261906386955579</v>
      </c>
      <c r="AR532" s="17"/>
      <c r="AS532" s="17">
        <v>0.124887248786119</v>
      </c>
      <c r="AT532" s="17">
        <v>0.27378185134422101</v>
      </c>
      <c r="AU532" s="17"/>
      <c r="AV532" s="17">
        <v>3.5501250210345801E-2</v>
      </c>
      <c r="AW532" s="17">
        <v>0.20518153580863499</v>
      </c>
      <c r="AX532" s="17">
        <v>0.123438390223942</v>
      </c>
      <c r="AY532" s="17"/>
      <c r="AZ532" s="17">
        <v>0.17034822493900201</v>
      </c>
      <c r="BA532" s="17">
        <v>0.23636986776850899</v>
      </c>
      <c r="BB532" s="17"/>
      <c r="BC532" s="17">
        <v>0.22203670285333901</v>
      </c>
      <c r="BD532" s="17">
        <v>0.24036121951481501</v>
      </c>
      <c r="BE532" s="17"/>
      <c r="BF532" s="17">
        <v>0.233677882062234</v>
      </c>
      <c r="BG532" s="17">
        <v>0.15688351783262999</v>
      </c>
      <c r="BH532" s="17"/>
      <c r="BI532" s="17">
        <v>0.20835987720535301</v>
      </c>
      <c r="BJ532" s="17">
        <v>0.23922503788279201</v>
      </c>
      <c r="BK532" s="17"/>
      <c r="BL532" s="17">
        <v>0.30075666335443402</v>
      </c>
      <c r="BM532" s="17">
        <v>0.17488057725723299</v>
      </c>
      <c r="BN532" s="17">
        <v>0.13818410764849401</v>
      </c>
      <c r="BO532" s="17">
        <v>0.242933414251672</v>
      </c>
    </row>
    <row r="533" spans="2:67" x14ac:dyDescent="0.35">
      <c r="B533" t="s">
        <v>301</v>
      </c>
      <c r="C533" s="17">
        <v>0.44182774134122699</v>
      </c>
      <c r="D533" s="17">
        <v>0.38055660765652799</v>
      </c>
      <c r="E533" s="17">
        <v>0.443353640444198</v>
      </c>
      <c r="F533" s="17">
        <v>0.39872010017048698</v>
      </c>
      <c r="G533" s="17">
        <v>0.62039084199147099</v>
      </c>
      <c r="H533" s="17">
        <v>0.67357901843047197</v>
      </c>
      <c r="I533" s="17">
        <v>0.37680230922764102</v>
      </c>
      <c r="J533" s="17">
        <v>0.66840132688613496</v>
      </c>
      <c r="K533" s="17">
        <v>4.42006368723995E-3</v>
      </c>
      <c r="L533" s="17">
        <v>0.34588649837456598</v>
      </c>
      <c r="M533" s="17">
        <v>0.45144653740709201</v>
      </c>
      <c r="N533" s="17">
        <v>0.60108085833311797</v>
      </c>
      <c r="O533" s="17">
        <v>0.98356428986171796</v>
      </c>
      <c r="P533" s="17">
        <v>0.19049973423270999</v>
      </c>
      <c r="Q533" s="17">
        <v>0.367957661400374</v>
      </c>
      <c r="R533" s="17">
        <v>0.65536438958158905</v>
      </c>
      <c r="S533" s="17">
        <v>0.196022385170286</v>
      </c>
      <c r="T533" s="17"/>
      <c r="U533" s="17">
        <v>0.40416997901886298</v>
      </c>
      <c r="V533" s="17">
        <v>0.62233150201951204</v>
      </c>
      <c r="W533" s="17">
        <v>0.64010024358787998</v>
      </c>
      <c r="X533" s="17">
        <v>0.766341611366676</v>
      </c>
      <c r="Y533" s="17"/>
      <c r="Z533" s="17">
        <v>0.356300068392081</v>
      </c>
      <c r="AA533" s="17">
        <v>0.46882301203848098</v>
      </c>
      <c r="AB533" s="17">
        <v>0.40685452615784901</v>
      </c>
      <c r="AC533" s="17">
        <v>0.56073210426220399</v>
      </c>
      <c r="AD533" s="17">
        <v>0.53459045235201896</v>
      </c>
      <c r="AE533" s="17">
        <v>0.44853451410599698</v>
      </c>
      <c r="AF533" s="17">
        <v>0.81078606729353198</v>
      </c>
      <c r="AG533" s="17">
        <v>0.48513954542629201</v>
      </c>
      <c r="AH533" s="17">
        <v>0.72483495848741997</v>
      </c>
      <c r="AI533" s="17">
        <v>0.70927381115097599</v>
      </c>
      <c r="AJ533" s="17"/>
      <c r="AK533" s="17">
        <v>0.40730141512533202</v>
      </c>
      <c r="AL533" s="17">
        <v>0.545387528930948</v>
      </c>
      <c r="AM533" s="17">
        <v>0.419424983539195</v>
      </c>
      <c r="AN533" s="17">
        <v>0.34994695249472002</v>
      </c>
      <c r="AO533" s="17">
        <v>0.52040550123674401</v>
      </c>
      <c r="AP533" s="17">
        <v>0.65002234152132699</v>
      </c>
      <c r="AQ533" s="17">
        <v>0.45732992341178003</v>
      </c>
      <c r="AR533" s="17"/>
      <c r="AS533" s="17">
        <v>0.79190557105634296</v>
      </c>
      <c r="AT533" s="17">
        <v>0.31143473535785199</v>
      </c>
      <c r="AU533" s="17"/>
      <c r="AV533" s="17">
        <v>0.87393141173383704</v>
      </c>
      <c r="AW533" s="17">
        <v>0.79300001003296205</v>
      </c>
      <c r="AX533" s="17">
        <v>0.74994323741597302</v>
      </c>
      <c r="AY533" s="17"/>
      <c r="AZ533" s="17">
        <v>0.80889183420662802</v>
      </c>
      <c r="BA533" s="17">
        <v>0.424379450573446</v>
      </c>
      <c r="BB533" s="17"/>
      <c r="BC533" s="17">
        <v>0.47365111022873202</v>
      </c>
      <c r="BD533" s="17">
        <v>0.42221468215598701</v>
      </c>
      <c r="BE533" s="17"/>
      <c r="BF533" s="17">
        <v>0.44053832628629902</v>
      </c>
      <c r="BG533" s="17">
        <v>0.766341611366676</v>
      </c>
      <c r="BH533" s="17"/>
      <c r="BI533" s="17">
        <v>0.66657101893111503</v>
      </c>
      <c r="BJ533" s="17">
        <v>0.38925770367871698</v>
      </c>
      <c r="BK533" s="17"/>
      <c r="BL533" s="17">
        <v>0.23494901682436201</v>
      </c>
      <c r="BM533" s="17">
        <v>0.57224834040458505</v>
      </c>
      <c r="BN533" s="17">
        <v>0.74227047925441803</v>
      </c>
      <c r="BO533" s="17">
        <v>0.75563767310327401</v>
      </c>
    </row>
    <row r="534" spans="2:67" x14ac:dyDescent="0.35">
      <c r="B534" t="s">
        <v>302</v>
      </c>
      <c r="C534" s="17">
        <v>0.27825516992192401</v>
      </c>
      <c r="D534" s="17">
        <v>0.23857526954181699</v>
      </c>
      <c r="E534" s="17">
        <v>0.21671738003687099</v>
      </c>
      <c r="F534" s="17">
        <v>0.36628010379988302</v>
      </c>
      <c r="G534" s="17">
        <v>0.20534878841995999</v>
      </c>
      <c r="H534" s="17">
        <v>0.32398318448754299</v>
      </c>
      <c r="I534" s="17">
        <v>0.30072479529525498</v>
      </c>
      <c r="J534" s="17">
        <v>0.27955674672104902</v>
      </c>
      <c r="K534" s="17">
        <v>0.98275602932044803</v>
      </c>
      <c r="L534" s="17">
        <v>0.286313745294968</v>
      </c>
      <c r="M534" s="17">
        <v>0.28171983682041701</v>
      </c>
      <c r="N534" s="17">
        <v>0.121029389328021</v>
      </c>
      <c r="O534" s="17">
        <v>9.9571301771683805E-4</v>
      </c>
      <c r="P534" s="17">
        <v>0.296196154175346</v>
      </c>
      <c r="Q534" s="17">
        <v>0.40626578984650902</v>
      </c>
      <c r="R534" s="17">
        <v>0.258387635580549</v>
      </c>
      <c r="S534" s="17">
        <v>0.53310731338006501</v>
      </c>
      <c r="T534" s="17"/>
      <c r="U534" s="17">
        <v>0.30108594503181901</v>
      </c>
      <c r="V534" s="17">
        <v>0.17597033816408</v>
      </c>
      <c r="W534" s="17">
        <v>0.115863819833521</v>
      </c>
      <c r="X534" s="17">
        <v>5.6074327926226901E-2</v>
      </c>
      <c r="Y534" s="17"/>
      <c r="Z534" s="17">
        <v>0.33722498448424598</v>
      </c>
      <c r="AA534" s="17">
        <v>0.29548837997288102</v>
      </c>
      <c r="AB534" s="17">
        <v>0.26176204413041798</v>
      </c>
      <c r="AC534" s="17">
        <v>0.18435830110734899</v>
      </c>
      <c r="AD534" s="17">
        <v>0.24477443699041099</v>
      </c>
      <c r="AE534" s="17">
        <v>0.22841525689647499</v>
      </c>
      <c r="AF534" s="17">
        <v>9.1216629558393103E-2</v>
      </c>
      <c r="AG534" s="17">
        <v>1.7564334188924599E-2</v>
      </c>
      <c r="AH534" s="17">
        <v>5.76751216281862E-2</v>
      </c>
      <c r="AI534" s="17">
        <v>0.158742471374299</v>
      </c>
      <c r="AJ534" s="17"/>
      <c r="AK534" s="17">
        <v>0.18813236582552501</v>
      </c>
      <c r="AL534" s="17">
        <v>0.29778271110780902</v>
      </c>
      <c r="AM534" s="17">
        <v>0.34842565702660799</v>
      </c>
      <c r="AN534" s="17">
        <v>0.41191683344353403</v>
      </c>
      <c r="AO534" s="17">
        <v>0.14456813177382</v>
      </c>
      <c r="AP534" s="17">
        <v>0.13730425380920899</v>
      </c>
      <c r="AQ534" s="17">
        <v>0.21641854651866299</v>
      </c>
      <c r="AR534" s="17"/>
      <c r="AS534" s="17">
        <v>7.6565869983024906E-2</v>
      </c>
      <c r="AT534" s="17">
        <v>0.35337810505642497</v>
      </c>
      <c r="AU534" s="17"/>
      <c r="AV534" s="17">
        <v>7.8542425529158799E-2</v>
      </c>
      <c r="AW534" s="17">
        <v>1.73195022892926E-3</v>
      </c>
      <c r="AX534" s="17">
        <v>0.12653332854914001</v>
      </c>
      <c r="AY534" s="17"/>
      <c r="AZ534" s="17">
        <v>5.4822420940736497E-4</v>
      </c>
      <c r="BA534" s="17">
        <v>0.291455893259363</v>
      </c>
      <c r="BB534" s="17"/>
      <c r="BC534" s="17">
        <v>0.238269795559896</v>
      </c>
      <c r="BD534" s="17">
        <v>0.30289855436933</v>
      </c>
      <c r="BE534" s="17"/>
      <c r="BF534" s="17">
        <v>0.27913797755835401</v>
      </c>
      <c r="BG534" s="17">
        <v>5.6074327926226901E-2</v>
      </c>
      <c r="BH534" s="17"/>
      <c r="BI534" s="17">
        <v>5.4564227570213099E-2</v>
      </c>
      <c r="BJ534" s="17">
        <v>0.33057905426809098</v>
      </c>
      <c r="BK534" s="17"/>
      <c r="BL534" s="17">
        <v>0.42192487595753497</v>
      </c>
      <c r="BM534" s="17">
        <v>0.19415220821503901</v>
      </c>
      <c r="BN534" s="17">
        <v>8.5167421181303493E-2</v>
      </c>
      <c r="BO534" s="17">
        <v>1.4289126450542501E-3</v>
      </c>
    </row>
    <row r="535" spans="2:67" x14ac:dyDescent="0.35">
      <c r="B535" t="s">
        <v>83</v>
      </c>
      <c r="C535" s="17">
        <v>4.6543131815660901E-2</v>
      </c>
      <c r="D535" s="17">
        <v>5.0058301835841999E-2</v>
      </c>
      <c r="E535" s="17">
        <v>3.1002288451963001E-2</v>
      </c>
      <c r="F535" s="17">
        <v>1.20198876033054E-4</v>
      </c>
      <c r="G535" s="17">
        <v>3.0620571977978302E-2</v>
      </c>
      <c r="H535" s="17">
        <v>0</v>
      </c>
      <c r="I535" s="17">
        <v>0</v>
      </c>
      <c r="J535" s="17">
        <v>8.18845177951639E-5</v>
      </c>
      <c r="K535" s="17">
        <v>0</v>
      </c>
      <c r="L535" s="17">
        <v>7.8068682834269307E-2</v>
      </c>
      <c r="M535" s="17">
        <v>8.6724396269802495E-2</v>
      </c>
      <c r="N535" s="17">
        <v>9.8323558371848904E-2</v>
      </c>
      <c r="O535" s="17">
        <v>0</v>
      </c>
      <c r="P535" s="17">
        <v>9.6794546283623897E-2</v>
      </c>
      <c r="Q535" s="17">
        <v>0</v>
      </c>
      <c r="R535" s="17">
        <v>0</v>
      </c>
      <c r="S535" s="17">
        <v>0</v>
      </c>
      <c r="T535" s="17"/>
      <c r="U535" s="17">
        <v>4.8341238766902099E-2</v>
      </c>
      <c r="V535" s="17">
        <v>4.0086541476586003E-2</v>
      </c>
      <c r="W535" s="17">
        <v>2.4800079050273201E-2</v>
      </c>
      <c r="X535" s="17">
        <v>2.0700542874466699E-2</v>
      </c>
      <c r="Y535" s="17"/>
      <c r="Z535" s="17">
        <v>7.3139550711017395E-2</v>
      </c>
      <c r="AA535" s="17">
        <v>1.6123039270524098E-2</v>
      </c>
      <c r="AB535" s="17">
        <v>0</v>
      </c>
      <c r="AC535" s="17">
        <v>0</v>
      </c>
      <c r="AD535" s="17">
        <v>1.8552848440909198E-2</v>
      </c>
      <c r="AE535" s="17">
        <v>9.2376186767502894E-2</v>
      </c>
      <c r="AF535" s="17">
        <v>0</v>
      </c>
      <c r="AG535" s="17">
        <v>0</v>
      </c>
      <c r="AH535" s="17">
        <v>7.9857325266610203E-4</v>
      </c>
      <c r="AI535" s="17">
        <v>4.2404022592949897E-2</v>
      </c>
      <c r="AJ535" s="17"/>
      <c r="AK535" s="17">
        <v>8.8896609134407306E-2</v>
      </c>
      <c r="AL535" s="17">
        <v>1.16579816985401E-2</v>
      </c>
      <c r="AM535" s="17">
        <v>2.61574569221883E-2</v>
      </c>
      <c r="AN535" s="17">
        <v>2.4151922344363998E-2</v>
      </c>
      <c r="AO535" s="17">
        <v>6.8082479682143496E-2</v>
      </c>
      <c r="AP535" s="17">
        <v>4.4836792525299797E-2</v>
      </c>
      <c r="AQ535" s="17">
        <v>6.4345143113977904E-2</v>
      </c>
      <c r="AR535" s="17"/>
      <c r="AS535" s="17">
        <v>6.6413101745134897E-3</v>
      </c>
      <c r="AT535" s="17">
        <v>6.1405308241502199E-2</v>
      </c>
      <c r="AU535" s="17"/>
      <c r="AV535" s="17">
        <v>1.20249125266585E-2</v>
      </c>
      <c r="AW535" s="17">
        <v>8.6503929474017198E-5</v>
      </c>
      <c r="AX535" s="17">
        <v>8.50438109457341E-5</v>
      </c>
      <c r="AY535" s="17"/>
      <c r="AZ535" s="17">
        <v>2.02117166449623E-2</v>
      </c>
      <c r="BA535" s="17">
        <v>4.7794788398681502E-2</v>
      </c>
      <c r="BB535" s="17"/>
      <c r="BC535" s="17">
        <v>6.6042391358033206E-2</v>
      </c>
      <c r="BD535" s="17">
        <v>3.4525543959867899E-2</v>
      </c>
      <c r="BE535" s="17"/>
      <c r="BF535" s="17">
        <v>4.6645814093113198E-2</v>
      </c>
      <c r="BG535" s="17">
        <v>2.0700542874466699E-2</v>
      </c>
      <c r="BH535" s="17"/>
      <c r="BI535" s="17">
        <v>7.0504876293318405E-2</v>
      </c>
      <c r="BJ535" s="17">
        <v>4.0938204170400901E-2</v>
      </c>
      <c r="BK535" s="17"/>
      <c r="BL535" s="17">
        <v>4.2369443863668303E-2</v>
      </c>
      <c r="BM535" s="17">
        <v>5.8718874123143701E-2</v>
      </c>
      <c r="BN535" s="17">
        <v>3.4377991915784001E-2</v>
      </c>
      <c r="BO535" s="17">
        <v>0</v>
      </c>
    </row>
    <row r="536" spans="2:67" x14ac:dyDescent="0.35">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17"/>
      <c r="BB536" s="17"/>
      <c r="BC536" s="17"/>
      <c r="BD536" s="17"/>
      <c r="BE536" s="17"/>
      <c r="BF536" s="17"/>
      <c r="BG536" s="17"/>
      <c r="BH536" s="17"/>
      <c r="BI536" s="17"/>
      <c r="BJ536" s="17"/>
      <c r="BK536" s="17"/>
      <c r="BL536" s="17"/>
      <c r="BM536" s="17"/>
      <c r="BN536" s="17"/>
      <c r="BO536" s="17"/>
    </row>
    <row r="537" spans="2:67" x14ac:dyDescent="0.35">
      <c r="B537" s="6" t="s">
        <v>311</v>
      </c>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17"/>
      <c r="BB537" s="17"/>
      <c r="BC537" s="17"/>
      <c r="BD537" s="17"/>
      <c r="BE537" s="17"/>
      <c r="BF537" s="17"/>
      <c r="BG537" s="17"/>
      <c r="BH537" s="17"/>
      <c r="BI537" s="17"/>
      <c r="BJ537" s="17"/>
      <c r="BK537" s="17"/>
      <c r="BL537" s="17"/>
      <c r="BM537" s="17"/>
      <c r="BN537" s="17"/>
      <c r="BO537" s="17"/>
    </row>
    <row r="538" spans="2:67" x14ac:dyDescent="0.35">
      <c r="B538" s="24" t="s">
        <v>85</v>
      </c>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17"/>
      <c r="BB538" s="17"/>
      <c r="BC538" s="17"/>
      <c r="BD538" s="17"/>
      <c r="BE538" s="17"/>
      <c r="BF538" s="17"/>
      <c r="BG538" s="17"/>
      <c r="BH538" s="17"/>
      <c r="BI538" s="17"/>
      <c r="BJ538" s="17"/>
      <c r="BK538" s="17"/>
      <c r="BL538" s="17"/>
      <c r="BM538" s="17"/>
      <c r="BN538" s="17"/>
      <c r="BO538" s="17"/>
    </row>
    <row r="539" spans="2:67" x14ac:dyDescent="0.35">
      <c r="B539" t="s">
        <v>300</v>
      </c>
      <c r="C539" s="17">
        <v>0.371826416960365</v>
      </c>
      <c r="D539" s="17">
        <v>0.40021818691316402</v>
      </c>
      <c r="E539" s="17">
        <v>0.42039024638518602</v>
      </c>
      <c r="F539" s="17">
        <v>0.25073382655003701</v>
      </c>
      <c r="G539" s="17">
        <v>0.41164864967546499</v>
      </c>
      <c r="H539" s="17">
        <v>0.32154538740555799</v>
      </c>
      <c r="I539" s="17">
        <v>0.47732018301563101</v>
      </c>
      <c r="J539" s="17">
        <v>0.44201879583531001</v>
      </c>
      <c r="K539" s="17">
        <v>0.116601262769056</v>
      </c>
      <c r="L539" s="17">
        <v>0.36354633863089603</v>
      </c>
      <c r="M539" s="17">
        <v>0.33534215500664799</v>
      </c>
      <c r="N539" s="17">
        <v>0.58344114213407805</v>
      </c>
      <c r="O539" s="17">
        <v>1.6435710138281601E-2</v>
      </c>
      <c r="P539" s="17">
        <v>0.43084051149340702</v>
      </c>
      <c r="Q539" s="17">
        <v>3.9046714581760199E-2</v>
      </c>
      <c r="R539" s="17">
        <v>0.284469135138605</v>
      </c>
      <c r="S539" s="17">
        <v>0.31099825928146302</v>
      </c>
      <c r="T539" s="17"/>
      <c r="U539" s="17">
        <v>0.38170522043709598</v>
      </c>
      <c r="V539" s="17">
        <v>0.33301188157815098</v>
      </c>
      <c r="W539" s="17">
        <v>0.272467301856893</v>
      </c>
      <c r="X539" s="17">
        <v>0.23966339784566401</v>
      </c>
      <c r="Y539" s="17"/>
      <c r="Z539" s="17">
        <v>0.33059489350151</v>
      </c>
      <c r="AA539" s="17">
        <v>0.44824928638995298</v>
      </c>
      <c r="AB539" s="17">
        <v>0.44354544039181198</v>
      </c>
      <c r="AC539" s="17">
        <v>0.41292912205379401</v>
      </c>
      <c r="AD539" s="17">
        <v>0.40262501873059098</v>
      </c>
      <c r="AE539" s="17">
        <v>0.44270010716916902</v>
      </c>
      <c r="AF539" s="17">
        <v>9.8356848471793407E-2</v>
      </c>
      <c r="AG539" s="17">
        <v>0.43317469855945701</v>
      </c>
      <c r="AH539" s="17">
        <v>0.30342754827169699</v>
      </c>
      <c r="AI539" s="17">
        <v>0.12749299820179</v>
      </c>
      <c r="AJ539" s="17"/>
      <c r="AK539" s="17">
        <v>0.44374268389237598</v>
      </c>
      <c r="AL539" s="17">
        <v>0.31949551534829401</v>
      </c>
      <c r="AM539" s="17">
        <v>0.45690188664495401</v>
      </c>
      <c r="AN539" s="17">
        <v>0.34145149036466799</v>
      </c>
      <c r="AO539" s="17">
        <v>0.38919486927063202</v>
      </c>
      <c r="AP539" s="17">
        <v>0.40665796031562501</v>
      </c>
      <c r="AQ539" s="17">
        <v>0.32880694089616802</v>
      </c>
      <c r="AR539" s="17"/>
      <c r="AS539" s="17">
        <v>0.37331748275406101</v>
      </c>
      <c r="AT539" s="17">
        <v>0.371271041742467</v>
      </c>
      <c r="AU539" s="17"/>
      <c r="AV539" s="17">
        <v>0.276981295532093</v>
      </c>
      <c r="AW539" s="17">
        <v>0.63641864527736502</v>
      </c>
      <c r="AX539" s="17">
        <v>0.30480588563647398</v>
      </c>
      <c r="AY539" s="17"/>
      <c r="AZ539" s="17">
        <v>0.51799145413469005</v>
      </c>
      <c r="BA539" s="17">
        <v>0.36487850209134998</v>
      </c>
      <c r="BB539" s="17"/>
      <c r="BC539" s="17">
        <v>0.342334374938286</v>
      </c>
      <c r="BD539" s="17">
        <v>0.390002656179957</v>
      </c>
      <c r="BE539" s="17"/>
      <c r="BF539" s="17">
        <v>0.37235155009731802</v>
      </c>
      <c r="BG539" s="17">
        <v>0.23966339784566401</v>
      </c>
      <c r="BH539" s="17"/>
      <c r="BI539" s="17">
        <v>0.38608252020813499</v>
      </c>
      <c r="BJ539" s="17">
        <v>0.36849175043466098</v>
      </c>
      <c r="BK539" s="17"/>
      <c r="BL539" s="17">
        <v>0.35813724890302601</v>
      </c>
      <c r="BM539" s="17">
        <v>0.39530234479912402</v>
      </c>
      <c r="BN539" s="17">
        <v>0.30929112170881201</v>
      </c>
      <c r="BO539" s="17">
        <v>0.61617055841594004</v>
      </c>
    </row>
    <row r="540" spans="2:67" x14ac:dyDescent="0.35">
      <c r="B540" t="s">
        <v>301</v>
      </c>
      <c r="C540" s="17">
        <v>0.22874002025912099</v>
      </c>
      <c r="D540" s="17">
        <v>0.13600915831331201</v>
      </c>
      <c r="E540" s="17">
        <v>0.25847253929853198</v>
      </c>
      <c r="F540" s="17">
        <v>0.29182090990895099</v>
      </c>
      <c r="G540" s="17">
        <v>0.20921003916941999</v>
      </c>
      <c r="H540" s="17">
        <v>3.5363837783325698E-2</v>
      </c>
      <c r="I540" s="17">
        <v>0.21356554973823899</v>
      </c>
      <c r="J540" s="17">
        <v>0.148937298837995</v>
      </c>
      <c r="K540" s="17">
        <v>3.5360509497919601E-3</v>
      </c>
      <c r="L540" s="17">
        <v>0.229510185240204</v>
      </c>
      <c r="M540" s="17">
        <v>0.26359926176860499</v>
      </c>
      <c r="N540" s="17">
        <v>7.4686645333301202E-2</v>
      </c>
      <c r="O540" s="17">
        <v>0.98256857684400101</v>
      </c>
      <c r="P540" s="17">
        <v>0.12913105834892</v>
      </c>
      <c r="Q540" s="17">
        <v>0.46430495316821602</v>
      </c>
      <c r="R540" s="17">
        <v>0.457143229280845</v>
      </c>
      <c r="S540" s="17">
        <v>0.23676817154524599</v>
      </c>
      <c r="T540" s="17"/>
      <c r="U540" s="17">
        <v>0.198336548357673</v>
      </c>
      <c r="V540" s="17">
        <v>0.342386299546173</v>
      </c>
      <c r="W540" s="17">
        <v>0.56500590912176296</v>
      </c>
      <c r="X540" s="17">
        <v>0.67715296349188003</v>
      </c>
      <c r="Y540" s="17"/>
      <c r="Z540" s="17">
        <v>0.21629039474963199</v>
      </c>
      <c r="AA540" s="17">
        <v>0.21335170895227101</v>
      </c>
      <c r="AB540" s="17">
        <v>0.16351801626865101</v>
      </c>
      <c r="AC540" s="17">
        <v>0.20203906859723</v>
      </c>
      <c r="AD540" s="17">
        <v>0.256844384451132</v>
      </c>
      <c r="AE540" s="17">
        <v>0.29511934317537902</v>
      </c>
      <c r="AF540" s="17">
        <v>0.50410726123905303</v>
      </c>
      <c r="AG540" s="17">
        <v>0.465629076326596</v>
      </c>
      <c r="AH540" s="17">
        <v>0.66000502037785602</v>
      </c>
      <c r="AI540" s="17">
        <v>0.77440757458663501</v>
      </c>
      <c r="AJ540" s="17"/>
      <c r="AK540" s="17">
        <v>0.224214492614145</v>
      </c>
      <c r="AL540" s="17">
        <v>0.32003633689404098</v>
      </c>
      <c r="AM540" s="17">
        <v>0.26451516445436701</v>
      </c>
      <c r="AN540" s="17">
        <v>0.16511357465443399</v>
      </c>
      <c r="AO540" s="17">
        <v>0.380605423028269</v>
      </c>
      <c r="AP540" s="17">
        <v>0.189921235051698</v>
      </c>
      <c r="AQ540" s="17">
        <v>0.29726330615577601</v>
      </c>
      <c r="AR540" s="17"/>
      <c r="AS540" s="17">
        <v>0.37881105458515202</v>
      </c>
      <c r="AT540" s="17">
        <v>0.17284326926312299</v>
      </c>
      <c r="AU540" s="17"/>
      <c r="AV540" s="17">
        <v>0.43667805563893702</v>
      </c>
      <c r="AW540" s="17">
        <v>0.297364549529615</v>
      </c>
      <c r="AX540" s="17">
        <v>0.39974172793157198</v>
      </c>
      <c r="AY540" s="17"/>
      <c r="AZ540" s="17">
        <v>0.333342627869394</v>
      </c>
      <c r="BA540" s="17">
        <v>0.22376776405611201</v>
      </c>
      <c r="BB540" s="17"/>
      <c r="BC540" s="17">
        <v>0.26962502301329</v>
      </c>
      <c r="BD540" s="17">
        <v>0.20354218587393</v>
      </c>
      <c r="BE540" s="17"/>
      <c r="BF540" s="17">
        <v>0.22695830781711199</v>
      </c>
      <c r="BG540" s="17">
        <v>0.67715296349188003</v>
      </c>
      <c r="BH540" s="17"/>
      <c r="BI540" s="17">
        <v>0.378311062138388</v>
      </c>
      <c r="BJ540" s="17">
        <v>0.193753633172775</v>
      </c>
      <c r="BK540" s="17"/>
      <c r="BL540" s="17">
        <v>8.7421609573129194E-2</v>
      </c>
      <c r="BM540" s="17">
        <v>0.292624245095572</v>
      </c>
      <c r="BN540" s="17">
        <v>0.489543431311106</v>
      </c>
      <c r="BO540" s="17">
        <v>0.38207336726239999</v>
      </c>
    </row>
    <row r="541" spans="2:67" x14ac:dyDescent="0.35">
      <c r="B541" t="s">
        <v>302</v>
      </c>
      <c r="C541" s="17">
        <v>0.34333983575751298</v>
      </c>
      <c r="D541" s="17">
        <v>0.35622331286488201</v>
      </c>
      <c r="E541" s="17">
        <v>0.28359775951912802</v>
      </c>
      <c r="F541" s="17">
        <v>0.457445263541012</v>
      </c>
      <c r="G541" s="17">
        <v>0.20488094156654699</v>
      </c>
      <c r="H541" s="17">
        <v>0.64065297772913099</v>
      </c>
      <c r="I541" s="17">
        <v>0.30010365076024198</v>
      </c>
      <c r="J541" s="17">
        <v>0.36829385233533302</v>
      </c>
      <c r="K541" s="17">
        <v>0.87986268628115205</v>
      </c>
      <c r="L541" s="17">
        <v>0.38410612559921198</v>
      </c>
      <c r="M541" s="17">
        <v>0.33510248992039599</v>
      </c>
      <c r="N541" s="17">
        <v>0.24365896241772</v>
      </c>
      <c r="O541" s="17">
        <v>9.9571301771683805E-4</v>
      </c>
      <c r="P541" s="17">
        <v>0.38737852726059402</v>
      </c>
      <c r="Q541" s="17">
        <v>0.29798899935001399</v>
      </c>
      <c r="R541" s="17">
        <v>0.25820949111403202</v>
      </c>
      <c r="S541" s="17">
        <v>0.45223356917329199</v>
      </c>
      <c r="T541" s="17"/>
      <c r="U541" s="17">
        <v>0.36889403840443602</v>
      </c>
      <c r="V541" s="17">
        <v>0.23634296743151201</v>
      </c>
      <c r="W541" s="17">
        <v>0.12135030630183199</v>
      </c>
      <c r="X541" s="17">
        <v>4.6206091578608298E-2</v>
      </c>
      <c r="Y541" s="17"/>
      <c r="Z541" s="17">
        <v>0.38430012937098901</v>
      </c>
      <c r="AA541" s="17">
        <v>0.30140018790814599</v>
      </c>
      <c r="AB541" s="17">
        <v>0.38424821191583203</v>
      </c>
      <c r="AC541" s="17">
        <v>0.38503180934897702</v>
      </c>
      <c r="AD541" s="17">
        <v>0.30844757185029398</v>
      </c>
      <c r="AE541" s="17">
        <v>0.127369530126032</v>
      </c>
      <c r="AF541" s="17">
        <v>0.25939765903467699</v>
      </c>
      <c r="AG541" s="17">
        <v>0.10119622511394701</v>
      </c>
      <c r="AH541" s="17">
        <v>2.6837756383012001E-2</v>
      </c>
      <c r="AI541" s="17">
        <v>5.1090556832588001E-2</v>
      </c>
      <c r="AJ541" s="17"/>
      <c r="AK541" s="17">
        <v>0.25723736533081498</v>
      </c>
      <c r="AL541" s="17">
        <v>0.320200940420515</v>
      </c>
      <c r="AM541" s="17">
        <v>0.24917417223027299</v>
      </c>
      <c r="AN541" s="17">
        <v>0.45878421878980902</v>
      </c>
      <c r="AO541" s="17">
        <v>0.20526585408414399</v>
      </c>
      <c r="AP541" s="17">
        <v>0.28366172231548797</v>
      </c>
      <c r="AQ541" s="17">
        <v>0.29037698659858802</v>
      </c>
      <c r="AR541" s="17"/>
      <c r="AS541" s="17">
        <v>0.18905457517945201</v>
      </c>
      <c r="AT541" s="17">
        <v>0.40080625378824902</v>
      </c>
      <c r="AU541" s="17"/>
      <c r="AV541" s="17">
        <v>0.24651487588866999</v>
      </c>
      <c r="AW541" s="17">
        <v>2.9465392650959502E-3</v>
      </c>
      <c r="AX541" s="17">
        <v>0.25634922738279903</v>
      </c>
      <c r="AY541" s="17"/>
      <c r="AZ541" s="17">
        <v>4.85063573916545E-2</v>
      </c>
      <c r="BA541" s="17">
        <v>0.35735466411744798</v>
      </c>
      <c r="BB541" s="17"/>
      <c r="BC541" s="17">
        <v>0.33043264910486198</v>
      </c>
      <c r="BD541" s="17">
        <v>0.35129466343865101</v>
      </c>
      <c r="BE541" s="17"/>
      <c r="BF541" s="17">
        <v>0.34452045932544001</v>
      </c>
      <c r="BG541" s="17">
        <v>4.6206091578608298E-2</v>
      </c>
      <c r="BH541" s="17"/>
      <c r="BI541" s="17">
        <v>0.194305360151899</v>
      </c>
      <c r="BJ541" s="17">
        <v>0.37820071382077802</v>
      </c>
      <c r="BK541" s="17"/>
      <c r="BL541" s="17">
        <v>0.49148428908765501</v>
      </c>
      <c r="BM541" s="17">
        <v>0.26826941720888398</v>
      </c>
      <c r="BN541" s="17">
        <v>0.121102832032926</v>
      </c>
      <c r="BO541" s="17">
        <v>1.75607432165935E-3</v>
      </c>
    </row>
    <row r="542" spans="2:67" x14ac:dyDescent="0.35">
      <c r="B542" t="s">
        <v>83</v>
      </c>
      <c r="C542" s="17">
        <v>5.6093727023001E-2</v>
      </c>
      <c r="D542" s="17">
        <v>0.107549341908641</v>
      </c>
      <c r="E542" s="17">
        <v>3.7539454797154703E-2</v>
      </c>
      <c r="F542" s="17">
        <v>0</v>
      </c>
      <c r="G542" s="17">
        <v>0.174260369588569</v>
      </c>
      <c r="H542" s="17">
        <v>2.4377970819849299E-3</v>
      </c>
      <c r="I542" s="17">
        <v>9.0106164858873797E-3</v>
      </c>
      <c r="J542" s="17">
        <v>4.07500529913623E-2</v>
      </c>
      <c r="K542" s="17">
        <v>0</v>
      </c>
      <c r="L542" s="17">
        <v>2.2837350529687699E-2</v>
      </c>
      <c r="M542" s="17">
        <v>6.5956093304350996E-2</v>
      </c>
      <c r="N542" s="17">
        <v>9.8213250114901299E-2</v>
      </c>
      <c r="O542" s="17">
        <v>0</v>
      </c>
      <c r="P542" s="17">
        <v>5.2649902897079097E-2</v>
      </c>
      <c r="Q542" s="17">
        <v>0.19865933290001</v>
      </c>
      <c r="R542" s="17">
        <v>1.78144466517421E-4</v>
      </c>
      <c r="S542" s="17">
        <v>0</v>
      </c>
      <c r="T542" s="17"/>
      <c r="U542" s="17">
        <v>5.1064192800795001E-2</v>
      </c>
      <c r="V542" s="17">
        <v>8.8258851444163802E-2</v>
      </c>
      <c r="W542" s="17">
        <v>4.1176482719511499E-2</v>
      </c>
      <c r="X542" s="17">
        <v>3.69775470838479E-2</v>
      </c>
      <c r="Y542" s="17"/>
      <c r="Z542" s="17">
        <v>6.8814582377868805E-2</v>
      </c>
      <c r="AA542" s="17">
        <v>3.6998816749630202E-2</v>
      </c>
      <c r="AB542" s="17">
        <v>8.68833142370533E-3</v>
      </c>
      <c r="AC542" s="17">
        <v>0</v>
      </c>
      <c r="AD542" s="17">
        <v>3.2083024967983098E-2</v>
      </c>
      <c r="AE542" s="17">
        <v>0.13481101952942001</v>
      </c>
      <c r="AF542" s="17">
        <v>0.138138231254476</v>
      </c>
      <c r="AG542" s="17">
        <v>0</v>
      </c>
      <c r="AH542" s="17">
        <v>9.7296749674350806E-3</v>
      </c>
      <c r="AI542" s="17">
        <v>4.7008870378987003E-2</v>
      </c>
      <c r="AJ542" s="17"/>
      <c r="AK542" s="17">
        <v>7.4805458162664595E-2</v>
      </c>
      <c r="AL542" s="17">
        <v>4.0267207337150501E-2</v>
      </c>
      <c r="AM542" s="17">
        <v>2.9408776670405999E-2</v>
      </c>
      <c r="AN542" s="17">
        <v>3.4650716191088698E-2</v>
      </c>
      <c r="AO542" s="17">
        <v>2.4933853616955201E-2</v>
      </c>
      <c r="AP542" s="17">
        <v>0.11975908231719</v>
      </c>
      <c r="AQ542" s="17">
        <v>8.35527663494674E-2</v>
      </c>
      <c r="AR542" s="17"/>
      <c r="AS542" s="17">
        <v>5.8816887481334797E-2</v>
      </c>
      <c r="AT542" s="17">
        <v>5.50794352061608E-2</v>
      </c>
      <c r="AU542" s="17"/>
      <c r="AV542" s="17">
        <v>3.9825772940301103E-2</v>
      </c>
      <c r="AW542" s="17">
        <v>6.3270265927923897E-2</v>
      </c>
      <c r="AX542" s="17">
        <v>3.9103159049154797E-2</v>
      </c>
      <c r="AY542" s="17"/>
      <c r="AZ542" s="17">
        <v>0.100159560604261</v>
      </c>
      <c r="BA542" s="17">
        <v>5.3999069735091297E-2</v>
      </c>
      <c r="BB542" s="17"/>
      <c r="BC542" s="17">
        <v>5.76079529435626E-2</v>
      </c>
      <c r="BD542" s="17">
        <v>5.5160494507462403E-2</v>
      </c>
      <c r="BE542" s="17"/>
      <c r="BF542" s="17">
        <v>5.6169682760129597E-2</v>
      </c>
      <c r="BG542" s="17">
        <v>3.69775470838479E-2</v>
      </c>
      <c r="BH542" s="17"/>
      <c r="BI542" s="17">
        <v>4.1301057501577899E-2</v>
      </c>
      <c r="BJ542" s="17">
        <v>5.9553902571785701E-2</v>
      </c>
      <c r="BK542" s="17"/>
      <c r="BL542" s="17">
        <v>6.2956852436190106E-2</v>
      </c>
      <c r="BM542" s="17">
        <v>4.3803992896420098E-2</v>
      </c>
      <c r="BN542" s="17">
        <v>8.00626149471549E-2</v>
      </c>
      <c r="BO542" s="17">
        <v>0</v>
      </c>
    </row>
    <row r="543" spans="2:67" x14ac:dyDescent="0.35">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17"/>
      <c r="BB543" s="17"/>
      <c r="BC543" s="17"/>
      <c r="BD543" s="17"/>
      <c r="BE543" s="17"/>
      <c r="BF543" s="17"/>
      <c r="BG543" s="17"/>
      <c r="BH543" s="17"/>
      <c r="BI543" s="17"/>
      <c r="BJ543" s="17"/>
      <c r="BK543" s="17"/>
      <c r="BL543" s="17"/>
      <c r="BM543" s="17"/>
      <c r="BN543" s="17"/>
      <c r="BO543" s="17"/>
    </row>
    <row r="544" spans="2:67" x14ac:dyDescent="0.35">
      <c r="B544" s="6" t="s">
        <v>318</v>
      </c>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17"/>
      <c r="BB544" s="17"/>
      <c r="BC544" s="17"/>
      <c r="BD544" s="17"/>
      <c r="BE544" s="17"/>
      <c r="BF544" s="17"/>
      <c r="BG544" s="17"/>
      <c r="BH544" s="17"/>
      <c r="BI544" s="17"/>
      <c r="BJ544" s="17"/>
      <c r="BK544" s="17"/>
      <c r="BL544" s="17"/>
      <c r="BM544" s="17"/>
      <c r="BN544" s="17"/>
      <c r="BO544" s="17"/>
    </row>
    <row r="545" spans="2:67" x14ac:dyDescent="0.35">
      <c r="B545" s="24" t="s">
        <v>85</v>
      </c>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17"/>
      <c r="BB545" s="17"/>
      <c r="BC545" s="17"/>
      <c r="BD545" s="17"/>
      <c r="BE545" s="17"/>
      <c r="BF545" s="17"/>
      <c r="BG545" s="17"/>
      <c r="BH545" s="17"/>
      <c r="BI545" s="17"/>
      <c r="BJ545" s="17"/>
      <c r="BK545" s="17"/>
      <c r="BL545" s="17"/>
      <c r="BM545" s="17"/>
      <c r="BN545" s="17"/>
      <c r="BO545" s="17"/>
    </row>
    <row r="546" spans="2:67" x14ac:dyDescent="0.35">
      <c r="B546" t="s">
        <v>312</v>
      </c>
      <c r="C546" s="17">
        <v>0.46026573519015701</v>
      </c>
      <c r="D546" s="17">
        <v>0.45846231820028299</v>
      </c>
      <c r="E546" s="17">
        <v>0.40255963129535499</v>
      </c>
      <c r="F546" s="17">
        <v>0.540621210120933</v>
      </c>
      <c r="G546" s="17">
        <v>0.36254682248601799</v>
      </c>
      <c r="H546" s="17">
        <v>0.638215180647146</v>
      </c>
      <c r="I546" s="17">
        <v>0.62257654623734704</v>
      </c>
      <c r="J546" s="17">
        <v>0.62256526662023104</v>
      </c>
      <c r="K546" s="17">
        <v>0.98275602932044803</v>
      </c>
      <c r="L546" s="17">
        <v>0.51134373933863697</v>
      </c>
      <c r="M546" s="17">
        <v>0.43257709560857499</v>
      </c>
      <c r="N546" s="17">
        <v>0.101744542409099</v>
      </c>
      <c r="O546" s="17">
        <v>1.6435710138281601E-2</v>
      </c>
      <c r="P546" s="17">
        <v>0.39649798449950002</v>
      </c>
      <c r="Q546" s="17">
        <v>0.56538345890038999</v>
      </c>
      <c r="R546" s="17">
        <v>0.430527296323237</v>
      </c>
      <c r="S546" s="17">
        <v>0.67787682767843604</v>
      </c>
      <c r="T546" s="17"/>
      <c r="U546" s="17">
        <v>0.46279214479789499</v>
      </c>
      <c r="V546" s="17">
        <v>0.47268818783171901</v>
      </c>
      <c r="W546" s="17">
        <v>0.32968822396215902</v>
      </c>
      <c r="X546" s="17">
        <v>0.20008568408274499</v>
      </c>
      <c r="Y546" s="17"/>
      <c r="Z546" s="17">
        <v>0.45548855120813297</v>
      </c>
      <c r="AA546" s="17">
        <v>0.39328186379024599</v>
      </c>
      <c r="AB546" s="17">
        <v>0.40899677849250998</v>
      </c>
      <c r="AC546" s="17">
        <v>0.64217875573141003</v>
      </c>
      <c r="AD546" s="17">
        <v>0.63974542027506098</v>
      </c>
      <c r="AE546" s="17">
        <v>0.43862324838851502</v>
      </c>
      <c r="AF546" s="17">
        <v>0.56895398133114305</v>
      </c>
      <c r="AG546" s="17">
        <v>0.63562312564080103</v>
      </c>
      <c r="AH546" s="17">
        <v>0.343964959790652</v>
      </c>
      <c r="AI546" s="17">
        <v>0.28382989943083098</v>
      </c>
      <c r="AJ546" s="17"/>
      <c r="AK546" s="17">
        <v>0.50841145464675497</v>
      </c>
      <c r="AL546" s="17">
        <v>0.39738285733929402</v>
      </c>
      <c r="AM546" s="17">
        <v>0.58863544052892403</v>
      </c>
      <c r="AN546" s="17">
        <v>0.52412246430948295</v>
      </c>
      <c r="AO546" s="17">
        <v>0.41056291083337798</v>
      </c>
      <c r="AP546" s="17">
        <v>0.32039022602142703</v>
      </c>
      <c r="AQ546" s="17">
        <v>0.32826343021098298</v>
      </c>
      <c r="AR546" s="17"/>
      <c r="AS546" s="17">
        <v>0.321503681600257</v>
      </c>
      <c r="AT546" s="17">
        <v>0.51195024574238801</v>
      </c>
      <c r="AU546" s="17"/>
      <c r="AV546" s="17">
        <v>0.25718689374270898</v>
      </c>
      <c r="AW546" s="17">
        <v>0.361841982824604</v>
      </c>
      <c r="AX546" s="17">
        <v>0.33304581157730001</v>
      </c>
      <c r="AY546" s="17"/>
      <c r="AZ546" s="17">
        <v>0.37506102168136701</v>
      </c>
      <c r="BA546" s="17">
        <v>0.464315917828511</v>
      </c>
      <c r="BB546" s="17"/>
      <c r="BC546" s="17">
        <v>0.435287591231593</v>
      </c>
      <c r="BD546" s="17">
        <v>0.475660014077742</v>
      </c>
      <c r="BE546" s="17"/>
      <c r="BF546" s="17">
        <v>0.46129952790559098</v>
      </c>
      <c r="BG546" s="17">
        <v>0.20008568408274499</v>
      </c>
      <c r="BH546" s="17"/>
      <c r="BI546" s="17">
        <v>0.23348357270251399</v>
      </c>
      <c r="BJ546" s="17">
        <v>0.513312691481841</v>
      </c>
      <c r="BK546" s="17"/>
      <c r="BL546" s="17">
        <v>0.64313547956674399</v>
      </c>
      <c r="BM546" s="17">
        <v>0.33672569438783001</v>
      </c>
      <c r="BN546" s="17">
        <v>0.28103146401581203</v>
      </c>
      <c r="BO546" s="17">
        <v>2.7062454466826199E-2</v>
      </c>
    </row>
    <row r="547" spans="2:67" x14ac:dyDescent="0.35">
      <c r="B547" t="s">
        <v>313</v>
      </c>
      <c r="C547" s="17">
        <v>0.120489903069929</v>
      </c>
      <c r="D547" s="17">
        <v>9.8431851673940293E-2</v>
      </c>
      <c r="E547" s="17">
        <v>0.16927203768590299</v>
      </c>
      <c r="F547" s="17">
        <v>7.8256580866363307E-2</v>
      </c>
      <c r="G547" s="17">
        <v>0.116646552955365</v>
      </c>
      <c r="H547" s="17">
        <v>4.8755941639698503E-3</v>
      </c>
      <c r="I547" s="17">
        <v>8.5655819222282201E-2</v>
      </c>
      <c r="J547" s="17">
        <v>0.147988049851143</v>
      </c>
      <c r="K547" s="17">
        <v>1.5475945204656E-2</v>
      </c>
      <c r="L547" s="17">
        <v>0.172366833292734</v>
      </c>
      <c r="M547" s="17">
        <v>0.10579207390849001</v>
      </c>
      <c r="N547" s="17">
        <v>5.5226128858688203E-2</v>
      </c>
      <c r="O547" s="17">
        <v>0.49950214349114203</v>
      </c>
      <c r="P547" s="17">
        <v>2.6825806763784599E-2</v>
      </c>
      <c r="Q547" s="17">
        <v>0.102928808832165</v>
      </c>
      <c r="R547" s="17">
        <v>8.9010367215115294E-2</v>
      </c>
      <c r="S547" s="17">
        <v>0.19030547151444799</v>
      </c>
      <c r="T547" s="17"/>
      <c r="U547" s="17">
        <v>0.115205847648221</v>
      </c>
      <c r="V547" s="17">
        <v>0.14026486859405801</v>
      </c>
      <c r="W547" s="17">
        <v>0.17076915942600901</v>
      </c>
      <c r="X547" s="17">
        <v>0.24246856520923599</v>
      </c>
      <c r="Y547" s="17"/>
      <c r="Z547" s="17">
        <v>7.2800100315517993E-2</v>
      </c>
      <c r="AA547" s="17">
        <v>0.210456212455951</v>
      </c>
      <c r="AB547" s="17">
        <v>6.47504717265944E-2</v>
      </c>
      <c r="AC547" s="17">
        <v>8.1163488275130605E-2</v>
      </c>
      <c r="AD547" s="17">
        <v>0.17471542784456301</v>
      </c>
      <c r="AE547" s="17">
        <v>0.24932468733458399</v>
      </c>
      <c r="AF547" s="17">
        <v>0.14577319457090099</v>
      </c>
      <c r="AG547" s="17">
        <v>0.179305670547794</v>
      </c>
      <c r="AH547" s="17">
        <v>0.35821861711516301</v>
      </c>
      <c r="AI547" s="17">
        <v>0.28163694274635798</v>
      </c>
      <c r="AJ547" s="17"/>
      <c r="AK547" s="17">
        <v>0.11559288847044601</v>
      </c>
      <c r="AL547" s="17">
        <v>0.25687344593914901</v>
      </c>
      <c r="AM547" s="17">
        <v>0.13102453965097099</v>
      </c>
      <c r="AN547" s="17">
        <v>7.6383653469965798E-2</v>
      </c>
      <c r="AO547" s="17">
        <v>0.16021483274843901</v>
      </c>
      <c r="AP547" s="17">
        <v>8.0564618665011897E-2</v>
      </c>
      <c r="AQ547" s="17">
        <v>0.157674889900427</v>
      </c>
      <c r="AR547" s="17"/>
      <c r="AS547" s="17">
        <v>0.13189470661074501</v>
      </c>
      <c r="AT547" s="17">
        <v>0.11624197163837501</v>
      </c>
      <c r="AU547" s="17"/>
      <c r="AV547" s="17">
        <v>0.14221441453098899</v>
      </c>
      <c r="AW547" s="17">
        <v>0.24427750725830699</v>
      </c>
      <c r="AX547" s="17">
        <v>5.9145614259101899E-2</v>
      </c>
      <c r="AY547" s="17"/>
      <c r="AZ547" s="17">
        <v>0.112018704369884</v>
      </c>
      <c r="BA547" s="17">
        <v>0.12089257917184899</v>
      </c>
      <c r="BB547" s="17"/>
      <c r="BC547" s="17">
        <v>0.129409441698949</v>
      </c>
      <c r="BD547" s="17">
        <v>0.114992702580113</v>
      </c>
      <c r="BE547" s="17"/>
      <c r="BF547" s="17">
        <v>0.12000523619473499</v>
      </c>
      <c r="BG547" s="17">
        <v>0.24246856520923599</v>
      </c>
      <c r="BH547" s="17"/>
      <c r="BI547" s="17">
        <v>0.21389657691862199</v>
      </c>
      <c r="BJ547" s="17">
        <v>9.8641007677756007E-2</v>
      </c>
      <c r="BK547" s="17"/>
      <c r="BL547" s="17">
        <v>6.2373558282959998E-2</v>
      </c>
      <c r="BM547" s="17">
        <v>0.155386641832893</v>
      </c>
      <c r="BN547" s="17">
        <v>0.192870149397906</v>
      </c>
      <c r="BO547" s="17">
        <v>0.29184923035673999</v>
      </c>
    </row>
    <row r="548" spans="2:67" x14ac:dyDescent="0.35">
      <c r="B548" t="s">
        <v>314</v>
      </c>
      <c r="C548" s="17">
        <v>9.1122656333521707E-2</v>
      </c>
      <c r="D548" s="17">
        <v>8.38701524036157E-2</v>
      </c>
      <c r="E548" s="17">
        <v>7.5564958675970503E-2</v>
      </c>
      <c r="F548" s="17">
        <v>0.15230464495384199</v>
      </c>
      <c r="G548" s="17">
        <v>0.14750104836005001</v>
      </c>
      <c r="H548" s="17">
        <v>3.5363837783325698E-2</v>
      </c>
      <c r="I548" s="17">
        <v>0.17006934937453899</v>
      </c>
      <c r="J548" s="17">
        <v>2.8113601985805502E-2</v>
      </c>
      <c r="K548" s="17">
        <v>0</v>
      </c>
      <c r="L548" s="17">
        <v>0.116376313134362</v>
      </c>
      <c r="M548" s="17">
        <v>3.07446145515059E-2</v>
      </c>
      <c r="N548" s="17">
        <v>0.274586328696174</v>
      </c>
      <c r="O548" s="17">
        <v>0.48306643335285998</v>
      </c>
      <c r="P548" s="17">
        <v>0.100902856702449</v>
      </c>
      <c r="Q548" s="17">
        <v>0.10550000504766401</v>
      </c>
      <c r="R548" s="17">
        <v>0.172317805209205</v>
      </c>
      <c r="S548" s="17">
        <v>0</v>
      </c>
      <c r="T548" s="17"/>
      <c r="U548" s="17">
        <v>7.96548660468476E-2</v>
      </c>
      <c r="V548" s="17">
        <v>0.135353344012976</v>
      </c>
      <c r="W548" s="17">
        <v>0.217485036917688</v>
      </c>
      <c r="X548" s="17">
        <v>0.213713940918874</v>
      </c>
      <c r="Y548" s="17"/>
      <c r="Z548" s="17">
        <v>6.4596636029259399E-2</v>
      </c>
      <c r="AA548" s="17">
        <v>8.7158686830500195E-2</v>
      </c>
      <c r="AB548" s="17">
        <v>0.18760685863366999</v>
      </c>
      <c r="AC548" s="17">
        <v>0.16257020034876199</v>
      </c>
      <c r="AD548" s="17">
        <v>6.3718301699805205E-2</v>
      </c>
      <c r="AE548" s="17">
        <v>0.122326440826498</v>
      </c>
      <c r="AF548" s="17">
        <v>0.172071445739965</v>
      </c>
      <c r="AG548" s="17">
        <v>3.8708625622874603E-2</v>
      </c>
      <c r="AH548" s="17">
        <v>0.15842462318766201</v>
      </c>
      <c r="AI548" s="17">
        <v>0.156863713000469</v>
      </c>
      <c r="AJ548" s="17"/>
      <c r="AK548" s="17">
        <v>0.10585642322024499</v>
      </c>
      <c r="AL548" s="17">
        <v>0.15230347856280699</v>
      </c>
      <c r="AM548" s="17">
        <v>0.12849257953742599</v>
      </c>
      <c r="AN548" s="17">
        <v>5.3099286855564698E-2</v>
      </c>
      <c r="AO548" s="17">
        <v>0.157982026782129</v>
      </c>
      <c r="AP548" s="17">
        <v>6.9887702629453E-2</v>
      </c>
      <c r="AQ548" s="17">
        <v>8.0042863210279397E-2</v>
      </c>
      <c r="AR548" s="17"/>
      <c r="AS548" s="17">
        <v>0.18184240255275499</v>
      </c>
      <c r="AT548" s="17">
        <v>5.73323976896052E-2</v>
      </c>
      <c r="AU548" s="17"/>
      <c r="AV548" s="17">
        <v>0.252056683917813</v>
      </c>
      <c r="AW548" s="17">
        <v>0.17781802245606701</v>
      </c>
      <c r="AX548" s="17">
        <v>0.119383607962847</v>
      </c>
      <c r="AY548" s="17"/>
      <c r="AZ548" s="17">
        <v>0.25593247339130698</v>
      </c>
      <c r="BA548" s="17">
        <v>8.3288466977213899E-2</v>
      </c>
      <c r="BB548" s="17"/>
      <c r="BC548" s="17">
        <v>0.103916953644711</v>
      </c>
      <c r="BD548" s="17">
        <v>8.3237403477830499E-2</v>
      </c>
      <c r="BE548" s="17"/>
      <c r="BF548" s="17">
        <v>9.0635555280075594E-2</v>
      </c>
      <c r="BG548" s="17">
        <v>0.213713940918874</v>
      </c>
      <c r="BH548" s="17"/>
      <c r="BI548" s="17">
        <v>0.20352845077571399</v>
      </c>
      <c r="BJ548" s="17">
        <v>6.4829648103511606E-2</v>
      </c>
      <c r="BK548" s="17"/>
      <c r="BL548" s="17">
        <v>4.8286579829252801E-2</v>
      </c>
      <c r="BM548" s="17">
        <v>9.6312491171795994E-2</v>
      </c>
      <c r="BN548" s="17">
        <v>0.179927248517395</v>
      </c>
      <c r="BO548" s="17">
        <v>0.41595131217709902</v>
      </c>
    </row>
    <row r="549" spans="2:67" x14ac:dyDescent="0.35">
      <c r="B549" t="s">
        <v>315</v>
      </c>
      <c r="C549" s="17">
        <v>5.8762422829697201E-2</v>
      </c>
      <c r="D549" s="17">
        <v>7.9899093034666996E-2</v>
      </c>
      <c r="E549" s="17">
        <v>5.71115772694539E-2</v>
      </c>
      <c r="F549" s="17">
        <v>5.0499089111159801E-3</v>
      </c>
      <c r="G549" s="17">
        <v>3.6273273227527799E-3</v>
      </c>
      <c r="H549" s="17">
        <v>0</v>
      </c>
      <c r="I549" s="17">
        <v>2.0505811111824802E-2</v>
      </c>
      <c r="J549" s="17">
        <v>8.18845177951639E-4</v>
      </c>
      <c r="K549" s="17">
        <v>0</v>
      </c>
      <c r="L549" s="17">
        <v>7.8827870688059604E-2</v>
      </c>
      <c r="M549" s="17">
        <v>6.0516598780586503E-2</v>
      </c>
      <c r="N549" s="17">
        <v>0.13706892176538399</v>
      </c>
      <c r="O549" s="17">
        <v>9.9571301771683805E-4</v>
      </c>
      <c r="P549" s="17">
        <v>0.20020297639611401</v>
      </c>
      <c r="Q549" s="17">
        <v>4.1117846666468698E-4</v>
      </c>
      <c r="R549" s="17">
        <v>2.62596440245733E-2</v>
      </c>
      <c r="S549" s="17">
        <v>4.5535957216078102E-2</v>
      </c>
      <c r="T549" s="17"/>
      <c r="U549" s="17">
        <v>5.7496172517085498E-2</v>
      </c>
      <c r="V549" s="17">
        <v>4.5679684452397097E-2</v>
      </c>
      <c r="W549" s="17">
        <v>0.171916250709373</v>
      </c>
      <c r="X549" s="17">
        <v>0.17369253090845399</v>
      </c>
      <c r="Y549" s="17"/>
      <c r="Z549" s="17">
        <v>4.2437997465050802E-2</v>
      </c>
      <c r="AA549" s="17">
        <v>7.0456172831077704E-2</v>
      </c>
      <c r="AB549" s="17">
        <v>0.15374635032120401</v>
      </c>
      <c r="AC549" s="17">
        <v>4.2294357819437599E-2</v>
      </c>
      <c r="AD549" s="17">
        <v>1.39072836479067E-2</v>
      </c>
      <c r="AE549" s="17">
        <v>1.8732678857388E-2</v>
      </c>
      <c r="AF549" s="17">
        <v>3.3064612367846503E-2</v>
      </c>
      <c r="AG549" s="17">
        <v>0.12762034132275801</v>
      </c>
      <c r="AH549" s="17">
        <v>8.0757022316937599E-2</v>
      </c>
      <c r="AI549" s="17">
        <v>0.137790235260669</v>
      </c>
      <c r="AJ549" s="17"/>
      <c r="AK549" s="17">
        <v>7.4145887733680096E-2</v>
      </c>
      <c r="AL549" s="17">
        <v>4.9361553427653602E-2</v>
      </c>
      <c r="AM549" s="17">
        <v>5.5243183379854802E-2</v>
      </c>
      <c r="AN549" s="17">
        <v>4.9392919524109E-2</v>
      </c>
      <c r="AO549" s="17">
        <v>2.4535689172838E-2</v>
      </c>
      <c r="AP549" s="17">
        <v>0.14487697662527199</v>
      </c>
      <c r="AQ549" s="17">
        <v>5.3662340389596601E-2</v>
      </c>
      <c r="AR549" s="17"/>
      <c r="AS549" s="17">
        <v>8.8006184475959398E-2</v>
      </c>
      <c r="AT549" s="17">
        <v>4.7870039297667998E-2</v>
      </c>
      <c r="AU549" s="17"/>
      <c r="AV549" s="17">
        <v>0.16868211136689401</v>
      </c>
      <c r="AW549" s="17">
        <v>2.5929782338781598E-2</v>
      </c>
      <c r="AX549" s="17">
        <v>7.7365617938209605E-2</v>
      </c>
      <c r="AY549" s="17"/>
      <c r="AZ549" s="17">
        <v>0.109353524867289</v>
      </c>
      <c r="BA549" s="17">
        <v>5.63575886991683E-2</v>
      </c>
      <c r="BB549" s="17"/>
      <c r="BC549" s="17">
        <v>8.3774589853558304E-2</v>
      </c>
      <c r="BD549" s="17">
        <v>4.3347175188121999E-2</v>
      </c>
      <c r="BE549" s="17"/>
      <c r="BF549" s="17">
        <v>5.8305762497707102E-2</v>
      </c>
      <c r="BG549" s="17">
        <v>0.17369253090845399</v>
      </c>
      <c r="BH549" s="17"/>
      <c r="BI549" s="17">
        <v>7.3261394583202799E-2</v>
      </c>
      <c r="BJ549" s="17">
        <v>5.5370946566988502E-2</v>
      </c>
      <c r="BK549" s="17"/>
      <c r="BL549" s="17">
        <v>2.5991993560894398E-2</v>
      </c>
      <c r="BM549" s="17">
        <v>7.9945422754759105E-2</v>
      </c>
      <c r="BN549" s="17">
        <v>0.11708565578833</v>
      </c>
      <c r="BO549" s="17">
        <v>2.9842763745166302E-2</v>
      </c>
    </row>
    <row r="550" spans="2:67" x14ac:dyDescent="0.35">
      <c r="B550" t="s">
        <v>316</v>
      </c>
      <c r="C550" s="17">
        <v>6.4144829971539905E-2</v>
      </c>
      <c r="D550" s="17">
        <v>2.4119838687857598E-2</v>
      </c>
      <c r="E550" s="17">
        <v>0.12861115381014701</v>
      </c>
      <c r="F550" s="17">
        <v>3.19488565449461E-2</v>
      </c>
      <c r="G550" s="17">
        <v>0</v>
      </c>
      <c r="H550" s="17">
        <v>0</v>
      </c>
      <c r="I550" s="17">
        <v>1.24228907002501E-3</v>
      </c>
      <c r="J550" s="17">
        <v>4.08319375091575E-2</v>
      </c>
      <c r="K550" s="17">
        <v>0</v>
      </c>
      <c r="L550" s="17">
        <v>2.2989188100445802E-2</v>
      </c>
      <c r="M550" s="17">
        <v>5.0241023067375698E-2</v>
      </c>
      <c r="N550" s="17">
        <v>0.22795035475120001</v>
      </c>
      <c r="O550" s="17">
        <v>0</v>
      </c>
      <c r="P550" s="17">
        <v>9.6794546283623897E-2</v>
      </c>
      <c r="Q550" s="17">
        <v>2.0558923333234401E-4</v>
      </c>
      <c r="R550" s="17">
        <v>0.109388937552146</v>
      </c>
      <c r="S550" s="17">
        <v>8.1182658478346603E-2</v>
      </c>
      <c r="T550" s="17"/>
      <c r="U550" s="17">
        <v>6.6390086022509301E-2</v>
      </c>
      <c r="V550" s="17">
        <v>5.5187079939277399E-2</v>
      </c>
      <c r="W550" s="17">
        <v>3.4274877436196602E-2</v>
      </c>
      <c r="X550" s="17">
        <v>7.9080362492529394E-2</v>
      </c>
      <c r="Y550" s="17"/>
      <c r="Z550" s="17">
        <v>6.9953166369320197E-2</v>
      </c>
      <c r="AA550" s="17">
        <v>0.112013371340352</v>
      </c>
      <c r="AB550" s="17">
        <v>1.7123740957757001E-2</v>
      </c>
      <c r="AC550" s="17">
        <v>1.13676249243337E-2</v>
      </c>
      <c r="AD550" s="17">
        <v>5.8571334502785399E-2</v>
      </c>
      <c r="AE550" s="17">
        <v>3.5746439588302301E-2</v>
      </c>
      <c r="AF550" s="17">
        <v>7.5828488906351202E-2</v>
      </c>
      <c r="AG550" s="17">
        <v>1.64405949728272E-3</v>
      </c>
      <c r="AH550" s="17">
        <v>2.4571084344882001E-2</v>
      </c>
      <c r="AI550" s="17">
        <v>5.9142743030574298E-2</v>
      </c>
      <c r="AJ550" s="17"/>
      <c r="AK550" s="17">
        <v>3.2657211886248802E-2</v>
      </c>
      <c r="AL550" s="17">
        <v>3.1190858719524098E-2</v>
      </c>
      <c r="AM550" s="17">
        <v>2.3146585329694002E-3</v>
      </c>
      <c r="AN550" s="17">
        <v>9.1659936042282494E-2</v>
      </c>
      <c r="AO550" s="17">
        <v>3.1598487009419002E-2</v>
      </c>
      <c r="AP550" s="17">
        <v>0.102724985935468</v>
      </c>
      <c r="AQ550" s="17">
        <v>0.15435146377682599</v>
      </c>
      <c r="AR550" s="17"/>
      <c r="AS550" s="17">
        <v>7.4221527059603498E-2</v>
      </c>
      <c r="AT550" s="17">
        <v>6.0391576517112897E-2</v>
      </c>
      <c r="AU550" s="17"/>
      <c r="AV550" s="17">
        <v>5.0335892549620002E-2</v>
      </c>
      <c r="AW550" s="17">
        <v>3.47241358188415E-3</v>
      </c>
      <c r="AX550" s="17">
        <v>0.14887619322217499</v>
      </c>
      <c r="AY550" s="17"/>
      <c r="AZ550" s="17">
        <v>2.29902285275689E-2</v>
      </c>
      <c r="BA550" s="17">
        <v>6.6101102639947701E-2</v>
      </c>
      <c r="BB550" s="17"/>
      <c r="BC550" s="17">
        <v>2.8085586889826299E-2</v>
      </c>
      <c r="BD550" s="17">
        <v>8.6368500609197499E-2</v>
      </c>
      <c r="BE550" s="17"/>
      <c r="BF550" s="17">
        <v>6.4085485511210905E-2</v>
      </c>
      <c r="BG550" s="17">
        <v>7.9080362492529394E-2</v>
      </c>
      <c r="BH550" s="17"/>
      <c r="BI550" s="17">
        <v>4.0957306966332797E-2</v>
      </c>
      <c r="BJ550" s="17">
        <v>6.9568658309170597E-2</v>
      </c>
      <c r="BK550" s="17"/>
      <c r="BL550" s="17">
        <v>5.6076368864170098E-2</v>
      </c>
      <c r="BM550" s="17">
        <v>7.8731798393108204E-2</v>
      </c>
      <c r="BN550" s="17">
        <v>6.0031706927915297E-2</v>
      </c>
      <c r="BO550" s="17">
        <v>1.24503872591206E-2</v>
      </c>
    </row>
    <row r="551" spans="2:67" x14ac:dyDescent="0.35">
      <c r="B551" t="s">
        <v>317</v>
      </c>
      <c r="C551" s="17">
        <v>0.12811534113319401</v>
      </c>
      <c r="D551" s="17">
        <v>0.110260929079189</v>
      </c>
      <c r="E551" s="17">
        <v>0.152673679006676</v>
      </c>
      <c r="F551" s="17">
        <v>0.11789093339135399</v>
      </c>
      <c r="G551" s="17">
        <v>0.11301922563261201</v>
      </c>
      <c r="H551" s="17">
        <v>0.319107590323573</v>
      </c>
      <c r="I551" s="17">
        <v>1.8642377506787301E-2</v>
      </c>
      <c r="J551" s="17">
        <v>7.9206279391770607E-2</v>
      </c>
      <c r="K551" s="17">
        <v>0</v>
      </c>
      <c r="L551" s="17">
        <v>7.3511589993183205E-2</v>
      </c>
      <c r="M551" s="17">
        <v>0.22142286243958101</v>
      </c>
      <c r="N551" s="17">
        <v>0.15999536923545099</v>
      </c>
      <c r="O551" s="17">
        <v>0</v>
      </c>
      <c r="P551" s="17">
        <v>2.62247803854905E-2</v>
      </c>
      <c r="Q551" s="17">
        <v>0.19865933290001</v>
      </c>
      <c r="R551" s="17">
        <v>8.6069830371343997E-2</v>
      </c>
      <c r="S551" s="17">
        <v>0</v>
      </c>
      <c r="T551" s="17"/>
      <c r="U551" s="17">
        <v>0.144998272390917</v>
      </c>
      <c r="V551" s="17">
        <v>4.7515400369443898E-2</v>
      </c>
      <c r="W551" s="17">
        <v>2.8769722467635001E-2</v>
      </c>
      <c r="X551" s="17">
        <v>2.8439953513773601E-2</v>
      </c>
      <c r="Y551" s="17"/>
      <c r="Z551" s="17">
        <v>0.19062143288976999</v>
      </c>
      <c r="AA551" s="17">
        <v>9.1543776951031303E-2</v>
      </c>
      <c r="AB551" s="17">
        <v>0.15986165481558301</v>
      </c>
      <c r="AC551" s="17">
        <v>5.9991747575590802E-2</v>
      </c>
      <c r="AD551" s="17">
        <v>4.7450443662860803E-2</v>
      </c>
      <c r="AE551" s="17">
        <v>3.4211430964194003E-2</v>
      </c>
      <c r="AF551" s="17">
        <v>4.3082770837936102E-3</v>
      </c>
      <c r="AG551" s="17">
        <v>1.49437506561954E-3</v>
      </c>
      <c r="AH551" s="17">
        <v>3.2953286726597503E-2</v>
      </c>
      <c r="AI551" s="17">
        <v>2.3152628370285401E-2</v>
      </c>
      <c r="AJ551" s="17"/>
      <c r="AK551" s="17">
        <v>9.9915655547832105E-2</v>
      </c>
      <c r="AL551" s="17">
        <v>6.9034683859830304E-2</v>
      </c>
      <c r="AM551" s="17">
        <v>9.4289598369854302E-2</v>
      </c>
      <c r="AN551" s="17">
        <v>0.141631913022534</v>
      </c>
      <c r="AO551" s="17">
        <v>0.133619683549107</v>
      </c>
      <c r="AP551" s="17">
        <v>0.14586680378834899</v>
      </c>
      <c r="AQ551" s="17">
        <v>0.22600501251188801</v>
      </c>
      <c r="AR551" s="17"/>
      <c r="AS551" s="17">
        <v>0.16937034394567199</v>
      </c>
      <c r="AT551" s="17">
        <v>0.11274914718441</v>
      </c>
      <c r="AU551" s="17"/>
      <c r="AV551" s="17">
        <v>9.0959143656965002E-2</v>
      </c>
      <c r="AW551" s="17">
        <v>0.186487103422456</v>
      </c>
      <c r="AX551" s="17">
        <v>0.235363367757667</v>
      </c>
      <c r="AY551" s="17"/>
      <c r="AZ551" s="17">
        <v>0.12436603434534201</v>
      </c>
      <c r="BA551" s="17">
        <v>0.12829356340086701</v>
      </c>
      <c r="BB551" s="17"/>
      <c r="BC551" s="17">
        <v>0.103714798571874</v>
      </c>
      <c r="BD551" s="17">
        <v>0.14315363852712601</v>
      </c>
      <c r="BE551" s="17"/>
      <c r="BF551" s="17">
        <v>0.128511388751719</v>
      </c>
      <c r="BG551" s="17">
        <v>2.8439953513773601E-2</v>
      </c>
      <c r="BH551" s="17"/>
      <c r="BI551" s="17">
        <v>0.21579097616377099</v>
      </c>
      <c r="BJ551" s="17">
        <v>0.107607001639931</v>
      </c>
      <c r="BK551" s="17"/>
      <c r="BL551" s="17">
        <v>7.5392965082498695E-2</v>
      </c>
      <c r="BM551" s="17">
        <v>0.187734638723632</v>
      </c>
      <c r="BN551" s="17">
        <v>0.12680020012684801</v>
      </c>
      <c r="BO551" s="17">
        <v>0.22180835849783001</v>
      </c>
    </row>
    <row r="552" spans="2:67" x14ac:dyDescent="0.35">
      <c r="B552" t="s">
        <v>83</v>
      </c>
      <c r="C552" s="17">
        <v>7.7099111471962106E-2</v>
      </c>
      <c r="D552" s="17">
        <v>0.14495581692044701</v>
      </c>
      <c r="E552" s="17">
        <v>1.4206962256495601E-2</v>
      </c>
      <c r="F552" s="17">
        <v>7.3927865211445606E-2</v>
      </c>
      <c r="G552" s="17">
        <v>0.256659023243202</v>
      </c>
      <c r="H552" s="17">
        <v>2.4377970819849299E-3</v>
      </c>
      <c r="I552" s="17">
        <v>8.1307807477194599E-2</v>
      </c>
      <c r="J552" s="17">
        <v>8.0476019463940396E-2</v>
      </c>
      <c r="K552" s="17">
        <v>1.7680254748959801E-3</v>
      </c>
      <c r="L552" s="17">
        <v>2.45844654525776E-2</v>
      </c>
      <c r="M552" s="17">
        <v>9.8705731643885394E-2</v>
      </c>
      <c r="N552" s="17">
        <v>4.3428354284003601E-2</v>
      </c>
      <c r="O552" s="17">
        <v>0</v>
      </c>
      <c r="P552" s="17">
        <v>0.15255104896903801</v>
      </c>
      <c r="Q552" s="17">
        <v>2.6911626619774899E-2</v>
      </c>
      <c r="R552" s="17">
        <v>8.6426119304378796E-2</v>
      </c>
      <c r="S552" s="17">
        <v>5.0990851126912996E-3</v>
      </c>
      <c r="T552" s="17"/>
      <c r="U552" s="17">
        <v>7.3462610576524506E-2</v>
      </c>
      <c r="V552" s="17">
        <v>0.103311434800129</v>
      </c>
      <c r="W552" s="17">
        <v>4.7096729080939398E-2</v>
      </c>
      <c r="X552" s="17">
        <v>6.2518962874388795E-2</v>
      </c>
      <c r="Y552" s="17"/>
      <c r="Z552" s="17">
        <v>0.104102115722949</v>
      </c>
      <c r="AA552" s="17">
        <v>3.5089915800842197E-2</v>
      </c>
      <c r="AB552" s="17">
        <v>7.9141450526821807E-3</v>
      </c>
      <c r="AC552" s="17">
        <v>4.3382532533471602E-4</v>
      </c>
      <c r="AD552" s="17">
        <v>1.89178836701781E-3</v>
      </c>
      <c r="AE552" s="17">
        <v>0.10103507404051899</v>
      </c>
      <c r="AF552" s="17">
        <v>0</v>
      </c>
      <c r="AG552" s="17">
        <v>1.5603802302870199E-2</v>
      </c>
      <c r="AH552" s="17">
        <v>1.1104065181058199E-3</v>
      </c>
      <c r="AI552" s="17">
        <v>5.7583838160814103E-2</v>
      </c>
      <c r="AJ552" s="17"/>
      <c r="AK552" s="17">
        <v>6.3420478494792598E-2</v>
      </c>
      <c r="AL552" s="17">
        <v>4.3853122151742002E-2</v>
      </c>
      <c r="AM552" s="17">
        <v>0</v>
      </c>
      <c r="AN552" s="17">
        <v>6.3709826776060893E-2</v>
      </c>
      <c r="AO552" s="17">
        <v>8.1486369904690006E-2</v>
      </c>
      <c r="AP552" s="17">
        <v>0.13568868633501799</v>
      </c>
      <c r="AQ552" s="17">
        <v>0</v>
      </c>
      <c r="AR552" s="17"/>
      <c r="AS552" s="17">
        <v>3.31611537550087E-2</v>
      </c>
      <c r="AT552" s="17">
        <v>9.3464621930439903E-2</v>
      </c>
      <c r="AU552" s="17"/>
      <c r="AV552" s="17">
        <v>3.8564860235010399E-2</v>
      </c>
      <c r="AW552" s="17">
        <v>1.7318811790058999E-4</v>
      </c>
      <c r="AX552" s="17">
        <v>2.68197872826988E-2</v>
      </c>
      <c r="AY552" s="17"/>
      <c r="AZ552" s="17">
        <v>2.7801281724225798E-4</v>
      </c>
      <c r="BA552" s="17">
        <v>8.0750781282442299E-2</v>
      </c>
      <c r="BB552" s="17"/>
      <c r="BC552" s="17">
        <v>0.11581103810948901</v>
      </c>
      <c r="BD552" s="17">
        <v>5.3240565539869202E-2</v>
      </c>
      <c r="BE552" s="17"/>
      <c r="BF552" s="17">
        <v>7.7157043858960897E-2</v>
      </c>
      <c r="BG552" s="17">
        <v>6.2518962874388795E-2</v>
      </c>
      <c r="BH552" s="17"/>
      <c r="BI552" s="17">
        <v>1.9081721889843001E-2</v>
      </c>
      <c r="BJ552" s="17">
        <v>9.0670046220800604E-2</v>
      </c>
      <c r="BK552" s="17"/>
      <c r="BL552" s="17">
        <v>8.8743054813479494E-2</v>
      </c>
      <c r="BM552" s="17">
        <v>6.5163312735980902E-2</v>
      </c>
      <c r="BN552" s="17">
        <v>4.2253575225793601E-2</v>
      </c>
      <c r="BO552" s="17">
        <v>1.0354934972175501E-3</v>
      </c>
    </row>
    <row r="553" spans="2:67" x14ac:dyDescent="0.35">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17"/>
      <c r="BB553" s="17"/>
      <c r="BC553" s="17"/>
      <c r="BD553" s="17"/>
      <c r="BE553" s="17"/>
      <c r="BF553" s="17"/>
      <c r="BG553" s="17"/>
      <c r="BH553" s="17"/>
      <c r="BI553" s="17"/>
      <c r="BJ553" s="17"/>
      <c r="BK553" s="17"/>
      <c r="BL553" s="17"/>
      <c r="BM553" s="17"/>
      <c r="BN553" s="17"/>
      <c r="BO553" s="17"/>
    </row>
    <row r="554" spans="2:67" x14ac:dyDescent="0.35">
      <c r="B554" s="6" t="s">
        <v>341</v>
      </c>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17"/>
      <c r="BB554" s="17"/>
      <c r="BC554" s="17"/>
      <c r="BD554" s="17"/>
      <c r="BE554" s="17"/>
      <c r="BF554" s="17"/>
      <c r="BG554" s="17"/>
      <c r="BH554" s="17"/>
      <c r="BI554" s="17"/>
      <c r="BJ554" s="17"/>
      <c r="BK554" s="17"/>
      <c r="BL554" s="17"/>
      <c r="BM554" s="17"/>
      <c r="BN554" s="17"/>
      <c r="BO554" s="17"/>
    </row>
    <row r="555" spans="2:67" x14ac:dyDescent="0.35">
      <c r="B555" s="24" t="s">
        <v>85</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17"/>
      <c r="BB555" s="17"/>
      <c r="BC555" s="17"/>
      <c r="BD555" s="17"/>
      <c r="BE555" s="17"/>
      <c r="BF555" s="17"/>
      <c r="BG555" s="17"/>
      <c r="BH555" s="17"/>
      <c r="BI555" s="17"/>
      <c r="BJ555" s="17"/>
      <c r="BK555" s="17"/>
      <c r="BL555" s="17"/>
      <c r="BM555" s="17"/>
      <c r="BN555" s="17"/>
      <c r="BO555" s="17"/>
    </row>
    <row r="556" spans="2:67" x14ac:dyDescent="0.35">
      <c r="B556" t="s">
        <v>337</v>
      </c>
      <c r="C556" s="17">
        <v>0.43433909111275498</v>
      </c>
      <c r="D556" s="17">
        <v>0.47097727304507703</v>
      </c>
      <c r="E556" s="17">
        <v>0.47653736498601001</v>
      </c>
      <c r="F556" s="17">
        <v>0.37211208346407798</v>
      </c>
      <c r="G556" s="17">
        <v>0.40486184188337299</v>
      </c>
      <c r="H556" s="17">
        <v>0.64309077481111598</v>
      </c>
      <c r="I556" s="17">
        <v>0.25728205066255899</v>
      </c>
      <c r="J556" s="17">
        <v>0.49348753060356099</v>
      </c>
      <c r="K556" s="17">
        <v>0.54370869891731999</v>
      </c>
      <c r="L556" s="17">
        <v>0.447463716516867</v>
      </c>
      <c r="M556" s="17">
        <v>0.44261701558200001</v>
      </c>
      <c r="N556" s="17">
        <v>0.31983548325575101</v>
      </c>
      <c r="O556" s="17">
        <v>0.49950214349114203</v>
      </c>
      <c r="P556" s="17">
        <v>0.49409389928751601</v>
      </c>
      <c r="Q556" s="17">
        <v>0.114652718327486</v>
      </c>
      <c r="R556" s="17">
        <v>0.34463561041841101</v>
      </c>
      <c r="S556" s="17">
        <v>0.31578843012258101</v>
      </c>
      <c r="T556" s="17"/>
      <c r="U556" s="17">
        <v>0.447747404347975</v>
      </c>
      <c r="V556" s="17">
        <v>0.37333088305362</v>
      </c>
      <c r="W556" s="17">
        <v>0.35036778851800998</v>
      </c>
      <c r="X556" s="17">
        <v>0.27491036139030101</v>
      </c>
      <c r="Y556" s="17"/>
      <c r="Z556" s="17">
        <v>0.41412207527661099</v>
      </c>
      <c r="AA556" s="17">
        <v>0.53302671935064905</v>
      </c>
      <c r="AB556" s="17">
        <v>0.48180247047923302</v>
      </c>
      <c r="AC556" s="17">
        <v>0.37532167225353302</v>
      </c>
      <c r="AD556" s="17">
        <v>0.51248076688548705</v>
      </c>
      <c r="AE556" s="17">
        <v>0.57557469719376397</v>
      </c>
      <c r="AF556" s="17">
        <v>0.43631217434457398</v>
      </c>
      <c r="AG556" s="17">
        <v>0.243247790783861</v>
      </c>
      <c r="AH556" s="17">
        <v>0.60143836306447396</v>
      </c>
      <c r="AI556" s="17">
        <v>0.32536186343639101</v>
      </c>
      <c r="AJ556" s="17"/>
      <c r="AK556" s="17">
        <v>0.50429319280132501</v>
      </c>
      <c r="AL556" s="17">
        <v>0.40055858806022299</v>
      </c>
      <c r="AM556" s="17">
        <v>0.476195169600174</v>
      </c>
      <c r="AN556" s="17">
        <v>0.46590614189440199</v>
      </c>
      <c r="AO556" s="17">
        <v>0.41812953128052099</v>
      </c>
      <c r="AP556" s="17">
        <v>0.34127028708257101</v>
      </c>
      <c r="AQ556" s="17">
        <v>0.35076827926480802</v>
      </c>
      <c r="AR556" s="17"/>
      <c r="AS556" s="17">
        <v>0.28261525051403003</v>
      </c>
      <c r="AT556" s="17">
        <v>0.490851460579595</v>
      </c>
      <c r="AU556" s="17"/>
      <c r="AV556" s="17">
        <v>0.27670674366737802</v>
      </c>
      <c r="AW556" s="17">
        <v>0.31490648642767499</v>
      </c>
      <c r="AX556" s="17">
        <v>0.25039700608043403</v>
      </c>
      <c r="AY556" s="17"/>
      <c r="AZ556" s="17">
        <v>0.40281099636477302</v>
      </c>
      <c r="BA556" s="17">
        <v>0.43583777043118799</v>
      </c>
      <c r="BB556" s="17"/>
      <c r="BC556" s="17">
        <v>0.39909276066100502</v>
      </c>
      <c r="BD556" s="17">
        <v>0.45606175560049</v>
      </c>
      <c r="BE556" s="17"/>
      <c r="BF556" s="17">
        <v>0.434972561122145</v>
      </c>
      <c r="BG556" s="17">
        <v>0.27491036139030101</v>
      </c>
      <c r="BH556" s="17"/>
      <c r="BI556" s="17">
        <v>0.250424355323068</v>
      </c>
      <c r="BJ556" s="17">
        <v>0.477358863231578</v>
      </c>
      <c r="BK556" s="17"/>
      <c r="BL556" s="17">
        <v>0.46827347354432503</v>
      </c>
      <c r="BM556" s="17">
        <v>0.45408231368437302</v>
      </c>
      <c r="BN556" s="17">
        <v>0.27457334289867902</v>
      </c>
      <c r="BO556" s="17">
        <v>0.32341833828203098</v>
      </c>
    </row>
    <row r="557" spans="2:67" x14ac:dyDescent="0.35">
      <c r="B557" t="s">
        <v>338</v>
      </c>
      <c r="C557" s="17">
        <v>0.323539223612759</v>
      </c>
      <c r="D557" s="17">
        <v>0.26651011469757202</v>
      </c>
      <c r="E557" s="17">
        <v>0.40327181538297102</v>
      </c>
      <c r="F557" s="17">
        <v>0.39336891601042501</v>
      </c>
      <c r="G557" s="17">
        <v>0.33847913487342501</v>
      </c>
      <c r="H557" s="17">
        <v>3.5363837783325698E-2</v>
      </c>
      <c r="I557" s="17">
        <v>0.133500031331069</v>
      </c>
      <c r="J557" s="17">
        <v>0.30624388658495599</v>
      </c>
      <c r="K557" s="17">
        <v>3.5360509497919601E-3</v>
      </c>
      <c r="L557" s="17">
        <v>0.211979132952683</v>
      </c>
      <c r="M557" s="17">
        <v>0.31295868789682002</v>
      </c>
      <c r="N557" s="17">
        <v>0.53014612180790999</v>
      </c>
      <c r="O557" s="17">
        <v>0.49850643047342502</v>
      </c>
      <c r="P557" s="17">
        <v>0.21241586207327701</v>
      </c>
      <c r="Q557" s="17">
        <v>0.45515223988839398</v>
      </c>
      <c r="R557" s="17">
        <v>0.48286843990586598</v>
      </c>
      <c r="S557" s="17">
        <v>0.385710028141588</v>
      </c>
      <c r="T557" s="17"/>
      <c r="U557" s="17">
        <v>0.286653629608903</v>
      </c>
      <c r="V557" s="17">
        <v>0.50115468434069799</v>
      </c>
      <c r="W557" s="17">
        <v>0.51142782141976995</v>
      </c>
      <c r="X557" s="17">
        <v>0.64687485267716505</v>
      </c>
      <c r="Y557" s="17"/>
      <c r="Z557" s="17">
        <v>0.306814946891378</v>
      </c>
      <c r="AA557" s="17">
        <v>0.280123670843065</v>
      </c>
      <c r="AB557" s="17">
        <v>0.356052781704772</v>
      </c>
      <c r="AC557" s="17">
        <v>0.43285836515176701</v>
      </c>
      <c r="AD557" s="17">
        <v>0.32757414792296602</v>
      </c>
      <c r="AE557" s="17">
        <v>0.30951319467850102</v>
      </c>
      <c r="AF557" s="17">
        <v>0.44535692256003701</v>
      </c>
      <c r="AG557" s="17">
        <v>0.65594667325182798</v>
      </c>
      <c r="AH557" s="17">
        <v>0.33346555912094</v>
      </c>
      <c r="AI557" s="17">
        <v>0.61723828140538595</v>
      </c>
      <c r="AJ557" s="17"/>
      <c r="AK557" s="17">
        <v>0.24299705050253001</v>
      </c>
      <c r="AL557" s="17">
        <v>0.32111514173498301</v>
      </c>
      <c r="AM557" s="17">
        <v>0.45084458163672497</v>
      </c>
      <c r="AN557" s="17">
        <v>0.28838729764672</v>
      </c>
      <c r="AO557" s="17">
        <v>0.36381961108607003</v>
      </c>
      <c r="AP557" s="17">
        <v>0.44796292818337102</v>
      </c>
      <c r="AQ557" s="17">
        <v>0.44744894385286099</v>
      </c>
      <c r="AR557" s="17"/>
      <c r="AS557" s="17">
        <v>0.61590371163763002</v>
      </c>
      <c r="AT557" s="17">
        <v>0.21464262634073</v>
      </c>
      <c r="AU557" s="17"/>
      <c r="AV557" s="17">
        <v>0.59060134100534301</v>
      </c>
      <c r="AW557" s="17">
        <v>0.68470129399757595</v>
      </c>
      <c r="AX557" s="17">
        <v>0.64990551430162602</v>
      </c>
      <c r="AY557" s="17"/>
      <c r="AZ557" s="17">
        <v>0.55067435883390503</v>
      </c>
      <c r="BA557" s="17">
        <v>0.31274241738750203</v>
      </c>
      <c r="BB557" s="17"/>
      <c r="BC557" s="17">
        <v>0.34187748943693202</v>
      </c>
      <c r="BD557" s="17">
        <v>0.31223716774822902</v>
      </c>
      <c r="BE557" s="17"/>
      <c r="BF557" s="17">
        <v>0.32225449015012703</v>
      </c>
      <c r="BG557" s="17">
        <v>0.64687485267716505</v>
      </c>
      <c r="BH557" s="17"/>
      <c r="BI557" s="17">
        <v>0.61318142687863997</v>
      </c>
      <c r="BJ557" s="17">
        <v>0.25578858075649102</v>
      </c>
      <c r="BK557" s="17"/>
      <c r="BL557" s="17">
        <v>0.16096255031634699</v>
      </c>
      <c r="BM557" s="17">
        <v>0.38321279582154999</v>
      </c>
      <c r="BN557" s="17">
        <v>0.64536908497087697</v>
      </c>
      <c r="BO557" s="17">
        <v>0.67577540221963495</v>
      </c>
    </row>
    <row r="558" spans="2:67" x14ac:dyDescent="0.35">
      <c r="B558" t="s">
        <v>339</v>
      </c>
      <c r="C558" s="17">
        <v>0.19559101747336899</v>
      </c>
      <c r="D558" s="17">
        <v>0.188288847740571</v>
      </c>
      <c r="E558" s="17">
        <v>7.1512198486378201E-2</v>
      </c>
      <c r="F558" s="17">
        <v>0.23451900052549801</v>
      </c>
      <c r="G558" s="17">
        <v>0.14363979761059001</v>
      </c>
      <c r="H558" s="17">
        <v>0</v>
      </c>
      <c r="I558" s="17">
        <v>0.60020730152048396</v>
      </c>
      <c r="J558" s="17">
        <v>0.20026858281148299</v>
      </c>
      <c r="K558" s="17">
        <v>0.45275525013288798</v>
      </c>
      <c r="L558" s="17">
        <v>0.33584822011860599</v>
      </c>
      <c r="M558" s="17">
        <v>0.15763225614887499</v>
      </c>
      <c r="N558" s="17">
        <v>0.13546873800370601</v>
      </c>
      <c r="O558" s="17">
        <v>1.99142603543368E-3</v>
      </c>
      <c r="P558" s="17">
        <v>0.29349023863920698</v>
      </c>
      <c r="Q558" s="17">
        <v>0.43019504178411999</v>
      </c>
      <c r="R558" s="17">
        <v>8.6426119304378796E-2</v>
      </c>
      <c r="S558" s="17">
        <v>0.29850154173583099</v>
      </c>
      <c r="T558" s="17"/>
      <c r="U558" s="17">
        <v>0.21688222072827701</v>
      </c>
      <c r="V558" s="17">
        <v>9.1155988149293099E-2</v>
      </c>
      <c r="W558" s="17">
        <v>9.2192688661972499E-2</v>
      </c>
      <c r="X558" s="17">
        <v>4.9977251889371702E-2</v>
      </c>
      <c r="Y558" s="17"/>
      <c r="Z558" s="17">
        <v>0.236291272244639</v>
      </c>
      <c r="AA558" s="17">
        <v>0.15643684080553799</v>
      </c>
      <c r="AB558" s="17">
        <v>0.13327577662652099</v>
      </c>
      <c r="AC558" s="17">
        <v>0.19181996259469999</v>
      </c>
      <c r="AD558" s="17">
        <v>9.8168203632281903E-2</v>
      </c>
      <c r="AE558" s="17">
        <v>0.107035344733211</v>
      </c>
      <c r="AF558" s="17">
        <v>7.5110896967175406E-2</v>
      </c>
      <c r="AG558" s="17">
        <v>0.10080553596431099</v>
      </c>
      <c r="AH558" s="17">
        <v>3.1568262376567499E-2</v>
      </c>
      <c r="AI558" s="17">
        <v>9.1953912044314308E-3</v>
      </c>
      <c r="AJ558" s="17"/>
      <c r="AK558" s="17">
        <v>0.16345704258041099</v>
      </c>
      <c r="AL558" s="17">
        <v>0.26362588336090897</v>
      </c>
      <c r="AM558" s="17">
        <v>7.09709518279725E-2</v>
      </c>
      <c r="AN558" s="17">
        <v>0.234469772342254</v>
      </c>
      <c r="AO558" s="17">
        <v>0.15897103567762699</v>
      </c>
      <c r="AP558" s="17">
        <v>0.12619187410489799</v>
      </c>
      <c r="AQ558" s="17">
        <v>0.16430003833477899</v>
      </c>
      <c r="AR558" s="17"/>
      <c r="AS558" s="17">
        <v>7.3875357416383597E-2</v>
      </c>
      <c r="AT558" s="17">
        <v>0.240926281357392</v>
      </c>
      <c r="AU558" s="17"/>
      <c r="AV558" s="17">
        <v>0.11828847145782501</v>
      </c>
      <c r="AW558" s="17">
        <v>3.9221957474882001E-4</v>
      </c>
      <c r="AX558" s="17">
        <v>9.7637764008845898E-2</v>
      </c>
      <c r="AY558" s="17"/>
      <c r="AZ558" s="17">
        <v>4.6514644801322502E-2</v>
      </c>
      <c r="BA558" s="17">
        <v>0.20267732187509499</v>
      </c>
      <c r="BB558" s="17"/>
      <c r="BC558" s="17">
        <v>0.18138388505915601</v>
      </c>
      <c r="BD558" s="17">
        <v>0.20434701467396399</v>
      </c>
      <c r="BE558" s="17"/>
      <c r="BF558" s="17">
        <v>0.196169595459986</v>
      </c>
      <c r="BG558" s="17">
        <v>4.9977251889371702E-2</v>
      </c>
      <c r="BH558" s="17"/>
      <c r="BI558" s="17">
        <v>0.10120876841917099</v>
      </c>
      <c r="BJ558" s="17">
        <v>0.217668111127336</v>
      </c>
      <c r="BK558" s="17"/>
      <c r="BL558" s="17">
        <v>0.303843551463581</v>
      </c>
      <c r="BM558" s="17">
        <v>0.12165233388643799</v>
      </c>
      <c r="BN558" s="17">
        <v>7.8607191461945405E-2</v>
      </c>
      <c r="BO558" s="17">
        <v>8.0625949833358298E-4</v>
      </c>
    </row>
    <row r="559" spans="2:67" x14ac:dyDescent="0.35">
      <c r="B559" t="s">
        <v>83</v>
      </c>
      <c r="C559" s="17">
        <v>4.6530667801116803E-2</v>
      </c>
      <c r="D559" s="17">
        <v>7.4223764516780394E-2</v>
      </c>
      <c r="E559" s="17">
        <v>4.86786211446412E-2</v>
      </c>
      <c r="F559" s="17">
        <v>0</v>
      </c>
      <c r="G559" s="17">
        <v>0.11301922563261201</v>
      </c>
      <c r="H559" s="17">
        <v>0.32154538740555799</v>
      </c>
      <c r="I559" s="17">
        <v>9.0106164858873797E-3</v>
      </c>
      <c r="J559" s="17">
        <v>0</v>
      </c>
      <c r="K559" s="17">
        <v>0</v>
      </c>
      <c r="L559" s="17">
        <v>4.7089304118441604E-3</v>
      </c>
      <c r="M559" s="17">
        <v>8.6792040372305798E-2</v>
      </c>
      <c r="N559" s="17">
        <v>1.4549656932632901E-2</v>
      </c>
      <c r="O559" s="17">
        <v>0</v>
      </c>
      <c r="P559" s="17">
        <v>0</v>
      </c>
      <c r="Q559" s="17">
        <v>0</v>
      </c>
      <c r="R559" s="17">
        <v>8.6069830371343997E-2</v>
      </c>
      <c r="S559" s="17">
        <v>0</v>
      </c>
      <c r="T559" s="17"/>
      <c r="U559" s="17">
        <v>4.8716745314844899E-2</v>
      </c>
      <c r="V559" s="17">
        <v>3.4358444456388901E-2</v>
      </c>
      <c r="W559" s="17">
        <v>4.6011701400247497E-2</v>
      </c>
      <c r="X559" s="17">
        <v>2.8237534043161702E-2</v>
      </c>
      <c r="Y559" s="17"/>
      <c r="Z559" s="17">
        <v>4.2771705587372102E-2</v>
      </c>
      <c r="AA559" s="17">
        <v>3.0412769000748002E-2</v>
      </c>
      <c r="AB559" s="17">
        <v>2.8868971189473899E-2</v>
      </c>
      <c r="AC559" s="17">
        <v>0</v>
      </c>
      <c r="AD559" s="17">
        <v>6.1776881559266E-2</v>
      </c>
      <c r="AE559" s="17">
        <v>7.8767633945238894E-3</v>
      </c>
      <c r="AF559" s="17">
        <v>4.3220006128213598E-2</v>
      </c>
      <c r="AG559" s="17">
        <v>0</v>
      </c>
      <c r="AH559" s="17">
        <v>3.3527815438018499E-2</v>
      </c>
      <c r="AI559" s="17">
        <v>4.8204463953791701E-2</v>
      </c>
      <c r="AJ559" s="17"/>
      <c r="AK559" s="17">
        <v>8.9252714115733905E-2</v>
      </c>
      <c r="AL559" s="17">
        <v>1.47003868438854E-2</v>
      </c>
      <c r="AM559" s="17">
        <v>1.98929693512835E-3</v>
      </c>
      <c r="AN559" s="17">
        <v>1.12367881166243E-2</v>
      </c>
      <c r="AO559" s="17">
        <v>5.9079821955782798E-2</v>
      </c>
      <c r="AP559" s="17">
        <v>8.4574910629159894E-2</v>
      </c>
      <c r="AQ559" s="17">
        <v>3.7482738547552803E-2</v>
      </c>
      <c r="AR559" s="17"/>
      <c r="AS559" s="17">
        <v>2.7605680431956499E-2</v>
      </c>
      <c r="AT559" s="17">
        <v>5.3579631722283597E-2</v>
      </c>
      <c r="AU559" s="17"/>
      <c r="AV559" s="17">
        <v>1.4403443869453299E-2</v>
      </c>
      <c r="AW559" s="17">
        <v>0</v>
      </c>
      <c r="AX559" s="17">
        <v>2.0597156090944699E-3</v>
      </c>
      <c r="AY559" s="17"/>
      <c r="AZ559" s="17">
        <v>0</v>
      </c>
      <c r="BA559" s="17">
        <v>4.8742490306214303E-2</v>
      </c>
      <c r="BB559" s="17"/>
      <c r="BC559" s="17">
        <v>7.7645864842907503E-2</v>
      </c>
      <c r="BD559" s="17">
        <v>2.7354061977317701E-2</v>
      </c>
      <c r="BE559" s="17"/>
      <c r="BF559" s="17">
        <v>4.6603353267742502E-2</v>
      </c>
      <c r="BG559" s="17">
        <v>2.8237534043161702E-2</v>
      </c>
      <c r="BH559" s="17"/>
      <c r="BI559" s="17">
        <v>3.5185449379121297E-2</v>
      </c>
      <c r="BJ559" s="17">
        <v>4.9184444884594399E-2</v>
      </c>
      <c r="BK559" s="17"/>
      <c r="BL559" s="17">
        <v>6.6920424675748102E-2</v>
      </c>
      <c r="BM559" s="17">
        <v>4.1052556607638797E-2</v>
      </c>
      <c r="BN559" s="17">
        <v>1.4503806684986E-3</v>
      </c>
      <c r="BO559" s="17">
        <v>0</v>
      </c>
    </row>
    <row r="560" spans="2:67" x14ac:dyDescent="0.35">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17"/>
      <c r="BB560" s="17"/>
      <c r="BC560" s="17"/>
      <c r="BD560" s="17"/>
      <c r="BE560" s="17"/>
      <c r="BF560" s="17"/>
      <c r="BG560" s="17"/>
      <c r="BH560" s="17"/>
      <c r="BI560" s="17"/>
      <c r="BJ560" s="17"/>
      <c r="BK560" s="17"/>
      <c r="BL560" s="17"/>
      <c r="BM560" s="17"/>
      <c r="BN560" s="17"/>
      <c r="BO560" s="17"/>
    </row>
    <row r="561" spans="2:67" x14ac:dyDescent="0.35">
      <c r="B561" s="6" t="s">
        <v>342</v>
      </c>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17"/>
      <c r="BB561" s="17"/>
      <c r="BC561" s="17"/>
      <c r="BD561" s="17"/>
      <c r="BE561" s="17"/>
      <c r="BF561" s="17"/>
      <c r="BG561" s="17"/>
      <c r="BH561" s="17"/>
      <c r="BI561" s="17"/>
      <c r="BJ561" s="17"/>
      <c r="BK561" s="17"/>
      <c r="BL561" s="17"/>
      <c r="BM561" s="17"/>
      <c r="BN561" s="17"/>
      <c r="BO561" s="17"/>
    </row>
    <row r="562" spans="2:67" x14ac:dyDescent="0.35">
      <c r="B562" s="24" t="s">
        <v>85</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17"/>
      <c r="BB562" s="17"/>
      <c r="BC562" s="17"/>
      <c r="BD562" s="17"/>
      <c r="BE562" s="17"/>
      <c r="BF562" s="17"/>
      <c r="BG562" s="17"/>
      <c r="BH562" s="17"/>
      <c r="BI562" s="17"/>
      <c r="BJ562" s="17"/>
      <c r="BK562" s="17"/>
      <c r="BL562" s="17"/>
      <c r="BM562" s="17"/>
      <c r="BN562" s="17"/>
      <c r="BO562" s="17"/>
    </row>
    <row r="563" spans="2:67" x14ac:dyDescent="0.35">
      <c r="B563" t="s">
        <v>337</v>
      </c>
      <c r="C563" s="17">
        <v>0.222912576162694</v>
      </c>
      <c r="D563" s="17">
        <v>0.33194801193294798</v>
      </c>
      <c r="E563" s="17">
        <v>0.27148457694156197</v>
      </c>
      <c r="F563" s="17">
        <v>0.199394440028338</v>
      </c>
      <c r="G563" s="17">
        <v>0.260286350565955</v>
      </c>
      <c r="H563" s="17">
        <v>0.35690922518888402</v>
      </c>
      <c r="I563" s="17">
        <v>1.27374836959624E-2</v>
      </c>
      <c r="J563" s="17">
        <v>1.2725382509214201E-2</v>
      </c>
      <c r="K563" s="17">
        <v>0.55653260590963205</v>
      </c>
      <c r="L563" s="17">
        <v>0.28487030551359399</v>
      </c>
      <c r="M563" s="17">
        <v>0.15444302270026899</v>
      </c>
      <c r="N563" s="17">
        <v>4.6518413550410899E-2</v>
      </c>
      <c r="O563" s="17">
        <v>0.97759001175541704</v>
      </c>
      <c r="P563" s="17">
        <v>0.29950309608977799</v>
      </c>
      <c r="Q563" s="17">
        <v>0.25906410320388301</v>
      </c>
      <c r="R563" s="17">
        <v>8.6426119304378796E-2</v>
      </c>
      <c r="S563" s="17">
        <v>0.29850154173583099</v>
      </c>
      <c r="T563" s="17"/>
      <c r="U563" s="17">
        <v>0.22163696345021</v>
      </c>
      <c r="V563" s="17">
        <v>0.22926709838029199</v>
      </c>
      <c r="W563" s="17">
        <v>0.24021925487553999</v>
      </c>
      <c r="X563" s="17">
        <v>0.16701623439194099</v>
      </c>
      <c r="Y563" s="17"/>
      <c r="Z563" s="17">
        <v>0.14938712481525299</v>
      </c>
      <c r="AA563" s="17">
        <v>0.278042088918246</v>
      </c>
      <c r="AB563" s="17">
        <v>0.29952277274734102</v>
      </c>
      <c r="AC563" s="17">
        <v>0.31966704038611299</v>
      </c>
      <c r="AD563" s="17">
        <v>0.46360849921948599</v>
      </c>
      <c r="AE563" s="17">
        <v>0.29194418484938001</v>
      </c>
      <c r="AF563" s="17">
        <v>0.26946143281700102</v>
      </c>
      <c r="AG563" s="17">
        <v>0.16493760916612099</v>
      </c>
      <c r="AH563" s="17">
        <v>0.24362879399531701</v>
      </c>
      <c r="AI563" s="17">
        <v>0.166040252138481</v>
      </c>
      <c r="AJ563" s="17"/>
      <c r="AK563" s="17">
        <v>0.18799422720153999</v>
      </c>
      <c r="AL563" s="17">
        <v>0.25708379571335599</v>
      </c>
      <c r="AM563" s="17">
        <v>0.16717655230881201</v>
      </c>
      <c r="AN563" s="17">
        <v>0.274326498001988</v>
      </c>
      <c r="AO563" s="17">
        <v>0.26315387620208802</v>
      </c>
      <c r="AP563" s="17">
        <v>0.243925261435675</v>
      </c>
      <c r="AQ563" s="17">
        <v>0.15157238300795101</v>
      </c>
      <c r="AR563" s="17"/>
      <c r="AS563" s="17">
        <v>0.15791219076242199</v>
      </c>
      <c r="AT563" s="17">
        <v>0.24712317998561101</v>
      </c>
      <c r="AU563" s="17"/>
      <c r="AV563" s="17">
        <v>9.1598690851021097E-2</v>
      </c>
      <c r="AW563" s="17">
        <v>0.187016966138604</v>
      </c>
      <c r="AX563" s="17">
        <v>0.14163848925143499</v>
      </c>
      <c r="AY563" s="17"/>
      <c r="AZ563" s="17">
        <v>0.180671091711047</v>
      </c>
      <c r="BA563" s="17">
        <v>0.22492051351614401</v>
      </c>
      <c r="BB563" s="17"/>
      <c r="BC563" s="17">
        <v>0.21232413430484301</v>
      </c>
      <c r="BD563" s="17">
        <v>0.22943833833362001</v>
      </c>
      <c r="BE563" s="17"/>
      <c r="BF563" s="17">
        <v>0.22313467324775499</v>
      </c>
      <c r="BG563" s="17">
        <v>0.16701623439194099</v>
      </c>
      <c r="BH563" s="17"/>
      <c r="BI563" s="17">
        <v>0.16885564204623299</v>
      </c>
      <c r="BJ563" s="17">
        <v>0.235557114824303</v>
      </c>
      <c r="BK563" s="17"/>
      <c r="BL563" s="17">
        <v>0.26137969672633898</v>
      </c>
      <c r="BM563" s="17">
        <v>0.192837656741074</v>
      </c>
      <c r="BN563" s="17">
        <v>0.191937005951547</v>
      </c>
      <c r="BO563" s="17">
        <v>6.0555432214232E-2</v>
      </c>
    </row>
    <row r="564" spans="2:67" x14ac:dyDescent="0.35">
      <c r="B564" t="s">
        <v>338</v>
      </c>
      <c r="C564" s="17">
        <v>0.38260452444645698</v>
      </c>
      <c r="D564" s="17">
        <v>0.22579742306183401</v>
      </c>
      <c r="E564" s="17">
        <v>0.47988162051475403</v>
      </c>
      <c r="F564" s="17">
        <v>0.47642466371431202</v>
      </c>
      <c r="G564" s="17">
        <v>0.10005206428626701</v>
      </c>
      <c r="H564" s="17">
        <v>2.4377970819849299E-3</v>
      </c>
      <c r="I564" s="17">
        <v>0.37493887562260297</v>
      </c>
      <c r="J564" s="17">
        <v>0.36961915868446898</v>
      </c>
      <c r="K564" s="17">
        <v>2.6520382123439699E-3</v>
      </c>
      <c r="L564" s="17">
        <v>0.38154597077993102</v>
      </c>
      <c r="M564" s="17">
        <v>0.47937678664942102</v>
      </c>
      <c r="N564" s="17">
        <v>0.68865161553863097</v>
      </c>
      <c r="O564" s="17">
        <v>2.0418562209149001E-2</v>
      </c>
      <c r="P564" s="17">
        <v>0.13123594750676501</v>
      </c>
      <c r="Q564" s="17">
        <v>0.30477610564766999</v>
      </c>
      <c r="R564" s="17">
        <v>0.56893827027721</v>
      </c>
      <c r="S564" s="17">
        <v>0.168082230612531</v>
      </c>
      <c r="T564" s="17"/>
      <c r="U564" s="17">
        <v>0.36759017436890001</v>
      </c>
      <c r="V564" s="17">
        <v>0.44530921570175103</v>
      </c>
      <c r="W564" s="17">
        <v>0.49273644383948101</v>
      </c>
      <c r="X564" s="17">
        <v>0.67461645375166701</v>
      </c>
      <c r="Y564" s="17"/>
      <c r="Z564" s="17">
        <v>0.34995433359463501</v>
      </c>
      <c r="AA564" s="17">
        <v>0.45887870916517998</v>
      </c>
      <c r="AB564" s="17">
        <v>0.38640808380689501</v>
      </c>
      <c r="AC564" s="17">
        <v>0.36791349408334001</v>
      </c>
      <c r="AD564" s="17">
        <v>0.36773723371213102</v>
      </c>
      <c r="AE564" s="17">
        <v>0.34039155084525202</v>
      </c>
      <c r="AF564" s="17">
        <v>0.56472405197278097</v>
      </c>
      <c r="AG564" s="17">
        <v>0.43580906711789102</v>
      </c>
      <c r="AH564" s="17">
        <v>0.62868966785902602</v>
      </c>
      <c r="AI564" s="17">
        <v>0.69312931504995001</v>
      </c>
      <c r="AJ564" s="17"/>
      <c r="AK564" s="17">
        <v>0.36736257459328198</v>
      </c>
      <c r="AL564" s="17">
        <v>0.43770737126532</v>
      </c>
      <c r="AM564" s="17">
        <v>0.43391576365991902</v>
      </c>
      <c r="AN564" s="17">
        <v>0.34534385156840502</v>
      </c>
      <c r="AO564" s="17">
        <v>0.471427893600606</v>
      </c>
      <c r="AP564" s="17">
        <v>0.34076045429788099</v>
      </c>
      <c r="AQ564" s="17">
        <v>0.50925945319558397</v>
      </c>
      <c r="AR564" s="17"/>
      <c r="AS564" s="17">
        <v>0.62456175991684204</v>
      </c>
      <c r="AT564" s="17">
        <v>0.29248304695076699</v>
      </c>
      <c r="AU564" s="17"/>
      <c r="AV564" s="17">
        <v>0.54699605493870995</v>
      </c>
      <c r="AW564" s="17">
        <v>0.76659901358484706</v>
      </c>
      <c r="AX564" s="17">
        <v>0.64927298752846196</v>
      </c>
      <c r="AY564" s="17"/>
      <c r="AZ564" s="17">
        <v>0.65157690153362002</v>
      </c>
      <c r="BA564" s="17">
        <v>0.36981899642795102</v>
      </c>
      <c r="BB564" s="17"/>
      <c r="BC564" s="17">
        <v>0.35359916666595698</v>
      </c>
      <c r="BD564" s="17">
        <v>0.40048081532090801</v>
      </c>
      <c r="BE564" s="17"/>
      <c r="BF564" s="17">
        <v>0.381444251765862</v>
      </c>
      <c r="BG564" s="17">
        <v>0.67461645375166701</v>
      </c>
      <c r="BH564" s="17"/>
      <c r="BI564" s="17">
        <v>0.67731183500228997</v>
      </c>
      <c r="BJ564" s="17">
        <v>0.31366909473537002</v>
      </c>
      <c r="BK564" s="17"/>
      <c r="BL564" s="17">
        <v>0.16489831089808599</v>
      </c>
      <c r="BM564" s="17">
        <v>0.52075862361415004</v>
      </c>
      <c r="BN564" s="17">
        <v>0.66424694040491405</v>
      </c>
      <c r="BO564" s="17">
        <v>0.93806337076188395</v>
      </c>
    </row>
    <row r="565" spans="2:67" x14ac:dyDescent="0.35">
      <c r="B565" t="s">
        <v>339</v>
      </c>
      <c r="C565" s="17">
        <v>0.338498106160462</v>
      </c>
      <c r="D565" s="17">
        <v>0.39011948549873998</v>
      </c>
      <c r="E565" s="17">
        <v>0.21393102619859</v>
      </c>
      <c r="F565" s="17">
        <v>0.30832666686090998</v>
      </c>
      <c r="G565" s="17">
        <v>0.60880708974309194</v>
      </c>
      <c r="H565" s="17">
        <v>0.319107590323573</v>
      </c>
      <c r="I565" s="17">
        <v>0.60269187966053495</v>
      </c>
      <c r="J565" s="17">
        <v>0.57801137685153403</v>
      </c>
      <c r="K565" s="17">
        <v>0.43993134314057603</v>
      </c>
      <c r="L565" s="17">
        <v>0.28646558286572599</v>
      </c>
      <c r="M565" s="17">
        <v>0.27381045682174299</v>
      </c>
      <c r="N565" s="17">
        <v>9.9923742133526394E-2</v>
      </c>
      <c r="O565" s="17">
        <v>9.9571301771683805E-4</v>
      </c>
      <c r="P565" s="17">
        <v>0.51621036925418196</v>
      </c>
      <c r="Q565" s="17">
        <v>0.33384775001627898</v>
      </c>
      <c r="R565" s="17">
        <v>0.34445746595189303</v>
      </c>
      <c r="S565" s="17">
        <v>0.53310731338006501</v>
      </c>
      <c r="T565" s="17"/>
      <c r="U565" s="17">
        <v>0.363209719277656</v>
      </c>
      <c r="V565" s="17">
        <v>0.228618590542459</v>
      </c>
      <c r="W565" s="17">
        <v>0.16044103510170901</v>
      </c>
      <c r="X565" s="17">
        <v>8.0645999874488894E-2</v>
      </c>
      <c r="Y565" s="17"/>
      <c r="Z565" s="17">
        <v>0.44779680787267401</v>
      </c>
      <c r="AA565" s="17">
        <v>0.23896395509465401</v>
      </c>
      <c r="AB565" s="17">
        <v>0.31308638765602598</v>
      </c>
      <c r="AC565" s="17">
        <v>0.31019571834229398</v>
      </c>
      <c r="AD565" s="17">
        <v>0.128305940153187</v>
      </c>
      <c r="AE565" s="17">
        <v>0.21001136618058</v>
      </c>
      <c r="AF565" s="17">
        <v>0.10945240529652001</v>
      </c>
      <c r="AG565" s="17">
        <v>0.16812588603692299</v>
      </c>
      <c r="AH565" s="17">
        <v>5.4320192028903203E-2</v>
      </c>
      <c r="AI565" s="17">
        <v>7.7106947031113995E-2</v>
      </c>
      <c r="AJ565" s="17"/>
      <c r="AK565" s="17">
        <v>0.39656870591585103</v>
      </c>
      <c r="AL565" s="17">
        <v>0.27664364241141798</v>
      </c>
      <c r="AM565" s="17">
        <v>0.39245246277949403</v>
      </c>
      <c r="AN565" s="17">
        <v>0.351371000555947</v>
      </c>
      <c r="AO565" s="17">
        <v>0.25623411403089902</v>
      </c>
      <c r="AP565" s="17">
        <v>0.297600687982437</v>
      </c>
      <c r="AQ565" s="17">
        <v>0.19422781547545401</v>
      </c>
      <c r="AR565" s="17"/>
      <c r="AS565" s="17">
        <v>0.172706276317978</v>
      </c>
      <c r="AT565" s="17">
        <v>0.40025036016134502</v>
      </c>
      <c r="AU565" s="17"/>
      <c r="AV565" s="17">
        <v>0.29631029599304898</v>
      </c>
      <c r="AW565" s="17">
        <v>4.3494744221501798E-2</v>
      </c>
      <c r="AX565" s="17">
        <v>0.14658446297073499</v>
      </c>
      <c r="AY565" s="17"/>
      <c r="AZ565" s="17">
        <v>0.11752142075237</v>
      </c>
      <c r="BA565" s="17">
        <v>0.34900217216648899</v>
      </c>
      <c r="BB565" s="17"/>
      <c r="BC565" s="17">
        <v>0.36963922599333099</v>
      </c>
      <c r="BD565" s="17">
        <v>0.31930552386234701</v>
      </c>
      <c r="BE565" s="17"/>
      <c r="BF565" s="17">
        <v>0.339522649079887</v>
      </c>
      <c r="BG565" s="17">
        <v>8.0645999874488894E-2</v>
      </c>
      <c r="BH565" s="17"/>
      <c r="BI565" s="17">
        <v>0.11052161077736899</v>
      </c>
      <c r="BJ565" s="17">
        <v>0.39182443065380601</v>
      </c>
      <c r="BK565" s="17"/>
      <c r="BL565" s="17">
        <v>0.51170925832136205</v>
      </c>
      <c r="BM565" s="17">
        <v>0.234426903253761</v>
      </c>
      <c r="BN565" s="17">
        <v>8.5631482650258703E-2</v>
      </c>
      <c r="BO565" s="17">
        <v>6.7850679236465604E-4</v>
      </c>
    </row>
    <row r="566" spans="2:67" x14ac:dyDescent="0.35">
      <c r="B566" t="s">
        <v>83</v>
      </c>
      <c r="C566" s="17">
        <v>5.5984793230387603E-2</v>
      </c>
      <c r="D566" s="17">
        <v>5.2135079506477902E-2</v>
      </c>
      <c r="E566" s="17">
        <v>3.47027763450935E-2</v>
      </c>
      <c r="F566" s="17">
        <v>1.585422939644E-2</v>
      </c>
      <c r="G566" s="17">
        <v>3.0854495404685E-2</v>
      </c>
      <c r="H566" s="17">
        <v>0.32154538740555799</v>
      </c>
      <c r="I566" s="17">
        <v>9.6317610208998903E-3</v>
      </c>
      <c r="J566" s="17">
        <v>3.9644081954782903E-2</v>
      </c>
      <c r="K566" s="17">
        <v>8.8401273744799004E-4</v>
      </c>
      <c r="L566" s="17">
        <v>4.7118140840749098E-2</v>
      </c>
      <c r="M566" s="17">
        <v>9.2369733828567502E-2</v>
      </c>
      <c r="N566" s="17">
        <v>0.164906228777431</v>
      </c>
      <c r="O566" s="17">
        <v>9.9571301771683805E-4</v>
      </c>
      <c r="P566" s="17">
        <v>5.30505871492752E-2</v>
      </c>
      <c r="Q566" s="17">
        <v>0.10231204113216801</v>
      </c>
      <c r="R566" s="17">
        <v>1.78144466517421E-4</v>
      </c>
      <c r="S566" s="17">
        <v>3.0891427157303801E-4</v>
      </c>
      <c r="T566" s="17"/>
      <c r="U566" s="17">
        <v>4.75631429032339E-2</v>
      </c>
      <c r="V566" s="17">
        <v>9.6805095375498099E-2</v>
      </c>
      <c r="W566" s="17">
        <v>0.10660326618327</v>
      </c>
      <c r="X566" s="17">
        <v>7.7721311981903504E-2</v>
      </c>
      <c r="Y566" s="17"/>
      <c r="Z566" s="17">
        <v>5.2861733717437097E-2</v>
      </c>
      <c r="AA566" s="17">
        <v>2.4115246821919501E-2</v>
      </c>
      <c r="AB566" s="17">
        <v>9.8275578973753891E-4</v>
      </c>
      <c r="AC566" s="17">
        <v>2.22374718825345E-3</v>
      </c>
      <c r="AD566" s="17">
        <v>4.0348326915196499E-2</v>
      </c>
      <c r="AE566" s="17">
        <v>0.157652898124788</v>
      </c>
      <c r="AF566" s="17">
        <v>5.6362109913698402E-2</v>
      </c>
      <c r="AG566" s="17">
        <v>0.23112743767906399</v>
      </c>
      <c r="AH566" s="17">
        <v>7.33613461167541E-2</v>
      </c>
      <c r="AI566" s="17">
        <v>6.3723485780455696E-2</v>
      </c>
      <c r="AJ566" s="17"/>
      <c r="AK566" s="17">
        <v>4.8074492289326698E-2</v>
      </c>
      <c r="AL566" s="17">
        <v>2.8565190609906001E-2</v>
      </c>
      <c r="AM566" s="17">
        <v>6.4552212517760199E-3</v>
      </c>
      <c r="AN566" s="17">
        <v>2.8958649873658999E-2</v>
      </c>
      <c r="AO566" s="17">
        <v>9.18411616640687E-3</v>
      </c>
      <c r="AP566" s="17">
        <v>0.117713596284006</v>
      </c>
      <c r="AQ566" s="17">
        <v>0.14494034832101099</v>
      </c>
      <c r="AR566" s="17"/>
      <c r="AS566" s="17">
        <v>4.48197730027576E-2</v>
      </c>
      <c r="AT566" s="17">
        <v>6.0143412902277697E-2</v>
      </c>
      <c r="AU566" s="17"/>
      <c r="AV566" s="17">
        <v>6.509495821722E-2</v>
      </c>
      <c r="AW566" s="17">
        <v>2.8892760550472902E-3</v>
      </c>
      <c r="AX566" s="17">
        <v>6.2504060249367693E-2</v>
      </c>
      <c r="AY566" s="17"/>
      <c r="AZ566" s="17">
        <v>5.0230586002962499E-2</v>
      </c>
      <c r="BA566" s="17">
        <v>5.6258317889414898E-2</v>
      </c>
      <c r="BB566" s="17"/>
      <c r="BC566" s="17">
        <v>6.4437473035869594E-2</v>
      </c>
      <c r="BD566" s="17">
        <v>5.0775322483125197E-2</v>
      </c>
      <c r="BE566" s="17"/>
      <c r="BF566" s="17">
        <v>5.5898425906495602E-2</v>
      </c>
      <c r="BG566" s="17">
        <v>7.7721311981903504E-2</v>
      </c>
      <c r="BH566" s="17"/>
      <c r="BI566" s="17">
        <v>4.3310912174107603E-2</v>
      </c>
      <c r="BJ566" s="17">
        <v>5.8949359786521098E-2</v>
      </c>
      <c r="BK566" s="17"/>
      <c r="BL566" s="17">
        <v>6.2012734054213099E-2</v>
      </c>
      <c r="BM566" s="17">
        <v>5.1976816391015299E-2</v>
      </c>
      <c r="BN566" s="17">
        <v>5.8184570993280102E-2</v>
      </c>
      <c r="BO566" s="17">
        <v>7.0269023151911395E-4</v>
      </c>
    </row>
    <row r="567" spans="2:67" x14ac:dyDescent="0.35">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17"/>
      <c r="BB567" s="17"/>
      <c r="BC567" s="17"/>
      <c r="BD567" s="17"/>
      <c r="BE567" s="17"/>
      <c r="BF567" s="17"/>
      <c r="BG567" s="17"/>
      <c r="BH567" s="17"/>
      <c r="BI567" s="17"/>
      <c r="BJ567" s="17"/>
      <c r="BK567" s="17"/>
      <c r="BL567" s="17"/>
      <c r="BM567" s="17"/>
      <c r="BN567" s="17"/>
      <c r="BO567" s="17"/>
    </row>
    <row r="568" spans="2:67" x14ac:dyDescent="0.35">
      <c r="B568" s="6" t="s">
        <v>343</v>
      </c>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17"/>
      <c r="BB568" s="17"/>
      <c r="BC568" s="17"/>
      <c r="BD568" s="17"/>
      <c r="BE568" s="17"/>
      <c r="BF568" s="17"/>
      <c r="BG568" s="17"/>
      <c r="BH568" s="17"/>
      <c r="BI568" s="17"/>
      <c r="BJ568" s="17"/>
      <c r="BK568" s="17"/>
      <c r="BL568" s="17"/>
      <c r="BM568" s="17"/>
      <c r="BN568" s="17"/>
      <c r="BO568" s="17"/>
    </row>
    <row r="569" spans="2:67" x14ac:dyDescent="0.35">
      <c r="B569" s="24" t="s">
        <v>85</v>
      </c>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17"/>
      <c r="BB569" s="17"/>
      <c r="BC569" s="17"/>
      <c r="BD569" s="17"/>
      <c r="BE569" s="17"/>
      <c r="BF569" s="17"/>
      <c r="BG569" s="17"/>
      <c r="BH569" s="17"/>
      <c r="BI569" s="17"/>
      <c r="BJ569" s="17"/>
      <c r="BK569" s="17"/>
      <c r="BL569" s="17"/>
      <c r="BM569" s="17"/>
      <c r="BN569" s="17"/>
      <c r="BO569" s="17"/>
    </row>
    <row r="570" spans="2:67" x14ac:dyDescent="0.35">
      <c r="B570" t="s">
        <v>337</v>
      </c>
      <c r="C570" s="17">
        <v>0.20370874609397499</v>
      </c>
      <c r="D570" s="17">
        <v>0.18393813256536001</v>
      </c>
      <c r="E570" s="17">
        <v>0.16915088284638899</v>
      </c>
      <c r="F570" s="17">
        <v>0.18438160276412899</v>
      </c>
      <c r="G570" s="17">
        <v>0.174962139868689</v>
      </c>
      <c r="H570" s="17">
        <v>0.35447142810689902</v>
      </c>
      <c r="I570" s="17">
        <v>0.103055907659044</v>
      </c>
      <c r="J570" s="17">
        <v>0.14221254111486001</v>
      </c>
      <c r="K570" s="17">
        <v>0.42710743614826402</v>
      </c>
      <c r="L570" s="17">
        <v>0.21166239066192699</v>
      </c>
      <c r="M570" s="17">
        <v>0.19819271906081901</v>
      </c>
      <c r="N570" s="17">
        <v>0.167989035906222</v>
      </c>
      <c r="O570" s="17">
        <v>0.96414144067028595</v>
      </c>
      <c r="P570" s="17">
        <v>0.319915361150795</v>
      </c>
      <c r="Q570" s="17">
        <v>0.12963484621860799</v>
      </c>
      <c r="R570" s="17">
        <v>0.175258342052977</v>
      </c>
      <c r="S570" s="17">
        <v>0.379375285942605</v>
      </c>
      <c r="T570" s="17"/>
      <c r="U570" s="17">
        <v>0.195006833298322</v>
      </c>
      <c r="V570" s="17">
        <v>0.25172161070989801</v>
      </c>
      <c r="W570" s="17">
        <v>0.221794026623469</v>
      </c>
      <c r="X570" s="17">
        <v>0.2042710781921</v>
      </c>
      <c r="Y570" s="17"/>
      <c r="Z570" s="17">
        <v>0.15887329819493701</v>
      </c>
      <c r="AA570" s="17">
        <v>0.280617995086691</v>
      </c>
      <c r="AB570" s="17">
        <v>0.29417898031772099</v>
      </c>
      <c r="AC570" s="17">
        <v>0.13338297966915599</v>
      </c>
      <c r="AD570" s="17">
        <v>0.30920873743118399</v>
      </c>
      <c r="AE570" s="17">
        <v>0.18241138082640199</v>
      </c>
      <c r="AF570" s="17">
        <v>0.17364199339115099</v>
      </c>
      <c r="AG570" s="17">
        <v>0.245400380370182</v>
      </c>
      <c r="AH570" s="17">
        <v>0.39414122122275902</v>
      </c>
      <c r="AI570" s="17">
        <v>0.15524475362986601</v>
      </c>
      <c r="AJ570" s="17"/>
      <c r="AK570" s="17">
        <v>0.190071325608374</v>
      </c>
      <c r="AL570" s="17">
        <v>0.198104986789571</v>
      </c>
      <c r="AM570" s="17">
        <v>0.183599068886589</v>
      </c>
      <c r="AN570" s="17">
        <v>0.209032813978655</v>
      </c>
      <c r="AO570" s="17">
        <v>0.163840405091075</v>
      </c>
      <c r="AP570" s="17">
        <v>0.190118837278622</v>
      </c>
      <c r="AQ570" s="17">
        <v>0.35851622047986198</v>
      </c>
      <c r="AR570" s="17"/>
      <c r="AS570" s="17">
        <v>0.20992296227503701</v>
      </c>
      <c r="AT570" s="17">
        <v>0.20139414557117499</v>
      </c>
      <c r="AU570" s="17"/>
      <c r="AV570" s="17">
        <v>0.17603834663339599</v>
      </c>
      <c r="AW570" s="17">
        <v>0.306074945523929</v>
      </c>
      <c r="AX570" s="17">
        <v>0.15484715297865001</v>
      </c>
      <c r="AY570" s="17"/>
      <c r="AZ570" s="17">
        <v>0.16934692690095199</v>
      </c>
      <c r="BA570" s="17">
        <v>0.205342125725062</v>
      </c>
      <c r="BB570" s="17"/>
      <c r="BC570" s="17">
        <v>0.181395941422067</v>
      </c>
      <c r="BD570" s="17">
        <v>0.21746034983416401</v>
      </c>
      <c r="BE570" s="17"/>
      <c r="BF570" s="17">
        <v>0.20370651173809601</v>
      </c>
      <c r="BG570" s="17">
        <v>0.2042710781921</v>
      </c>
      <c r="BH570" s="17"/>
      <c r="BI570" s="17">
        <v>0.16177143820127399</v>
      </c>
      <c r="BJ570" s="17">
        <v>0.21351836477990799</v>
      </c>
      <c r="BK570" s="17"/>
      <c r="BL570" s="17">
        <v>0.21156946510951799</v>
      </c>
      <c r="BM570" s="17">
        <v>0.215478599254491</v>
      </c>
      <c r="BN570" s="17">
        <v>0.112329398917354</v>
      </c>
      <c r="BO570" s="17">
        <v>0.31658332900510799</v>
      </c>
    </row>
    <row r="571" spans="2:67" x14ac:dyDescent="0.35">
      <c r="B571" t="s">
        <v>338</v>
      </c>
      <c r="C571" s="17">
        <v>0.33482860442308199</v>
      </c>
      <c r="D571" s="17">
        <v>0.252215233465654</v>
      </c>
      <c r="E571" s="17">
        <v>0.51395501343153804</v>
      </c>
      <c r="F571" s="17">
        <v>0.34904525120241697</v>
      </c>
      <c r="G571" s="17">
        <v>0.215996846961512</v>
      </c>
      <c r="H571" s="17">
        <v>0.32398318448754299</v>
      </c>
      <c r="I571" s="17">
        <v>0.27747326877867101</v>
      </c>
      <c r="J571" s="17">
        <v>0.31815042391621901</v>
      </c>
      <c r="K571" s="17">
        <v>1.7243970679551999E-2</v>
      </c>
      <c r="L571" s="17">
        <v>0.183544876188553</v>
      </c>
      <c r="M571" s="17">
        <v>0.37261260543710401</v>
      </c>
      <c r="N571" s="17">
        <v>0.48165165276677502</v>
      </c>
      <c r="O571" s="17">
        <v>3.3867133294280101E-2</v>
      </c>
      <c r="P571" s="17">
        <v>0.154955154482214</v>
      </c>
      <c r="Q571" s="17">
        <v>0.36178732280271497</v>
      </c>
      <c r="R571" s="17">
        <v>0.394036217157268</v>
      </c>
      <c r="S571" s="17">
        <v>0.23676817154524599</v>
      </c>
      <c r="T571" s="17"/>
      <c r="U571" s="17">
        <v>0.29652203125725601</v>
      </c>
      <c r="V571" s="17">
        <v>0.518080350513901</v>
      </c>
      <c r="W571" s="17">
        <v>0.53445310071307195</v>
      </c>
      <c r="X571" s="17">
        <v>0.68931737083764999</v>
      </c>
      <c r="Y571" s="17"/>
      <c r="Z571" s="17">
        <v>0.28382206691588002</v>
      </c>
      <c r="AA571" s="17">
        <v>0.308266955097875</v>
      </c>
      <c r="AB571" s="17">
        <v>0.36963347078623898</v>
      </c>
      <c r="AC571" s="17">
        <v>0.44302478296364001</v>
      </c>
      <c r="AD571" s="17">
        <v>0.44003415155013798</v>
      </c>
      <c r="AE571" s="17">
        <v>0.345928075757237</v>
      </c>
      <c r="AF571" s="17">
        <v>0.64148449044586198</v>
      </c>
      <c r="AG571" s="17">
        <v>0.52802748086182305</v>
      </c>
      <c r="AH571" s="17">
        <v>0.54619272500827498</v>
      </c>
      <c r="AI571" s="17">
        <v>0.67460599634559004</v>
      </c>
      <c r="AJ571" s="17"/>
      <c r="AK571" s="17">
        <v>0.252836212176758</v>
      </c>
      <c r="AL571" s="17">
        <v>0.35444690043601401</v>
      </c>
      <c r="AM571" s="17">
        <v>0.30794573007902099</v>
      </c>
      <c r="AN571" s="17">
        <v>0.28676537162593901</v>
      </c>
      <c r="AO571" s="17">
        <v>0.51996210020908795</v>
      </c>
      <c r="AP571" s="17">
        <v>0.471574249630617</v>
      </c>
      <c r="AQ571" s="17">
        <v>0.39866971900307602</v>
      </c>
      <c r="AR571" s="17"/>
      <c r="AS571" s="17">
        <v>0.558827773114005</v>
      </c>
      <c r="AT571" s="17">
        <v>0.25139594327126003</v>
      </c>
      <c r="AU571" s="17"/>
      <c r="AV571" s="17">
        <v>0.56941186888581796</v>
      </c>
      <c r="AW571" s="17">
        <v>0.64235370751657594</v>
      </c>
      <c r="AX571" s="17">
        <v>0.54231511257952303</v>
      </c>
      <c r="AY571" s="17"/>
      <c r="AZ571" s="17">
        <v>0.65984019232334801</v>
      </c>
      <c r="BA571" s="17">
        <v>0.31937926792080201</v>
      </c>
      <c r="BB571" s="17"/>
      <c r="BC571" s="17">
        <v>0.35036453923565303</v>
      </c>
      <c r="BD571" s="17">
        <v>0.32525365307037901</v>
      </c>
      <c r="BE571" s="17"/>
      <c r="BF571" s="17">
        <v>0.33342008788669603</v>
      </c>
      <c r="BG571" s="17">
        <v>0.68931737083764999</v>
      </c>
      <c r="BH571" s="17"/>
      <c r="BI571" s="17">
        <v>0.620705640457756</v>
      </c>
      <c r="BJ571" s="17">
        <v>0.26795867748976798</v>
      </c>
      <c r="BK571" s="17"/>
      <c r="BL571" s="17">
        <v>0.15554623092865899</v>
      </c>
      <c r="BM571" s="17">
        <v>0.391630614311271</v>
      </c>
      <c r="BN571" s="17">
        <v>0.753273737348092</v>
      </c>
      <c r="BO571" s="17">
        <v>0.68180751809432205</v>
      </c>
    </row>
    <row r="572" spans="2:67" x14ac:dyDescent="0.35">
      <c r="B572" t="s">
        <v>339</v>
      </c>
      <c r="C572" s="17">
        <v>0.40176002957943502</v>
      </c>
      <c r="D572" s="17">
        <v>0.44628983863208199</v>
      </c>
      <c r="E572" s="17">
        <v>0.26089795896258999</v>
      </c>
      <c r="F572" s="17">
        <v>0.46657314603345401</v>
      </c>
      <c r="G572" s="17">
        <v>0.60880708974309194</v>
      </c>
      <c r="H572" s="17">
        <v>0.319107590323573</v>
      </c>
      <c r="I572" s="17">
        <v>0.61046020707639703</v>
      </c>
      <c r="J572" s="17">
        <v>0.53963703496892101</v>
      </c>
      <c r="K572" s="17">
        <v>0.55564859317218396</v>
      </c>
      <c r="L572" s="17">
        <v>0.58005643012618502</v>
      </c>
      <c r="M572" s="17">
        <v>0.33685876372476098</v>
      </c>
      <c r="N572" s="17">
        <v>0.24365896241772</v>
      </c>
      <c r="O572" s="17">
        <v>9.9571301771683805E-4</v>
      </c>
      <c r="P572" s="17">
        <v>0.42813459595726899</v>
      </c>
      <c r="Q572" s="17">
        <v>0.50559545629651403</v>
      </c>
      <c r="R572" s="17">
        <v>0.34445746595189303</v>
      </c>
      <c r="S572" s="17">
        <v>0.38385654251215001</v>
      </c>
      <c r="T572" s="17"/>
      <c r="U572" s="17">
        <v>0.44503188742740901</v>
      </c>
      <c r="V572" s="17">
        <v>0.191913218204008</v>
      </c>
      <c r="W572" s="17">
        <v>0.1837046429011</v>
      </c>
      <c r="X572" s="17">
        <v>6.2718899931653596E-2</v>
      </c>
      <c r="Y572" s="17"/>
      <c r="Z572" s="17">
        <v>0.48865450510382002</v>
      </c>
      <c r="AA572" s="17">
        <v>0.37295274339580398</v>
      </c>
      <c r="AB572" s="17">
        <v>0.30731857770656701</v>
      </c>
      <c r="AC572" s="17">
        <v>0.42349633768765399</v>
      </c>
      <c r="AD572" s="17">
        <v>0.16702953341099</v>
      </c>
      <c r="AE572" s="17">
        <v>0.46325912936800401</v>
      </c>
      <c r="AF572" s="17">
        <v>8.6028976959872994E-2</v>
      </c>
      <c r="AG572" s="17">
        <v>3.9689336019858197E-2</v>
      </c>
      <c r="AH572" s="17">
        <v>3.6252471292050198E-2</v>
      </c>
      <c r="AI572" s="17">
        <v>0.109826048451275</v>
      </c>
      <c r="AJ572" s="17"/>
      <c r="AK572" s="17">
        <v>0.41214154007451098</v>
      </c>
      <c r="AL572" s="17">
        <v>0.43857671677979998</v>
      </c>
      <c r="AM572" s="17">
        <v>0.50763149242222205</v>
      </c>
      <c r="AN572" s="17">
        <v>0.48568691556835802</v>
      </c>
      <c r="AO572" s="17">
        <v>0.25361293100890397</v>
      </c>
      <c r="AP572" s="17">
        <v>0.29180819822621501</v>
      </c>
      <c r="AQ572" s="17">
        <v>0.16012892641909501</v>
      </c>
      <c r="AR572" s="17"/>
      <c r="AS572" s="17">
        <v>0.19124580536915001</v>
      </c>
      <c r="AT572" s="17">
        <v>0.48016997207529299</v>
      </c>
      <c r="AU572" s="17"/>
      <c r="AV572" s="17">
        <v>0.18388221584821801</v>
      </c>
      <c r="AW572" s="17">
        <v>5.1487092720413102E-2</v>
      </c>
      <c r="AX572" s="17">
        <v>0.28297563730383601</v>
      </c>
      <c r="AY572" s="17"/>
      <c r="AZ572" s="17">
        <v>0.17067763039792699</v>
      </c>
      <c r="BA572" s="17">
        <v>0.41274446791215302</v>
      </c>
      <c r="BB572" s="17"/>
      <c r="BC572" s="17">
        <v>0.38732990228904701</v>
      </c>
      <c r="BD572" s="17">
        <v>0.410653460743099</v>
      </c>
      <c r="BE572" s="17"/>
      <c r="BF572" s="17">
        <v>0.40310716687366899</v>
      </c>
      <c r="BG572" s="17">
        <v>6.2718899931653596E-2</v>
      </c>
      <c r="BH572" s="17"/>
      <c r="BI572" s="17">
        <v>0.21290646554530099</v>
      </c>
      <c r="BJ572" s="17">
        <v>0.44593505043185</v>
      </c>
      <c r="BK572" s="17"/>
      <c r="BL572" s="17">
        <v>0.563621106505372</v>
      </c>
      <c r="BM572" s="17">
        <v>0.321368526925011</v>
      </c>
      <c r="BN572" s="17">
        <v>0.13084037025866899</v>
      </c>
      <c r="BO572" s="17">
        <v>1.25780778480988E-3</v>
      </c>
    </row>
    <row r="573" spans="2:67" x14ac:dyDescent="0.35">
      <c r="B573" t="s">
        <v>83</v>
      </c>
      <c r="C573" s="17">
        <v>5.9702619903508197E-2</v>
      </c>
      <c r="D573" s="17">
        <v>0.117556795336904</v>
      </c>
      <c r="E573" s="17">
        <v>5.5996144759483203E-2</v>
      </c>
      <c r="F573" s="17">
        <v>0</v>
      </c>
      <c r="G573" s="17">
        <v>2.33923426706753E-4</v>
      </c>
      <c r="H573" s="17">
        <v>2.4377970819849299E-3</v>
      </c>
      <c r="I573" s="17">
        <v>9.0106164858873797E-3</v>
      </c>
      <c r="J573" s="17">
        <v>0</v>
      </c>
      <c r="K573" s="17">
        <v>0</v>
      </c>
      <c r="L573" s="17">
        <v>2.4736303023335598E-2</v>
      </c>
      <c r="M573" s="17">
        <v>9.2335911777315802E-2</v>
      </c>
      <c r="N573" s="17">
        <v>0.106700348909283</v>
      </c>
      <c r="O573" s="17">
        <v>9.9571301771683805E-4</v>
      </c>
      <c r="P573" s="17">
        <v>9.6994888409721994E-2</v>
      </c>
      <c r="Q573" s="17">
        <v>2.9823746821632498E-3</v>
      </c>
      <c r="R573" s="17">
        <v>8.6247974837861396E-2</v>
      </c>
      <c r="S573" s="17">
        <v>0</v>
      </c>
      <c r="T573" s="17"/>
      <c r="U573" s="17">
        <v>6.3439248017012506E-2</v>
      </c>
      <c r="V573" s="17">
        <v>3.8284820572193699E-2</v>
      </c>
      <c r="W573" s="17">
        <v>6.0048229762358803E-2</v>
      </c>
      <c r="X573" s="17">
        <v>4.36926510385965E-2</v>
      </c>
      <c r="Y573" s="17"/>
      <c r="Z573" s="17">
        <v>6.8650129785363195E-2</v>
      </c>
      <c r="AA573" s="17">
        <v>3.8162306419628901E-2</v>
      </c>
      <c r="AB573" s="17">
        <v>2.8868971189473899E-2</v>
      </c>
      <c r="AC573" s="17">
        <v>9.5899679550984804E-5</v>
      </c>
      <c r="AD573" s="17">
        <v>8.3727577607688702E-2</v>
      </c>
      <c r="AE573" s="17">
        <v>8.4014140483577599E-3</v>
      </c>
      <c r="AF573" s="17">
        <v>9.8844539203113604E-2</v>
      </c>
      <c r="AG573" s="17">
        <v>0.18688280274813701</v>
      </c>
      <c r="AH573" s="17">
        <v>2.3413582476915801E-2</v>
      </c>
      <c r="AI573" s="17">
        <v>6.03232015732688E-2</v>
      </c>
      <c r="AJ573" s="17"/>
      <c r="AK573" s="17">
        <v>0.14495092214035701</v>
      </c>
      <c r="AL573" s="17">
        <v>8.8713959946153994E-3</v>
      </c>
      <c r="AM573" s="17">
        <v>8.2370861216721995E-4</v>
      </c>
      <c r="AN573" s="17">
        <v>1.85148988270477E-2</v>
      </c>
      <c r="AO573" s="17">
        <v>6.2584563690932807E-2</v>
      </c>
      <c r="AP573" s="17">
        <v>4.6498714864546098E-2</v>
      </c>
      <c r="AQ573" s="17">
        <v>8.2685134097967503E-2</v>
      </c>
      <c r="AR573" s="17"/>
      <c r="AS573" s="17">
        <v>4.0003459241808099E-2</v>
      </c>
      <c r="AT573" s="17">
        <v>6.7039939082271294E-2</v>
      </c>
      <c r="AU573" s="17"/>
      <c r="AV573" s="17">
        <v>7.0667568632567901E-2</v>
      </c>
      <c r="AW573" s="17">
        <v>8.4254239082048101E-5</v>
      </c>
      <c r="AX573" s="17">
        <v>1.98620971379906E-2</v>
      </c>
      <c r="AY573" s="17"/>
      <c r="AZ573" s="17">
        <v>1.3525037777273099E-4</v>
      </c>
      <c r="BA573" s="17">
        <v>6.2534138441983106E-2</v>
      </c>
      <c r="BB573" s="17"/>
      <c r="BC573" s="17">
        <v>8.0909617053232893E-2</v>
      </c>
      <c r="BD573" s="17">
        <v>4.6632536352357999E-2</v>
      </c>
      <c r="BE573" s="17"/>
      <c r="BF573" s="17">
        <v>5.9766233501539298E-2</v>
      </c>
      <c r="BG573" s="17">
        <v>4.36926510385965E-2</v>
      </c>
      <c r="BH573" s="17"/>
      <c r="BI573" s="17">
        <v>4.6164557956690604E-3</v>
      </c>
      <c r="BJ573" s="17">
        <v>7.2587907298473905E-2</v>
      </c>
      <c r="BK573" s="17"/>
      <c r="BL573" s="17">
        <v>6.9263197456450501E-2</v>
      </c>
      <c r="BM573" s="17">
        <v>7.1522259509226194E-2</v>
      </c>
      <c r="BN573" s="17">
        <v>3.5564934758843402E-3</v>
      </c>
      <c r="BO573" s="17">
        <v>3.5134511575955697E-4</v>
      </c>
    </row>
    <row r="574" spans="2:67" x14ac:dyDescent="0.35">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17"/>
      <c r="BB574" s="17"/>
      <c r="BC574" s="17"/>
      <c r="BD574" s="17"/>
      <c r="BE574" s="17"/>
      <c r="BF574" s="17"/>
      <c r="BG574" s="17"/>
      <c r="BH574" s="17"/>
      <c r="BI574" s="17"/>
      <c r="BJ574" s="17"/>
      <c r="BK574" s="17"/>
      <c r="BL574" s="17"/>
      <c r="BM574" s="17"/>
      <c r="BN574" s="17"/>
      <c r="BO574" s="17"/>
    </row>
    <row r="575" spans="2:67" x14ac:dyDescent="0.35">
      <c r="B575" s="6" t="s">
        <v>344</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17"/>
      <c r="BB575" s="17"/>
      <c r="BC575" s="17"/>
      <c r="BD575" s="17"/>
      <c r="BE575" s="17"/>
      <c r="BF575" s="17"/>
      <c r="BG575" s="17"/>
      <c r="BH575" s="17"/>
      <c r="BI575" s="17"/>
      <c r="BJ575" s="17"/>
      <c r="BK575" s="17"/>
      <c r="BL575" s="17"/>
      <c r="BM575" s="17"/>
      <c r="BN575" s="17"/>
      <c r="BO575" s="17"/>
    </row>
    <row r="576" spans="2:67" x14ac:dyDescent="0.35">
      <c r="B576" s="24" t="s">
        <v>85</v>
      </c>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17"/>
      <c r="BB576" s="17"/>
      <c r="BC576" s="17"/>
      <c r="BD576" s="17"/>
      <c r="BE576" s="17"/>
      <c r="BF576" s="17"/>
      <c r="BG576" s="17"/>
      <c r="BH576" s="17"/>
      <c r="BI576" s="17"/>
      <c r="BJ576" s="17"/>
      <c r="BK576" s="17"/>
      <c r="BL576" s="17"/>
      <c r="BM576" s="17"/>
      <c r="BN576" s="17"/>
      <c r="BO576" s="17"/>
    </row>
    <row r="577" spans="2:67" x14ac:dyDescent="0.35">
      <c r="B577" t="s">
        <v>337</v>
      </c>
      <c r="C577" s="17">
        <v>0.19885774452525401</v>
      </c>
      <c r="D577" s="17">
        <v>0.14906074875177899</v>
      </c>
      <c r="E577" s="17">
        <v>0.13088139539336399</v>
      </c>
      <c r="F577" s="17">
        <v>0.240350980189693</v>
      </c>
      <c r="G577" s="17">
        <v>9.54890432566875E-2</v>
      </c>
      <c r="H577" s="17">
        <v>0</v>
      </c>
      <c r="I577" s="17">
        <v>0.25479747252250901</v>
      </c>
      <c r="J577" s="17">
        <v>7.5936885573136798E-2</v>
      </c>
      <c r="K577" s="17">
        <v>0.427991448885712</v>
      </c>
      <c r="L577" s="17">
        <v>0.287376608290274</v>
      </c>
      <c r="M577" s="17">
        <v>0.175884855963263</v>
      </c>
      <c r="N577" s="17">
        <v>0.26025003613982101</v>
      </c>
      <c r="O577" s="17">
        <v>0.97759001175541704</v>
      </c>
      <c r="P577" s="17">
        <v>0.42562902254722801</v>
      </c>
      <c r="Q577" s="17">
        <v>0.12963484621860799</v>
      </c>
      <c r="R577" s="17">
        <v>0.28429099067208802</v>
      </c>
      <c r="S577" s="17">
        <v>0.15404094170903401</v>
      </c>
      <c r="T577" s="17"/>
      <c r="U577" s="17">
        <v>0.192542501793738</v>
      </c>
      <c r="V577" s="17">
        <v>0.233130382444908</v>
      </c>
      <c r="W577" s="17">
        <v>0.22093431809984601</v>
      </c>
      <c r="X577" s="17">
        <v>0.17062565635361401</v>
      </c>
      <c r="Y577" s="17"/>
      <c r="Z577" s="17">
        <v>0.17416618031943601</v>
      </c>
      <c r="AA577" s="17">
        <v>0.243258653118127</v>
      </c>
      <c r="AB577" s="17">
        <v>0.178702935152314</v>
      </c>
      <c r="AC577" s="17">
        <v>0.15376226840194299</v>
      </c>
      <c r="AD577" s="17">
        <v>0.36732029656572301</v>
      </c>
      <c r="AE577" s="17">
        <v>0.13403757635250599</v>
      </c>
      <c r="AF577" s="17">
        <v>0.20364866268499901</v>
      </c>
      <c r="AG577" s="17">
        <v>0.191082409073246</v>
      </c>
      <c r="AH577" s="17">
        <v>9.9025553706922106E-2</v>
      </c>
      <c r="AI577" s="17">
        <v>0.24451822753694</v>
      </c>
      <c r="AJ577" s="17"/>
      <c r="AK577" s="17">
        <v>0.14992749269776301</v>
      </c>
      <c r="AL577" s="17">
        <v>0.23089072528690199</v>
      </c>
      <c r="AM577" s="17">
        <v>0.24446289698700799</v>
      </c>
      <c r="AN577" s="17">
        <v>0.215703247191322</v>
      </c>
      <c r="AO577" s="17">
        <v>0.28298096694775698</v>
      </c>
      <c r="AP577" s="17">
        <v>0.13928030669372199</v>
      </c>
      <c r="AQ577" s="17">
        <v>0.25271628981724797</v>
      </c>
      <c r="AR577" s="17"/>
      <c r="AS577" s="17">
        <v>0.169550398005162</v>
      </c>
      <c r="AT577" s="17">
        <v>0.20977381142746501</v>
      </c>
      <c r="AU577" s="17"/>
      <c r="AV577" s="17">
        <v>0.17573846003014901</v>
      </c>
      <c r="AW577" s="17">
        <v>0.251311923513788</v>
      </c>
      <c r="AX577" s="17">
        <v>9.6895066741801095E-2</v>
      </c>
      <c r="AY577" s="17"/>
      <c r="AZ577" s="17">
        <v>0.25671364895589399</v>
      </c>
      <c r="BA577" s="17">
        <v>0.19610758000968301</v>
      </c>
      <c r="BB577" s="17"/>
      <c r="BC577" s="17">
        <v>0.17772668274650499</v>
      </c>
      <c r="BD577" s="17">
        <v>0.211881028351005</v>
      </c>
      <c r="BE577" s="17"/>
      <c r="BF577" s="17">
        <v>0.19896992117741899</v>
      </c>
      <c r="BG577" s="17">
        <v>0.17062565635361401</v>
      </c>
      <c r="BH577" s="17"/>
      <c r="BI577" s="17">
        <v>0.19245202453860999</v>
      </c>
      <c r="BJ577" s="17">
        <v>0.20035611610977699</v>
      </c>
      <c r="BK577" s="17"/>
      <c r="BL577" s="17">
        <v>0.22288457325019501</v>
      </c>
      <c r="BM577" s="17">
        <v>0.16940407779716599</v>
      </c>
      <c r="BN577" s="17">
        <v>0.15309671629722699</v>
      </c>
      <c r="BO577" s="17">
        <v>0.40468160862751101</v>
      </c>
    </row>
    <row r="578" spans="2:67" x14ac:dyDescent="0.35">
      <c r="B578" t="s">
        <v>338</v>
      </c>
      <c r="C578" s="17">
        <v>0.39753257849921497</v>
      </c>
      <c r="D578" s="17">
        <v>0.41203652686001502</v>
      </c>
      <c r="E578" s="17">
        <v>0.54307413404956595</v>
      </c>
      <c r="F578" s="17">
        <v>0.41036581278804202</v>
      </c>
      <c r="G578" s="17">
        <v>0.35694501095617698</v>
      </c>
      <c r="H578" s="17">
        <v>0.68089240967642695</v>
      </c>
      <c r="I578" s="17">
        <v>6.3066273944799606E-2</v>
      </c>
      <c r="J578" s="17">
        <v>0.51510109361796297</v>
      </c>
      <c r="K578" s="17">
        <v>1.6359957942104E-2</v>
      </c>
      <c r="L578" s="17">
        <v>0.36530652070302599</v>
      </c>
      <c r="M578" s="17">
        <v>0.32772921355946999</v>
      </c>
      <c r="N578" s="17">
        <v>0.60246042558089996</v>
      </c>
      <c r="O578" s="17">
        <v>2.2409988244582599E-2</v>
      </c>
      <c r="P578" s="17">
        <v>0.22512423612815199</v>
      </c>
      <c r="Q578" s="17">
        <v>0.46389377470155102</v>
      </c>
      <c r="R578" s="17">
        <v>0.37107339890950097</v>
      </c>
      <c r="S578" s="17">
        <v>0.27658721510548601</v>
      </c>
      <c r="T578" s="17"/>
      <c r="U578" s="17">
        <v>0.36052013442141301</v>
      </c>
      <c r="V578" s="17">
        <v>0.57312453815493902</v>
      </c>
      <c r="W578" s="17">
        <v>0.60257213025572198</v>
      </c>
      <c r="X578" s="17">
        <v>0.72607026239259598</v>
      </c>
      <c r="Y578" s="17"/>
      <c r="Z578" s="17">
        <v>0.34247104145755602</v>
      </c>
      <c r="AA578" s="17">
        <v>0.41672522521261302</v>
      </c>
      <c r="AB578" s="17">
        <v>0.39766135085794102</v>
      </c>
      <c r="AC578" s="17">
        <v>0.50688855789319498</v>
      </c>
      <c r="AD578" s="17">
        <v>0.515094792643364</v>
      </c>
      <c r="AE578" s="17">
        <v>0.43710459831138698</v>
      </c>
      <c r="AF578" s="17">
        <v>0.719314707005967</v>
      </c>
      <c r="AG578" s="17">
        <v>0.77298551980701602</v>
      </c>
      <c r="AH578" s="17">
        <v>0.80359857552319802</v>
      </c>
      <c r="AI578" s="17">
        <v>0.67841976533120396</v>
      </c>
      <c r="AJ578" s="17"/>
      <c r="AK578" s="17">
        <v>0.42154015094459601</v>
      </c>
      <c r="AL578" s="17">
        <v>0.33061705681346698</v>
      </c>
      <c r="AM578" s="17">
        <v>0.48131647928333499</v>
      </c>
      <c r="AN578" s="17">
        <v>0.36288140273317898</v>
      </c>
      <c r="AO578" s="17">
        <v>0.54490710050842195</v>
      </c>
      <c r="AP578" s="17">
        <v>0.350194061647979</v>
      </c>
      <c r="AQ578" s="17">
        <v>0.48181402061530798</v>
      </c>
      <c r="AR578" s="17"/>
      <c r="AS578" s="17">
        <v>0.66136728139250101</v>
      </c>
      <c r="AT578" s="17">
        <v>0.29926243091237298</v>
      </c>
      <c r="AU578" s="17"/>
      <c r="AV578" s="17">
        <v>0.626777065942969</v>
      </c>
      <c r="AW578" s="17">
        <v>0.65654893485545895</v>
      </c>
      <c r="AX578" s="17">
        <v>0.70102745304781999</v>
      </c>
      <c r="AY578" s="17"/>
      <c r="AZ578" s="17">
        <v>0.64357739955068505</v>
      </c>
      <c r="BA578" s="17">
        <v>0.38583690555528999</v>
      </c>
      <c r="BB578" s="17"/>
      <c r="BC578" s="17">
        <v>0.42712465415152401</v>
      </c>
      <c r="BD578" s="17">
        <v>0.37929468755704399</v>
      </c>
      <c r="BE578" s="17"/>
      <c r="BF578" s="17">
        <v>0.39622717532587798</v>
      </c>
      <c r="BG578" s="17">
        <v>0.72607026239259598</v>
      </c>
      <c r="BH578" s="17"/>
      <c r="BI578" s="17">
        <v>0.68775953379089805</v>
      </c>
      <c r="BJ578" s="17">
        <v>0.329645155418198</v>
      </c>
      <c r="BK578" s="17"/>
      <c r="BL578" s="17">
        <v>0.252294507662705</v>
      </c>
      <c r="BM578" s="17">
        <v>0.464394336454446</v>
      </c>
      <c r="BN578" s="17">
        <v>0.69397965337164302</v>
      </c>
      <c r="BO578" s="17">
        <v>0.59440856260734098</v>
      </c>
    </row>
    <row r="579" spans="2:67" x14ac:dyDescent="0.35">
      <c r="B579" t="s">
        <v>339</v>
      </c>
      <c r="C579" s="17">
        <v>0.37517943836988299</v>
      </c>
      <c r="D579" s="17">
        <v>0.38752073609604698</v>
      </c>
      <c r="E579" s="17">
        <v>0.30167999767786002</v>
      </c>
      <c r="F579" s="17">
        <v>0.34928320702226501</v>
      </c>
      <c r="G579" s="17">
        <v>0.54756594578713602</v>
      </c>
      <c r="H579" s="17">
        <v>0</v>
      </c>
      <c r="I579" s="17">
        <v>0.68213625353269203</v>
      </c>
      <c r="J579" s="17">
        <v>0.40761039621893502</v>
      </c>
      <c r="K579" s="17">
        <v>0.55564859317218396</v>
      </c>
      <c r="L579" s="17">
        <v>0.33805084775376998</v>
      </c>
      <c r="M579" s="17">
        <v>0.44568809078460903</v>
      </c>
      <c r="N579" s="17">
        <v>0.13728953827927901</v>
      </c>
      <c r="O579" s="17">
        <v>0</v>
      </c>
      <c r="P579" s="17">
        <v>0.32282161881303201</v>
      </c>
      <c r="Q579" s="17">
        <v>0.30714171262983597</v>
      </c>
      <c r="R579" s="17">
        <v>0.34445746595189303</v>
      </c>
      <c r="S579" s="17">
        <v>0.56937184318547995</v>
      </c>
      <c r="T579" s="17"/>
      <c r="U579" s="17">
        <v>0.41996777681165798</v>
      </c>
      <c r="V579" s="17">
        <v>0.161651440872327</v>
      </c>
      <c r="W579" s="17">
        <v>0.116445975695449</v>
      </c>
      <c r="X579" s="17">
        <v>7.3679158044534204E-2</v>
      </c>
      <c r="Y579" s="17"/>
      <c r="Z579" s="17">
        <v>0.44415418860917499</v>
      </c>
      <c r="AA579" s="17">
        <v>0.34001612166925899</v>
      </c>
      <c r="AB579" s="17">
        <v>0.42363571398974498</v>
      </c>
      <c r="AC579" s="17">
        <v>0.33925327402531102</v>
      </c>
      <c r="AD579" s="17">
        <v>0.111869964739868</v>
      </c>
      <c r="AE579" s="17">
        <v>0.42592850001767202</v>
      </c>
      <c r="AF579" s="17">
        <v>6.8411098450847599E-2</v>
      </c>
      <c r="AG579" s="17">
        <v>2.6372016433393101E-2</v>
      </c>
      <c r="AH579" s="17">
        <v>7.2365141787632203E-2</v>
      </c>
      <c r="AI579" s="17">
        <v>2.6794871500505898E-2</v>
      </c>
      <c r="AJ579" s="17"/>
      <c r="AK579" s="17">
        <v>0.38074861587597902</v>
      </c>
      <c r="AL579" s="17">
        <v>0.43770229996173698</v>
      </c>
      <c r="AM579" s="17">
        <v>0.27384477684049702</v>
      </c>
      <c r="AN579" s="17">
        <v>0.41485490539747999</v>
      </c>
      <c r="AO579" s="17">
        <v>0.16466842525939701</v>
      </c>
      <c r="AP579" s="17">
        <v>0.46416654880685199</v>
      </c>
      <c r="AQ579" s="17">
        <v>0.228055111588439</v>
      </c>
      <c r="AR579" s="17"/>
      <c r="AS579" s="17">
        <v>0.16761275286227401</v>
      </c>
      <c r="AT579" s="17">
        <v>0.45249151519396502</v>
      </c>
      <c r="AU579" s="17"/>
      <c r="AV579" s="17">
        <v>0.19625036788918199</v>
      </c>
      <c r="AW579" s="17">
        <v>9.2139141630752999E-2</v>
      </c>
      <c r="AX579" s="17">
        <v>0.199265856232483</v>
      </c>
      <c r="AY579" s="17"/>
      <c r="AZ579" s="17">
        <v>9.9708951493421002E-2</v>
      </c>
      <c r="BA579" s="17">
        <v>0.38827385225123501</v>
      </c>
      <c r="BB579" s="17"/>
      <c r="BC579" s="17">
        <v>0.34769974305517198</v>
      </c>
      <c r="BD579" s="17">
        <v>0.39211544827207201</v>
      </c>
      <c r="BE579" s="17"/>
      <c r="BF579" s="17">
        <v>0.37637741182009599</v>
      </c>
      <c r="BG579" s="17">
        <v>7.3679158044534204E-2</v>
      </c>
      <c r="BH579" s="17"/>
      <c r="BI579" s="17">
        <v>0.116708664590239</v>
      </c>
      <c r="BJ579" s="17">
        <v>0.43563872533039899</v>
      </c>
      <c r="BK579" s="17"/>
      <c r="BL579" s="17">
        <v>0.47096782716378099</v>
      </c>
      <c r="BM579" s="17">
        <v>0.35697912074958799</v>
      </c>
      <c r="BN579" s="17">
        <v>0.15002280997068401</v>
      </c>
      <c r="BO579" s="17">
        <v>9.0982876514805104E-4</v>
      </c>
    </row>
    <row r="580" spans="2:67" x14ac:dyDescent="0.35">
      <c r="B580" t="s">
        <v>83</v>
      </c>
      <c r="C580" s="17">
        <v>2.8430238605647699E-2</v>
      </c>
      <c r="D580" s="17">
        <v>5.1381988292158301E-2</v>
      </c>
      <c r="E580" s="17">
        <v>2.4364472879210699E-2</v>
      </c>
      <c r="F580" s="17">
        <v>0</v>
      </c>
      <c r="G580" s="17">
        <v>0</v>
      </c>
      <c r="H580" s="17">
        <v>0.319107590323573</v>
      </c>
      <c r="I580" s="17">
        <v>0</v>
      </c>
      <c r="J580" s="17">
        <v>1.35162458996494E-3</v>
      </c>
      <c r="K580" s="17">
        <v>0</v>
      </c>
      <c r="L580" s="17">
        <v>9.26602325293026E-3</v>
      </c>
      <c r="M580" s="17">
        <v>5.0697839692657697E-2</v>
      </c>
      <c r="N580" s="17">
        <v>0</v>
      </c>
      <c r="O580" s="17">
        <v>0</v>
      </c>
      <c r="P580" s="17">
        <v>2.64251225115886E-2</v>
      </c>
      <c r="Q580" s="17">
        <v>9.9329666450004794E-2</v>
      </c>
      <c r="R580" s="17">
        <v>1.78144466517421E-4</v>
      </c>
      <c r="S580" s="17">
        <v>0</v>
      </c>
      <c r="T580" s="17"/>
      <c r="U580" s="17">
        <v>2.69695869731909E-2</v>
      </c>
      <c r="V580" s="17">
        <v>3.2093638527826103E-2</v>
      </c>
      <c r="W580" s="17">
        <v>6.0047575948982898E-2</v>
      </c>
      <c r="X580" s="17">
        <v>2.9624923209255201E-2</v>
      </c>
      <c r="Y580" s="17"/>
      <c r="Z580" s="17">
        <v>3.9208589613832799E-2</v>
      </c>
      <c r="AA580" s="17">
        <v>0</v>
      </c>
      <c r="AB580" s="17">
        <v>0</v>
      </c>
      <c r="AC580" s="17">
        <v>9.5899679550984804E-5</v>
      </c>
      <c r="AD580" s="17">
        <v>5.7149460510450998E-3</v>
      </c>
      <c r="AE580" s="17">
        <v>2.92932531843505E-3</v>
      </c>
      <c r="AF580" s="17">
        <v>8.6255318581865293E-3</v>
      </c>
      <c r="AG580" s="17">
        <v>9.5600546863442003E-3</v>
      </c>
      <c r="AH580" s="17">
        <v>2.5010728982248001E-2</v>
      </c>
      <c r="AI580" s="17">
        <v>5.0267135631349998E-2</v>
      </c>
      <c r="AJ580" s="17"/>
      <c r="AK580" s="17">
        <v>4.7783740481661903E-2</v>
      </c>
      <c r="AL580" s="17">
        <v>7.8991793789370097E-4</v>
      </c>
      <c r="AM580" s="17">
        <v>3.7584688915942598E-4</v>
      </c>
      <c r="AN580" s="17">
        <v>6.5604446780189096E-3</v>
      </c>
      <c r="AO580" s="17">
        <v>7.4435072844250003E-3</v>
      </c>
      <c r="AP580" s="17">
        <v>4.6359082851446597E-2</v>
      </c>
      <c r="AQ580" s="17">
        <v>3.7414577979005603E-2</v>
      </c>
      <c r="AR580" s="17"/>
      <c r="AS580" s="17">
        <v>1.46956774006301E-3</v>
      </c>
      <c r="AT580" s="17">
        <v>3.8472242466197203E-2</v>
      </c>
      <c r="AU580" s="17"/>
      <c r="AV580" s="17">
        <v>1.2341061377007E-3</v>
      </c>
      <c r="AW580" s="17">
        <v>0</v>
      </c>
      <c r="AX580" s="17">
        <v>2.8116239778954999E-3</v>
      </c>
      <c r="AY580" s="17"/>
      <c r="AZ580" s="17">
        <v>0</v>
      </c>
      <c r="BA580" s="17">
        <v>2.9781662183792801E-2</v>
      </c>
      <c r="BB580" s="17"/>
      <c r="BC580" s="17">
        <v>4.74489200467995E-2</v>
      </c>
      <c r="BD580" s="17">
        <v>1.67088358198796E-2</v>
      </c>
      <c r="BE580" s="17"/>
      <c r="BF580" s="17">
        <v>2.84254916766069E-2</v>
      </c>
      <c r="BG580" s="17">
        <v>2.9624923209255201E-2</v>
      </c>
      <c r="BH580" s="17"/>
      <c r="BI580" s="17">
        <v>3.0797770802527399E-3</v>
      </c>
      <c r="BJ580" s="17">
        <v>3.4360003141625899E-2</v>
      </c>
      <c r="BK580" s="17"/>
      <c r="BL580" s="17">
        <v>5.3853091923318698E-2</v>
      </c>
      <c r="BM580" s="17">
        <v>9.2224649987992097E-3</v>
      </c>
      <c r="BN580" s="17">
        <v>2.9008203604450901E-3</v>
      </c>
      <c r="BO580" s="17">
        <v>0</v>
      </c>
    </row>
    <row r="581" spans="2:67" x14ac:dyDescent="0.35">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17"/>
      <c r="BB581" s="17"/>
      <c r="BC581" s="17"/>
      <c r="BD581" s="17"/>
      <c r="BE581" s="17"/>
      <c r="BF581" s="17"/>
      <c r="BG581" s="17"/>
      <c r="BH581" s="17"/>
      <c r="BI581" s="17"/>
      <c r="BJ581" s="17"/>
      <c r="BK581" s="17"/>
      <c r="BL581" s="17"/>
      <c r="BM581" s="17"/>
      <c r="BN581" s="17"/>
      <c r="BO581" s="17"/>
    </row>
    <row r="582" spans="2:67" x14ac:dyDescent="0.35">
      <c r="B582" s="6" t="s">
        <v>345</v>
      </c>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17"/>
      <c r="BB582" s="17"/>
      <c r="BC582" s="17"/>
      <c r="BD582" s="17"/>
      <c r="BE582" s="17"/>
      <c r="BF582" s="17"/>
      <c r="BG582" s="17"/>
      <c r="BH582" s="17"/>
      <c r="BI582" s="17"/>
      <c r="BJ582" s="17"/>
      <c r="BK582" s="17"/>
      <c r="BL582" s="17"/>
      <c r="BM582" s="17"/>
      <c r="BN582" s="17"/>
      <c r="BO582" s="17"/>
    </row>
    <row r="583" spans="2:67" x14ac:dyDescent="0.35">
      <c r="B583" s="24" t="s">
        <v>85</v>
      </c>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17"/>
      <c r="BB583" s="17"/>
      <c r="BC583" s="17"/>
      <c r="BD583" s="17"/>
      <c r="BE583" s="17"/>
      <c r="BF583" s="17"/>
      <c r="BG583" s="17"/>
      <c r="BH583" s="17"/>
      <c r="BI583" s="17"/>
      <c r="BJ583" s="17"/>
      <c r="BK583" s="17"/>
      <c r="BL583" s="17"/>
      <c r="BM583" s="17"/>
      <c r="BN583" s="17"/>
      <c r="BO583" s="17"/>
    </row>
    <row r="584" spans="2:67" x14ac:dyDescent="0.35">
      <c r="B584" t="s">
        <v>337</v>
      </c>
      <c r="C584" s="17">
        <v>0.31120704332805899</v>
      </c>
      <c r="D584" s="17">
        <v>0.23944664247054401</v>
      </c>
      <c r="E584" s="17">
        <v>0.28674900759955602</v>
      </c>
      <c r="F584" s="17">
        <v>0.29025832452052103</v>
      </c>
      <c r="G584" s="17">
        <v>0.294768173293393</v>
      </c>
      <c r="H584" s="17">
        <v>4.0239431947295498E-2</v>
      </c>
      <c r="I584" s="17">
        <v>8.8761541897344698E-2</v>
      </c>
      <c r="J584" s="17">
        <v>0.172653334918311</v>
      </c>
      <c r="K584" s="17">
        <v>0.55830063138452801</v>
      </c>
      <c r="L584" s="17">
        <v>0.421577666400964</v>
      </c>
      <c r="M584" s="17">
        <v>0.30103917517025902</v>
      </c>
      <c r="N584" s="17">
        <v>0.43617462955568698</v>
      </c>
      <c r="O584" s="17">
        <v>0.96513715368800301</v>
      </c>
      <c r="P584" s="17">
        <v>0.52011833754690895</v>
      </c>
      <c r="Q584" s="17">
        <v>6.6369519668199706E-2</v>
      </c>
      <c r="R584" s="17">
        <v>0.28482542407164002</v>
      </c>
      <c r="S584" s="17">
        <v>0.61011762956044002</v>
      </c>
      <c r="T584" s="17"/>
      <c r="U584" s="17">
        <v>0.29963414049688902</v>
      </c>
      <c r="V584" s="17">
        <v>0.382381991655945</v>
      </c>
      <c r="W584" s="17">
        <v>0.28637936890138099</v>
      </c>
      <c r="X584" s="17">
        <v>0.31713641635745299</v>
      </c>
      <c r="Y584" s="17"/>
      <c r="Z584" s="17">
        <v>0.23545457883915399</v>
      </c>
      <c r="AA584" s="17">
        <v>0.35183600166835</v>
      </c>
      <c r="AB584" s="17">
        <v>0.57643743852148399</v>
      </c>
      <c r="AC584" s="17">
        <v>0.23353276678270499</v>
      </c>
      <c r="AD584" s="17">
        <v>0.47320235652118198</v>
      </c>
      <c r="AE584" s="17">
        <v>0.32979229505235402</v>
      </c>
      <c r="AF584" s="17">
        <v>0.21166609536392</v>
      </c>
      <c r="AG584" s="17">
        <v>0.50147558985492502</v>
      </c>
      <c r="AH584" s="17">
        <v>0.35788770327995101</v>
      </c>
      <c r="AI584" s="17">
        <v>0.31322823682075901</v>
      </c>
      <c r="AJ584" s="17"/>
      <c r="AK584" s="17">
        <v>0.36046550299860503</v>
      </c>
      <c r="AL584" s="17">
        <v>0.37250108256720199</v>
      </c>
      <c r="AM584" s="17">
        <v>0.30611392522915598</v>
      </c>
      <c r="AN584" s="17">
        <v>0.30355325387243398</v>
      </c>
      <c r="AO584" s="17">
        <v>0.35056666167343098</v>
      </c>
      <c r="AP584" s="17">
        <v>0.227650865333209</v>
      </c>
      <c r="AQ584" s="17">
        <v>0.294445234642776</v>
      </c>
      <c r="AR584" s="17"/>
      <c r="AS584" s="17">
        <v>0.29876297408027702</v>
      </c>
      <c r="AT584" s="17">
        <v>0.31584206862287401</v>
      </c>
      <c r="AU584" s="17"/>
      <c r="AV584" s="17">
        <v>0.26940159190445001</v>
      </c>
      <c r="AW584" s="17">
        <v>0.48022337755890898</v>
      </c>
      <c r="AX584" s="17">
        <v>0.225937036442315</v>
      </c>
      <c r="AY584" s="17"/>
      <c r="AZ584" s="17">
        <v>0.204630328902767</v>
      </c>
      <c r="BA584" s="17">
        <v>0.31627313815594199</v>
      </c>
      <c r="BB584" s="17"/>
      <c r="BC584" s="17">
        <v>0.28275197392100299</v>
      </c>
      <c r="BD584" s="17">
        <v>0.32874418599744498</v>
      </c>
      <c r="BE584" s="17"/>
      <c r="BF584" s="17">
        <v>0.31118348370994497</v>
      </c>
      <c r="BG584" s="17">
        <v>0.31713641635745299</v>
      </c>
      <c r="BH584" s="17"/>
      <c r="BI584" s="17">
        <v>0.31906513542229997</v>
      </c>
      <c r="BJ584" s="17">
        <v>0.30936894520214497</v>
      </c>
      <c r="BK584" s="17"/>
      <c r="BL584" s="17">
        <v>0.27500259651108899</v>
      </c>
      <c r="BM584" s="17">
        <v>0.38306826033029701</v>
      </c>
      <c r="BN584" s="17">
        <v>0.26536929975398699</v>
      </c>
      <c r="BO584" s="17">
        <v>0.14272884611612299</v>
      </c>
    </row>
    <row r="585" spans="2:67" x14ac:dyDescent="0.35">
      <c r="B585" t="s">
        <v>338</v>
      </c>
      <c r="C585" s="17">
        <v>0.21212390007629001</v>
      </c>
      <c r="D585" s="17">
        <v>0.21490000644001001</v>
      </c>
      <c r="E585" s="17">
        <v>0.24217281974617499</v>
      </c>
      <c r="F585" s="17">
        <v>0.28352407522721401</v>
      </c>
      <c r="G585" s="17">
        <v>0.24322401504344399</v>
      </c>
      <c r="H585" s="17">
        <v>0.64065297772913099</v>
      </c>
      <c r="I585" s="17">
        <v>0.21822815447903901</v>
      </c>
      <c r="J585" s="17">
        <v>0.18682033361383699</v>
      </c>
      <c r="K585" s="17">
        <v>8.8401273744799004E-4</v>
      </c>
      <c r="L585" s="17">
        <v>0.21138176512236001</v>
      </c>
      <c r="M585" s="17">
        <v>0.197656949829004</v>
      </c>
      <c r="N585" s="17">
        <v>0.18447705350899199</v>
      </c>
      <c r="O585" s="17">
        <v>3.2871420276563201E-2</v>
      </c>
      <c r="P585" s="17">
        <v>0.128329689844528</v>
      </c>
      <c r="Q585" s="17">
        <v>0.22917010190194501</v>
      </c>
      <c r="R585" s="17">
        <v>0.34721985832914698</v>
      </c>
      <c r="S585" s="17">
        <v>8.6899572134184006E-2</v>
      </c>
      <c r="T585" s="17"/>
      <c r="U585" s="17">
        <v>0.17944289687950701</v>
      </c>
      <c r="V585" s="17">
        <v>0.354338859644518</v>
      </c>
      <c r="W585" s="17">
        <v>0.466460462142472</v>
      </c>
      <c r="X585" s="17">
        <v>0.561063934215983</v>
      </c>
      <c r="Y585" s="17"/>
      <c r="Z585" s="17">
        <v>0.17067745643565799</v>
      </c>
      <c r="AA585" s="17">
        <v>0.25370488197683899</v>
      </c>
      <c r="AB585" s="17">
        <v>0.16470709920537299</v>
      </c>
      <c r="AC585" s="17">
        <v>0.224440628437726</v>
      </c>
      <c r="AD585" s="17">
        <v>0.24088799679903999</v>
      </c>
      <c r="AE585" s="17">
        <v>0.26551835412948599</v>
      </c>
      <c r="AF585" s="17">
        <v>0.420066915282435</v>
      </c>
      <c r="AG585" s="17">
        <v>0.37179780159723802</v>
      </c>
      <c r="AH585" s="17">
        <v>0.55796924284053495</v>
      </c>
      <c r="AI585" s="17">
        <v>0.477332870693361</v>
      </c>
      <c r="AJ585" s="17"/>
      <c r="AK585" s="17">
        <v>0.13078498414863199</v>
      </c>
      <c r="AL585" s="17">
        <v>0.21480499617705101</v>
      </c>
      <c r="AM585" s="17">
        <v>0.367228318009997</v>
      </c>
      <c r="AN585" s="17">
        <v>0.174250416771566</v>
      </c>
      <c r="AO585" s="17">
        <v>0.397617909948</v>
      </c>
      <c r="AP585" s="17">
        <v>0.292429869755921</v>
      </c>
      <c r="AQ585" s="17">
        <v>0.22511458495075101</v>
      </c>
      <c r="AR585" s="17"/>
      <c r="AS585" s="17">
        <v>0.434107579306858</v>
      </c>
      <c r="AT585" s="17">
        <v>0.12944194550156601</v>
      </c>
      <c r="AU585" s="17"/>
      <c r="AV585" s="17">
        <v>0.46071076019033702</v>
      </c>
      <c r="AW585" s="17">
        <v>0.42621197611243</v>
      </c>
      <c r="AX585" s="17">
        <v>0.42767193470031001</v>
      </c>
      <c r="AY585" s="17"/>
      <c r="AZ585" s="17">
        <v>0.67674291217174598</v>
      </c>
      <c r="BA585" s="17">
        <v>0.190038363035615</v>
      </c>
      <c r="BB585" s="17"/>
      <c r="BC585" s="17">
        <v>0.26898287664451698</v>
      </c>
      <c r="BD585" s="17">
        <v>0.17708114653919699</v>
      </c>
      <c r="BE585" s="17"/>
      <c r="BF585" s="17">
        <v>0.21073743072984399</v>
      </c>
      <c r="BG585" s="17">
        <v>0.561063934215983</v>
      </c>
      <c r="BH585" s="17"/>
      <c r="BI585" s="17">
        <v>0.35025846146959799</v>
      </c>
      <c r="BJ585" s="17">
        <v>0.179812637319894</v>
      </c>
      <c r="BK585" s="17"/>
      <c r="BL585" s="17">
        <v>6.3921377781085406E-2</v>
      </c>
      <c r="BM585" s="17">
        <v>0.23101430930507399</v>
      </c>
      <c r="BN585" s="17">
        <v>0.55721920101962297</v>
      </c>
      <c r="BO585" s="17">
        <v>0.84195248526394795</v>
      </c>
    </row>
    <row r="586" spans="2:67" x14ac:dyDescent="0.35">
      <c r="B586" t="s">
        <v>339</v>
      </c>
      <c r="C586" s="17">
        <v>0.43762605210796501</v>
      </c>
      <c r="D586" s="17">
        <v>0.48825355900280898</v>
      </c>
      <c r="E586" s="17">
        <v>0.41508202789478599</v>
      </c>
      <c r="F586" s="17">
        <v>0.42609740137623198</v>
      </c>
      <c r="G586" s="17">
        <v>0.348988586030551</v>
      </c>
      <c r="H586" s="17">
        <v>0.319107590323573</v>
      </c>
      <c r="I586" s="17">
        <v>0.68275739806770397</v>
      </c>
      <c r="J586" s="17">
        <v>0.63917470687788802</v>
      </c>
      <c r="K586" s="17">
        <v>0.43993134314057603</v>
      </c>
      <c r="L586" s="17">
        <v>0.36438242812923699</v>
      </c>
      <c r="M586" s="17">
        <v>0.43475567686609701</v>
      </c>
      <c r="N586" s="17">
        <v>0.32583268009525801</v>
      </c>
      <c r="O586" s="17">
        <v>9.9571301771683805E-4</v>
      </c>
      <c r="P586" s="17">
        <v>0.32532719222307299</v>
      </c>
      <c r="Q586" s="17">
        <v>0.69849562906552898</v>
      </c>
      <c r="R586" s="17">
        <v>0.36777657313269502</v>
      </c>
      <c r="S586" s="17">
        <v>0.302982798305376</v>
      </c>
      <c r="T586" s="17"/>
      <c r="U586" s="17">
        <v>0.48048007530862202</v>
      </c>
      <c r="V586" s="17">
        <v>0.234991245323112</v>
      </c>
      <c r="W586" s="17">
        <v>0.19299336194757299</v>
      </c>
      <c r="X586" s="17">
        <v>7.2870164943671503E-2</v>
      </c>
      <c r="Y586" s="17"/>
      <c r="Z586" s="17">
        <v>0.53797392395967902</v>
      </c>
      <c r="AA586" s="17">
        <v>0.39358145819839502</v>
      </c>
      <c r="AB586" s="17">
        <v>0.25885546227314299</v>
      </c>
      <c r="AC586" s="17">
        <v>0.48156392460607</v>
      </c>
      <c r="AD586" s="17">
        <v>0.28208612265556299</v>
      </c>
      <c r="AE586" s="17">
        <v>0.396995985404276</v>
      </c>
      <c r="AF586" s="17">
        <v>0.31268115603906099</v>
      </c>
      <c r="AG586" s="17">
        <v>0.116633615865867</v>
      </c>
      <c r="AH586" s="17">
        <v>7.2371691957094794E-2</v>
      </c>
      <c r="AI586" s="17">
        <v>0.148743366008567</v>
      </c>
      <c r="AJ586" s="17"/>
      <c r="AK586" s="17">
        <v>0.44225692915536302</v>
      </c>
      <c r="AL586" s="17">
        <v>0.41174047165177102</v>
      </c>
      <c r="AM586" s="17">
        <v>0.32495380296826598</v>
      </c>
      <c r="AN586" s="17">
        <v>0.51101730280369595</v>
      </c>
      <c r="AO586" s="17">
        <v>0.23400620272286099</v>
      </c>
      <c r="AP586" s="17">
        <v>0.43477036921898599</v>
      </c>
      <c r="AQ586" s="17">
        <v>0.36761845666626902</v>
      </c>
      <c r="AR586" s="17"/>
      <c r="AS586" s="17">
        <v>0.233432116281897</v>
      </c>
      <c r="AT586" s="17">
        <v>0.51368188551393801</v>
      </c>
      <c r="AU586" s="17"/>
      <c r="AV586" s="17">
        <v>0.26383807512930801</v>
      </c>
      <c r="AW586" s="17">
        <v>9.2178753257995405E-2</v>
      </c>
      <c r="AX586" s="17">
        <v>0.30288230425573598</v>
      </c>
      <c r="AY586" s="17"/>
      <c r="AZ586" s="17">
        <v>0.11794256454285</v>
      </c>
      <c r="BA586" s="17">
        <v>0.45282211882522799</v>
      </c>
      <c r="BB586" s="17"/>
      <c r="BC586" s="17">
        <v>0.385829992233088</v>
      </c>
      <c r="BD586" s="17">
        <v>0.46954847966361801</v>
      </c>
      <c r="BE586" s="17"/>
      <c r="BF586" s="17">
        <v>0.43907536375756101</v>
      </c>
      <c r="BG586" s="17">
        <v>7.2870164943671503E-2</v>
      </c>
      <c r="BH586" s="17"/>
      <c r="BI586" s="17">
        <v>0.28786292706327898</v>
      </c>
      <c r="BJ586" s="17">
        <v>0.47265736965607502</v>
      </c>
      <c r="BK586" s="17"/>
      <c r="BL586" s="17">
        <v>0.59805280903215197</v>
      </c>
      <c r="BM586" s="17">
        <v>0.36214659527434501</v>
      </c>
      <c r="BN586" s="17">
        <v>0.168452874303546</v>
      </c>
      <c r="BO586" s="17">
        <v>1.4991506943324099E-2</v>
      </c>
    </row>
    <row r="587" spans="2:67" x14ac:dyDescent="0.35">
      <c r="B587" t="s">
        <v>83</v>
      </c>
      <c r="C587" s="17">
        <v>3.90430044876863E-2</v>
      </c>
      <c r="D587" s="17">
        <v>5.7399792086637702E-2</v>
      </c>
      <c r="E587" s="17">
        <v>5.5996144759483203E-2</v>
      </c>
      <c r="F587" s="17">
        <v>1.20198876033054E-4</v>
      </c>
      <c r="G587" s="17">
        <v>0.11301922563261201</v>
      </c>
      <c r="H587" s="17">
        <v>0</v>
      </c>
      <c r="I587" s="17">
        <v>1.0252905555912401E-2</v>
      </c>
      <c r="J587" s="17">
        <v>1.35162458996494E-3</v>
      </c>
      <c r="K587" s="17">
        <v>8.8401273744799004E-4</v>
      </c>
      <c r="L587" s="17">
        <v>2.6581403474382E-3</v>
      </c>
      <c r="M587" s="17">
        <v>6.6548198134639594E-2</v>
      </c>
      <c r="N587" s="17">
        <v>5.3515636840063101E-2</v>
      </c>
      <c r="O587" s="17">
        <v>9.9571301771683805E-4</v>
      </c>
      <c r="P587" s="17">
        <v>2.62247803854905E-2</v>
      </c>
      <c r="Q587" s="17">
        <v>5.9647493643264996E-3</v>
      </c>
      <c r="R587" s="17">
        <v>1.78144466517421E-4</v>
      </c>
      <c r="S587" s="17">
        <v>0</v>
      </c>
      <c r="T587" s="17"/>
      <c r="U587" s="17">
        <v>4.0442887314981801E-2</v>
      </c>
      <c r="V587" s="17">
        <v>2.82879033764252E-2</v>
      </c>
      <c r="W587" s="17">
        <v>5.4166807008573403E-2</v>
      </c>
      <c r="X587" s="17">
        <v>4.8929484482892603E-2</v>
      </c>
      <c r="Y587" s="17"/>
      <c r="Z587" s="17">
        <v>5.5894040765508898E-2</v>
      </c>
      <c r="AA587" s="17">
        <v>8.77658156416079E-4</v>
      </c>
      <c r="AB587" s="17">
        <v>0</v>
      </c>
      <c r="AC587" s="17">
        <v>6.0462680173498297E-2</v>
      </c>
      <c r="AD587" s="17">
        <v>3.8235240242150302E-3</v>
      </c>
      <c r="AE587" s="17">
        <v>7.6933654138838896E-3</v>
      </c>
      <c r="AF587" s="17">
        <v>5.5585833314584603E-2</v>
      </c>
      <c r="AG587" s="17">
        <v>1.0092992681969601E-2</v>
      </c>
      <c r="AH587" s="17">
        <v>1.17713619224191E-2</v>
      </c>
      <c r="AI587" s="17">
        <v>6.0695526477313397E-2</v>
      </c>
      <c r="AJ587" s="17"/>
      <c r="AK587" s="17">
        <v>6.6492583697399604E-2</v>
      </c>
      <c r="AL587" s="17">
        <v>9.5344960397640598E-4</v>
      </c>
      <c r="AM587" s="17">
        <v>1.7039537925805999E-3</v>
      </c>
      <c r="AN587" s="17">
        <v>1.1179026552303699E-2</v>
      </c>
      <c r="AO587" s="17">
        <v>1.78092256557081E-2</v>
      </c>
      <c r="AP587" s="17">
        <v>4.5148895691884398E-2</v>
      </c>
      <c r="AQ587" s="17">
        <v>0.11282172374020399</v>
      </c>
      <c r="AR587" s="17"/>
      <c r="AS587" s="17">
        <v>3.3697330330968202E-2</v>
      </c>
      <c r="AT587" s="17">
        <v>4.1034100361622E-2</v>
      </c>
      <c r="AU587" s="17"/>
      <c r="AV587" s="17">
        <v>6.0495727759050802E-3</v>
      </c>
      <c r="AW587" s="17">
        <v>1.38589307066625E-3</v>
      </c>
      <c r="AX587" s="17">
        <v>4.3508724601640097E-2</v>
      </c>
      <c r="AY587" s="17"/>
      <c r="AZ587" s="17">
        <v>6.8419438263695104E-4</v>
      </c>
      <c r="BA587" s="17">
        <v>4.0866379983214303E-2</v>
      </c>
      <c r="BB587" s="17"/>
      <c r="BC587" s="17">
        <v>6.2435157201392102E-2</v>
      </c>
      <c r="BD587" s="17">
        <v>2.46261877997393E-2</v>
      </c>
      <c r="BE587" s="17"/>
      <c r="BF587" s="17">
        <v>3.9003721802650201E-2</v>
      </c>
      <c r="BG587" s="17">
        <v>4.8929484482892603E-2</v>
      </c>
      <c r="BH587" s="17"/>
      <c r="BI587" s="17">
        <v>4.2813476044822503E-2</v>
      </c>
      <c r="BJ587" s="17">
        <v>3.8161047821886597E-2</v>
      </c>
      <c r="BK587" s="17"/>
      <c r="BL587" s="17">
        <v>6.3023216675673899E-2</v>
      </c>
      <c r="BM587" s="17">
        <v>2.3770835090284301E-2</v>
      </c>
      <c r="BN587" s="17">
        <v>8.9586249228438102E-3</v>
      </c>
      <c r="BO587" s="17">
        <v>3.2716167660509901E-4</v>
      </c>
    </row>
    <row r="588" spans="2:67" x14ac:dyDescent="0.35">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17"/>
      <c r="BB588" s="17"/>
      <c r="BC588" s="17"/>
      <c r="BD588" s="17"/>
      <c r="BE588" s="17"/>
      <c r="BF588" s="17"/>
      <c r="BG588" s="17"/>
      <c r="BH588" s="17"/>
      <c r="BI588" s="17"/>
      <c r="BJ588" s="17"/>
      <c r="BK588" s="17"/>
      <c r="BL588" s="17"/>
      <c r="BM588" s="17"/>
      <c r="BN588" s="17"/>
      <c r="BO588" s="17"/>
    </row>
    <row r="589" spans="2:67" x14ac:dyDescent="0.35">
      <c r="B589" s="6" t="s">
        <v>346</v>
      </c>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17"/>
      <c r="BB589" s="17"/>
      <c r="BC589" s="17"/>
      <c r="BD589" s="17"/>
      <c r="BE589" s="17"/>
      <c r="BF589" s="17"/>
      <c r="BG589" s="17"/>
      <c r="BH589" s="17"/>
      <c r="BI589" s="17"/>
      <c r="BJ589" s="17"/>
      <c r="BK589" s="17"/>
      <c r="BL589" s="17"/>
      <c r="BM589" s="17"/>
      <c r="BN589" s="17"/>
      <c r="BO589" s="17"/>
    </row>
    <row r="590" spans="2:67" x14ac:dyDescent="0.35">
      <c r="B590" s="24" t="s">
        <v>85</v>
      </c>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17"/>
      <c r="BB590" s="17"/>
      <c r="BC590" s="17"/>
      <c r="BD590" s="17"/>
      <c r="BE590" s="17"/>
      <c r="BF590" s="17"/>
      <c r="BG590" s="17"/>
      <c r="BH590" s="17"/>
      <c r="BI590" s="17"/>
      <c r="BJ590" s="17"/>
      <c r="BK590" s="17"/>
      <c r="BL590" s="17"/>
      <c r="BM590" s="17"/>
      <c r="BN590" s="17"/>
      <c r="BO590" s="17"/>
    </row>
    <row r="591" spans="2:67" x14ac:dyDescent="0.35">
      <c r="B591" t="s">
        <v>337</v>
      </c>
      <c r="C591" s="17">
        <v>0.32195921250828102</v>
      </c>
      <c r="D591" s="17">
        <v>0.249930443637783</v>
      </c>
      <c r="E591" s="17">
        <v>0.32685133827273599</v>
      </c>
      <c r="F591" s="17">
        <v>0.32977247816947902</v>
      </c>
      <c r="G591" s="17">
        <v>0.29137476939734702</v>
      </c>
      <c r="H591" s="17">
        <v>0.32154538740555799</v>
      </c>
      <c r="I591" s="17">
        <v>3.3243294807787198E-2</v>
      </c>
      <c r="J591" s="17">
        <v>0.352011950148857</v>
      </c>
      <c r="K591" s="17">
        <v>0.55741661864708003</v>
      </c>
      <c r="L591" s="17">
        <v>0.385017151023761</v>
      </c>
      <c r="M591" s="17">
        <v>0.288738534982518</v>
      </c>
      <c r="N591" s="17">
        <v>0.39687772487741402</v>
      </c>
      <c r="O591" s="17">
        <v>0.97759001175541704</v>
      </c>
      <c r="P591" s="17">
        <v>0.45185380293271799</v>
      </c>
      <c r="Q591" s="17">
        <v>0.26225206711937799</v>
      </c>
      <c r="R591" s="17">
        <v>0.17561463098601199</v>
      </c>
      <c r="S591" s="17">
        <v>0.42491124315868301</v>
      </c>
      <c r="T591" s="17"/>
      <c r="U591" s="17">
        <v>0.31749457055614499</v>
      </c>
      <c r="V591" s="17">
        <v>0.35088035847844401</v>
      </c>
      <c r="W591" s="17">
        <v>0.31735732625187801</v>
      </c>
      <c r="X591" s="17">
        <v>0.244201467330906</v>
      </c>
      <c r="Y591" s="17"/>
      <c r="Z591" s="17">
        <v>0.24288355103891801</v>
      </c>
      <c r="AA591" s="17">
        <v>0.42563528894587899</v>
      </c>
      <c r="AB591" s="17">
        <v>0.41000834507587403</v>
      </c>
      <c r="AC591" s="17">
        <v>0.36777322580897798</v>
      </c>
      <c r="AD591" s="17">
        <v>0.48749720481370001</v>
      </c>
      <c r="AE591" s="17">
        <v>0.31682580414634398</v>
      </c>
      <c r="AF591" s="17">
        <v>0.238326451948742</v>
      </c>
      <c r="AG591" s="17">
        <v>0.44382389530437899</v>
      </c>
      <c r="AH591" s="17">
        <v>0.32652005534083101</v>
      </c>
      <c r="AI591" s="17">
        <v>0.334602654527139</v>
      </c>
      <c r="AJ591" s="17"/>
      <c r="AK591" s="17">
        <v>0.38693196237917699</v>
      </c>
      <c r="AL591" s="17">
        <v>0.33883097293152298</v>
      </c>
      <c r="AM591" s="17">
        <v>0.46607455817163002</v>
      </c>
      <c r="AN591" s="17">
        <v>0.30702587280655602</v>
      </c>
      <c r="AO591" s="17">
        <v>0.31007758182842998</v>
      </c>
      <c r="AP591" s="17">
        <v>0.157161003054298</v>
      </c>
      <c r="AQ591" s="17">
        <v>0.386584489468279</v>
      </c>
      <c r="AR591" s="17"/>
      <c r="AS591" s="17">
        <v>0.32488770707753201</v>
      </c>
      <c r="AT591" s="17">
        <v>0.32086844017859301</v>
      </c>
      <c r="AU591" s="17"/>
      <c r="AV591" s="17">
        <v>0.28118311206140001</v>
      </c>
      <c r="AW591" s="17">
        <v>0.54339308430251199</v>
      </c>
      <c r="AX591" s="17">
        <v>0.20570851104853799</v>
      </c>
      <c r="AY591" s="17"/>
      <c r="AZ591" s="17">
        <v>0.31101878691262003</v>
      </c>
      <c r="BA591" s="17">
        <v>0.32247926263202498</v>
      </c>
      <c r="BB591" s="17"/>
      <c r="BC591" s="17">
        <v>0.29023717582952502</v>
      </c>
      <c r="BD591" s="17">
        <v>0.34150981964406701</v>
      </c>
      <c r="BE591" s="17"/>
      <c r="BF591" s="17">
        <v>0.32226817313070699</v>
      </c>
      <c r="BG591" s="17">
        <v>0.244201467330906</v>
      </c>
      <c r="BH591" s="17"/>
      <c r="BI591" s="17">
        <v>0.33913233082209299</v>
      </c>
      <c r="BJ591" s="17">
        <v>0.31794222260664201</v>
      </c>
      <c r="BK591" s="17"/>
      <c r="BL591" s="17">
        <v>0.28382663208105502</v>
      </c>
      <c r="BM591" s="17">
        <v>0.37559087384225998</v>
      </c>
      <c r="BN591" s="17">
        <v>0.32074891899389002</v>
      </c>
      <c r="BO591" s="17">
        <v>0.113724949210479</v>
      </c>
    </row>
    <row r="592" spans="2:67" x14ac:dyDescent="0.35">
      <c r="B592" t="s">
        <v>338</v>
      </c>
      <c r="C592" s="17">
        <v>0.22342478960794901</v>
      </c>
      <c r="D592" s="17">
        <v>0.105255296595898</v>
      </c>
      <c r="E592" s="17">
        <v>0.36279172435038298</v>
      </c>
      <c r="F592" s="17">
        <v>0.32130491143635498</v>
      </c>
      <c r="G592" s="17">
        <v>0.212837366492173</v>
      </c>
      <c r="H592" s="17">
        <v>0.67601681551245696</v>
      </c>
      <c r="I592" s="17">
        <v>0.28399930712450899</v>
      </c>
      <c r="J592" s="17">
        <v>0.199136293534075</v>
      </c>
      <c r="K592" s="17">
        <v>1.7680254748959801E-3</v>
      </c>
      <c r="L592" s="17">
        <v>0.159264085877491</v>
      </c>
      <c r="M592" s="17">
        <v>0.182261184405687</v>
      </c>
      <c r="N592" s="17">
        <v>0.39340812481336901</v>
      </c>
      <c r="O592" s="17">
        <v>2.2409988244582599E-2</v>
      </c>
      <c r="P592" s="17">
        <v>3.1935827813099803E-2</v>
      </c>
      <c r="Q592" s="17">
        <v>0.30457051641433802</v>
      </c>
      <c r="R592" s="17">
        <v>0.30778824231940699</v>
      </c>
      <c r="S592" s="17">
        <v>0.19540455662714001</v>
      </c>
      <c r="T592" s="17"/>
      <c r="U592" s="17">
        <v>0.17643396893320001</v>
      </c>
      <c r="V592" s="17">
        <v>0.44549977254482498</v>
      </c>
      <c r="W592" s="17">
        <v>0.48673394319879498</v>
      </c>
      <c r="X592" s="17">
        <v>0.65489367248540398</v>
      </c>
      <c r="Y592" s="17"/>
      <c r="Z592" s="17">
        <v>0.19358086864443699</v>
      </c>
      <c r="AA592" s="17">
        <v>0.221086747169363</v>
      </c>
      <c r="AB592" s="17">
        <v>0.169232723656255</v>
      </c>
      <c r="AC592" s="17">
        <v>0.236044499954395</v>
      </c>
      <c r="AD592" s="17">
        <v>0.30710645110050999</v>
      </c>
      <c r="AE592" s="17">
        <v>0.30022650511551302</v>
      </c>
      <c r="AF592" s="17">
        <v>0.60715398986318003</v>
      </c>
      <c r="AG592" s="17">
        <v>0.40220232946780798</v>
      </c>
      <c r="AH592" s="17">
        <v>0.58908654016034701</v>
      </c>
      <c r="AI592" s="17">
        <v>0.55769332983858599</v>
      </c>
      <c r="AJ592" s="17"/>
      <c r="AK592" s="17">
        <v>0.13072377096655399</v>
      </c>
      <c r="AL592" s="17">
        <v>0.208082282326149</v>
      </c>
      <c r="AM592" s="17">
        <v>0.26321767203893098</v>
      </c>
      <c r="AN592" s="17">
        <v>0.18424977488755701</v>
      </c>
      <c r="AO592" s="17">
        <v>0.427418162768536</v>
      </c>
      <c r="AP592" s="17">
        <v>0.36915636452171602</v>
      </c>
      <c r="AQ592" s="17">
        <v>0.30758601883857101</v>
      </c>
      <c r="AR592" s="17"/>
      <c r="AS592" s="17">
        <v>0.44552409081355399</v>
      </c>
      <c r="AT592" s="17">
        <v>0.14069976947578799</v>
      </c>
      <c r="AU592" s="17"/>
      <c r="AV592" s="17">
        <v>0.45127518631198599</v>
      </c>
      <c r="AW592" s="17">
        <v>0.40594875148619203</v>
      </c>
      <c r="AX592" s="17">
        <v>0.51275538173367197</v>
      </c>
      <c r="AY592" s="17"/>
      <c r="AZ592" s="17">
        <v>0.68381031450710605</v>
      </c>
      <c r="BA592" s="17">
        <v>0.20154049021758799</v>
      </c>
      <c r="BB592" s="17"/>
      <c r="BC592" s="17">
        <v>0.258043429316475</v>
      </c>
      <c r="BD592" s="17">
        <v>0.20208897717665</v>
      </c>
      <c r="BE592" s="17"/>
      <c r="BF592" s="17">
        <v>0.22171040225904601</v>
      </c>
      <c r="BG592" s="17">
        <v>0.65489367248540398</v>
      </c>
      <c r="BH592" s="17"/>
      <c r="BI592" s="17">
        <v>0.41916521614179197</v>
      </c>
      <c r="BJ592" s="17">
        <v>0.17763885240302299</v>
      </c>
      <c r="BK592" s="17"/>
      <c r="BL592" s="17">
        <v>5.98276563253472E-2</v>
      </c>
      <c r="BM592" s="17">
        <v>0.27114140008521898</v>
      </c>
      <c r="BN592" s="17">
        <v>0.55572692888230901</v>
      </c>
      <c r="BO592" s="17">
        <v>0.87979271182956398</v>
      </c>
    </row>
    <row r="593" spans="2:67" x14ac:dyDescent="0.35">
      <c r="B593" t="s">
        <v>339</v>
      </c>
      <c r="C593" s="17">
        <v>0.40489027138870698</v>
      </c>
      <c r="D593" s="17">
        <v>0.52123966063493599</v>
      </c>
      <c r="E593" s="17">
        <v>0.28453239918593098</v>
      </c>
      <c r="F593" s="17">
        <v>0.34880241151813302</v>
      </c>
      <c r="G593" s="17">
        <v>0.38276863847786802</v>
      </c>
      <c r="H593" s="17">
        <v>0</v>
      </c>
      <c r="I593" s="17">
        <v>0.68275739806770397</v>
      </c>
      <c r="J593" s="17">
        <v>0.44876987179927302</v>
      </c>
      <c r="K593" s="17">
        <v>0.43993134314057603</v>
      </c>
      <c r="L593" s="17">
        <v>0.452908785180552</v>
      </c>
      <c r="M593" s="17">
        <v>0.42875498883580498</v>
      </c>
      <c r="N593" s="17">
        <v>0.206403474528915</v>
      </c>
      <c r="O593" s="17">
        <v>0</v>
      </c>
      <c r="P593" s="17">
        <v>0.48998558886869098</v>
      </c>
      <c r="Q593" s="17">
        <v>0.43019504178411999</v>
      </c>
      <c r="R593" s="17">
        <v>0.43034915185672001</v>
      </c>
      <c r="S593" s="17">
        <v>0.37968420021417798</v>
      </c>
      <c r="T593" s="17"/>
      <c r="U593" s="17">
        <v>0.45141624759232701</v>
      </c>
      <c r="V593" s="17">
        <v>0.18360780900963999</v>
      </c>
      <c r="W593" s="17">
        <v>0.13922049489775301</v>
      </c>
      <c r="X593" s="17">
        <v>5.5561783424552397E-2</v>
      </c>
      <c r="Y593" s="17"/>
      <c r="Z593" s="17">
        <v>0.51447563381918504</v>
      </c>
      <c r="AA593" s="17">
        <v>0.306811353650007</v>
      </c>
      <c r="AB593" s="17">
        <v>0.42075893126787101</v>
      </c>
      <c r="AC593" s="17">
        <v>0.39486604463161501</v>
      </c>
      <c r="AD593" s="17">
        <v>0.14354453958886301</v>
      </c>
      <c r="AE593" s="17">
        <v>0.28969482918360101</v>
      </c>
      <c r="AF593" s="17">
        <v>0.15423029197184401</v>
      </c>
      <c r="AG593" s="17">
        <v>0.144413720541469</v>
      </c>
      <c r="AH593" s="17">
        <v>2.1045094785765401E-2</v>
      </c>
      <c r="AI593" s="17">
        <v>5.5346082364650002E-2</v>
      </c>
      <c r="AJ593" s="17"/>
      <c r="AK593" s="17">
        <v>0.37930586765643398</v>
      </c>
      <c r="AL593" s="17">
        <v>0.42598816553423302</v>
      </c>
      <c r="AM593" s="17">
        <v>0.26888785035423801</v>
      </c>
      <c r="AN593" s="17">
        <v>0.50776345564861003</v>
      </c>
      <c r="AO593" s="17">
        <v>0.20814419059773301</v>
      </c>
      <c r="AP593" s="17">
        <v>0.38249768496582798</v>
      </c>
      <c r="AQ593" s="17">
        <v>0.23445208067525899</v>
      </c>
      <c r="AR593" s="17"/>
      <c r="AS593" s="17">
        <v>0.19084536365096799</v>
      </c>
      <c r="AT593" s="17">
        <v>0.48461528270424797</v>
      </c>
      <c r="AU593" s="17"/>
      <c r="AV593" s="17">
        <v>0.23112281328074299</v>
      </c>
      <c r="AW593" s="17">
        <v>4.9439442249790098E-2</v>
      </c>
      <c r="AX593" s="17">
        <v>0.27642665151788498</v>
      </c>
      <c r="AY593" s="17"/>
      <c r="AZ593" s="17">
        <v>3.3678718991488501E-3</v>
      </c>
      <c r="BA593" s="17">
        <v>0.423976528291094</v>
      </c>
      <c r="BB593" s="17"/>
      <c r="BC593" s="17">
        <v>0.39276082200094098</v>
      </c>
      <c r="BD593" s="17">
        <v>0.41236577184774298</v>
      </c>
      <c r="BE593" s="17"/>
      <c r="BF593" s="17">
        <v>0.406278284207576</v>
      </c>
      <c r="BG593" s="17">
        <v>5.5561783424552397E-2</v>
      </c>
      <c r="BH593" s="17"/>
      <c r="BI593" s="17">
        <v>0.22227152504054501</v>
      </c>
      <c r="BJ593" s="17">
        <v>0.44760689667047299</v>
      </c>
      <c r="BK593" s="17"/>
      <c r="BL593" s="17">
        <v>0.58694225323079796</v>
      </c>
      <c r="BM593" s="17">
        <v>0.31782815411597098</v>
      </c>
      <c r="BN593" s="17">
        <v>9.0434011265299902E-2</v>
      </c>
      <c r="BO593" s="17">
        <v>1.38556049077881E-3</v>
      </c>
    </row>
    <row r="594" spans="2:67" x14ac:dyDescent="0.35">
      <c r="B594" t="s">
        <v>83</v>
      </c>
      <c r="C594" s="17">
        <v>4.9725726495063398E-2</v>
      </c>
      <c r="D594" s="17">
        <v>0.12357459913138399</v>
      </c>
      <c r="E594" s="17">
        <v>2.5824538190950801E-2</v>
      </c>
      <c r="F594" s="17">
        <v>1.20198876033054E-4</v>
      </c>
      <c r="G594" s="17">
        <v>0.11301922563261201</v>
      </c>
      <c r="H594" s="17">
        <v>2.4377970819849299E-3</v>
      </c>
      <c r="I594" s="17">
        <v>0</v>
      </c>
      <c r="J594" s="17">
        <v>8.18845177951639E-5</v>
      </c>
      <c r="K594" s="17">
        <v>8.8401273744799004E-4</v>
      </c>
      <c r="L594" s="17">
        <v>2.8099779181962499E-3</v>
      </c>
      <c r="M594" s="17">
        <v>0.10024529177598999</v>
      </c>
      <c r="N594" s="17">
        <v>3.3106757803026002E-3</v>
      </c>
      <c r="O594" s="17">
        <v>0</v>
      </c>
      <c r="P594" s="17">
        <v>2.62247803854905E-2</v>
      </c>
      <c r="Q594" s="17">
        <v>2.9823746821632498E-3</v>
      </c>
      <c r="R594" s="17">
        <v>8.6247974837861396E-2</v>
      </c>
      <c r="S594" s="17">
        <v>0</v>
      </c>
      <c r="T594" s="17"/>
      <c r="U594" s="17">
        <v>5.4655212918327499E-2</v>
      </c>
      <c r="V594" s="17">
        <v>2.00120599670922E-2</v>
      </c>
      <c r="W594" s="17">
        <v>5.6688235651573798E-2</v>
      </c>
      <c r="X594" s="17">
        <v>4.5343076759137402E-2</v>
      </c>
      <c r="Y594" s="17"/>
      <c r="Z594" s="17">
        <v>4.9059946497459601E-2</v>
      </c>
      <c r="AA594" s="17">
        <v>4.6466610234751897E-2</v>
      </c>
      <c r="AB594" s="17">
        <v>0</v>
      </c>
      <c r="AC594" s="17">
        <v>1.3162296050113901E-3</v>
      </c>
      <c r="AD594" s="17">
        <v>6.18518044969271E-2</v>
      </c>
      <c r="AE594" s="17">
        <v>9.3252861554541697E-2</v>
      </c>
      <c r="AF594" s="17">
        <v>2.8926621623425299E-4</v>
      </c>
      <c r="AG594" s="17">
        <v>9.5600546863442003E-3</v>
      </c>
      <c r="AH594" s="17">
        <v>6.33483097130568E-2</v>
      </c>
      <c r="AI594" s="17">
        <v>5.2357933269624499E-2</v>
      </c>
      <c r="AJ594" s="17"/>
      <c r="AK594" s="17">
        <v>0.103038398997835</v>
      </c>
      <c r="AL594" s="17">
        <v>2.70985792080949E-2</v>
      </c>
      <c r="AM594" s="17">
        <v>1.81991943520132E-3</v>
      </c>
      <c r="AN594" s="17">
        <v>9.6089665727657999E-4</v>
      </c>
      <c r="AO594" s="17">
        <v>5.4360064805300798E-2</v>
      </c>
      <c r="AP594" s="17">
        <v>9.1184947458157806E-2</v>
      </c>
      <c r="AQ594" s="17">
        <v>7.1377411017891093E-2</v>
      </c>
      <c r="AR594" s="17"/>
      <c r="AS594" s="17">
        <v>3.8742838457946002E-2</v>
      </c>
      <c r="AT594" s="17">
        <v>5.38165076413702E-2</v>
      </c>
      <c r="AU594" s="17"/>
      <c r="AV594" s="17">
        <v>3.6418888345871099E-2</v>
      </c>
      <c r="AW594" s="17">
        <v>1.2187219615063299E-3</v>
      </c>
      <c r="AX594" s="17">
        <v>5.1094556999042801E-3</v>
      </c>
      <c r="AY594" s="17"/>
      <c r="AZ594" s="17">
        <v>1.80302668112561E-3</v>
      </c>
      <c r="BA594" s="17">
        <v>5.2003718859294099E-2</v>
      </c>
      <c r="BB594" s="17"/>
      <c r="BC594" s="17">
        <v>5.8958572853058402E-2</v>
      </c>
      <c r="BD594" s="17">
        <v>4.4035431331540302E-2</v>
      </c>
      <c r="BE594" s="17"/>
      <c r="BF594" s="17">
        <v>4.9743140402670902E-2</v>
      </c>
      <c r="BG594" s="17">
        <v>4.5343076759137402E-2</v>
      </c>
      <c r="BH594" s="17"/>
      <c r="BI594" s="17">
        <v>1.9430927995569901E-2</v>
      </c>
      <c r="BJ594" s="17">
        <v>5.6812028319862297E-2</v>
      </c>
      <c r="BK594" s="17"/>
      <c r="BL594" s="17">
        <v>6.9403458362800596E-2</v>
      </c>
      <c r="BM594" s="17">
        <v>3.5439571956550897E-2</v>
      </c>
      <c r="BN594" s="17">
        <v>3.3090140858501003E-2</v>
      </c>
      <c r="BO594" s="17">
        <v>5.0967784691776001E-3</v>
      </c>
    </row>
    <row r="595" spans="2:67" x14ac:dyDescent="0.35">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17"/>
      <c r="BB595" s="17"/>
      <c r="BC595" s="17"/>
      <c r="BD595" s="17"/>
      <c r="BE595" s="17"/>
      <c r="BF595" s="17"/>
      <c r="BG595" s="17"/>
      <c r="BH595" s="17"/>
      <c r="BI595" s="17"/>
      <c r="BJ595" s="17"/>
      <c r="BK595" s="17"/>
      <c r="BL595" s="17"/>
      <c r="BM595" s="17"/>
      <c r="BN595" s="17"/>
      <c r="BO595" s="17"/>
    </row>
    <row r="596" spans="2:67" x14ac:dyDescent="0.35">
      <c r="B596" s="6" t="s">
        <v>347</v>
      </c>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17"/>
      <c r="BB596" s="17"/>
      <c r="BC596" s="17"/>
      <c r="BD596" s="17"/>
      <c r="BE596" s="17"/>
      <c r="BF596" s="17"/>
      <c r="BG596" s="17"/>
      <c r="BH596" s="17"/>
      <c r="BI596" s="17"/>
      <c r="BJ596" s="17"/>
      <c r="BK596" s="17"/>
      <c r="BL596" s="17"/>
      <c r="BM596" s="17"/>
      <c r="BN596" s="17"/>
      <c r="BO596" s="17"/>
    </row>
    <row r="597" spans="2:67" x14ac:dyDescent="0.35">
      <c r="B597" s="24" t="s">
        <v>85</v>
      </c>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17"/>
      <c r="BB597" s="17"/>
      <c r="BC597" s="17"/>
      <c r="BD597" s="17"/>
      <c r="BE597" s="17"/>
      <c r="BF597" s="17"/>
      <c r="BG597" s="17"/>
      <c r="BH597" s="17"/>
      <c r="BI597" s="17"/>
      <c r="BJ597" s="17"/>
      <c r="BK597" s="17"/>
      <c r="BL597" s="17"/>
      <c r="BM597" s="17"/>
      <c r="BN597" s="17"/>
      <c r="BO597" s="17"/>
    </row>
    <row r="598" spans="2:67" x14ac:dyDescent="0.35">
      <c r="B598" t="s">
        <v>337</v>
      </c>
      <c r="C598" s="17">
        <v>0.25965253676280903</v>
      </c>
      <c r="D598" s="17">
        <v>0.210062091202527</v>
      </c>
      <c r="E598" s="17">
        <v>0.26988117728317401</v>
      </c>
      <c r="F598" s="17">
        <v>0.37571170347348898</v>
      </c>
      <c r="G598" s="17">
        <v>0.18198287108748801</v>
      </c>
      <c r="H598" s="17">
        <v>0.32398318448754299</v>
      </c>
      <c r="I598" s="17">
        <v>9.71510138482196E-2</v>
      </c>
      <c r="J598" s="17">
        <v>0.234595097910063</v>
      </c>
      <c r="K598" s="17">
        <v>0.54636073712966404</v>
      </c>
      <c r="L598" s="17">
        <v>0.41271526953605098</v>
      </c>
      <c r="M598" s="17">
        <v>0.20157401417967499</v>
      </c>
      <c r="N598" s="17">
        <v>0.42195589739389699</v>
      </c>
      <c r="O598" s="17">
        <v>0.49850643047342502</v>
      </c>
      <c r="P598" s="17">
        <v>0.20350991831054699</v>
      </c>
      <c r="Q598" s="17">
        <v>0.105911183514328</v>
      </c>
      <c r="R598" s="17">
        <v>0.112685763328952</v>
      </c>
      <c r="S598" s="17">
        <v>0.35622530222596799</v>
      </c>
      <c r="T598" s="17"/>
      <c r="U598" s="17">
        <v>0.24344881160746201</v>
      </c>
      <c r="V598" s="17">
        <v>0.34150422457115698</v>
      </c>
      <c r="W598" s="17">
        <v>0.32489007830118699</v>
      </c>
      <c r="X598" s="17">
        <v>0.35908143802900999</v>
      </c>
      <c r="Y598" s="17"/>
      <c r="Z598" s="17">
        <v>0.13891840464281799</v>
      </c>
      <c r="AA598" s="17">
        <v>0.43870088044210298</v>
      </c>
      <c r="AB598" s="17">
        <v>0.26953860352187498</v>
      </c>
      <c r="AC598" s="17">
        <v>0.279555994500986</v>
      </c>
      <c r="AD598" s="17">
        <v>0.48523450522974898</v>
      </c>
      <c r="AE598" s="17">
        <v>0.23977378443977199</v>
      </c>
      <c r="AF598" s="17">
        <v>0.39571489924057701</v>
      </c>
      <c r="AG598" s="17">
        <v>0.30923827295415901</v>
      </c>
      <c r="AH598" s="17">
        <v>0.25790467212835</v>
      </c>
      <c r="AI598" s="17">
        <v>0.40241377157424602</v>
      </c>
      <c r="AJ598" s="17"/>
      <c r="AK598" s="17">
        <v>0.28219828474953701</v>
      </c>
      <c r="AL598" s="17">
        <v>0.199469150764466</v>
      </c>
      <c r="AM598" s="17">
        <v>0.33450885958999399</v>
      </c>
      <c r="AN598" s="17">
        <v>0.20500269721321299</v>
      </c>
      <c r="AO598" s="17">
        <v>0.41817827613473302</v>
      </c>
      <c r="AP598" s="17">
        <v>0.24320473171465401</v>
      </c>
      <c r="AQ598" s="17">
        <v>0.34685346930055899</v>
      </c>
      <c r="AR598" s="17"/>
      <c r="AS598" s="17">
        <v>0.29356282364500502</v>
      </c>
      <c r="AT598" s="17">
        <v>0.247022019017865</v>
      </c>
      <c r="AU598" s="17"/>
      <c r="AV598" s="17">
        <v>0.386428878199926</v>
      </c>
      <c r="AW598" s="17">
        <v>0.41883142505622001</v>
      </c>
      <c r="AX598" s="17">
        <v>0.156882164631995</v>
      </c>
      <c r="AY598" s="17"/>
      <c r="AZ598" s="17">
        <v>0.46328870713264803</v>
      </c>
      <c r="BA598" s="17">
        <v>0.24997274737313099</v>
      </c>
      <c r="BB598" s="17"/>
      <c r="BC598" s="17">
        <v>0.24030849327586201</v>
      </c>
      <c r="BD598" s="17">
        <v>0.27157446341779301</v>
      </c>
      <c r="BE598" s="17"/>
      <c r="BF598" s="17">
        <v>0.25925746852681197</v>
      </c>
      <c r="BG598" s="17">
        <v>0.35908143802900999</v>
      </c>
      <c r="BH598" s="17"/>
      <c r="BI598" s="17">
        <v>0.29326323826376099</v>
      </c>
      <c r="BJ598" s="17">
        <v>0.251790607085906</v>
      </c>
      <c r="BK598" s="17"/>
      <c r="BL598" s="17">
        <v>0.25947090275266899</v>
      </c>
      <c r="BM598" s="17">
        <v>0.227799680773971</v>
      </c>
      <c r="BN598" s="17">
        <v>0.383794556701892</v>
      </c>
      <c r="BO598" s="17">
        <v>0.155266677790281</v>
      </c>
    </row>
    <row r="599" spans="2:67" x14ac:dyDescent="0.35">
      <c r="B599" t="s">
        <v>338</v>
      </c>
      <c r="C599" s="17">
        <v>0.14391312961813699</v>
      </c>
      <c r="D599" s="17">
        <v>0.15171204806763</v>
      </c>
      <c r="E599" s="17">
        <v>0.1921602705803</v>
      </c>
      <c r="F599" s="17">
        <v>0.21380472679465301</v>
      </c>
      <c r="G599" s="17">
        <v>0.12657746208807899</v>
      </c>
      <c r="H599" s="17">
        <v>0.67357901843047197</v>
      </c>
      <c r="I599" s="17">
        <v>0.20797524892312599</v>
      </c>
      <c r="J599" s="17">
        <v>5.5530655524007301E-2</v>
      </c>
      <c r="K599" s="17">
        <v>1.2823906992311999E-2</v>
      </c>
      <c r="L599" s="17">
        <v>5.5851749736854001E-2</v>
      </c>
      <c r="M599" s="17">
        <v>0.11747483227629001</v>
      </c>
      <c r="N599" s="17">
        <v>3.7320849187548501E-2</v>
      </c>
      <c r="O599" s="17">
        <v>0.49950214349114203</v>
      </c>
      <c r="P599" s="17">
        <v>0.110009142591277</v>
      </c>
      <c r="Q599" s="17">
        <v>0.26821681648370499</v>
      </c>
      <c r="R599" s="17">
        <v>0.19857744923377901</v>
      </c>
      <c r="S599" s="17">
        <v>0.196022385170286</v>
      </c>
      <c r="T599" s="17"/>
      <c r="U599" s="17">
        <v>9.0253150615258806E-2</v>
      </c>
      <c r="V599" s="17">
        <v>0.39882199536225299</v>
      </c>
      <c r="W599" s="17">
        <v>0.46088041867953999</v>
      </c>
      <c r="X599" s="17">
        <v>0.49965883473237099</v>
      </c>
      <c r="Y599" s="17"/>
      <c r="Z599" s="17">
        <v>0.13956342626536999</v>
      </c>
      <c r="AA599" s="17">
        <v>7.8079951003246897E-2</v>
      </c>
      <c r="AB599" s="17">
        <v>0.100471825142342</v>
      </c>
      <c r="AC599" s="17">
        <v>0.17603371582861699</v>
      </c>
      <c r="AD599" s="17">
        <v>0.155810325950793</v>
      </c>
      <c r="AE599" s="17">
        <v>0.285506342446048</v>
      </c>
      <c r="AF599" s="17">
        <v>0.27997376907834298</v>
      </c>
      <c r="AG599" s="17">
        <v>0.28895069412178698</v>
      </c>
      <c r="AH599" s="17">
        <v>0.52402553138742303</v>
      </c>
      <c r="AI599" s="17">
        <v>0.47296608258645401</v>
      </c>
      <c r="AJ599" s="17"/>
      <c r="AK599" s="17">
        <v>8.7336707841546499E-2</v>
      </c>
      <c r="AL599" s="17">
        <v>0.19329607288469899</v>
      </c>
      <c r="AM599" s="17">
        <v>0.12142707157108799</v>
      </c>
      <c r="AN599" s="17">
        <v>0.141794044499649</v>
      </c>
      <c r="AO599" s="17">
        <v>0.14656682084151201</v>
      </c>
      <c r="AP599" s="17">
        <v>0.15023579481911001</v>
      </c>
      <c r="AQ599" s="17">
        <v>0.23238456377420999</v>
      </c>
      <c r="AR599" s="17"/>
      <c r="AS599" s="17">
        <v>0.279094792800546</v>
      </c>
      <c r="AT599" s="17">
        <v>9.3562202138580505E-2</v>
      </c>
      <c r="AU599" s="17"/>
      <c r="AV599" s="17">
        <v>0.22015824990225299</v>
      </c>
      <c r="AW599" s="17">
        <v>0.27004665632965602</v>
      </c>
      <c r="AX599" s="17">
        <v>0.32364068045942301</v>
      </c>
      <c r="AY599" s="17"/>
      <c r="AZ599" s="17">
        <v>0.38247464565730499</v>
      </c>
      <c r="BA599" s="17">
        <v>0.13257317352120501</v>
      </c>
      <c r="BB599" s="17"/>
      <c r="BC599" s="17">
        <v>0.191664910515736</v>
      </c>
      <c r="BD599" s="17">
        <v>0.114483231474546</v>
      </c>
      <c r="BE599" s="17"/>
      <c r="BF599" s="17">
        <v>0.14249961879388701</v>
      </c>
      <c r="BG599" s="17">
        <v>0.49965883473237099</v>
      </c>
      <c r="BH599" s="17"/>
      <c r="BI599" s="17">
        <v>0.23984771088585</v>
      </c>
      <c r="BJ599" s="17">
        <v>0.12147292760424799</v>
      </c>
      <c r="BK599" s="17"/>
      <c r="BL599" s="17">
        <v>5.8878644772546097E-2</v>
      </c>
      <c r="BM599" s="17">
        <v>0.15277442689030801</v>
      </c>
      <c r="BN599" s="17">
        <v>0.28628937816076999</v>
      </c>
      <c r="BO599" s="17">
        <v>0.83837873595573198</v>
      </c>
    </row>
    <row r="600" spans="2:67" x14ac:dyDescent="0.35">
      <c r="B600" t="s">
        <v>339</v>
      </c>
      <c r="C600" s="17">
        <v>0.55379654589062599</v>
      </c>
      <c r="D600" s="17">
        <v>0.58661575247228104</v>
      </c>
      <c r="E600" s="17">
        <v>0.51213401394557501</v>
      </c>
      <c r="F600" s="17">
        <v>0.41048356973185801</v>
      </c>
      <c r="G600" s="17">
        <v>0.57842044119182101</v>
      </c>
      <c r="H600" s="17">
        <v>0</v>
      </c>
      <c r="I600" s="17">
        <v>0.68462083167274101</v>
      </c>
      <c r="J600" s="17">
        <v>0.70979236204813401</v>
      </c>
      <c r="K600" s="17">
        <v>0.43993134314057603</v>
      </c>
      <c r="L600" s="17">
        <v>0.43128613521692799</v>
      </c>
      <c r="M600" s="17">
        <v>0.59405764701797503</v>
      </c>
      <c r="N600" s="17">
        <v>0.51173424781023602</v>
      </c>
      <c r="O600" s="17">
        <v>9.9571301771683805E-4</v>
      </c>
      <c r="P600" s="17">
        <v>0.68648093909817598</v>
      </c>
      <c r="Q600" s="17">
        <v>0.62288962531980396</v>
      </c>
      <c r="R600" s="17">
        <v>0.68855864297075198</v>
      </c>
      <c r="S600" s="17">
        <v>0.44775231260374698</v>
      </c>
      <c r="T600" s="17"/>
      <c r="U600" s="17">
        <v>0.622634019778736</v>
      </c>
      <c r="V600" s="17">
        <v>0.22683611918337701</v>
      </c>
      <c r="W600" s="17">
        <v>0.149043545138662</v>
      </c>
      <c r="X600" s="17">
        <v>8.5421795071319903E-2</v>
      </c>
      <c r="Y600" s="17"/>
      <c r="Z600" s="17">
        <v>0.65347914963964404</v>
      </c>
      <c r="AA600" s="17">
        <v>0.48321916855465002</v>
      </c>
      <c r="AB600" s="17">
        <v>0.60112060014630997</v>
      </c>
      <c r="AC600" s="17">
        <v>0.54384345739293805</v>
      </c>
      <c r="AD600" s="17">
        <v>0.35345025210991798</v>
      </c>
      <c r="AE600" s="17">
        <v>0.47418983673034099</v>
      </c>
      <c r="AF600" s="17">
        <v>0.31568579982289402</v>
      </c>
      <c r="AG600" s="17">
        <v>0.214181042643107</v>
      </c>
      <c r="AH600" s="17">
        <v>0.18564950680492401</v>
      </c>
      <c r="AI600" s="17">
        <v>7.1943664905037494E-2</v>
      </c>
      <c r="AJ600" s="17"/>
      <c r="AK600" s="17">
        <v>0.53820352135472105</v>
      </c>
      <c r="AL600" s="17">
        <v>0.59452722481676601</v>
      </c>
      <c r="AM600" s="17">
        <v>0.54346555002248298</v>
      </c>
      <c r="AN600" s="17">
        <v>0.631834228090566</v>
      </c>
      <c r="AO600" s="17">
        <v>0.42595790724034699</v>
      </c>
      <c r="AP600" s="17">
        <v>0.56137409670692195</v>
      </c>
      <c r="AQ600" s="17">
        <v>0.364939237393688</v>
      </c>
      <c r="AR600" s="17"/>
      <c r="AS600" s="17">
        <v>0.390981625572346</v>
      </c>
      <c r="AT600" s="17">
        <v>0.614439994510382</v>
      </c>
      <c r="AU600" s="17"/>
      <c r="AV600" s="17">
        <v>0.379907233579385</v>
      </c>
      <c r="AW600" s="17">
        <v>0.31112191861412303</v>
      </c>
      <c r="AX600" s="17">
        <v>0.46630717649630998</v>
      </c>
      <c r="AY600" s="17"/>
      <c r="AZ600" s="17">
        <v>0.150661640429576</v>
      </c>
      <c r="BA600" s="17">
        <v>0.572959452821175</v>
      </c>
      <c r="BB600" s="17"/>
      <c r="BC600" s="17">
        <v>0.51858199318845</v>
      </c>
      <c r="BD600" s="17">
        <v>0.57549962543481303</v>
      </c>
      <c r="BE600" s="17"/>
      <c r="BF600" s="17">
        <v>0.55565757406488303</v>
      </c>
      <c r="BG600" s="17">
        <v>8.5421795071319903E-2</v>
      </c>
      <c r="BH600" s="17"/>
      <c r="BI600" s="17">
        <v>0.41643966128140403</v>
      </c>
      <c r="BJ600" s="17">
        <v>0.58592590110225795</v>
      </c>
      <c r="BK600" s="17"/>
      <c r="BL600" s="17">
        <v>0.617125393656479</v>
      </c>
      <c r="BM600" s="17">
        <v>0.58693454397588896</v>
      </c>
      <c r="BN600" s="17">
        <v>0.32451082226330003</v>
      </c>
      <c r="BO600" s="17">
        <v>6.3545862539874801E-3</v>
      </c>
    </row>
    <row r="601" spans="2:67" x14ac:dyDescent="0.35">
      <c r="B601" t="s">
        <v>83</v>
      </c>
      <c r="C601" s="17">
        <v>4.2637787728427599E-2</v>
      </c>
      <c r="D601" s="17">
        <v>5.1610108257562098E-2</v>
      </c>
      <c r="E601" s="17">
        <v>2.5824538190950801E-2</v>
      </c>
      <c r="F601" s="17">
        <v>0</v>
      </c>
      <c r="G601" s="17">
        <v>0.11301922563261201</v>
      </c>
      <c r="H601" s="17">
        <v>2.4377970819849299E-3</v>
      </c>
      <c r="I601" s="17">
        <v>1.0252905555912401E-2</v>
      </c>
      <c r="J601" s="17">
        <v>8.18845177951639E-5</v>
      </c>
      <c r="K601" s="17">
        <v>8.8401273744799004E-4</v>
      </c>
      <c r="L601" s="17">
        <v>0.100146845510167</v>
      </c>
      <c r="M601" s="17">
        <v>8.6893506526060801E-2</v>
      </c>
      <c r="N601" s="17">
        <v>2.89890056083183E-2</v>
      </c>
      <c r="O601" s="17">
        <v>9.9571301771683805E-4</v>
      </c>
      <c r="P601" s="17">
        <v>0</v>
      </c>
      <c r="Q601" s="17">
        <v>2.9823746821632498E-3</v>
      </c>
      <c r="R601" s="17">
        <v>1.78144466517421E-4</v>
      </c>
      <c r="S601" s="17">
        <v>0</v>
      </c>
      <c r="T601" s="17"/>
      <c r="U601" s="17">
        <v>4.3664017998542901E-2</v>
      </c>
      <c r="V601" s="17">
        <v>3.2837660883211703E-2</v>
      </c>
      <c r="W601" s="17">
        <v>6.5185957880611906E-2</v>
      </c>
      <c r="X601" s="17">
        <v>5.58379321672988E-2</v>
      </c>
      <c r="Y601" s="17"/>
      <c r="Z601" s="17">
        <v>6.8039019452168906E-2</v>
      </c>
      <c r="AA601" s="17">
        <v>0</v>
      </c>
      <c r="AB601" s="17">
        <v>2.8868971189473899E-2</v>
      </c>
      <c r="AC601" s="17">
        <v>5.6683227745856195E-4</v>
      </c>
      <c r="AD601" s="17">
        <v>5.5049167095400503E-3</v>
      </c>
      <c r="AE601" s="17">
        <v>5.3003638383936199E-4</v>
      </c>
      <c r="AF601" s="17">
        <v>8.6255318581865293E-3</v>
      </c>
      <c r="AG601" s="17">
        <v>0.18762999028094701</v>
      </c>
      <c r="AH601" s="17">
        <v>3.2420289679301897E-2</v>
      </c>
      <c r="AI601" s="17">
        <v>5.2676480934262297E-2</v>
      </c>
      <c r="AJ601" s="17"/>
      <c r="AK601" s="17">
        <v>9.2261486054194805E-2</v>
      </c>
      <c r="AL601" s="17">
        <v>1.2707551534069699E-2</v>
      </c>
      <c r="AM601" s="17">
        <v>5.9851881643470297E-4</v>
      </c>
      <c r="AN601" s="17">
        <v>2.1369030196572301E-2</v>
      </c>
      <c r="AO601" s="17">
        <v>9.2969957834073396E-3</v>
      </c>
      <c r="AP601" s="17">
        <v>4.5185376759314298E-2</v>
      </c>
      <c r="AQ601" s="17">
        <v>5.5822729531542402E-2</v>
      </c>
      <c r="AR601" s="17"/>
      <c r="AS601" s="17">
        <v>3.63607579821024E-2</v>
      </c>
      <c r="AT601" s="17">
        <v>4.4975784333172501E-2</v>
      </c>
      <c r="AU601" s="17"/>
      <c r="AV601" s="17">
        <v>1.35056383184365E-2</v>
      </c>
      <c r="AW601" s="17">
        <v>0</v>
      </c>
      <c r="AX601" s="17">
        <v>5.31699784122718E-2</v>
      </c>
      <c r="AY601" s="17"/>
      <c r="AZ601" s="17">
        <v>3.5750067804710098E-3</v>
      </c>
      <c r="BA601" s="17">
        <v>4.4494626284488699E-2</v>
      </c>
      <c r="BB601" s="17"/>
      <c r="BC601" s="17">
        <v>4.9444603019951801E-2</v>
      </c>
      <c r="BD601" s="17">
        <v>3.8442679672847903E-2</v>
      </c>
      <c r="BE601" s="17"/>
      <c r="BF601" s="17">
        <v>4.2585338614417899E-2</v>
      </c>
      <c r="BG601" s="17">
        <v>5.58379321672988E-2</v>
      </c>
      <c r="BH601" s="17"/>
      <c r="BI601" s="17">
        <v>5.0449389568985502E-2</v>
      </c>
      <c r="BJ601" s="17">
        <v>4.0810564207588801E-2</v>
      </c>
      <c r="BK601" s="17"/>
      <c r="BL601" s="17">
        <v>6.4525058818305697E-2</v>
      </c>
      <c r="BM601" s="17">
        <v>3.24913483598313E-2</v>
      </c>
      <c r="BN601" s="17">
        <v>5.4052428740384503E-3</v>
      </c>
      <c r="BO601" s="17">
        <v>0</v>
      </c>
    </row>
    <row r="602" spans="2:67" x14ac:dyDescent="0.35">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17"/>
      <c r="BB602" s="17"/>
      <c r="BC602" s="17"/>
      <c r="BD602" s="17"/>
      <c r="BE602" s="17"/>
      <c r="BF602" s="17"/>
      <c r="BG602" s="17"/>
      <c r="BH602" s="17"/>
      <c r="BI602" s="17"/>
      <c r="BJ602" s="17"/>
      <c r="BK602" s="17"/>
      <c r="BL602" s="17"/>
      <c r="BM602" s="17"/>
      <c r="BN602" s="17"/>
      <c r="BO602" s="17"/>
    </row>
    <row r="603" spans="2:67" x14ac:dyDescent="0.35">
      <c r="B603" s="6" t="s">
        <v>348</v>
      </c>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17"/>
      <c r="BB603" s="17"/>
      <c r="BC603" s="17"/>
      <c r="BD603" s="17"/>
      <c r="BE603" s="17"/>
      <c r="BF603" s="17"/>
      <c r="BG603" s="17"/>
      <c r="BH603" s="17"/>
      <c r="BI603" s="17"/>
      <c r="BJ603" s="17"/>
      <c r="BK603" s="17"/>
      <c r="BL603" s="17"/>
      <c r="BM603" s="17"/>
      <c r="BN603" s="17"/>
      <c r="BO603" s="17"/>
    </row>
    <row r="604" spans="2:67" x14ac:dyDescent="0.35">
      <c r="B604" s="24" t="s">
        <v>85</v>
      </c>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17"/>
      <c r="BB604" s="17"/>
      <c r="BC604" s="17"/>
      <c r="BD604" s="17"/>
      <c r="BE604" s="17"/>
      <c r="BF604" s="17"/>
      <c r="BG604" s="17"/>
      <c r="BH604" s="17"/>
      <c r="BI604" s="17"/>
      <c r="BJ604" s="17"/>
      <c r="BK604" s="17"/>
      <c r="BL604" s="17"/>
      <c r="BM604" s="17"/>
      <c r="BN604" s="17"/>
      <c r="BO604" s="17"/>
    </row>
    <row r="605" spans="2:67" x14ac:dyDescent="0.35">
      <c r="B605" t="s">
        <v>337</v>
      </c>
      <c r="C605" s="17">
        <v>0.38786617645832999</v>
      </c>
      <c r="D605" s="17">
        <v>0.41834425601792902</v>
      </c>
      <c r="E605" s="17">
        <v>0.40686732310966001</v>
      </c>
      <c r="F605" s="17">
        <v>0.27266043336273799</v>
      </c>
      <c r="G605" s="17">
        <v>0.18174894766078101</v>
      </c>
      <c r="H605" s="17">
        <v>0.67601681551245696</v>
      </c>
      <c r="I605" s="17">
        <v>0.27126182342854599</v>
      </c>
      <c r="J605" s="17">
        <v>0.27661489097359598</v>
      </c>
      <c r="K605" s="17">
        <v>0.54459271165476797</v>
      </c>
      <c r="L605" s="17">
        <v>0.36810343147198199</v>
      </c>
      <c r="M605" s="17">
        <v>0.34484495787517899</v>
      </c>
      <c r="N605" s="17">
        <v>0.44053394781292898</v>
      </c>
      <c r="O605" s="17">
        <v>0.97858572477313399</v>
      </c>
      <c r="P605" s="17">
        <v>0.64895017954049705</v>
      </c>
      <c r="Q605" s="17">
        <v>0.26245765635271101</v>
      </c>
      <c r="R605" s="17">
        <v>0.43364597763352603</v>
      </c>
      <c r="S605" s="17">
        <v>0.46086685869252397</v>
      </c>
      <c r="T605" s="17"/>
      <c r="U605" s="17">
        <v>0.38003692218456803</v>
      </c>
      <c r="V605" s="17">
        <v>0.42759501430963098</v>
      </c>
      <c r="W605" s="17">
        <v>0.43411654240854403</v>
      </c>
      <c r="X605" s="17">
        <v>0.34842330341060301</v>
      </c>
      <c r="Y605" s="17"/>
      <c r="Z605" s="17">
        <v>0.28350015018174801</v>
      </c>
      <c r="AA605" s="17">
        <v>0.51492130361720401</v>
      </c>
      <c r="AB605" s="17">
        <v>0.657987182204677</v>
      </c>
      <c r="AC605" s="17">
        <v>0.42845453479766898</v>
      </c>
      <c r="AD605" s="17">
        <v>0.42347907412978197</v>
      </c>
      <c r="AE605" s="17">
        <v>0.47613192817489602</v>
      </c>
      <c r="AF605" s="17">
        <v>0.25227624920166802</v>
      </c>
      <c r="AG605" s="17">
        <v>0.37440141245740099</v>
      </c>
      <c r="AH605" s="17">
        <v>0.36693748731384201</v>
      </c>
      <c r="AI605" s="17">
        <v>0.53874487537948901</v>
      </c>
      <c r="AJ605" s="17"/>
      <c r="AK605" s="17">
        <v>0.45196320087530201</v>
      </c>
      <c r="AL605" s="17">
        <v>0.430155279111269</v>
      </c>
      <c r="AM605" s="17">
        <v>0.545656605262968</v>
      </c>
      <c r="AN605" s="17">
        <v>0.345681021734775</v>
      </c>
      <c r="AO605" s="17">
        <v>0.41713583395902498</v>
      </c>
      <c r="AP605" s="17">
        <v>0.249131388229859</v>
      </c>
      <c r="AQ605" s="17">
        <v>0.46990353226061798</v>
      </c>
      <c r="AR605" s="17"/>
      <c r="AS605" s="17">
        <v>0.46041844646855201</v>
      </c>
      <c r="AT605" s="17">
        <v>0.360842732599434</v>
      </c>
      <c r="AU605" s="17"/>
      <c r="AV605" s="17">
        <v>0.51781619562832804</v>
      </c>
      <c r="AW605" s="17">
        <v>0.67863001764744502</v>
      </c>
      <c r="AX605" s="17">
        <v>0.27741964575714601</v>
      </c>
      <c r="AY605" s="17"/>
      <c r="AZ605" s="17">
        <v>0.48426873960161998</v>
      </c>
      <c r="BA605" s="17">
        <v>0.38328370711529802</v>
      </c>
      <c r="BB605" s="17"/>
      <c r="BC605" s="17">
        <v>0.34830962060602699</v>
      </c>
      <c r="BD605" s="17">
        <v>0.41224527578744102</v>
      </c>
      <c r="BE605" s="17"/>
      <c r="BF605" s="17">
        <v>0.38802289775444299</v>
      </c>
      <c r="BG605" s="17">
        <v>0.34842330341060301</v>
      </c>
      <c r="BH605" s="17"/>
      <c r="BI605" s="17">
        <v>0.448658648889806</v>
      </c>
      <c r="BJ605" s="17">
        <v>0.37364611791156599</v>
      </c>
      <c r="BK605" s="17"/>
      <c r="BL605" s="17">
        <v>0.34753552610332</v>
      </c>
      <c r="BM605" s="17">
        <v>0.461033952032608</v>
      </c>
      <c r="BN605" s="17">
        <v>0.29145876823577099</v>
      </c>
      <c r="BO605" s="17">
        <v>0.499232161688619</v>
      </c>
    </row>
    <row r="606" spans="2:67" x14ac:dyDescent="0.35">
      <c r="B606" t="s">
        <v>338</v>
      </c>
      <c r="C606" s="17">
        <v>0.18160079477212401</v>
      </c>
      <c r="D606" s="17">
        <v>0.120048115348485</v>
      </c>
      <c r="E606" s="17">
        <v>0.22316255903226301</v>
      </c>
      <c r="F606" s="17">
        <v>0.318599658666748</v>
      </c>
      <c r="G606" s="17">
        <v>0.32585659212478502</v>
      </c>
      <c r="H606" s="17">
        <v>0.319107590323573</v>
      </c>
      <c r="I606" s="17">
        <v>0.128530875050969</v>
      </c>
      <c r="J606" s="17">
        <v>0.27445146819154098</v>
      </c>
      <c r="K606" s="17">
        <v>2.6520382123439699E-3</v>
      </c>
      <c r="L606" s="17">
        <v>0.103121728148361</v>
      </c>
      <c r="M606" s="17">
        <v>0.144356847183921</v>
      </c>
      <c r="N606" s="17">
        <v>0.28670777590408603</v>
      </c>
      <c r="O606" s="17">
        <v>1.8427136173715299E-2</v>
      </c>
      <c r="P606" s="17">
        <v>5.4653324158059402E-2</v>
      </c>
      <c r="Q606" s="17">
        <v>0.135599595582934</v>
      </c>
      <c r="R606" s="17">
        <v>0.394036217157268</v>
      </c>
      <c r="S606" s="17">
        <v>4.6462700030797201E-2</v>
      </c>
      <c r="T606" s="17"/>
      <c r="U606" s="17">
        <v>0.138241780513848</v>
      </c>
      <c r="V606" s="17">
        <v>0.38958680495331699</v>
      </c>
      <c r="W606" s="17">
        <v>0.40825426665923797</v>
      </c>
      <c r="X606" s="17">
        <v>0.55867873393082801</v>
      </c>
      <c r="Y606" s="17"/>
      <c r="Z606" s="17">
        <v>0.14742578844201801</v>
      </c>
      <c r="AA606" s="17">
        <v>0.136249078488726</v>
      </c>
      <c r="AB606" s="17">
        <v>9.4035619709578702E-2</v>
      </c>
      <c r="AC606" s="17">
        <v>0.197647743453577</v>
      </c>
      <c r="AD606" s="17">
        <v>0.320640896728841</v>
      </c>
      <c r="AE606" s="17">
        <v>0.23667684578850601</v>
      </c>
      <c r="AF606" s="17">
        <v>0.64149803310183595</v>
      </c>
      <c r="AG606" s="17">
        <v>0.42152656050279602</v>
      </c>
      <c r="AH606" s="17">
        <v>0.58308038490497305</v>
      </c>
      <c r="AI606" s="17">
        <v>0.38346212513519501</v>
      </c>
      <c r="AJ606" s="17"/>
      <c r="AK606" s="17">
        <v>8.8659340839132003E-2</v>
      </c>
      <c r="AL606" s="17">
        <v>0.16676663103688599</v>
      </c>
      <c r="AM606" s="17">
        <v>0.155845152340962</v>
      </c>
      <c r="AN606" s="17">
        <v>0.16449686139066499</v>
      </c>
      <c r="AO606" s="17">
        <v>0.30123335317362399</v>
      </c>
      <c r="AP606" s="17">
        <v>0.35560962886537101</v>
      </c>
      <c r="AQ606" s="17">
        <v>0.22731555724427599</v>
      </c>
      <c r="AR606" s="17"/>
      <c r="AS606" s="17">
        <v>0.34427183758471303</v>
      </c>
      <c r="AT606" s="17">
        <v>0.121010936008303</v>
      </c>
      <c r="AU606" s="17"/>
      <c r="AV606" s="17">
        <v>0.32706593912479798</v>
      </c>
      <c r="AW606" s="17">
        <v>0.237978366705696</v>
      </c>
      <c r="AX606" s="17">
        <v>0.43518951445318899</v>
      </c>
      <c r="AY606" s="17"/>
      <c r="AZ606" s="17">
        <v>0.42170044710725302</v>
      </c>
      <c r="BA606" s="17">
        <v>0.17018772378911601</v>
      </c>
      <c r="BB606" s="17"/>
      <c r="BC606" s="17">
        <v>0.19019152897452399</v>
      </c>
      <c r="BD606" s="17">
        <v>0.17630623972511</v>
      </c>
      <c r="BE606" s="17"/>
      <c r="BF606" s="17">
        <v>0.18010252299842699</v>
      </c>
      <c r="BG606" s="17">
        <v>0.55867873393082801</v>
      </c>
      <c r="BH606" s="17"/>
      <c r="BI606" s="17">
        <v>0.32573080402245702</v>
      </c>
      <c r="BJ606" s="17">
        <v>0.14788712780134</v>
      </c>
      <c r="BK606" s="17"/>
      <c r="BL606" s="17">
        <v>4.5622449908386403E-2</v>
      </c>
      <c r="BM606" s="17">
        <v>0.18593287956111601</v>
      </c>
      <c r="BN606" s="17">
        <v>0.59565778947535397</v>
      </c>
      <c r="BO606" s="17">
        <v>0.49950549369130398</v>
      </c>
    </row>
    <row r="607" spans="2:67" x14ac:dyDescent="0.35">
      <c r="B607" t="s">
        <v>339</v>
      </c>
      <c r="C607" s="17">
        <v>0.37967467421530399</v>
      </c>
      <c r="D607" s="17">
        <v>0.382164775529726</v>
      </c>
      <c r="E607" s="17">
        <v>0.31978110678791499</v>
      </c>
      <c r="F607" s="17">
        <v>0.40861970909448198</v>
      </c>
      <c r="G607" s="17">
        <v>0.46177388823645599</v>
      </c>
      <c r="H607" s="17">
        <v>2.4377970819849299E-3</v>
      </c>
      <c r="I607" s="17">
        <v>0.60020730152048396</v>
      </c>
      <c r="J607" s="17">
        <v>0.44852421824588701</v>
      </c>
      <c r="K607" s="17">
        <v>0.45275525013288798</v>
      </c>
      <c r="L607" s="17">
        <v>0.50198774729191498</v>
      </c>
      <c r="M607" s="17">
        <v>0.39874290165370302</v>
      </c>
      <c r="N607" s="17">
        <v>0.16594761911675401</v>
      </c>
      <c r="O607" s="17">
        <v>1.99142603543368E-3</v>
      </c>
      <c r="P607" s="17">
        <v>0.29639649630144399</v>
      </c>
      <c r="Q607" s="17">
        <v>0.59597799870002899</v>
      </c>
      <c r="R607" s="17">
        <v>0.17213966074268799</v>
      </c>
      <c r="S607" s="17">
        <v>0.49267044127667903</v>
      </c>
      <c r="T607" s="17"/>
      <c r="U607" s="17">
        <v>0.43047745592523101</v>
      </c>
      <c r="V607" s="17">
        <v>0.13482908406020599</v>
      </c>
      <c r="W607" s="17">
        <v>0.101881877879549</v>
      </c>
      <c r="X607" s="17">
        <v>4.6626905493057397E-2</v>
      </c>
      <c r="Y607" s="17"/>
      <c r="Z607" s="17">
        <v>0.513645151221928</v>
      </c>
      <c r="AA607" s="17">
        <v>0.33270657862354602</v>
      </c>
      <c r="AB607" s="17">
        <v>0.239109245634963</v>
      </c>
      <c r="AC607" s="17">
        <v>0.37380842294099997</v>
      </c>
      <c r="AD607" s="17">
        <v>0.25205666070968502</v>
      </c>
      <c r="AE607" s="17">
        <v>0.19428500288525599</v>
      </c>
      <c r="AF607" s="17">
        <v>5.4669445926330398E-2</v>
      </c>
      <c r="AG607" s="17">
        <v>2.67492789780099E-2</v>
      </c>
      <c r="AH607" s="17">
        <v>2.05477039546277E-2</v>
      </c>
      <c r="AI607" s="17">
        <v>1.44784165677258E-2</v>
      </c>
      <c r="AJ607" s="17"/>
      <c r="AK607" s="17">
        <v>0.36506010266823002</v>
      </c>
      <c r="AL607" s="17">
        <v>0.39420669385723001</v>
      </c>
      <c r="AM607" s="17">
        <v>0.29849824239606998</v>
      </c>
      <c r="AN607" s="17">
        <v>0.47637292889443</v>
      </c>
      <c r="AO607" s="17">
        <v>0.21055177476885101</v>
      </c>
      <c r="AP607" s="17">
        <v>0.30536590470538399</v>
      </c>
      <c r="AQ607" s="17">
        <v>0.21833922062516001</v>
      </c>
      <c r="AR607" s="17"/>
      <c r="AS607" s="17">
        <v>0.165753354197234</v>
      </c>
      <c r="AT607" s="17">
        <v>0.459353652983503</v>
      </c>
      <c r="AU607" s="17"/>
      <c r="AV607" s="17">
        <v>0.121548977934835</v>
      </c>
      <c r="AW607" s="17">
        <v>8.3144244763036598E-2</v>
      </c>
      <c r="AX607" s="17">
        <v>0.245592479438769</v>
      </c>
      <c r="AY607" s="17"/>
      <c r="AZ607" s="17">
        <v>7.3759410467070199E-2</v>
      </c>
      <c r="BA607" s="17">
        <v>0.39421627219759098</v>
      </c>
      <c r="BB607" s="17"/>
      <c r="BC607" s="17">
        <v>0.38982421547903601</v>
      </c>
      <c r="BD607" s="17">
        <v>0.373419410851696</v>
      </c>
      <c r="BE607" s="17"/>
      <c r="BF607" s="17">
        <v>0.38099799764356601</v>
      </c>
      <c r="BG607" s="17">
        <v>4.6626905493057397E-2</v>
      </c>
      <c r="BH607" s="17"/>
      <c r="BI607" s="17">
        <v>0.20521077682914399</v>
      </c>
      <c r="BJ607" s="17">
        <v>0.42048378652644097</v>
      </c>
      <c r="BK607" s="17"/>
      <c r="BL607" s="17">
        <v>0.54988613581576995</v>
      </c>
      <c r="BM607" s="17">
        <v>0.29369498903772401</v>
      </c>
      <c r="BN607" s="17">
        <v>9.8049325272829002E-2</v>
      </c>
      <c r="BO607" s="17">
        <v>9.35182943472115E-4</v>
      </c>
    </row>
    <row r="608" spans="2:67" x14ac:dyDescent="0.35">
      <c r="B608" t="s">
        <v>83</v>
      </c>
      <c r="C608" s="17">
        <v>5.0858354554242202E-2</v>
      </c>
      <c r="D608" s="17">
        <v>7.9442853103859401E-2</v>
      </c>
      <c r="E608" s="17">
        <v>5.0189011070161597E-2</v>
      </c>
      <c r="F608" s="17">
        <v>1.20198876033054E-4</v>
      </c>
      <c r="G608" s="17">
        <v>3.0620571977978302E-2</v>
      </c>
      <c r="H608" s="17">
        <v>2.4377970819849299E-3</v>
      </c>
      <c r="I608" s="17">
        <v>0</v>
      </c>
      <c r="J608" s="17">
        <v>4.0942258897581999E-4</v>
      </c>
      <c r="K608" s="17">
        <v>0</v>
      </c>
      <c r="L608" s="17">
        <v>2.67870930877416E-2</v>
      </c>
      <c r="M608" s="17">
        <v>0.112055293287197</v>
      </c>
      <c r="N608" s="17">
        <v>0.106810657166231</v>
      </c>
      <c r="O608" s="17">
        <v>9.9571301771683805E-4</v>
      </c>
      <c r="P608" s="17">
        <v>0</v>
      </c>
      <c r="Q608" s="17">
        <v>5.9647493643264996E-3</v>
      </c>
      <c r="R608" s="17">
        <v>1.78144466517421E-4</v>
      </c>
      <c r="S608" s="17">
        <v>0</v>
      </c>
      <c r="T608" s="17"/>
      <c r="U608" s="17">
        <v>5.1243841376353197E-2</v>
      </c>
      <c r="V608" s="17">
        <v>4.7989096676846602E-2</v>
      </c>
      <c r="W608" s="17">
        <v>5.5747313052668897E-2</v>
      </c>
      <c r="X608" s="17">
        <v>4.6271057165511199E-2</v>
      </c>
      <c r="Y608" s="17"/>
      <c r="Z608" s="17">
        <v>5.5428910154305303E-2</v>
      </c>
      <c r="AA608" s="17">
        <v>1.6123039270524098E-2</v>
      </c>
      <c r="AB608" s="17">
        <v>8.8679524507816101E-3</v>
      </c>
      <c r="AC608" s="17">
        <v>8.9298807754775202E-5</v>
      </c>
      <c r="AD608" s="17">
        <v>3.8233684316921301E-3</v>
      </c>
      <c r="AE608" s="17">
        <v>9.2906223151342296E-2</v>
      </c>
      <c r="AF608" s="17">
        <v>5.1556271770165897E-2</v>
      </c>
      <c r="AG608" s="17">
        <v>0.17732274806179299</v>
      </c>
      <c r="AH608" s="17">
        <v>2.9434423826556901E-2</v>
      </c>
      <c r="AI608" s="17">
        <v>6.3314582917590401E-2</v>
      </c>
      <c r="AJ608" s="17"/>
      <c r="AK608" s="17">
        <v>9.4317355617336604E-2</v>
      </c>
      <c r="AL608" s="17">
        <v>8.8713959946153994E-3</v>
      </c>
      <c r="AM608" s="17">
        <v>0</v>
      </c>
      <c r="AN608" s="17">
        <v>1.3449187980130201E-2</v>
      </c>
      <c r="AO608" s="17">
        <v>7.1079038098499595E-2</v>
      </c>
      <c r="AP608" s="17">
        <v>8.98930781993863E-2</v>
      </c>
      <c r="AQ608" s="17">
        <v>8.4441689869945893E-2</v>
      </c>
      <c r="AR608" s="17"/>
      <c r="AS608" s="17">
        <v>2.9556361749500899E-2</v>
      </c>
      <c r="AT608" s="17">
        <v>5.8792678408759999E-2</v>
      </c>
      <c r="AU608" s="17"/>
      <c r="AV608" s="17">
        <v>3.3568887312038297E-2</v>
      </c>
      <c r="AW608" s="17">
        <v>2.4737088382243902E-4</v>
      </c>
      <c r="AX608" s="17">
        <v>4.1798360350896298E-2</v>
      </c>
      <c r="AY608" s="17"/>
      <c r="AZ608" s="17">
        <v>2.0271402824056501E-2</v>
      </c>
      <c r="BA608" s="17">
        <v>5.2312296897995401E-2</v>
      </c>
      <c r="BB608" s="17"/>
      <c r="BC608" s="17">
        <v>7.1674634940412804E-2</v>
      </c>
      <c r="BD608" s="17">
        <v>3.80290736357531E-2</v>
      </c>
      <c r="BE608" s="17"/>
      <c r="BF608" s="17">
        <v>5.0876581603563703E-2</v>
      </c>
      <c r="BG608" s="17">
        <v>4.6271057165511199E-2</v>
      </c>
      <c r="BH608" s="17"/>
      <c r="BI608" s="17">
        <v>2.0399770258592499E-2</v>
      </c>
      <c r="BJ608" s="17">
        <v>5.7982967760653301E-2</v>
      </c>
      <c r="BK608" s="17"/>
      <c r="BL608" s="17">
        <v>5.6955888172523797E-2</v>
      </c>
      <c r="BM608" s="17">
        <v>5.9338179368551902E-2</v>
      </c>
      <c r="BN608" s="17">
        <v>1.4834117016047E-2</v>
      </c>
      <c r="BO608" s="17">
        <v>3.2716167660509901E-4</v>
      </c>
    </row>
    <row r="609" spans="2:67" x14ac:dyDescent="0.3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17"/>
      <c r="BB609" s="17"/>
      <c r="BC609" s="17"/>
      <c r="BD609" s="17"/>
      <c r="BE609" s="17"/>
      <c r="BF609" s="17"/>
      <c r="BG609" s="17"/>
      <c r="BH609" s="17"/>
      <c r="BI609" s="17"/>
      <c r="BJ609" s="17"/>
      <c r="BK609" s="17"/>
      <c r="BL609" s="17"/>
      <c r="BM609" s="17"/>
      <c r="BN609" s="17"/>
      <c r="BO609" s="17"/>
    </row>
    <row r="610" spans="2:67" x14ac:dyDescent="0.35">
      <c r="B610" s="6" t="s">
        <v>349</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17"/>
      <c r="BB610" s="17"/>
      <c r="BC610" s="17"/>
      <c r="BD610" s="17"/>
      <c r="BE610" s="17"/>
      <c r="BF610" s="17"/>
      <c r="BG610" s="17"/>
      <c r="BH610" s="17"/>
      <c r="BI610" s="17"/>
      <c r="BJ610" s="17"/>
      <c r="BK610" s="17"/>
      <c r="BL610" s="17"/>
      <c r="BM610" s="17"/>
      <c r="BN610" s="17"/>
      <c r="BO610" s="17"/>
    </row>
    <row r="611" spans="2:67" x14ac:dyDescent="0.35">
      <c r="B611" s="24" t="s">
        <v>85</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17"/>
      <c r="BB611" s="17"/>
      <c r="BC611" s="17"/>
      <c r="BD611" s="17"/>
      <c r="BE611" s="17"/>
      <c r="BF611" s="17"/>
      <c r="BG611" s="17"/>
      <c r="BH611" s="17"/>
      <c r="BI611" s="17"/>
      <c r="BJ611" s="17"/>
      <c r="BK611" s="17"/>
      <c r="BL611" s="17"/>
      <c r="BM611" s="17"/>
      <c r="BN611" s="17"/>
      <c r="BO611" s="17"/>
    </row>
    <row r="612" spans="2:67" x14ac:dyDescent="0.35">
      <c r="B612" t="s">
        <v>337</v>
      </c>
      <c r="C612" s="17">
        <v>0.28201987061846101</v>
      </c>
      <c r="D612" s="17">
        <v>0.33283797512650998</v>
      </c>
      <c r="E612" s="17">
        <v>0.21488886775559601</v>
      </c>
      <c r="F612" s="17">
        <v>0.34598730419401802</v>
      </c>
      <c r="G612" s="17">
        <v>0.29137476939734702</v>
      </c>
      <c r="H612" s="17">
        <v>0.64065297772913099</v>
      </c>
      <c r="I612" s="17">
        <v>0.184984859671252</v>
      </c>
      <c r="J612" s="17">
        <v>0.226661549830901</v>
      </c>
      <c r="K612" s="17">
        <v>0.55741661864708003</v>
      </c>
      <c r="L612" s="17">
        <v>0.272058166090627</v>
      </c>
      <c r="M612" s="17">
        <v>0.215363700356027</v>
      </c>
      <c r="N612" s="17">
        <v>0.27960024435748598</v>
      </c>
      <c r="O612" s="17">
        <v>0.97958143779085105</v>
      </c>
      <c r="P612" s="17">
        <v>0.42582936467332599</v>
      </c>
      <c r="Q612" s="17">
        <v>0.26821681648370499</v>
      </c>
      <c r="R612" s="17">
        <v>0.26132817242432099</v>
      </c>
      <c r="S612" s="17">
        <v>0.37999311448575102</v>
      </c>
      <c r="T612" s="17"/>
      <c r="U612" s="17">
        <v>0.26451053668826802</v>
      </c>
      <c r="V612" s="17">
        <v>0.37445877565225499</v>
      </c>
      <c r="W612" s="17">
        <v>0.348996687411809</v>
      </c>
      <c r="X612" s="17">
        <v>0.26505738819447</v>
      </c>
      <c r="Y612" s="17"/>
      <c r="Z612" s="17">
        <v>0.20758633703805399</v>
      </c>
      <c r="AA612" s="17">
        <v>0.32300680316753899</v>
      </c>
      <c r="AB612" s="17">
        <v>0.41202382628411599</v>
      </c>
      <c r="AC612" s="17">
        <v>0.24957509098334801</v>
      </c>
      <c r="AD612" s="17">
        <v>0.43207410720839901</v>
      </c>
      <c r="AE612" s="17">
        <v>0.45272395175417501</v>
      </c>
      <c r="AF612" s="17">
        <v>0.33554597642760903</v>
      </c>
      <c r="AG612" s="17">
        <v>0.55935853007984004</v>
      </c>
      <c r="AH612" s="17">
        <v>0.33322608307316898</v>
      </c>
      <c r="AI612" s="17">
        <v>0.31186378190915198</v>
      </c>
      <c r="AJ612" s="17"/>
      <c r="AK612" s="17">
        <v>0.31728299487519901</v>
      </c>
      <c r="AL612" s="17">
        <v>0.27251552862928302</v>
      </c>
      <c r="AM612" s="17">
        <v>0.408987684068923</v>
      </c>
      <c r="AN612" s="17">
        <v>0.26086729274035603</v>
      </c>
      <c r="AO612" s="17">
        <v>0.35616021489514998</v>
      </c>
      <c r="AP612" s="17">
        <v>0.140537938874258</v>
      </c>
      <c r="AQ612" s="17">
        <v>0.36435722818371002</v>
      </c>
      <c r="AR612" s="17"/>
      <c r="AS612" s="17">
        <v>0.35106208260521898</v>
      </c>
      <c r="AT612" s="17">
        <v>0.25630381322624901</v>
      </c>
      <c r="AU612" s="17"/>
      <c r="AV612" s="17">
        <v>0.41370893685138799</v>
      </c>
      <c r="AW612" s="17">
        <v>0.42498240762485601</v>
      </c>
      <c r="AX612" s="17">
        <v>0.25107497034015402</v>
      </c>
      <c r="AY612" s="17"/>
      <c r="AZ612" s="17">
        <v>0.42101446887722199</v>
      </c>
      <c r="BA612" s="17">
        <v>0.27541280059252099</v>
      </c>
      <c r="BB612" s="17"/>
      <c r="BC612" s="17">
        <v>0.282641643430741</v>
      </c>
      <c r="BD612" s="17">
        <v>0.28163666584180302</v>
      </c>
      <c r="BE612" s="17"/>
      <c r="BF612" s="17">
        <v>0.28208726890933999</v>
      </c>
      <c r="BG612" s="17">
        <v>0.26505738819447</v>
      </c>
      <c r="BH612" s="17"/>
      <c r="BI612" s="17">
        <v>0.31053964399212602</v>
      </c>
      <c r="BJ612" s="17">
        <v>0.27534876758722399</v>
      </c>
      <c r="BK612" s="17"/>
      <c r="BL612" s="17">
        <v>0.24887565432035999</v>
      </c>
      <c r="BM612" s="17">
        <v>0.339582519262208</v>
      </c>
      <c r="BN612" s="17">
        <v>0.20876606442774101</v>
      </c>
      <c r="BO612" s="17">
        <v>0.34516955064039601</v>
      </c>
    </row>
    <row r="613" spans="2:67" x14ac:dyDescent="0.35">
      <c r="B613" t="s">
        <v>338</v>
      </c>
      <c r="C613" s="17">
        <v>0.120892937045267</v>
      </c>
      <c r="D613" s="17">
        <v>5.9845488105138199E-2</v>
      </c>
      <c r="E613" s="17">
        <v>0.227915532875899</v>
      </c>
      <c r="F613" s="17">
        <v>0.17308858438536501</v>
      </c>
      <c r="G613" s="17">
        <v>3.8576996903604097E-2</v>
      </c>
      <c r="H613" s="17">
        <v>0</v>
      </c>
      <c r="I613" s="17">
        <v>0.11423650928927</v>
      </c>
      <c r="J613" s="17">
        <v>0.13076394566367799</v>
      </c>
      <c r="K613" s="17">
        <v>2.6520382123439699E-3</v>
      </c>
      <c r="L613" s="17">
        <v>0.10107093808395499</v>
      </c>
      <c r="M613" s="17">
        <v>9.9374212759149205E-2</v>
      </c>
      <c r="N613" s="17">
        <v>5.2417843128229396E-3</v>
      </c>
      <c r="O613" s="17">
        <v>1.9422849191432098E-2</v>
      </c>
      <c r="P613" s="17">
        <v>0.183485166151648</v>
      </c>
      <c r="Q613" s="17">
        <v>0.102928808832165</v>
      </c>
      <c r="R613" s="17">
        <v>0.19857744923377901</v>
      </c>
      <c r="S613" s="17">
        <v>4.61537857592242E-2</v>
      </c>
      <c r="T613" s="17"/>
      <c r="U613" s="17">
        <v>8.2342350406288595E-2</v>
      </c>
      <c r="V613" s="17">
        <v>0.292660578684031</v>
      </c>
      <c r="W613" s="17">
        <v>0.382782514613073</v>
      </c>
      <c r="X613" s="17">
        <v>0.59776405438311597</v>
      </c>
      <c r="Y613" s="17"/>
      <c r="Z613" s="17">
        <v>8.0601298940286198E-2</v>
      </c>
      <c r="AA613" s="17">
        <v>0.11293759825103</v>
      </c>
      <c r="AB613" s="17">
        <v>0.10682103917284599</v>
      </c>
      <c r="AC613" s="17">
        <v>9.1181956672511097E-2</v>
      </c>
      <c r="AD613" s="17">
        <v>0.23876240301413601</v>
      </c>
      <c r="AE613" s="17">
        <v>0.22509827465293999</v>
      </c>
      <c r="AF613" s="17">
        <v>0.20046864106788201</v>
      </c>
      <c r="AG613" s="17">
        <v>0.19769918606384099</v>
      </c>
      <c r="AH613" s="17">
        <v>0.52404824458074695</v>
      </c>
      <c r="AI613" s="17">
        <v>0.57505010914454002</v>
      </c>
      <c r="AJ613" s="17"/>
      <c r="AK613" s="17">
        <v>6.8688560722813194E-2</v>
      </c>
      <c r="AL613" s="17">
        <v>0.115226566719345</v>
      </c>
      <c r="AM613" s="17">
        <v>8.8305358343353194E-2</v>
      </c>
      <c r="AN613" s="17">
        <v>0.10869143532669399</v>
      </c>
      <c r="AO613" s="17">
        <v>0.236599558234936</v>
      </c>
      <c r="AP613" s="17">
        <v>0.13250294596755399</v>
      </c>
      <c r="AQ613" s="17">
        <v>0.21377010338500599</v>
      </c>
      <c r="AR613" s="17"/>
      <c r="AS613" s="17">
        <v>0.239747138238495</v>
      </c>
      <c r="AT613" s="17">
        <v>7.6623476794244194E-2</v>
      </c>
      <c r="AU613" s="17"/>
      <c r="AV613" s="17">
        <v>0.264404147443832</v>
      </c>
      <c r="AW613" s="17">
        <v>0.23326171360402201</v>
      </c>
      <c r="AX613" s="17">
        <v>0.24960561160976999</v>
      </c>
      <c r="AY613" s="17"/>
      <c r="AZ613" s="17">
        <v>0.381961730527001</v>
      </c>
      <c r="BA613" s="17">
        <v>0.108483103701167</v>
      </c>
      <c r="BB613" s="17"/>
      <c r="BC613" s="17">
        <v>0.14055653621275599</v>
      </c>
      <c r="BD613" s="17">
        <v>0.1087740650418</v>
      </c>
      <c r="BE613" s="17"/>
      <c r="BF613" s="17">
        <v>0.11899814962706699</v>
      </c>
      <c r="BG613" s="17">
        <v>0.59776405438311597</v>
      </c>
      <c r="BH613" s="17"/>
      <c r="BI613" s="17">
        <v>0.27582891315626401</v>
      </c>
      <c r="BJ613" s="17">
        <v>8.4651630133762201E-2</v>
      </c>
      <c r="BK613" s="17"/>
      <c r="BL613" s="17">
        <v>1.55021288744519E-2</v>
      </c>
      <c r="BM613" s="17">
        <v>0.10722966734186599</v>
      </c>
      <c r="BN613" s="17">
        <v>0.44653658632048798</v>
      </c>
      <c r="BO613" s="17">
        <v>0.65367284474551102</v>
      </c>
    </row>
    <row r="614" spans="2:67" x14ac:dyDescent="0.35">
      <c r="B614" t="s">
        <v>339</v>
      </c>
      <c r="C614" s="17">
        <v>0.51766093636989796</v>
      </c>
      <c r="D614" s="17">
        <v>0.43890272438820599</v>
      </c>
      <c r="E614" s="17">
        <v>0.469416808887408</v>
      </c>
      <c r="F614" s="17">
        <v>0.48080391254458399</v>
      </c>
      <c r="G614" s="17">
        <v>0.60880708974309194</v>
      </c>
      <c r="H614" s="17">
        <v>3.5363837783325698E-2</v>
      </c>
      <c r="I614" s="17">
        <v>0.60983906254138398</v>
      </c>
      <c r="J614" s="17">
        <v>0.63066796717415896</v>
      </c>
      <c r="K614" s="17">
        <v>0.43993134314057603</v>
      </c>
      <c r="L614" s="17">
        <v>0.52847116523814097</v>
      </c>
      <c r="M614" s="17">
        <v>0.60216995932415895</v>
      </c>
      <c r="N614" s="17">
        <v>0.63287394539520503</v>
      </c>
      <c r="O614" s="17">
        <v>0</v>
      </c>
      <c r="P614" s="17">
        <v>0.39048512704892901</v>
      </c>
      <c r="Q614" s="17">
        <v>0.60194274806435499</v>
      </c>
      <c r="R614" s="17">
        <v>0.53973808940886603</v>
      </c>
      <c r="S614" s="17">
        <v>0.42460232888711003</v>
      </c>
      <c r="T614" s="17"/>
      <c r="U614" s="17">
        <v>0.57777967680475295</v>
      </c>
      <c r="V614" s="17">
        <v>0.22781984398516</v>
      </c>
      <c r="W614" s="17">
        <v>0.20124238198476899</v>
      </c>
      <c r="X614" s="17">
        <v>5.9309270603142297E-2</v>
      </c>
      <c r="Y614" s="17"/>
      <c r="Z614" s="17">
        <v>0.63522783058548304</v>
      </c>
      <c r="AA614" s="17">
        <v>0.52705678183180105</v>
      </c>
      <c r="AB614" s="17">
        <v>0.44316295114308502</v>
      </c>
      <c r="AC614" s="17">
        <v>0.53407216055510398</v>
      </c>
      <c r="AD614" s="17">
        <v>0.32903996583856299</v>
      </c>
      <c r="AE614" s="17">
        <v>0.15081670840688899</v>
      </c>
      <c r="AF614" s="17">
        <v>0.33703414154903499</v>
      </c>
      <c r="AG614" s="17">
        <v>4.1492357990732497E-2</v>
      </c>
      <c r="AH614" s="17">
        <v>0.118555683498223</v>
      </c>
      <c r="AI614" s="17">
        <v>4.5381807046094E-2</v>
      </c>
      <c r="AJ614" s="17"/>
      <c r="AK614" s="17">
        <v>0.47696883187750699</v>
      </c>
      <c r="AL614" s="17">
        <v>0.547895168253965</v>
      </c>
      <c r="AM614" s="17">
        <v>0.50204576755601704</v>
      </c>
      <c r="AN614" s="17">
        <v>0.60833202824991395</v>
      </c>
      <c r="AO614" s="17">
        <v>0.39262494068292197</v>
      </c>
      <c r="AP614" s="17">
        <v>0.59208613663382004</v>
      </c>
      <c r="AQ614" s="17">
        <v>0.25044786675589098</v>
      </c>
      <c r="AR614" s="17"/>
      <c r="AS614" s="17">
        <v>0.35105787957955498</v>
      </c>
      <c r="AT614" s="17">
        <v>0.57971534695222504</v>
      </c>
      <c r="AU614" s="17"/>
      <c r="AV614" s="17">
        <v>0.27156221160773097</v>
      </c>
      <c r="AW614" s="17">
        <v>0.34016863841453299</v>
      </c>
      <c r="AX614" s="17">
        <v>0.39817684211569998</v>
      </c>
      <c r="AY614" s="17"/>
      <c r="AZ614" s="17">
        <v>0.19702380059577701</v>
      </c>
      <c r="BA614" s="17">
        <v>0.532902334492668</v>
      </c>
      <c r="BB614" s="17"/>
      <c r="BC614" s="17">
        <v>0.47935495192636601</v>
      </c>
      <c r="BD614" s="17">
        <v>0.54126929608491403</v>
      </c>
      <c r="BE614" s="17"/>
      <c r="BF614" s="17">
        <v>0.51948213907610097</v>
      </c>
      <c r="BG614" s="17">
        <v>5.9309270603142297E-2</v>
      </c>
      <c r="BH614" s="17"/>
      <c r="BI614" s="17">
        <v>0.31610323463331202</v>
      </c>
      <c r="BJ614" s="17">
        <v>0.56480760115600404</v>
      </c>
      <c r="BK614" s="17"/>
      <c r="BL614" s="17">
        <v>0.65404649264530101</v>
      </c>
      <c r="BM614" s="17">
        <v>0.46542618189454998</v>
      </c>
      <c r="BN614" s="17">
        <v>0.28138511123454502</v>
      </c>
      <c r="BO614" s="17">
        <v>8.0625949833358298E-4</v>
      </c>
    </row>
    <row r="615" spans="2:67" x14ac:dyDescent="0.35">
      <c r="B615" t="s">
        <v>83</v>
      </c>
      <c r="C615" s="17">
        <v>7.9426255966373996E-2</v>
      </c>
      <c r="D615" s="17">
        <v>0.16841381238014699</v>
      </c>
      <c r="E615" s="17">
        <v>8.7778790481096505E-2</v>
      </c>
      <c r="F615" s="17">
        <v>1.20198876033054E-4</v>
      </c>
      <c r="G615" s="17">
        <v>6.1241143955956499E-2</v>
      </c>
      <c r="H615" s="17">
        <v>0.32398318448754299</v>
      </c>
      <c r="I615" s="17">
        <v>9.0939568498094495E-2</v>
      </c>
      <c r="J615" s="17">
        <v>1.1906537331262601E-2</v>
      </c>
      <c r="K615" s="17">
        <v>0</v>
      </c>
      <c r="L615" s="17">
        <v>9.8399730587276898E-2</v>
      </c>
      <c r="M615" s="17">
        <v>8.3092127560665099E-2</v>
      </c>
      <c r="N615" s="17">
        <v>8.2284025934486096E-2</v>
      </c>
      <c r="O615" s="17">
        <v>9.9571301771683805E-4</v>
      </c>
      <c r="P615" s="17">
        <v>2.00342126098032E-4</v>
      </c>
      <c r="Q615" s="17">
        <v>2.6911626619774899E-2</v>
      </c>
      <c r="R615" s="17">
        <v>3.56288933034842E-4</v>
      </c>
      <c r="S615" s="17">
        <v>0.14925077086791599</v>
      </c>
      <c r="T615" s="17"/>
      <c r="U615" s="17">
        <v>7.5367436100690993E-2</v>
      </c>
      <c r="V615" s="17">
        <v>0.105060801678554</v>
      </c>
      <c r="W615" s="17">
        <v>6.6978415990348705E-2</v>
      </c>
      <c r="X615" s="17">
        <v>7.7869286819271202E-2</v>
      </c>
      <c r="Y615" s="17"/>
      <c r="Z615" s="17">
        <v>7.6584533436176605E-2</v>
      </c>
      <c r="AA615" s="17">
        <v>3.6998816749630202E-2</v>
      </c>
      <c r="AB615" s="17">
        <v>3.7992183399953E-2</v>
      </c>
      <c r="AC615" s="17">
        <v>0.12517079178903701</v>
      </c>
      <c r="AD615" s="17">
        <v>1.23523938902886E-4</v>
      </c>
      <c r="AE615" s="17">
        <v>0.171361065185997</v>
      </c>
      <c r="AF615" s="17">
        <v>0.126951240955473</v>
      </c>
      <c r="AG615" s="17">
        <v>0.20144992586558699</v>
      </c>
      <c r="AH615" s="17">
        <v>2.41699888478605E-2</v>
      </c>
      <c r="AI615" s="17">
        <v>6.7704301900213301E-2</v>
      </c>
      <c r="AJ615" s="17"/>
      <c r="AK615" s="17">
        <v>0.13705961252448101</v>
      </c>
      <c r="AL615" s="17">
        <v>6.43627363974075E-2</v>
      </c>
      <c r="AM615" s="17">
        <v>6.6119003170717701E-4</v>
      </c>
      <c r="AN615" s="17">
        <v>2.2109243683035702E-2</v>
      </c>
      <c r="AO615" s="17">
        <v>1.4615286186991301E-2</v>
      </c>
      <c r="AP615" s="17">
        <v>0.134872978524368</v>
      </c>
      <c r="AQ615" s="17">
        <v>0.17142480167539301</v>
      </c>
      <c r="AR615" s="17"/>
      <c r="AS615" s="17">
        <v>5.81328995767302E-2</v>
      </c>
      <c r="AT615" s="17">
        <v>8.7357363027282198E-2</v>
      </c>
      <c r="AU615" s="17"/>
      <c r="AV615" s="17">
        <v>5.0324704097049297E-2</v>
      </c>
      <c r="AW615" s="17">
        <v>1.5872403565885E-3</v>
      </c>
      <c r="AX615" s="17">
        <v>0.10114257593437501</v>
      </c>
      <c r="AY615" s="17"/>
      <c r="AZ615" s="17">
        <v>0</v>
      </c>
      <c r="BA615" s="17">
        <v>8.3201761213643297E-2</v>
      </c>
      <c r="BB615" s="17"/>
      <c r="BC615" s="17">
        <v>9.7446868430137196E-2</v>
      </c>
      <c r="BD615" s="17">
        <v>6.8319973031482503E-2</v>
      </c>
      <c r="BE615" s="17"/>
      <c r="BF615" s="17">
        <v>7.9432442387491198E-2</v>
      </c>
      <c r="BG615" s="17">
        <v>7.7869286819271202E-2</v>
      </c>
      <c r="BH615" s="17"/>
      <c r="BI615" s="17">
        <v>9.7528208218298107E-2</v>
      </c>
      <c r="BJ615" s="17">
        <v>7.51920011230095E-2</v>
      </c>
      <c r="BK615" s="17"/>
      <c r="BL615" s="17">
        <v>8.1575724159886606E-2</v>
      </c>
      <c r="BM615" s="17">
        <v>8.7761631501376294E-2</v>
      </c>
      <c r="BN615" s="17">
        <v>6.3312238017225797E-2</v>
      </c>
      <c r="BO615" s="17">
        <v>3.5134511575955697E-4</v>
      </c>
    </row>
    <row r="616" spans="2:67" x14ac:dyDescent="0.35">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17"/>
      <c r="BB616" s="17"/>
      <c r="BC616" s="17"/>
      <c r="BD616" s="17"/>
      <c r="BE616" s="17"/>
      <c r="BF616" s="17"/>
      <c r="BG616" s="17"/>
      <c r="BH616" s="17"/>
      <c r="BI616" s="17"/>
      <c r="BJ616" s="17"/>
      <c r="BK616" s="17"/>
      <c r="BL616" s="17"/>
      <c r="BM616" s="17"/>
      <c r="BN616" s="17"/>
      <c r="BO616" s="17"/>
    </row>
    <row r="617" spans="2:67" x14ac:dyDescent="0.35">
      <c r="B617" s="6" t="s">
        <v>350</v>
      </c>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17"/>
      <c r="BB617" s="17"/>
      <c r="BC617" s="17"/>
      <c r="BD617" s="17"/>
      <c r="BE617" s="17"/>
      <c r="BF617" s="17"/>
      <c r="BG617" s="17"/>
      <c r="BH617" s="17"/>
      <c r="BI617" s="17"/>
      <c r="BJ617" s="17"/>
      <c r="BK617" s="17"/>
      <c r="BL617" s="17"/>
      <c r="BM617" s="17"/>
      <c r="BN617" s="17"/>
      <c r="BO617" s="17"/>
    </row>
    <row r="618" spans="2:67" x14ac:dyDescent="0.35">
      <c r="B618" s="24" t="s">
        <v>85</v>
      </c>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17"/>
      <c r="BB618" s="17"/>
      <c r="BC618" s="17"/>
      <c r="BD618" s="17"/>
      <c r="BE618" s="17"/>
      <c r="BF618" s="17"/>
      <c r="BG618" s="17"/>
      <c r="BH618" s="17"/>
      <c r="BI618" s="17"/>
      <c r="BJ618" s="17"/>
      <c r="BK618" s="17"/>
      <c r="BL618" s="17"/>
      <c r="BM618" s="17"/>
      <c r="BN618" s="17"/>
      <c r="BO618" s="17"/>
    </row>
    <row r="619" spans="2:67" x14ac:dyDescent="0.35">
      <c r="B619" t="s">
        <v>337</v>
      </c>
      <c r="C619" s="17">
        <v>0.32919975330060802</v>
      </c>
      <c r="D619" s="17">
        <v>0.36303983186676198</v>
      </c>
      <c r="E619" s="17">
        <v>0.37704034934289699</v>
      </c>
      <c r="F619" s="17">
        <v>0.27825201527486598</v>
      </c>
      <c r="G619" s="17">
        <v>0.18198287108748801</v>
      </c>
      <c r="H619" s="17">
        <v>0.319107590323573</v>
      </c>
      <c r="I619" s="17">
        <v>0.18622714874127699</v>
      </c>
      <c r="J619" s="17">
        <v>0.30418866656152499</v>
      </c>
      <c r="K619" s="17">
        <v>0.55653260590963205</v>
      </c>
      <c r="L619" s="17">
        <v>0.265753958326651</v>
      </c>
      <c r="M619" s="17">
        <v>0.29081411360054099</v>
      </c>
      <c r="N619" s="17">
        <v>0.42493564840335701</v>
      </c>
      <c r="O619" s="17">
        <v>0.49950214349114203</v>
      </c>
      <c r="P619" s="17">
        <v>0.428735622335563</v>
      </c>
      <c r="Q619" s="17">
        <v>6.9146305117030599E-2</v>
      </c>
      <c r="R619" s="17">
        <v>0.36813286206572998</v>
      </c>
      <c r="S619" s="17">
        <v>0.42073890086071097</v>
      </c>
      <c r="T619" s="17"/>
      <c r="U619" s="17">
        <v>0.32966220281958197</v>
      </c>
      <c r="V619" s="17">
        <v>0.332799912745122</v>
      </c>
      <c r="W619" s="17">
        <v>0.29576578575801998</v>
      </c>
      <c r="X619" s="17">
        <v>0.286239941983844</v>
      </c>
      <c r="Y619" s="17"/>
      <c r="Z619" s="17">
        <v>0.25025914924188603</v>
      </c>
      <c r="AA619" s="17">
        <v>0.47776541910839998</v>
      </c>
      <c r="AB619" s="17">
        <v>0.41949415268943302</v>
      </c>
      <c r="AC619" s="17">
        <v>0.128843538071165</v>
      </c>
      <c r="AD619" s="17">
        <v>0.49661392549634897</v>
      </c>
      <c r="AE619" s="17">
        <v>0.51662157640452999</v>
      </c>
      <c r="AF619" s="17">
        <v>0.188948842270626</v>
      </c>
      <c r="AG619" s="17">
        <v>0.43149204455394602</v>
      </c>
      <c r="AH619" s="17">
        <v>0.335980749792269</v>
      </c>
      <c r="AI619" s="17">
        <v>0.29882910264909002</v>
      </c>
      <c r="AJ619" s="17"/>
      <c r="AK619" s="17">
        <v>0.33970527790864002</v>
      </c>
      <c r="AL619" s="17">
        <v>0.246709725014121</v>
      </c>
      <c r="AM619" s="17">
        <v>0.32071625727777298</v>
      </c>
      <c r="AN619" s="17">
        <v>0.37492291262711103</v>
      </c>
      <c r="AO619" s="17">
        <v>0.425867068072175</v>
      </c>
      <c r="AP619" s="17">
        <v>0.205000328443081</v>
      </c>
      <c r="AQ619" s="17">
        <v>0.38763729342324399</v>
      </c>
      <c r="AR619" s="17"/>
      <c r="AS619" s="17">
        <v>0.29455610087108097</v>
      </c>
      <c r="AT619" s="17">
        <v>0.34210342669862098</v>
      </c>
      <c r="AU619" s="17"/>
      <c r="AV619" s="17">
        <v>0.30367371254219999</v>
      </c>
      <c r="AW619" s="17">
        <v>0.55795833983760901</v>
      </c>
      <c r="AX619" s="17">
        <v>0.100810318371998</v>
      </c>
      <c r="AY619" s="17"/>
      <c r="AZ619" s="17">
        <v>0.471493678945686</v>
      </c>
      <c r="BA619" s="17">
        <v>0.32243585065417102</v>
      </c>
      <c r="BB619" s="17"/>
      <c r="BC619" s="17">
        <v>0.294475483690886</v>
      </c>
      <c r="BD619" s="17">
        <v>0.35060066649201699</v>
      </c>
      <c r="BE619" s="17"/>
      <c r="BF619" s="17">
        <v>0.32937044870867899</v>
      </c>
      <c r="BG619" s="17">
        <v>0.286239941983844</v>
      </c>
      <c r="BH619" s="17"/>
      <c r="BI619" s="17">
        <v>0.29819878560426999</v>
      </c>
      <c r="BJ619" s="17">
        <v>0.33645123622302298</v>
      </c>
      <c r="BK619" s="17"/>
      <c r="BL619" s="17">
        <v>0.33042090854237399</v>
      </c>
      <c r="BM619" s="17">
        <v>0.33930797187920902</v>
      </c>
      <c r="BN619" s="17">
        <v>0.29402232782090199</v>
      </c>
      <c r="BO619" s="17">
        <v>0.29796073755423003</v>
      </c>
    </row>
    <row r="620" spans="2:67" x14ac:dyDescent="0.35">
      <c r="B620" t="s">
        <v>338</v>
      </c>
      <c r="C620" s="17">
        <v>0.23062273504683301</v>
      </c>
      <c r="D620" s="17">
        <v>0.23081542541175601</v>
      </c>
      <c r="E620" s="17">
        <v>0.239861566939051</v>
      </c>
      <c r="F620" s="17">
        <v>0.28340387635118103</v>
      </c>
      <c r="G620" s="17">
        <v>0.35647716410276298</v>
      </c>
      <c r="H620" s="17">
        <v>0.35934702227086901</v>
      </c>
      <c r="I620" s="17">
        <v>0.212323260668214</v>
      </c>
      <c r="J620" s="17">
        <v>0.196924351460916</v>
      </c>
      <c r="K620" s="17">
        <v>3.5360509497919601E-3</v>
      </c>
      <c r="L620" s="17">
        <v>0.327606240685965</v>
      </c>
      <c r="M620" s="17">
        <v>0.207357550670937</v>
      </c>
      <c r="N620" s="17">
        <v>0.142421014335154</v>
      </c>
      <c r="O620" s="17">
        <v>0.49950214349114203</v>
      </c>
      <c r="P620" s="17">
        <v>8.0878104543549906E-2</v>
      </c>
      <c r="Q620" s="17">
        <v>0.33189332150077699</v>
      </c>
      <c r="R620" s="17">
        <v>0.28723152751585901</v>
      </c>
      <c r="S620" s="17">
        <v>0.19540455662714001</v>
      </c>
      <c r="T620" s="17"/>
      <c r="U620" s="17">
        <v>0.18631097778017999</v>
      </c>
      <c r="V620" s="17">
        <v>0.43564691356638602</v>
      </c>
      <c r="W620" s="17">
        <v>0.50966319751639</v>
      </c>
      <c r="X620" s="17">
        <v>0.62648952531149604</v>
      </c>
      <c r="Y620" s="17"/>
      <c r="Z620" s="17">
        <v>0.21111799783951299</v>
      </c>
      <c r="AA620" s="17">
        <v>0.17612047486383001</v>
      </c>
      <c r="AB620" s="17">
        <v>0.16950492957543301</v>
      </c>
      <c r="AC620" s="17">
        <v>0.404050210025727</v>
      </c>
      <c r="AD620" s="17">
        <v>0.23857736537869301</v>
      </c>
      <c r="AE620" s="17">
        <v>0.24398008788278799</v>
      </c>
      <c r="AF620" s="17">
        <v>0.61992448929934396</v>
      </c>
      <c r="AG620" s="17">
        <v>0.28132527342229602</v>
      </c>
      <c r="AH620" s="17">
        <v>0.53076301136996895</v>
      </c>
      <c r="AI620" s="17">
        <v>0.60295654690626999</v>
      </c>
      <c r="AJ620" s="17"/>
      <c r="AK620" s="17">
        <v>0.16794862259002799</v>
      </c>
      <c r="AL620" s="17">
        <v>0.28779253869028498</v>
      </c>
      <c r="AM620" s="17">
        <v>0.328597468578329</v>
      </c>
      <c r="AN620" s="17">
        <v>0.189555086566913</v>
      </c>
      <c r="AO620" s="17">
        <v>0.23502351969601701</v>
      </c>
      <c r="AP620" s="17">
        <v>0.33013884360768397</v>
      </c>
      <c r="AQ620" s="17">
        <v>0.34075039802003398</v>
      </c>
      <c r="AR620" s="17"/>
      <c r="AS620" s="17">
        <v>0.44722524919109302</v>
      </c>
      <c r="AT620" s="17">
        <v>0.14994509560359801</v>
      </c>
      <c r="AU620" s="17"/>
      <c r="AV620" s="17">
        <v>0.45273011238973798</v>
      </c>
      <c r="AW620" s="17">
        <v>0.28931935567221201</v>
      </c>
      <c r="AX620" s="17">
        <v>0.59599987808195398</v>
      </c>
      <c r="AY620" s="17"/>
      <c r="AZ620" s="17">
        <v>0.45825285160256102</v>
      </c>
      <c r="BA620" s="17">
        <v>0.21980240001988099</v>
      </c>
      <c r="BB620" s="17"/>
      <c r="BC620" s="17">
        <v>0.29162435627892802</v>
      </c>
      <c r="BD620" s="17">
        <v>0.19302682834537799</v>
      </c>
      <c r="BE620" s="17"/>
      <c r="BF620" s="17">
        <v>0.22904980813596501</v>
      </c>
      <c r="BG620" s="17">
        <v>0.62648952531149604</v>
      </c>
      <c r="BH620" s="17"/>
      <c r="BI620" s="17">
        <v>0.47502733959930499</v>
      </c>
      <c r="BJ620" s="17">
        <v>0.173453686859951</v>
      </c>
      <c r="BK620" s="17"/>
      <c r="BL620" s="17">
        <v>8.2553372194207802E-2</v>
      </c>
      <c r="BM620" s="17">
        <v>0.26256014388228599</v>
      </c>
      <c r="BN620" s="17">
        <v>0.59052350062911196</v>
      </c>
      <c r="BO620" s="17">
        <v>0.70040592610604602</v>
      </c>
    </row>
    <row r="621" spans="2:67" x14ac:dyDescent="0.35">
      <c r="B621" t="s">
        <v>339</v>
      </c>
      <c r="C621" s="17">
        <v>0.39134714485362898</v>
      </c>
      <c r="D621" s="17">
        <v>0.28252451959701802</v>
      </c>
      <c r="E621" s="17">
        <v>0.357273545527101</v>
      </c>
      <c r="F621" s="17">
        <v>0.42261007785354499</v>
      </c>
      <c r="G621" s="17">
        <v>0.46153996480974901</v>
      </c>
      <c r="H621" s="17">
        <v>0</v>
      </c>
      <c r="I621" s="17">
        <v>0.60082844605549701</v>
      </c>
      <c r="J621" s="17">
        <v>0.459079130987185</v>
      </c>
      <c r="K621" s="17">
        <v>0.43993134314057603</v>
      </c>
      <c r="L621" s="17">
        <v>0.38175166039329</v>
      </c>
      <c r="M621" s="17">
        <v>0.44663554608642497</v>
      </c>
      <c r="N621" s="17">
        <v>0.37912770042142602</v>
      </c>
      <c r="O621" s="17">
        <v>0</v>
      </c>
      <c r="P621" s="17">
        <v>0.49018593099478902</v>
      </c>
      <c r="Q621" s="17">
        <v>0.49963070693218697</v>
      </c>
      <c r="R621" s="17">
        <v>0.25820949111403202</v>
      </c>
      <c r="S621" s="17">
        <v>0.379375285942605</v>
      </c>
      <c r="T621" s="17"/>
      <c r="U621" s="17">
        <v>0.436100959348591</v>
      </c>
      <c r="V621" s="17">
        <v>0.17879133565011801</v>
      </c>
      <c r="W621" s="17">
        <v>0.138761197557528</v>
      </c>
      <c r="X621" s="17">
        <v>2.8288630125967901E-2</v>
      </c>
      <c r="Y621" s="17"/>
      <c r="Z621" s="17">
        <v>0.48184334849763599</v>
      </c>
      <c r="AA621" s="17">
        <v>0.33621939089955399</v>
      </c>
      <c r="AB621" s="17">
        <v>0.38213194654565902</v>
      </c>
      <c r="AC621" s="17">
        <v>0.41338532045401899</v>
      </c>
      <c r="AD621" s="17">
        <v>0.26082053299952601</v>
      </c>
      <c r="AE621" s="17">
        <v>0.23817502252244399</v>
      </c>
      <c r="AF621" s="17">
        <v>0.19079870245347999</v>
      </c>
      <c r="AG621" s="17">
        <v>0.10029987927562201</v>
      </c>
      <c r="AH621" s="17">
        <v>6.8069588064832307E-2</v>
      </c>
      <c r="AI621" s="17">
        <v>3.9134548828526697E-2</v>
      </c>
      <c r="AJ621" s="17"/>
      <c r="AK621" s="17">
        <v>0.39719035950902798</v>
      </c>
      <c r="AL621" s="17">
        <v>0.43687080787617799</v>
      </c>
      <c r="AM621" s="17">
        <v>0.35002508411219002</v>
      </c>
      <c r="AN621" s="17">
        <v>0.41900259236318199</v>
      </c>
      <c r="AO621" s="17">
        <v>0.32344313054071899</v>
      </c>
      <c r="AP621" s="17">
        <v>0.418183267490148</v>
      </c>
      <c r="AQ621" s="17">
        <v>0.18887143447253199</v>
      </c>
      <c r="AR621" s="17"/>
      <c r="AS621" s="17">
        <v>0.225556904932698</v>
      </c>
      <c r="AT621" s="17">
        <v>0.45309880665862501</v>
      </c>
      <c r="AU621" s="17"/>
      <c r="AV621" s="17">
        <v>0.20699995573621199</v>
      </c>
      <c r="AW621" s="17">
        <v>0.15272230449017901</v>
      </c>
      <c r="AX621" s="17">
        <v>0.25536239844625702</v>
      </c>
      <c r="AY621" s="17"/>
      <c r="AZ621" s="17">
        <v>4.4347371628807699E-3</v>
      </c>
      <c r="BA621" s="17">
        <v>0.409738919811376</v>
      </c>
      <c r="BB621" s="17"/>
      <c r="BC621" s="17">
        <v>0.35476094119056301</v>
      </c>
      <c r="BD621" s="17">
        <v>0.41389558654575498</v>
      </c>
      <c r="BE621" s="17"/>
      <c r="BF621" s="17">
        <v>0.39278971220729197</v>
      </c>
      <c r="BG621" s="17">
        <v>2.8288630125967901E-2</v>
      </c>
      <c r="BH621" s="17"/>
      <c r="BI621" s="17">
        <v>0.212589262754456</v>
      </c>
      <c r="BJ621" s="17">
        <v>0.43316066957925897</v>
      </c>
      <c r="BK621" s="17"/>
      <c r="BL621" s="17">
        <v>0.51932261045356498</v>
      </c>
      <c r="BM621" s="17">
        <v>0.35455856825343202</v>
      </c>
      <c r="BN621" s="17">
        <v>0.106736259166455</v>
      </c>
      <c r="BO621" s="17">
        <v>9.3064610820478599E-4</v>
      </c>
    </row>
    <row r="622" spans="2:67" x14ac:dyDescent="0.35">
      <c r="B622" t="s">
        <v>83</v>
      </c>
      <c r="C622" s="17">
        <v>4.8830366798930297E-2</v>
      </c>
      <c r="D622" s="17">
        <v>0.123620223124464</v>
      </c>
      <c r="E622" s="17">
        <v>2.5824538190950801E-2</v>
      </c>
      <c r="F622" s="17">
        <v>1.5734030520406901E-2</v>
      </c>
      <c r="G622" s="17">
        <v>0</v>
      </c>
      <c r="H622" s="17">
        <v>0.32154538740555799</v>
      </c>
      <c r="I622" s="17">
        <v>6.2114453501250599E-4</v>
      </c>
      <c r="J622" s="17">
        <v>3.9807850990373199E-2</v>
      </c>
      <c r="K622" s="17">
        <v>0</v>
      </c>
      <c r="L622" s="17">
        <v>2.4888140594093701E-2</v>
      </c>
      <c r="M622" s="17">
        <v>5.5192789642097E-2</v>
      </c>
      <c r="N622" s="17">
        <v>5.3515636840063101E-2</v>
      </c>
      <c r="O622" s="17">
        <v>9.9571301771683805E-4</v>
      </c>
      <c r="P622" s="17">
        <v>2.00342126098032E-4</v>
      </c>
      <c r="Q622" s="17">
        <v>9.9329666450004794E-2</v>
      </c>
      <c r="R622" s="17">
        <v>8.6426119304378796E-2</v>
      </c>
      <c r="S622" s="17">
        <v>4.4812565695452203E-3</v>
      </c>
      <c r="T622" s="17"/>
      <c r="U622" s="17">
        <v>4.7925860051645897E-2</v>
      </c>
      <c r="V622" s="17">
        <v>5.2761838038374302E-2</v>
      </c>
      <c r="W622" s="17">
        <v>5.5809819168062602E-2</v>
      </c>
      <c r="X622" s="17">
        <v>5.8981902578692E-2</v>
      </c>
      <c r="Y622" s="17"/>
      <c r="Z622" s="17">
        <v>5.6779504420965403E-2</v>
      </c>
      <c r="AA622" s="17">
        <v>9.8947151282158807E-3</v>
      </c>
      <c r="AB622" s="17">
        <v>2.8868971189473899E-2</v>
      </c>
      <c r="AC622" s="17">
        <v>5.3720931449088898E-2</v>
      </c>
      <c r="AD622" s="17">
        <v>3.98817612543227E-3</v>
      </c>
      <c r="AE622" s="17">
        <v>1.22331319023809E-3</v>
      </c>
      <c r="AF622" s="17">
        <v>3.2796597654965201E-4</v>
      </c>
      <c r="AG622" s="17">
        <v>0.18688280274813701</v>
      </c>
      <c r="AH622" s="17">
        <v>6.5186650772929802E-2</v>
      </c>
      <c r="AI622" s="17">
        <v>5.90798016161133E-2</v>
      </c>
      <c r="AJ622" s="17"/>
      <c r="AK622" s="17">
        <v>9.5155739992304603E-2</v>
      </c>
      <c r="AL622" s="17">
        <v>2.8626928419416602E-2</v>
      </c>
      <c r="AM622" s="17">
        <v>6.6119003170717701E-4</v>
      </c>
      <c r="AN622" s="17">
        <v>1.6519408442793398E-2</v>
      </c>
      <c r="AO622" s="17">
        <v>1.5666281691088801E-2</v>
      </c>
      <c r="AP622" s="17">
        <v>4.6677560459086602E-2</v>
      </c>
      <c r="AQ622" s="17">
        <v>8.2740874084188995E-2</v>
      </c>
      <c r="AR622" s="17"/>
      <c r="AS622" s="17">
        <v>3.2661745005128098E-2</v>
      </c>
      <c r="AT622" s="17">
        <v>5.48526710391554E-2</v>
      </c>
      <c r="AU622" s="17"/>
      <c r="AV622" s="17">
        <v>3.6596219331849797E-2</v>
      </c>
      <c r="AW622" s="17">
        <v>0</v>
      </c>
      <c r="AX622" s="17">
        <v>4.7827405099791699E-2</v>
      </c>
      <c r="AY622" s="17"/>
      <c r="AZ622" s="17">
        <v>6.5818732288872694E-2</v>
      </c>
      <c r="BA622" s="17">
        <v>4.8022829514572297E-2</v>
      </c>
      <c r="BB622" s="17"/>
      <c r="BC622" s="17">
        <v>5.9139218839623399E-2</v>
      </c>
      <c r="BD622" s="17">
        <v>4.2476918616849803E-2</v>
      </c>
      <c r="BE622" s="17"/>
      <c r="BF622" s="17">
        <v>4.8790030948065E-2</v>
      </c>
      <c r="BG622" s="17">
        <v>5.8981902578692E-2</v>
      </c>
      <c r="BH622" s="17"/>
      <c r="BI622" s="17">
        <v>1.41846120419683E-2</v>
      </c>
      <c r="BJ622" s="17">
        <v>5.69344073377673E-2</v>
      </c>
      <c r="BK622" s="17"/>
      <c r="BL622" s="17">
        <v>6.77031088098526E-2</v>
      </c>
      <c r="BM622" s="17">
        <v>4.35733159850736E-2</v>
      </c>
      <c r="BN622" s="17">
        <v>8.7179123835313295E-3</v>
      </c>
      <c r="BO622" s="17">
        <v>7.0269023151911395E-4</v>
      </c>
    </row>
    <row r="623" spans="2:67" x14ac:dyDescent="0.35">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17"/>
      <c r="BB623" s="17"/>
      <c r="BC623" s="17"/>
      <c r="BD623" s="17"/>
      <c r="BE623" s="17"/>
      <c r="BF623" s="17"/>
      <c r="BG623" s="17"/>
      <c r="BH623" s="17"/>
      <c r="BI623" s="17"/>
      <c r="BJ623" s="17"/>
      <c r="BK623" s="17"/>
      <c r="BL623" s="17"/>
      <c r="BM623" s="17"/>
      <c r="BN623" s="17"/>
      <c r="BO623" s="17"/>
    </row>
    <row r="624" spans="2:67" x14ac:dyDescent="0.35">
      <c r="B624" s="6" t="s">
        <v>351</v>
      </c>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17"/>
      <c r="BB624" s="17"/>
      <c r="BC624" s="17"/>
      <c r="BD624" s="17"/>
      <c r="BE624" s="17"/>
      <c r="BF624" s="17"/>
      <c r="BG624" s="17"/>
      <c r="BH624" s="17"/>
      <c r="BI624" s="17"/>
      <c r="BJ624" s="17"/>
      <c r="BK624" s="17"/>
      <c r="BL624" s="17"/>
      <c r="BM624" s="17"/>
      <c r="BN624" s="17"/>
      <c r="BO624" s="17"/>
    </row>
    <row r="625" spans="2:67" x14ac:dyDescent="0.35">
      <c r="B625" s="24" t="s">
        <v>85</v>
      </c>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17"/>
      <c r="BB625" s="17"/>
      <c r="BC625" s="17"/>
      <c r="BD625" s="17"/>
      <c r="BE625" s="17"/>
      <c r="BF625" s="17"/>
      <c r="BG625" s="17"/>
      <c r="BH625" s="17"/>
      <c r="BI625" s="17"/>
      <c r="BJ625" s="17"/>
      <c r="BK625" s="17"/>
      <c r="BL625" s="17"/>
      <c r="BM625" s="17"/>
      <c r="BN625" s="17"/>
      <c r="BO625" s="17"/>
    </row>
    <row r="626" spans="2:67" x14ac:dyDescent="0.35">
      <c r="B626" t="s">
        <v>337</v>
      </c>
      <c r="C626" s="17">
        <v>0.47197034708824498</v>
      </c>
      <c r="D626" s="17">
        <v>0.51050614972059905</v>
      </c>
      <c r="E626" s="17">
        <v>0.54503209217715898</v>
      </c>
      <c r="F626" s="17">
        <v>0.49048381235956401</v>
      </c>
      <c r="G626" s="17">
        <v>0.178589467191442</v>
      </c>
      <c r="H626" s="17">
        <v>0.32642098156952798</v>
      </c>
      <c r="I626" s="17">
        <v>0.28399930712450899</v>
      </c>
      <c r="J626" s="17">
        <v>0.56332675280840805</v>
      </c>
      <c r="K626" s="17">
        <v>0.98540806753279198</v>
      </c>
      <c r="L626" s="17">
        <v>0.50201079689386496</v>
      </c>
      <c r="M626" s="17">
        <v>0.36691271801971398</v>
      </c>
      <c r="N626" s="17">
        <v>0.373351120095814</v>
      </c>
      <c r="O626" s="17">
        <v>0.96513715368800301</v>
      </c>
      <c r="P626" s="17">
        <v>0.52282425308304803</v>
      </c>
      <c r="Q626" s="17">
        <v>0.364975286718211</v>
      </c>
      <c r="R626" s="17">
        <v>0.37071710997646701</v>
      </c>
      <c r="S626" s="17">
        <v>0.50578498736545596</v>
      </c>
      <c r="T626" s="17"/>
      <c r="U626" s="17">
        <v>0.49258844687342201</v>
      </c>
      <c r="V626" s="17">
        <v>0.35953354199630699</v>
      </c>
      <c r="W626" s="17">
        <v>0.43443993007201498</v>
      </c>
      <c r="X626" s="17">
        <v>0.393715149703737</v>
      </c>
      <c r="Y626" s="17"/>
      <c r="Z626" s="17">
        <v>0.47759970673441698</v>
      </c>
      <c r="AA626" s="17">
        <v>0.58938221562223903</v>
      </c>
      <c r="AB626" s="17">
        <v>0.48820494208870002</v>
      </c>
      <c r="AC626" s="17">
        <v>0.40739128373072397</v>
      </c>
      <c r="AD626" s="17">
        <v>0.38676061928926903</v>
      </c>
      <c r="AE626" s="17">
        <v>0.46602576046723998</v>
      </c>
      <c r="AF626" s="17">
        <v>0.48314887286278302</v>
      </c>
      <c r="AG626" s="17">
        <v>0.35737131504709402</v>
      </c>
      <c r="AH626" s="17">
        <v>0.34335816762141502</v>
      </c>
      <c r="AI626" s="17">
        <v>0.55922574021248606</v>
      </c>
      <c r="AJ626" s="17"/>
      <c r="AK626" s="17">
        <v>0.51134478324337895</v>
      </c>
      <c r="AL626" s="17">
        <v>0.472495181703869</v>
      </c>
      <c r="AM626" s="17">
        <v>0.446482542475444</v>
      </c>
      <c r="AN626" s="17">
        <v>0.52074785664365097</v>
      </c>
      <c r="AO626" s="17">
        <v>0.49114909404596202</v>
      </c>
      <c r="AP626" s="17">
        <v>0.363808318508897</v>
      </c>
      <c r="AQ626" s="17">
        <v>0.41813613646479902</v>
      </c>
      <c r="AR626" s="17"/>
      <c r="AS626" s="17">
        <v>0.334004535241544</v>
      </c>
      <c r="AT626" s="17">
        <v>0.52335828257752603</v>
      </c>
      <c r="AU626" s="17"/>
      <c r="AV626" s="17">
        <v>0.28885858769741202</v>
      </c>
      <c r="AW626" s="17">
        <v>0.47266685357564098</v>
      </c>
      <c r="AX626" s="17">
        <v>0.27939681304516201</v>
      </c>
      <c r="AY626" s="17"/>
      <c r="AZ626" s="17">
        <v>0.47712160705515799</v>
      </c>
      <c r="BA626" s="17">
        <v>0.47172548336152798</v>
      </c>
      <c r="BB626" s="17"/>
      <c r="BC626" s="17">
        <v>0.40399148937075002</v>
      </c>
      <c r="BD626" s="17">
        <v>0.51386639412434998</v>
      </c>
      <c r="BE626" s="17"/>
      <c r="BF626" s="17">
        <v>0.47228128427446098</v>
      </c>
      <c r="BG626" s="17">
        <v>0.393715149703737</v>
      </c>
      <c r="BH626" s="17"/>
      <c r="BI626" s="17">
        <v>0.42727000811871502</v>
      </c>
      <c r="BJ626" s="17">
        <v>0.48242627052388698</v>
      </c>
      <c r="BK626" s="17"/>
      <c r="BL626" s="17">
        <v>0.52189237980931102</v>
      </c>
      <c r="BM626" s="17">
        <v>0.48900534101270798</v>
      </c>
      <c r="BN626" s="17">
        <v>0.265011963053705</v>
      </c>
      <c r="BO626" s="17">
        <v>0.37218918544167801</v>
      </c>
    </row>
    <row r="627" spans="2:67" x14ac:dyDescent="0.35">
      <c r="B627" t="s">
        <v>338</v>
      </c>
      <c r="C627" s="17">
        <v>0.31871314762518799</v>
      </c>
      <c r="D627" s="17">
        <v>0.23765053467847</v>
      </c>
      <c r="E627" s="17">
        <v>0.34843047969673402</v>
      </c>
      <c r="F627" s="17">
        <v>0.39114445874494902</v>
      </c>
      <c r="G627" s="17">
        <v>0.44833888003669797</v>
      </c>
      <c r="H627" s="17">
        <v>0.35447142810689902</v>
      </c>
      <c r="I627" s="17">
        <v>0.106782774869119</v>
      </c>
      <c r="J627" s="17">
        <v>0.278015034854665</v>
      </c>
      <c r="K627" s="17">
        <v>1.4591932467208E-2</v>
      </c>
      <c r="L627" s="17">
        <v>0.359990240008149</v>
      </c>
      <c r="M627" s="17">
        <v>0.34813925532590401</v>
      </c>
      <c r="N627" s="17">
        <v>0.54254405369412695</v>
      </c>
      <c r="O627" s="17">
        <v>3.3867133294280101E-2</v>
      </c>
      <c r="P627" s="17">
        <v>0.18368550827774599</v>
      </c>
      <c r="Q627" s="17">
        <v>0.331070964567448</v>
      </c>
      <c r="R627" s="17">
        <v>0.37071710997646701</v>
      </c>
      <c r="S627" s="17">
        <v>0.34496424176662799</v>
      </c>
      <c r="T627" s="17"/>
      <c r="U627" s="17">
        <v>0.277771963396646</v>
      </c>
      <c r="V627" s="17">
        <v>0.52995684015710398</v>
      </c>
      <c r="W627" s="17">
        <v>0.46317669619302099</v>
      </c>
      <c r="X627" s="17">
        <v>0.52233291524564496</v>
      </c>
      <c r="Y627" s="17"/>
      <c r="Z627" s="17">
        <v>0.31025280037456598</v>
      </c>
      <c r="AA627" s="17">
        <v>0.247372747098806</v>
      </c>
      <c r="AB627" s="17">
        <v>0.28462441773255198</v>
      </c>
      <c r="AC627" s="17">
        <v>0.29742648045412801</v>
      </c>
      <c r="AD627" s="17">
        <v>0.61305804724743895</v>
      </c>
      <c r="AE627" s="17">
        <v>0.35989033244285201</v>
      </c>
      <c r="AF627" s="17">
        <v>0.49128387013531499</v>
      </c>
      <c r="AG627" s="17">
        <v>0.44145643202555501</v>
      </c>
      <c r="AH627" s="17">
        <v>0.60906497952030803</v>
      </c>
      <c r="AI627" s="17">
        <v>0.36753514374655799</v>
      </c>
      <c r="AJ627" s="17"/>
      <c r="AK627" s="17">
        <v>0.24468594150921</v>
      </c>
      <c r="AL627" s="17">
        <v>0.37838180654527198</v>
      </c>
      <c r="AM627" s="17">
        <v>0.49640521681962702</v>
      </c>
      <c r="AN627" s="17">
        <v>0.25746509696019199</v>
      </c>
      <c r="AO627" s="17">
        <v>0.43090407465881397</v>
      </c>
      <c r="AP627" s="17">
        <v>0.38983014638681102</v>
      </c>
      <c r="AQ627" s="17">
        <v>0.333861558930171</v>
      </c>
      <c r="AR627" s="17"/>
      <c r="AS627" s="17">
        <v>0.54984665532197796</v>
      </c>
      <c r="AT627" s="17">
        <v>0.23262316907215799</v>
      </c>
      <c r="AU627" s="17"/>
      <c r="AV627" s="17">
        <v>0.55925573668906103</v>
      </c>
      <c r="AW627" s="17">
        <v>0.490799833699336</v>
      </c>
      <c r="AX627" s="17">
        <v>0.61023872733561102</v>
      </c>
      <c r="AY627" s="17"/>
      <c r="AZ627" s="17">
        <v>0.52143448923411695</v>
      </c>
      <c r="BA627" s="17">
        <v>0.309076844369222</v>
      </c>
      <c r="BB627" s="17"/>
      <c r="BC627" s="17">
        <v>0.39649347145629099</v>
      </c>
      <c r="BD627" s="17">
        <v>0.27077635940709699</v>
      </c>
      <c r="BE627" s="17"/>
      <c r="BF627" s="17">
        <v>0.31790409008373399</v>
      </c>
      <c r="BG627" s="17">
        <v>0.52233291524564496</v>
      </c>
      <c r="BH627" s="17"/>
      <c r="BI627" s="17">
        <v>0.46262744031697001</v>
      </c>
      <c r="BJ627" s="17">
        <v>0.28504993923865701</v>
      </c>
      <c r="BK627" s="17"/>
      <c r="BL627" s="17">
        <v>0.17249095039541701</v>
      </c>
      <c r="BM627" s="17">
        <v>0.35621236639589199</v>
      </c>
      <c r="BN627" s="17">
        <v>0.66210394473338396</v>
      </c>
      <c r="BO627" s="17">
        <v>0.62654846993824498</v>
      </c>
    </row>
    <row r="628" spans="2:67" x14ac:dyDescent="0.35">
      <c r="B628" t="s">
        <v>339</v>
      </c>
      <c r="C628" s="17">
        <v>0.16589687018579699</v>
      </c>
      <c r="D628" s="17">
        <v>0.188334471733652</v>
      </c>
      <c r="E628" s="17">
        <v>8.1291948749685095E-2</v>
      </c>
      <c r="F628" s="17">
        <v>0.118251530019454</v>
      </c>
      <c r="G628" s="17">
        <v>0.14703320150663601</v>
      </c>
      <c r="H628" s="17">
        <v>0</v>
      </c>
      <c r="I628" s="17">
        <v>0.60020730152048396</v>
      </c>
      <c r="J628" s="17">
        <v>0.158494443301336</v>
      </c>
      <c r="K628" s="17">
        <v>0</v>
      </c>
      <c r="L628" s="17">
        <v>0.115465287709814</v>
      </c>
      <c r="M628" s="17">
        <v>0.21839982851974299</v>
      </c>
      <c r="N628" s="17">
        <v>6.9334552763530705E-2</v>
      </c>
      <c r="O628" s="17">
        <v>9.9571301771683805E-4</v>
      </c>
      <c r="P628" s="17">
        <v>0.29349023863920698</v>
      </c>
      <c r="Q628" s="17">
        <v>0.20462408226433601</v>
      </c>
      <c r="R628" s="17">
        <v>0.172317805209205</v>
      </c>
      <c r="S628" s="17">
        <v>0.14925077086791599</v>
      </c>
      <c r="T628" s="17"/>
      <c r="U628" s="17">
        <v>0.18751940521397201</v>
      </c>
      <c r="V628" s="17">
        <v>5.9679816641451403E-2</v>
      </c>
      <c r="W628" s="17">
        <v>5.8227812588962501E-2</v>
      </c>
      <c r="X628" s="17">
        <v>3.8301158324345101E-2</v>
      </c>
      <c r="Y628" s="17"/>
      <c r="Z628" s="17">
        <v>0.165283500931206</v>
      </c>
      <c r="AA628" s="17">
        <v>0.14823383828724099</v>
      </c>
      <c r="AB628" s="17">
        <v>0.19830166898927401</v>
      </c>
      <c r="AC628" s="17">
        <v>0.24931010579087201</v>
      </c>
      <c r="AD628" s="17">
        <v>0</v>
      </c>
      <c r="AE628" s="17">
        <v>7.4360993311720094E-2</v>
      </c>
      <c r="AF628" s="17">
        <v>2.5330702418351201E-2</v>
      </c>
      <c r="AG628" s="17">
        <v>2.38495048655578E-2</v>
      </c>
      <c r="AH628" s="17">
        <v>2.1095478015860598E-2</v>
      </c>
      <c r="AI628" s="17">
        <v>1.30544248721472E-2</v>
      </c>
      <c r="AJ628" s="17"/>
      <c r="AK628" s="17">
        <v>0.15836172404124901</v>
      </c>
      <c r="AL628" s="17">
        <v>0.14250410296369501</v>
      </c>
      <c r="AM628" s="17">
        <v>4.2992908652341601E-2</v>
      </c>
      <c r="AN628" s="17">
        <v>0.21487708159864699</v>
      </c>
      <c r="AO628" s="17">
        <v>6.3705023560223895E-2</v>
      </c>
      <c r="AP628" s="17">
        <v>0.156363059319686</v>
      </c>
      <c r="AQ628" s="17">
        <v>0.19194649569943301</v>
      </c>
      <c r="AR628" s="17"/>
      <c r="AS628" s="17">
        <v>8.1578721557874406E-2</v>
      </c>
      <c r="AT628" s="17">
        <v>0.197302734611702</v>
      </c>
      <c r="AU628" s="17"/>
      <c r="AV628" s="17">
        <v>0.10777383399300999</v>
      </c>
      <c r="AW628" s="17">
        <v>3.63141010092215E-2</v>
      </c>
      <c r="AX628" s="17">
        <v>9.3207593421841095E-2</v>
      </c>
      <c r="AY628" s="17"/>
      <c r="AZ628" s="17">
        <v>1.3086533329525201E-3</v>
      </c>
      <c r="BA628" s="17">
        <v>0.17372052583726999</v>
      </c>
      <c r="BB628" s="17"/>
      <c r="BC628" s="17">
        <v>0.14368183753993299</v>
      </c>
      <c r="BD628" s="17">
        <v>0.17958821605259001</v>
      </c>
      <c r="BE628" s="17"/>
      <c r="BF628" s="17">
        <v>0.16640385570171801</v>
      </c>
      <c r="BG628" s="17">
        <v>3.8301158324345101E-2</v>
      </c>
      <c r="BH628" s="17"/>
      <c r="BI628" s="17">
        <v>7.7219524594191805E-2</v>
      </c>
      <c r="BJ628" s="17">
        <v>0.18663952130112399</v>
      </c>
      <c r="BK628" s="17"/>
      <c r="BL628" s="17">
        <v>0.24405960800766899</v>
      </c>
      <c r="BM628" s="17">
        <v>0.119239405118907</v>
      </c>
      <c r="BN628" s="17">
        <v>6.6437132530051096E-2</v>
      </c>
      <c r="BO628" s="17">
        <v>9.35182943472115E-4</v>
      </c>
    </row>
    <row r="629" spans="2:67" x14ac:dyDescent="0.35">
      <c r="B629" t="s">
        <v>83</v>
      </c>
      <c r="C629" s="17">
        <v>4.3419635100769197E-2</v>
      </c>
      <c r="D629" s="17">
        <v>6.3508843867278605E-2</v>
      </c>
      <c r="E629" s="17">
        <v>2.52454793764216E-2</v>
      </c>
      <c r="F629" s="17">
        <v>1.20198876033054E-4</v>
      </c>
      <c r="G629" s="17">
        <v>0.22603845126522401</v>
      </c>
      <c r="H629" s="17">
        <v>0.319107590323573</v>
      </c>
      <c r="I629" s="17">
        <v>9.0106164858873797E-3</v>
      </c>
      <c r="J629" s="17">
        <v>1.6376903559032799E-4</v>
      </c>
      <c r="K629" s="17">
        <v>0</v>
      </c>
      <c r="L629" s="17">
        <v>2.2533675388171599E-2</v>
      </c>
      <c r="M629" s="17">
        <v>6.6548198134639594E-2</v>
      </c>
      <c r="N629" s="17">
        <v>1.47702734465282E-2</v>
      </c>
      <c r="O629" s="17">
        <v>0</v>
      </c>
      <c r="P629" s="17">
        <v>0</v>
      </c>
      <c r="Q629" s="17">
        <v>9.9329666450004794E-2</v>
      </c>
      <c r="R629" s="17">
        <v>8.6247974837861396E-2</v>
      </c>
      <c r="S629" s="17">
        <v>0</v>
      </c>
      <c r="T629" s="17"/>
      <c r="U629" s="17">
        <v>4.21201845159591E-2</v>
      </c>
      <c r="V629" s="17">
        <v>5.0829801205137699E-2</v>
      </c>
      <c r="W629" s="17">
        <v>4.4155561146001998E-2</v>
      </c>
      <c r="X629" s="17">
        <v>4.5650776726273601E-2</v>
      </c>
      <c r="Y629" s="17"/>
      <c r="Z629" s="17">
        <v>4.6863991959810503E-2</v>
      </c>
      <c r="AA629" s="17">
        <v>1.50111989917147E-2</v>
      </c>
      <c r="AB629" s="17">
        <v>2.8868971189473899E-2</v>
      </c>
      <c r="AC629" s="17">
        <v>4.5872130024276203E-2</v>
      </c>
      <c r="AD629" s="17">
        <v>1.8133346329245E-4</v>
      </c>
      <c r="AE629" s="17">
        <v>9.9722913778187497E-2</v>
      </c>
      <c r="AF629" s="17">
        <v>2.36554583550442E-4</v>
      </c>
      <c r="AG629" s="17">
        <v>0.17732274806179299</v>
      </c>
      <c r="AH629" s="17">
        <v>2.6481374842415899E-2</v>
      </c>
      <c r="AI629" s="17">
        <v>6.0184691168808202E-2</v>
      </c>
      <c r="AJ629" s="17"/>
      <c r="AK629" s="17">
        <v>8.5607551206161203E-2</v>
      </c>
      <c r="AL629" s="17">
        <v>6.6189087871637402E-3</v>
      </c>
      <c r="AM629" s="17">
        <v>1.41193320525872E-2</v>
      </c>
      <c r="AN629" s="17">
        <v>6.9099647975104797E-3</v>
      </c>
      <c r="AO629" s="17">
        <v>1.4241807735000099E-2</v>
      </c>
      <c r="AP629" s="17">
        <v>8.9998475784606305E-2</v>
      </c>
      <c r="AQ629" s="17">
        <v>5.60558089055972E-2</v>
      </c>
      <c r="AR629" s="17"/>
      <c r="AS629" s="17">
        <v>3.4570087878603099E-2</v>
      </c>
      <c r="AT629" s="17">
        <v>4.6715813738614102E-2</v>
      </c>
      <c r="AU629" s="17"/>
      <c r="AV629" s="17">
        <v>4.4111841620517601E-2</v>
      </c>
      <c r="AW629" s="17">
        <v>2.1921171580078599E-4</v>
      </c>
      <c r="AX629" s="17">
        <v>1.7156866197385701E-2</v>
      </c>
      <c r="AY629" s="17"/>
      <c r="AZ629" s="17">
        <v>1.3525037777273099E-4</v>
      </c>
      <c r="BA629" s="17">
        <v>4.5477146431980399E-2</v>
      </c>
      <c r="BB629" s="17"/>
      <c r="BC629" s="17">
        <v>5.5833201633025097E-2</v>
      </c>
      <c r="BD629" s="17">
        <v>3.57690304159635E-2</v>
      </c>
      <c r="BE629" s="17"/>
      <c r="BF629" s="17">
        <v>4.3410769940086302E-2</v>
      </c>
      <c r="BG629" s="17">
        <v>4.5650776726273601E-2</v>
      </c>
      <c r="BH629" s="17"/>
      <c r="BI629" s="17">
        <v>3.2883026970122797E-2</v>
      </c>
      <c r="BJ629" s="17">
        <v>4.58842689363314E-2</v>
      </c>
      <c r="BK629" s="17"/>
      <c r="BL629" s="17">
        <v>6.1557061787602597E-2</v>
      </c>
      <c r="BM629" s="17">
        <v>3.55428874724927E-2</v>
      </c>
      <c r="BN629" s="17">
        <v>6.4469596828594603E-3</v>
      </c>
      <c r="BO629" s="17">
        <v>3.2716167660509901E-4</v>
      </c>
    </row>
    <row r="630" spans="2:67" x14ac:dyDescent="0.35">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17"/>
      <c r="BB630" s="17"/>
      <c r="BC630" s="17"/>
      <c r="BD630" s="17"/>
      <c r="BE630" s="17"/>
      <c r="BF630" s="17"/>
      <c r="BG630" s="17"/>
      <c r="BH630" s="17"/>
      <c r="BI630" s="17"/>
      <c r="BJ630" s="17"/>
      <c r="BK630" s="17"/>
      <c r="BL630" s="17"/>
      <c r="BM630" s="17"/>
      <c r="BN630" s="17"/>
      <c r="BO630" s="17"/>
    </row>
    <row r="631" spans="2:67" x14ac:dyDescent="0.35">
      <c r="B631" s="6" t="s">
        <v>352</v>
      </c>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17"/>
      <c r="BB631" s="17"/>
      <c r="BC631" s="17"/>
      <c r="BD631" s="17"/>
      <c r="BE631" s="17"/>
      <c r="BF631" s="17"/>
      <c r="BG631" s="17"/>
      <c r="BH631" s="17"/>
      <c r="BI631" s="17"/>
      <c r="BJ631" s="17"/>
      <c r="BK631" s="17"/>
      <c r="BL631" s="17"/>
      <c r="BM631" s="17"/>
      <c r="BN631" s="17"/>
      <c r="BO631" s="17"/>
    </row>
    <row r="632" spans="2:67" x14ac:dyDescent="0.35">
      <c r="B632" s="24" t="s">
        <v>85</v>
      </c>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17"/>
      <c r="BB632" s="17"/>
      <c r="BC632" s="17"/>
      <c r="BD632" s="17"/>
      <c r="BE632" s="17"/>
      <c r="BF632" s="17"/>
      <c r="BG632" s="17"/>
      <c r="BH632" s="17"/>
      <c r="BI632" s="17"/>
      <c r="BJ632" s="17"/>
      <c r="BK632" s="17"/>
      <c r="BL632" s="17"/>
      <c r="BM632" s="17"/>
      <c r="BN632" s="17"/>
      <c r="BO632" s="17"/>
    </row>
    <row r="633" spans="2:67" x14ac:dyDescent="0.35">
      <c r="B633" t="s">
        <v>337</v>
      </c>
      <c r="C633" s="17">
        <v>0.46848538732101802</v>
      </c>
      <c r="D633" s="17">
        <v>0.49249836233024202</v>
      </c>
      <c r="E633" s="17">
        <v>0.47176221163524001</v>
      </c>
      <c r="F633" s="17">
        <v>0.48898054835028698</v>
      </c>
      <c r="G633" s="17">
        <v>0.20581663527337399</v>
      </c>
      <c r="H633" s="17">
        <v>0.35690922518888402</v>
      </c>
      <c r="I633" s="17">
        <v>0.57136547418878803</v>
      </c>
      <c r="J633" s="17">
        <v>0.58603385643435402</v>
      </c>
      <c r="K633" s="17">
        <v>0.54459271165476797</v>
      </c>
      <c r="L633" s="17">
        <v>0.44207053417743902</v>
      </c>
      <c r="M633" s="17">
        <v>0.40993502134496801</v>
      </c>
      <c r="N633" s="17">
        <v>0.38928034427622898</v>
      </c>
      <c r="O633" s="17">
        <v>0.49751071745570802</v>
      </c>
      <c r="P633" s="17">
        <v>0.59980756068394903</v>
      </c>
      <c r="Q633" s="17">
        <v>0.145163487329421</v>
      </c>
      <c r="R633" s="17">
        <v>0.45678694034781098</v>
      </c>
      <c r="S633" s="17">
        <v>0.80428652910128695</v>
      </c>
      <c r="T633" s="17"/>
      <c r="U633" s="17">
        <v>0.48962277340585802</v>
      </c>
      <c r="V633" s="17">
        <v>0.35762242653786602</v>
      </c>
      <c r="W633" s="17">
        <v>0.40411647012672602</v>
      </c>
      <c r="X633" s="17">
        <v>0.372017423530007</v>
      </c>
      <c r="Y633" s="17"/>
      <c r="Z633" s="17">
        <v>0.395809654568541</v>
      </c>
      <c r="AA633" s="17">
        <v>0.59213562023076505</v>
      </c>
      <c r="AB633" s="17">
        <v>0.59708629099287902</v>
      </c>
      <c r="AC633" s="17">
        <v>0.34208361537520499</v>
      </c>
      <c r="AD633" s="17">
        <v>0.52351016532323602</v>
      </c>
      <c r="AE633" s="17">
        <v>0.65411116461669505</v>
      </c>
      <c r="AF633" s="17">
        <v>0.39170009324163702</v>
      </c>
      <c r="AG633" s="17">
        <v>0.55741511777569297</v>
      </c>
      <c r="AH633" s="17">
        <v>0.38287069469678198</v>
      </c>
      <c r="AI633" s="17">
        <v>0.48383654983429403</v>
      </c>
      <c r="AJ633" s="17"/>
      <c r="AK633" s="17">
        <v>0.57453338823158095</v>
      </c>
      <c r="AL633" s="17">
        <v>0.448850271024342</v>
      </c>
      <c r="AM633" s="17">
        <v>0.380860625042654</v>
      </c>
      <c r="AN633" s="17">
        <v>0.45846251518736197</v>
      </c>
      <c r="AO633" s="17">
        <v>0.53179612566639001</v>
      </c>
      <c r="AP633" s="17">
        <v>0.42844871172072002</v>
      </c>
      <c r="AQ633" s="17">
        <v>0.42783700940643998</v>
      </c>
      <c r="AR633" s="17"/>
      <c r="AS633" s="17">
        <v>0.40108909152879701</v>
      </c>
      <c r="AT633" s="17">
        <v>0.49358839258028803</v>
      </c>
      <c r="AU633" s="17"/>
      <c r="AV633" s="17">
        <v>0.37018578022807003</v>
      </c>
      <c r="AW633" s="17">
        <v>0.55957915087722498</v>
      </c>
      <c r="AX633" s="17">
        <v>0.328823569326684</v>
      </c>
      <c r="AY633" s="17"/>
      <c r="AZ633" s="17">
        <v>0.47612408526255301</v>
      </c>
      <c r="BA633" s="17">
        <v>0.46812228391384297</v>
      </c>
      <c r="BB633" s="17"/>
      <c r="BC633" s="17">
        <v>0.41220749106691701</v>
      </c>
      <c r="BD633" s="17">
        <v>0.50317001527333505</v>
      </c>
      <c r="BE633" s="17"/>
      <c r="BF633" s="17">
        <v>0.46886869064429498</v>
      </c>
      <c r="BG633" s="17">
        <v>0.372017423530007</v>
      </c>
      <c r="BH633" s="17"/>
      <c r="BI633" s="17">
        <v>0.43312706138500101</v>
      </c>
      <c r="BJ633" s="17">
        <v>0.47675610645474698</v>
      </c>
      <c r="BK633" s="17"/>
      <c r="BL633" s="17">
        <v>0.518994819218351</v>
      </c>
      <c r="BM633" s="17">
        <v>0.48243999802698001</v>
      </c>
      <c r="BN633" s="17">
        <v>0.28296933564520699</v>
      </c>
      <c r="BO633" s="17">
        <v>0.42231804823668501</v>
      </c>
    </row>
    <row r="634" spans="2:67" x14ac:dyDescent="0.35">
      <c r="B634" t="s">
        <v>338</v>
      </c>
      <c r="C634" s="17">
        <v>0.30586052929885699</v>
      </c>
      <c r="D634" s="17">
        <v>0.27685704388556798</v>
      </c>
      <c r="E634" s="17">
        <v>0.42190165869377499</v>
      </c>
      <c r="F634" s="17">
        <v>0.33631774870056402</v>
      </c>
      <c r="G634" s="17">
        <v>0.42111171195476599</v>
      </c>
      <c r="H634" s="17">
        <v>0.32398318448754299</v>
      </c>
      <c r="I634" s="17">
        <v>0.110509642079195</v>
      </c>
      <c r="J634" s="17">
        <v>0.203839196460469</v>
      </c>
      <c r="K634" s="17">
        <v>1.5475945204656E-2</v>
      </c>
      <c r="L634" s="17">
        <v>0.26910941775091302</v>
      </c>
      <c r="M634" s="17">
        <v>0.27532270347845</v>
      </c>
      <c r="N634" s="17">
        <v>0.52821501327539</v>
      </c>
      <c r="O634" s="17">
        <v>0.50149356952657498</v>
      </c>
      <c r="P634" s="17">
        <v>8.3183335827492697E-2</v>
      </c>
      <c r="Q634" s="17">
        <v>0.45453547218839702</v>
      </c>
      <c r="R634" s="17">
        <v>0.43364597763352603</v>
      </c>
      <c r="S634" s="17">
        <v>0.19571347089871299</v>
      </c>
      <c r="T634" s="17"/>
      <c r="U634" s="17">
        <v>0.26464675067569099</v>
      </c>
      <c r="V634" s="17">
        <v>0.51790589610945204</v>
      </c>
      <c r="W634" s="17">
        <v>0.44831601340063498</v>
      </c>
      <c r="X634" s="17">
        <v>0.54894742231996696</v>
      </c>
      <c r="Y634" s="17"/>
      <c r="Z634" s="17">
        <v>0.31086169174189998</v>
      </c>
      <c r="AA634" s="17">
        <v>0.25259781211322602</v>
      </c>
      <c r="AB634" s="17">
        <v>0.19653569777414601</v>
      </c>
      <c r="AC634" s="17">
        <v>0.386862733434577</v>
      </c>
      <c r="AD634" s="17">
        <v>0.44540354910130298</v>
      </c>
      <c r="AE634" s="17">
        <v>0.26187244535267801</v>
      </c>
      <c r="AF634" s="17">
        <v>0.57924091219276397</v>
      </c>
      <c r="AG634" s="17">
        <v>0.441249245760375</v>
      </c>
      <c r="AH634" s="17">
        <v>0.585769038911927</v>
      </c>
      <c r="AI634" s="17">
        <v>0.43415985444106198</v>
      </c>
      <c r="AJ634" s="17"/>
      <c r="AK634" s="17">
        <v>0.24867912615921001</v>
      </c>
      <c r="AL634" s="17">
        <v>0.23686310796444099</v>
      </c>
      <c r="AM634" s="17">
        <v>0.52119186462322697</v>
      </c>
      <c r="AN634" s="17">
        <v>0.285993669719598</v>
      </c>
      <c r="AO634" s="17">
        <v>0.32469330878154001</v>
      </c>
      <c r="AP634" s="17">
        <v>0.32429769957847698</v>
      </c>
      <c r="AQ634" s="17">
        <v>0.41600187124372301</v>
      </c>
      <c r="AR634" s="17"/>
      <c r="AS634" s="17">
        <v>0.47070851939021902</v>
      </c>
      <c r="AT634" s="17">
        <v>0.24445982598718899</v>
      </c>
      <c r="AU634" s="17"/>
      <c r="AV634" s="17">
        <v>0.41990279218188498</v>
      </c>
      <c r="AW634" s="17">
        <v>0.41354492659671999</v>
      </c>
      <c r="AX634" s="17">
        <v>0.568099061637931</v>
      </c>
      <c r="AY634" s="17"/>
      <c r="AZ634" s="17">
        <v>0.49308876787873901</v>
      </c>
      <c r="BA634" s="17">
        <v>0.29696068643713902</v>
      </c>
      <c r="BB634" s="17"/>
      <c r="BC634" s="17">
        <v>0.37676262323658199</v>
      </c>
      <c r="BD634" s="17">
        <v>0.26216286266671002</v>
      </c>
      <c r="BE634" s="17"/>
      <c r="BF634" s="17">
        <v>0.30489465409761402</v>
      </c>
      <c r="BG634" s="17">
        <v>0.54894742231996696</v>
      </c>
      <c r="BH634" s="17"/>
      <c r="BI634" s="17">
        <v>0.51346634595843099</v>
      </c>
      <c r="BJ634" s="17">
        <v>0.25729914086584899</v>
      </c>
      <c r="BK634" s="17"/>
      <c r="BL634" s="17">
        <v>0.13621142017617099</v>
      </c>
      <c r="BM634" s="17">
        <v>0.37292403425075799</v>
      </c>
      <c r="BN634" s="17">
        <v>0.64261583977026004</v>
      </c>
      <c r="BO634" s="17">
        <v>0.57084581882623098</v>
      </c>
    </row>
    <row r="635" spans="2:67" x14ac:dyDescent="0.35">
      <c r="B635" t="s">
        <v>339</v>
      </c>
      <c r="C635" s="17">
        <v>0.196037241726884</v>
      </c>
      <c r="D635" s="17">
        <v>0.17912573351278899</v>
      </c>
      <c r="E635" s="17">
        <v>8.1140974908344293E-2</v>
      </c>
      <c r="F635" s="17">
        <v>0.17458150407311601</v>
      </c>
      <c r="G635" s="17">
        <v>0.26005242713924798</v>
      </c>
      <c r="H635" s="17">
        <v>0.319107590323573</v>
      </c>
      <c r="I635" s="17">
        <v>0.30911426724613</v>
      </c>
      <c r="J635" s="17">
        <v>0.21004506258738201</v>
      </c>
      <c r="K635" s="17">
        <v>0.43993134314057603</v>
      </c>
      <c r="L635" s="17">
        <v>0.28411111765980401</v>
      </c>
      <c r="M635" s="17">
        <v>0.24819407704194199</v>
      </c>
      <c r="N635" s="17">
        <v>6.7734369001853201E-2</v>
      </c>
      <c r="O635" s="17">
        <v>0</v>
      </c>
      <c r="P635" s="17">
        <v>0.31700910348855799</v>
      </c>
      <c r="Q635" s="17">
        <v>0.40030104048218201</v>
      </c>
      <c r="R635" s="17">
        <v>0.109567082018663</v>
      </c>
      <c r="S635" s="17">
        <v>0</v>
      </c>
      <c r="T635" s="17"/>
      <c r="U635" s="17">
        <v>0.21343631580247099</v>
      </c>
      <c r="V635" s="17">
        <v>0.11422399897022301</v>
      </c>
      <c r="W635" s="17">
        <v>9.5003479108223696E-2</v>
      </c>
      <c r="X635" s="17">
        <v>4.0857404124585099E-2</v>
      </c>
      <c r="Y635" s="17"/>
      <c r="Z635" s="17">
        <v>0.243338047201553</v>
      </c>
      <c r="AA635" s="17">
        <v>0.15526656765600899</v>
      </c>
      <c r="AB635" s="17">
        <v>0.205511219952457</v>
      </c>
      <c r="AC635" s="17">
        <v>0.27105365119021702</v>
      </c>
      <c r="AD635" s="17">
        <v>2.86919913210676E-2</v>
      </c>
      <c r="AE635" s="17">
        <v>7.6669663019942699E-2</v>
      </c>
      <c r="AF635" s="17">
        <v>2.04334627074126E-2</v>
      </c>
      <c r="AG635" s="17">
        <v>1.33563646393264E-3</v>
      </c>
      <c r="AH635" s="17">
        <v>1.8874664979649E-2</v>
      </c>
      <c r="AI635" s="17">
        <v>2.1308069247330901E-2</v>
      </c>
      <c r="AJ635" s="17"/>
      <c r="AK635" s="17">
        <v>0.12872041398526701</v>
      </c>
      <c r="AL635" s="17">
        <v>0.30758777538635401</v>
      </c>
      <c r="AM635" s="17">
        <v>9.7947510334119206E-2</v>
      </c>
      <c r="AN635" s="17">
        <v>0.24452490978566499</v>
      </c>
      <c r="AO635" s="17">
        <v>0.13709357493144</v>
      </c>
      <c r="AP635" s="17">
        <v>0.20092432731184701</v>
      </c>
      <c r="AQ635" s="17">
        <v>0.11861352188852201</v>
      </c>
      <c r="AR635" s="17"/>
      <c r="AS635" s="17">
        <v>0.114525185150659</v>
      </c>
      <c r="AT635" s="17">
        <v>0.226397924919848</v>
      </c>
      <c r="AU635" s="17"/>
      <c r="AV635" s="17">
        <v>0.20634220107253001</v>
      </c>
      <c r="AW635" s="17">
        <v>2.6656710810253899E-2</v>
      </c>
      <c r="AX635" s="17">
        <v>0.100552836967221</v>
      </c>
      <c r="AY635" s="17"/>
      <c r="AZ635" s="17">
        <v>3.0453348574910801E-2</v>
      </c>
      <c r="BA635" s="17">
        <v>0.20390822657757601</v>
      </c>
      <c r="BB635" s="17"/>
      <c r="BC635" s="17">
        <v>0.163637296176985</v>
      </c>
      <c r="BD635" s="17">
        <v>0.21600565085148199</v>
      </c>
      <c r="BE635" s="17"/>
      <c r="BF635" s="17">
        <v>0.19665382929773301</v>
      </c>
      <c r="BG635" s="17">
        <v>4.0857404124585099E-2</v>
      </c>
      <c r="BH635" s="17"/>
      <c r="BI635" s="17">
        <v>3.3786544821779202E-2</v>
      </c>
      <c r="BJ635" s="17">
        <v>0.23398954596725599</v>
      </c>
      <c r="BK635" s="17"/>
      <c r="BL635" s="17">
        <v>0.29061231928798198</v>
      </c>
      <c r="BM635" s="17">
        <v>0.13981622361104301</v>
      </c>
      <c r="BN635" s="17">
        <v>7.4046438514959206E-2</v>
      </c>
      <c r="BO635" s="17">
        <v>1.1587753532627399E-3</v>
      </c>
    </row>
    <row r="636" spans="2:67" x14ac:dyDescent="0.35">
      <c r="B636" t="s">
        <v>83</v>
      </c>
      <c r="C636" s="17">
        <v>2.9616841653241199E-2</v>
      </c>
      <c r="D636" s="17">
        <v>5.1518860271400603E-2</v>
      </c>
      <c r="E636" s="17">
        <v>2.5195154762641302E-2</v>
      </c>
      <c r="F636" s="17">
        <v>1.20198876033054E-4</v>
      </c>
      <c r="G636" s="17">
        <v>0.11301922563261201</v>
      </c>
      <c r="H636" s="17">
        <v>0</v>
      </c>
      <c r="I636" s="17">
        <v>9.0106164858873797E-3</v>
      </c>
      <c r="J636" s="17">
        <v>8.18845177951639E-5</v>
      </c>
      <c r="K636" s="17">
        <v>0</v>
      </c>
      <c r="L636" s="17">
        <v>4.7089304118441604E-3</v>
      </c>
      <c r="M636" s="17">
        <v>6.6548198134639594E-2</v>
      </c>
      <c r="N636" s="17">
        <v>1.47702734465282E-2</v>
      </c>
      <c r="O636" s="17">
        <v>9.9571301771683805E-4</v>
      </c>
      <c r="P636" s="17">
        <v>0</v>
      </c>
      <c r="Q636" s="17">
        <v>0</v>
      </c>
      <c r="R636" s="17">
        <v>0</v>
      </c>
      <c r="S636" s="17">
        <v>0</v>
      </c>
      <c r="T636" s="17"/>
      <c r="U636" s="17">
        <v>3.2294160115979499E-2</v>
      </c>
      <c r="V636" s="17">
        <v>1.02476783824585E-2</v>
      </c>
      <c r="W636" s="17">
        <v>5.2564037364415402E-2</v>
      </c>
      <c r="X636" s="17">
        <v>3.8177750025440903E-2</v>
      </c>
      <c r="Y636" s="17"/>
      <c r="Z636" s="17">
        <v>4.9990606488004997E-2</v>
      </c>
      <c r="AA636" s="17">
        <v>0</v>
      </c>
      <c r="AB636" s="17">
        <v>8.6679128051761402E-4</v>
      </c>
      <c r="AC636" s="17">
        <v>0</v>
      </c>
      <c r="AD636" s="17">
        <v>2.3942942543930599E-3</v>
      </c>
      <c r="AE636" s="17">
        <v>7.3467270106845296E-3</v>
      </c>
      <c r="AF636" s="17">
        <v>8.6255318581865293E-3</v>
      </c>
      <c r="AG636" s="17">
        <v>0</v>
      </c>
      <c r="AH636" s="17">
        <v>1.2485601411642301E-2</v>
      </c>
      <c r="AI636" s="17">
        <v>6.0695526477313397E-2</v>
      </c>
      <c r="AJ636" s="17"/>
      <c r="AK636" s="17">
        <v>4.8067071623942102E-2</v>
      </c>
      <c r="AL636" s="17">
        <v>6.6988456248633201E-3</v>
      </c>
      <c r="AM636" s="17">
        <v>0</v>
      </c>
      <c r="AN636" s="17">
        <v>1.10189053073742E-2</v>
      </c>
      <c r="AO636" s="17">
        <v>6.41699062062988E-3</v>
      </c>
      <c r="AP636" s="17">
        <v>4.6329261388955698E-2</v>
      </c>
      <c r="AQ636" s="17">
        <v>3.7547597461314697E-2</v>
      </c>
      <c r="AR636" s="17"/>
      <c r="AS636" s="17">
        <v>1.36772039303253E-2</v>
      </c>
      <c r="AT636" s="17">
        <v>3.5553856512675001E-2</v>
      </c>
      <c r="AU636" s="17"/>
      <c r="AV636" s="17">
        <v>3.5692265175145598E-3</v>
      </c>
      <c r="AW636" s="17">
        <v>2.1921171580078599E-4</v>
      </c>
      <c r="AX636" s="17">
        <v>2.5245320681644098E-3</v>
      </c>
      <c r="AY636" s="17"/>
      <c r="AZ636" s="17">
        <v>3.3379828379784E-4</v>
      </c>
      <c r="BA636" s="17">
        <v>3.10088030714421E-2</v>
      </c>
      <c r="BB636" s="17"/>
      <c r="BC636" s="17">
        <v>4.7392589519516401E-2</v>
      </c>
      <c r="BD636" s="17">
        <v>1.86614712084721E-2</v>
      </c>
      <c r="BE636" s="17"/>
      <c r="BF636" s="17">
        <v>2.9582825960358401E-2</v>
      </c>
      <c r="BG636" s="17">
        <v>3.8177750025440903E-2</v>
      </c>
      <c r="BH636" s="17"/>
      <c r="BI636" s="17">
        <v>1.9620047834788899E-2</v>
      </c>
      <c r="BJ636" s="17">
        <v>3.1955206712147903E-2</v>
      </c>
      <c r="BK636" s="17"/>
      <c r="BL636" s="17">
        <v>5.4181441317496699E-2</v>
      </c>
      <c r="BM636" s="17">
        <v>4.8197441112193999E-3</v>
      </c>
      <c r="BN636" s="17">
        <v>3.68386069573136E-4</v>
      </c>
      <c r="BO636" s="17">
        <v>5.67735758382112E-3</v>
      </c>
    </row>
    <row r="637" spans="2:67" x14ac:dyDescent="0.35">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17"/>
      <c r="BB637" s="17"/>
      <c r="BC637" s="17"/>
      <c r="BD637" s="17"/>
      <c r="BE637" s="17"/>
      <c r="BF637" s="17"/>
      <c r="BG637" s="17"/>
      <c r="BH637" s="17"/>
      <c r="BI637" s="17"/>
      <c r="BJ637" s="17"/>
      <c r="BK637" s="17"/>
      <c r="BL637" s="17"/>
      <c r="BM637" s="17"/>
      <c r="BN637" s="17"/>
      <c r="BO637" s="17"/>
    </row>
    <row r="638" spans="2:67" x14ac:dyDescent="0.35">
      <c r="B638" s="6" t="s">
        <v>353</v>
      </c>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17"/>
      <c r="BB638" s="17"/>
      <c r="BC638" s="17"/>
      <c r="BD638" s="17"/>
      <c r="BE638" s="17"/>
      <c r="BF638" s="17"/>
      <c r="BG638" s="17"/>
      <c r="BH638" s="17"/>
      <c r="BI638" s="17"/>
      <c r="BJ638" s="17"/>
      <c r="BK638" s="17"/>
      <c r="BL638" s="17"/>
      <c r="BM638" s="17"/>
      <c r="BN638" s="17"/>
      <c r="BO638" s="17"/>
    </row>
    <row r="639" spans="2:67" x14ac:dyDescent="0.35">
      <c r="B639" s="24" t="s">
        <v>85</v>
      </c>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17"/>
      <c r="BB639" s="17"/>
      <c r="BC639" s="17"/>
      <c r="BD639" s="17"/>
      <c r="BE639" s="17"/>
      <c r="BF639" s="17"/>
      <c r="BG639" s="17"/>
      <c r="BH639" s="17"/>
      <c r="BI639" s="17"/>
      <c r="BJ639" s="17"/>
      <c r="BK639" s="17"/>
      <c r="BL639" s="17"/>
      <c r="BM639" s="17"/>
      <c r="BN639" s="17"/>
      <c r="BO639" s="17"/>
    </row>
    <row r="640" spans="2:67" x14ac:dyDescent="0.35">
      <c r="B640" t="s">
        <v>337</v>
      </c>
      <c r="C640" s="17">
        <v>0.26689448826416201</v>
      </c>
      <c r="D640" s="17">
        <v>0.30017424096280698</v>
      </c>
      <c r="E640" s="17">
        <v>0.27367467490917202</v>
      </c>
      <c r="F640" s="17">
        <v>0.215849663804943</v>
      </c>
      <c r="G640" s="17">
        <v>9.5956890110101098E-2</v>
      </c>
      <c r="H640" s="17">
        <v>4.8755941639698503E-3</v>
      </c>
      <c r="I640" s="17">
        <v>1.33586282309749E-2</v>
      </c>
      <c r="J640" s="17">
        <v>0.14315474311585</v>
      </c>
      <c r="K640" s="17">
        <v>0.42887546162315998</v>
      </c>
      <c r="L640" s="17">
        <v>0.28502214308435198</v>
      </c>
      <c r="M640" s="17">
        <v>0.262255026749181</v>
      </c>
      <c r="N640" s="17">
        <v>0.41980417234748102</v>
      </c>
      <c r="O640" s="17">
        <v>0.96513715368800301</v>
      </c>
      <c r="P640" s="17">
        <v>0.428735622335563</v>
      </c>
      <c r="Q640" s="17">
        <v>3.6681107599593997E-2</v>
      </c>
      <c r="R640" s="17">
        <v>0.19599320132304199</v>
      </c>
      <c r="S640" s="17">
        <v>0.379375285942605</v>
      </c>
      <c r="T640" s="17"/>
      <c r="U640" s="17">
        <v>0.26660002973292901</v>
      </c>
      <c r="V640" s="17">
        <v>0.27175913302961902</v>
      </c>
      <c r="W640" s="17">
        <v>0.25514457461671602</v>
      </c>
      <c r="X640" s="17">
        <v>0.218231923160637</v>
      </c>
      <c r="Y640" s="17"/>
      <c r="Z640" s="17">
        <v>0.22080183753243901</v>
      </c>
      <c r="AA640" s="17">
        <v>0.313569306752014</v>
      </c>
      <c r="AB640" s="17">
        <v>0.43695415522650299</v>
      </c>
      <c r="AC640" s="17">
        <v>0.25131485614024601</v>
      </c>
      <c r="AD640" s="17">
        <v>0.33021097605166799</v>
      </c>
      <c r="AE640" s="17">
        <v>0.283215888346671</v>
      </c>
      <c r="AF640" s="17">
        <v>0.23612643393570901</v>
      </c>
      <c r="AG640" s="17">
        <v>0.30179958306287102</v>
      </c>
      <c r="AH640" s="17">
        <v>0.28997564073054</v>
      </c>
      <c r="AI640" s="17">
        <v>0.24860000303187699</v>
      </c>
      <c r="AJ640" s="17"/>
      <c r="AK640" s="17">
        <v>0.28766284357461402</v>
      </c>
      <c r="AL640" s="17">
        <v>0.25627391947331801</v>
      </c>
      <c r="AM640" s="17">
        <v>0.34664662678547398</v>
      </c>
      <c r="AN640" s="17">
        <v>0.25276768746198802</v>
      </c>
      <c r="AO640" s="17">
        <v>0.247335893035875</v>
      </c>
      <c r="AP640" s="17">
        <v>0.197312376802455</v>
      </c>
      <c r="AQ640" s="17">
        <v>0.40876438281550498</v>
      </c>
      <c r="AR640" s="17"/>
      <c r="AS640" s="17">
        <v>0.25929218075375898</v>
      </c>
      <c r="AT640" s="17">
        <v>0.26972610924826701</v>
      </c>
      <c r="AU640" s="17"/>
      <c r="AV640" s="17">
        <v>0.21242425432950701</v>
      </c>
      <c r="AW640" s="17">
        <v>0.50608382985130096</v>
      </c>
      <c r="AX640" s="17">
        <v>0.116420094961595</v>
      </c>
      <c r="AY640" s="17"/>
      <c r="AZ640" s="17">
        <v>0.18388023505099599</v>
      </c>
      <c r="BA640" s="17">
        <v>0.27084054797440599</v>
      </c>
      <c r="BB640" s="17"/>
      <c r="BC640" s="17">
        <v>0.25421497925139602</v>
      </c>
      <c r="BD640" s="17">
        <v>0.27470899594831799</v>
      </c>
      <c r="BE640" s="17"/>
      <c r="BF640" s="17">
        <v>0.26708784284728299</v>
      </c>
      <c r="BG640" s="17">
        <v>0.218231923160637</v>
      </c>
      <c r="BH640" s="17"/>
      <c r="BI640" s="17">
        <v>0.27357379363661899</v>
      </c>
      <c r="BJ640" s="17">
        <v>0.26533212191107203</v>
      </c>
      <c r="BK640" s="17"/>
      <c r="BL640" s="17">
        <v>0.24599998068836601</v>
      </c>
      <c r="BM640" s="17">
        <v>0.32049131380259799</v>
      </c>
      <c r="BN640" s="17">
        <v>0.20377218028197899</v>
      </c>
      <c r="BO640" s="17">
        <v>5.4551864677056999E-2</v>
      </c>
    </row>
    <row r="641" spans="2:67" x14ac:dyDescent="0.35">
      <c r="B641" t="s">
        <v>338</v>
      </c>
      <c r="C641" s="17">
        <v>0.20691366811065001</v>
      </c>
      <c r="D641" s="17">
        <v>0.13942521318824</v>
      </c>
      <c r="E641" s="17">
        <v>0.21634828155522401</v>
      </c>
      <c r="F641" s="17">
        <v>0.31733679240953699</v>
      </c>
      <c r="G641" s="17">
        <v>0.23376095276414299</v>
      </c>
      <c r="H641" s="17">
        <v>0.35447142810689902</v>
      </c>
      <c r="I641" s="17">
        <v>0.30388397370132098</v>
      </c>
      <c r="J641" s="17">
        <v>0.15020703891016399</v>
      </c>
      <c r="K641" s="17">
        <v>0.42887546162315998</v>
      </c>
      <c r="L641" s="17">
        <v>0.25675279104021997</v>
      </c>
      <c r="M641" s="17">
        <v>0.182500162371066</v>
      </c>
      <c r="N641" s="17">
        <v>0.184918286536782</v>
      </c>
      <c r="O641" s="17">
        <v>3.3867133294280101E-2</v>
      </c>
      <c r="P641" s="17">
        <v>0.15475481235611599</v>
      </c>
      <c r="Q641" s="17">
        <v>0.33127655380078003</v>
      </c>
      <c r="R641" s="17">
        <v>0.37330135788720298</v>
      </c>
      <c r="S641" s="17">
        <v>6.64365647055649E-3</v>
      </c>
      <c r="T641" s="17"/>
      <c r="U641" s="17">
        <v>0.167530006147003</v>
      </c>
      <c r="V641" s="17">
        <v>0.376703633383213</v>
      </c>
      <c r="W641" s="17">
        <v>0.51728497169849297</v>
      </c>
      <c r="X641" s="17">
        <v>0.66346252741885703</v>
      </c>
      <c r="Y641" s="17"/>
      <c r="Z641" s="17">
        <v>0.182250687204252</v>
      </c>
      <c r="AA641" s="17">
        <v>0.169440848807907</v>
      </c>
      <c r="AB641" s="17">
        <v>0.13975491423873501</v>
      </c>
      <c r="AC641" s="17">
        <v>0.25870323535716699</v>
      </c>
      <c r="AD641" s="17">
        <v>0.25769494083716699</v>
      </c>
      <c r="AE641" s="17">
        <v>0.37825959452935798</v>
      </c>
      <c r="AF641" s="17">
        <v>0.51197525205621297</v>
      </c>
      <c r="AG641" s="17">
        <v>0.22365349034805801</v>
      </c>
      <c r="AH641" s="17">
        <v>0.63863006324009597</v>
      </c>
      <c r="AI641" s="17">
        <v>0.59151809707028102</v>
      </c>
      <c r="AJ641" s="17"/>
      <c r="AK641" s="17">
        <v>0.151613409247009</v>
      </c>
      <c r="AL641" s="17">
        <v>0.34198717989529598</v>
      </c>
      <c r="AM641" s="17">
        <v>0.16410246482871799</v>
      </c>
      <c r="AN641" s="17">
        <v>0.183934914917221</v>
      </c>
      <c r="AO641" s="17">
        <v>0.259971253451175</v>
      </c>
      <c r="AP641" s="17">
        <v>0.28306476608268299</v>
      </c>
      <c r="AQ641" s="17">
        <v>0.22893905597442901</v>
      </c>
      <c r="AR641" s="17"/>
      <c r="AS641" s="17">
        <v>0.40295377624070799</v>
      </c>
      <c r="AT641" s="17">
        <v>0.133894879650993</v>
      </c>
      <c r="AU641" s="17"/>
      <c r="AV641" s="17">
        <v>0.57439850726949504</v>
      </c>
      <c r="AW641" s="17">
        <v>0.24831130076647101</v>
      </c>
      <c r="AX641" s="17">
        <v>0.41702353587087099</v>
      </c>
      <c r="AY641" s="17"/>
      <c r="AZ641" s="17">
        <v>0.57648820878020401</v>
      </c>
      <c r="BA641" s="17">
        <v>0.18934604389648901</v>
      </c>
      <c r="BB641" s="17"/>
      <c r="BC641" s="17">
        <v>0.22019180200612001</v>
      </c>
      <c r="BD641" s="17">
        <v>0.19873022194937201</v>
      </c>
      <c r="BE641" s="17"/>
      <c r="BF641" s="17">
        <v>0.205099628629207</v>
      </c>
      <c r="BG641" s="17">
        <v>0.66346252741885703</v>
      </c>
      <c r="BH641" s="17"/>
      <c r="BI641" s="17">
        <v>0.39419273467746102</v>
      </c>
      <c r="BJ641" s="17">
        <v>0.16310694032597001</v>
      </c>
      <c r="BK641" s="17"/>
      <c r="BL641" s="17">
        <v>6.6859011788325401E-2</v>
      </c>
      <c r="BM641" s="17">
        <v>0.19594810642530999</v>
      </c>
      <c r="BN641" s="17">
        <v>0.61907847903354396</v>
      </c>
      <c r="BO641" s="17">
        <v>0.93921793567882705</v>
      </c>
    </row>
    <row r="642" spans="2:67" x14ac:dyDescent="0.35">
      <c r="B642" t="s">
        <v>339</v>
      </c>
      <c r="C642" s="17">
        <v>0.46576438765278499</v>
      </c>
      <c r="D642" s="17">
        <v>0.43748778994572801</v>
      </c>
      <c r="E642" s="17">
        <v>0.45393057416234001</v>
      </c>
      <c r="F642" s="17">
        <v>0.46657314603345401</v>
      </c>
      <c r="G642" s="17">
        <v>0.52664235951516503</v>
      </c>
      <c r="H642" s="17">
        <v>0.319107590323573</v>
      </c>
      <c r="I642" s="17">
        <v>0.68213625353269203</v>
      </c>
      <c r="J642" s="17">
        <v>0.65492382965234996</v>
      </c>
      <c r="K642" s="17">
        <v>0.141365064016232</v>
      </c>
      <c r="L642" s="17">
        <v>0.43789401812242001</v>
      </c>
      <c r="M642" s="17">
        <v>0.48328802954511002</v>
      </c>
      <c r="N642" s="17">
        <v>0.34187221253262101</v>
      </c>
      <c r="O642" s="17">
        <v>9.9571301771683805E-4</v>
      </c>
      <c r="P642" s="17">
        <v>0.39028478492283097</v>
      </c>
      <c r="Q642" s="17">
        <v>0.53271267214962104</v>
      </c>
      <c r="R642" s="17">
        <v>0.430527296323237</v>
      </c>
      <c r="S642" s="17">
        <v>0.57354418548345198</v>
      </c>
      <c r="T642" s="17"/>
      <c r="U642" s="17">
        <v>0.50848793970136996</v>
      </c>
      <c r="V642" s="17">
        <v>0.26891178396953302</v>
      </c>
      <c r="W642" s="17">
        <v>0.194604446645294</v>
      </c>
      <c r="X642" s="17">
        <v>6.6108047192191294E-2</v>
      </c>
      <c r="Y642" s="17"/>
      <c r="Z642" s="17">
        <v>0.53682463410571102</v>
      </c>
      <c r="AA642" s="17">
        <v>0.49208393032014802</v>
      </c>
      <c r="AB642" s="17">
        <v>0.42329093053476202</v>
      </c>
      <c r="AC642" s="17">
        <v>0.39461783895831098</v>
      </c>
      <c r="AD642" s="17">
        <v>0.411970559172262</v>
      </c>
      <c r="AE642" s="17">
        <v>0.24249805921602899</v>
      </c>
      <c r="AF642" s="17">
        <v>0.151579077351814</v>
      </c>
      <c r="AG642" s="17">
        <v>0.287131185845308</v>
      </c>
      <c r="AH642" s="17">
        <v>4.64257339288369E-2</v>
      </c>
      <c r="AI642" s="17">
        <v>0.10380175380838701</v>
      </c>
      <c r="AJ642" s="17"/>
      <c r="AK642" s="17">
        <v>0.46982448444931602</v>
      </c>
      <c r="AL642" s="17">
        <v>0.40094898269349299</v>
      </c>
      <c r="AM642" s="17">
        <v>0.48843313051715698</v>
      </c>
      <c r="AN642" s="17">
        <v>0.54371199228452205</v>
      </c>
      <c r="AO642" s="17">
        <v>0.48186896889925201</v>
      </c>
      <c r="AP642" s="17">
        <v>0.42843153521564897</v>
      </c>
      <c r="AQ642" s="17">
        <v>0.231195905697856</v>
      </c>
      <c r="AR642" s="17"/>
      <c r="AS642" s="17">
        <v>0.301141057765697</v>
      </c>
      <c r="AT642" s="17">
        <v>0.52708141208828896</v>
      </c>
      <c r="AU642" s="17"/>
      <c r="AV642" s="17">
        <v>0.186556923546849</v>
      </c>
      <c r="AW642" s="17">
        <v>0.244227998655977</v>
      </c>
      <c r="AX642" s="17">
        <v>0.40191051603502598</v>
      </c>
      <c r="AY642" s="17"/>
      <c r="AZ642" s="17">
        <v>0.19180033505739</v>
      </c>
      <c r="BA642" s="17">
        <v>0.47878719359462601</v>
      </c>
      <c r="BB642" s="17"/>
      <c r="BC642" s="17">
        <v>0.43700490896607402</v>
      </c>
      <c r="BD642" s="17">
        <v>0.48348914079293898</v>
      </c>
      <c r="BE642" s="17"/>
      <c r="BF642" s="17">
        <v>0.46735237186482098</v>
      </c>
      <c r="BG642" s="17">
        <v>6.6108047192191294E-2</v>
      </c>
      <c r="BH642" s="17"/>
      <c r="BI642" s="17">
        <v>0.29209375756384298</v>
      </c>
      <c r="BJ642" s="17">
        <v>0.50638794561881095</v>
      </c>
      <c r="BK642" s="17"/>
      <c r="BL642" s="17">
        <v>0.61695425229574397</v>
      </c>
      <c r="BM642" s="17">
        <v>0.41738462978023599</v>
      </c>
      <c r="BN642" s="17">
        <v>0.155471609073464</v>
      </c>
      <c r="BO642" s="17">
        <v>5.5516928517516202E-3</v>
      </c>
    </row>
    <row r="643" spans="2:67" x14ac:dyDescent="0.35">
      <c r="B643" t="s">
        <v>83</v>
      </c>
      <c r="C643" s="17">
        <v>6.0427455972403399E-2</v>
      </c>
      <c r="D643" s="17">
        <v>0.12291275590322499</v>
      </c>
      <c r="E643" s="17">
        <v>5.6046469373263498E-2</v>
      </c>
      <c r="F643" s="17">
        <v>2.4039775206610801E-4</v>
      </c>
      <c r="G643" s="17">
        <v>0.14363979761059001</v>
      </c>
      <c r="H643" s="17">
        <v>0.32154538740555799</v>
      </c>
      <c r="I643" s="17">
        <v>6.2114453501250599E-4</v>
      </c>
      <c r="J643" s="17">
        <v>5.1714388321635801E-2</v>
      </c>
      <c r="K643" s="17">
        <v>8.8401273744799004E-4</v>
      </c>
      <c r="L643" s="17">
        <v>2.0331047753007599E-2</v>
      </c>
      <c r="M643" s="17">
        <v>7.1956781334643005E-2</v>
      </c>
      <c r="N643" s="17">
        <v>5.3405328583115502E-2</v>
      </c>
      <c r="O643" s="17">
        <v>0</v>
      </c>
      <c r="P643" s="17">
        <v>2.62247803854905E-2</v>
      </c>
      <c r="Q643" s="17">
        <v>9.9329666450004794E-2</v>
      </c>
      <c r="R643" s="17">
        <v>1.78144466517421E-4</v>
      </c>
      <c r="S643" s="17">
        <v>4.0436872103386798E-2</v>
      </c>
      <c r="T643" s="17"/>
      <c r="U643" s="17">
        <v>5.7382024418697601E-2</v>
      </c>
      <c r="V643" s="17">
        <v>8.26254496176346E-2</v>
      </c>
      <c r="W643" s="17">
        <v>3.29660070394973E-2</v>
      </c>
      <c r="X643" s="17">
        <v>5.2197502228314298E-2</v>
      </c>
      <c r="Y643" s="17"/>
      <c r="Z643" s="17">
        <v>6.0122841157598701E-2</v>
      </c>
      <c r="AA643" s="17">
        <v>2.4905914119930601E-2</v>
      </c>
      <c r="AB643" s="17">
        <v>0</v>
      </c>
      <c r="AC643" s="17">
        <v>9.5364069544275606E-2</v>
      </c>
      <c r="AD643" s="17">
        <v>1.23523938902886E-4</v>
      </c>
      <c r="AE643" s="17">
        <v>9.6026457907941801E-2</v>
      </c>
      <c r="AF643" s="17">
        <v>0.10031923665626501</v>
      </c>
      <c r="AG643" s="17">
        <v>0.18741574074376199</v>
      </c>
      <c r="AH643" s="17">
        <v>2.4968562100526601E-2</v>
      </c>
      <c r="AI643" s="17">
        <v>5.6080146089454198E-2</v>
      </c>
      <c r="AJ643" s="17"/>
      <c r="AK643" s="17">
        <v>9.0899262729061098E-2</v>
      </c>
      <c r="AL643" s="17">
        <v>7.8991793789370097E-4</v>
      </c>
      <c r="AM643" s="17">
        <v>8.1777786865065304E-4</v>
      </c>
      <c r="AN643" s="17">
        <v>1.9585405336269301E-2</v>
      </c>
      <c r="AO643" s="17">
        <v>1.08238846136987E-2</v>
      </c>
      <c r="AP643" s="17">
        <v>9.1191321899213196E-2</v>
      </c>
      <c r="AQ643" s="17">
        <v>0.13110065551220901</v>
      </c>
      <c r="AR643" s="17"/>
      <c r="AS643" s="17">
        <v>3.6612985239836103E-2</v>
      </c>
      <c r="AT643" s="17">
        <v>6.9297599012451194E-2</v>
      </c>
      <c r="AU643" s="17"/>
      <c r="AV643" s="17">
        <v>2.6620314854148699E-2</v>
      </c>
      <c r="AW643" s="17">
        <v>1.3768707262507001E-3</v>
      </c>
      <c r="AX643" s="17">
        <v>6.4645853132507106E-2</v>
      </c>
      <c r="AY643" s="17"/>
      <c r="AZ643" s="17">
        <v>4.7831221111410402E-2</v>
      </c>
      <c r="BA643" s="17">
        <v>6.1026214534479602E-2</v>
      </c>
      <c r="BB643" s="17"/>
      <c r="BC643" s="17">
        <v>8.8588309776409593E-2</v>
      </c>
      <c r="BD643" s="17">
        <v>4.3071641309370801E-2</v>
      </c>
      <c r="BE643" s="17"/>
      <c r="BF643" s="17">
        <v>6.0460156658688903E-2</v>
      </c>
      <c r="BG643" s="17">
        <v>5.2197502228314298E-2</v>
      </c>
      <c r="BH643" s="17"/>
      <c r="BI643" s="17">
        <v>4.0139714122076099E-2</v>
      </c>
      <c r="BJ643" s="17">
        <v>6.5172992144146805E-2</v>
      </c>
      <c r="BK643" s="17"/>
      <c r="BL643" s="17">
        <v>7.0186755227563805E-2</v>
      </c>
      <c r="BM643" s="17">
        <v>6.6175949991856095E-2</v>
      </c>
      <c r="BN643" s="17">
        <v>2.1677731611012701E-2</v>
      </c>
      <c r="BO643" s="17">
        <v>6.7850679236465604E-4</v>
      </c>
    </row>
    <row r="644" spans="2:67" x14ac:dyDescent="0.35">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17"/>
      <c r="BB644" s="17"/>
      <c r="BC644" s="17"/>
      <c r="BD644" s="17"/>
      <c r="BE644" s="17"/>
      <c r="BF644" s="17"/>
      <c r="BG644" s="17"/>
      <c r="BH644" s="17"/>
      <c r="BI644" s="17"/>
      <c r="BJ644" s="17"/>
      <c r="BK644" s="17"/>
      <c r="BL644" s="17"/>
      <c r="BM644" s="17"/>
      <c r="BN644" s="17"/>
      <c r="BO644" s="17"/>
    </row>
    <row r="645" spans="2:67" x14ac:dyDescent="0.35">
      <c r="B645" s="6" t="s">
        <v>354</v>
      </c>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17"/>
      <c r="BB645" s="17"/>
      <c r="BC645" s="17"/>
      <c r="BD645" s="17"/>
      <c r="BE645" s="17"/>
      <c r="BF645" s="17"/>
      <c r="BG645" s="17"/>
      <c r="BH645" s="17"/>
      <c r="BI645" s="17"/>
      <c r="BJ645" s="17"/>
      <c r="BK645" s="17"/>
      <c r="BL645" s="17"/>
      <c r="BM645" s="17"/>
      <c r="BN645" s="17"/>
      <c r="BO645" s="17"/>
    </row>
    <row r="646" spans="2:67" x14ac:dyDescent="0.35">
      <c r="B646" s="24" t="s">
        <v>85</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17"/>
      <c r="BB646" s="17"/>
      <c r="BC646" s="17"/>
      <c r="BD646" s="17"/>
      <c r="BE646" s="17"/>
      <c r="BF646" s="17"/>
      <c r="BG646" s="17"/>
      <c r="BH646" s="17"/>
      <c r="BI646" s="17"/>
      <c r="BJ646" s="17"/>
      <c r="BK646" s="17"/>
      <c r="BL646" s="17"/>
      <c r="BM646" s="17"/>
      <c r="BN646" s="17"/>
      <c r="BO646" s="17"/>
    </row>
    <row r="647" spans="2:67" x14ac:dyDescent="0.35">
      <c r="B647" t="s">
        <v>337</v>
      </c>
      <c r="C647" s="17">
        <v>0.184618641419864</v>
      </c>
      <c r="D647" s="17">
        <v>0.13933003879886</v>
      </c>
      <c r="E647" s="17">
        <v>0.20558585318407699</v>
      </c>
      <c r="F647" s="17">
        <v>0.27193924010653903</v>
      </c>
      <c r="G647" s="17">
        <v>0.177887696911321</v>
      </c>
      <c r="H647" s="17">
        <v>0</v>
      </c>
      <c r="I647" s="17">
        <v>0.175974243185364</v>
      </c>
      <c r="J647" s="17">
        <v>5.8472511271460498E-2</v>
      </c>
      <c r="K647" s="17">
        <v>0.44258338135292002</v>
      </c>
      <c r="L647" s="17">
        <v>0.28593316850889999</v>
      </c>
      <c r="M647" s="17">
        <v>0.189254458293075</v>
      </c>
      <c r="N647" s="17">
        <v>0.20342372351945501</v>
      </c>
      <c r="O647" s="17">
        <v>0.48505785938829399</v>
      </c>
      <c r="P647" s="17">
        <v>0.103007745860294</v>
      </c>
      <c r="Q647" s="17">
        <v>0.1025176303655</v>
      </c>
      <c r="R647" s="17">
        <v>0.20080540821147999</v>
      </c>
      <c r="S647" s="17">
        <v>4.0436872103386798E-2</v>
      </c>
      <c r="T647" s="17"/>
      <c r="U647" s="17">
        <v>0.17433854580362701</v>
      </c>
      <c r="V647" s="17">
        <v>0.23107313764253401</v>
      </c>
      <c r="W647" s="17">
        <v>0.26071375492646798</v>
      </c>
      <c r="X647" s="17">
        <v>0.25395924380642398</v>
      </c>
      <c r="Y647" s="17"/>
      <c r="Z647" s="17">
        <v>0.144055091839252</v>
      </c>
      <c r="AA647" s="17">
        <v>0.28555219843192198</v>
      </c>
      <c r="AB647" s="17">
        <v>0.174959088360926</v>
      </c>
      <c r="AC647" s="17">
        <v>0.13255152969235201</v>
      </c>
      <c r="AD647" s="17">
        <v>0.39673855028595301</v>
      </c>
      <c r="AE647" s="17">
        <v>0.106237944532708</v>
      </c>
      <c r="AF647" s="17">
        <v>0.31239629149657999</v>
      </c>
      <c r="AG647" s="17">
        <v>0.15362260106360701</v>
      </c>
      <c r="AH647" s="17">
        <v>0.18070031177294801</v>
      </c>
      <c r="AI647" s="17">
        <v>0.29701814763717599</v>
      </c>
      <c r="AJ647" s="17"/>
      <c r="AK647" s="17">
        <v>0.17109908460943399</v>
      </c>
      <c r="AL647" s="17">
        <v>0.14096299643975399</v>
      </c>
      <c r="AM647" s="17">
        <v>0.20196880434023301</v>
      </c>
      <c r="AN647" s="17">
        <v>0.215092540205301</v>
      </c>
      <c r="AO647" s="17">
        <v>0.25956987650649199</v>
      </c>
      <c r="AP647" s="17">
        <v>7.7652656489359498E-2</v>
      </c>
      <c r="AQ647" s="17">
        <v>0.25562429223317901</v>
      </c>
      <c r="AR647" s="17"/>
      <c r="AS647" s="17">
        <v>0.19900370091956501</v>
      </c>
      <c r="AT647" s="17">
        <v>0.179260658165278</v>
      </c>
      <c r="AU647" s="17"/>
      <c r="AV647" s="17">
        <v>0.32808805544727698</v>
      </c>
      <c r="AW647" s="17">
        <v>0.23947369368341401</v>
      </c>
      <c r="AX647" s="17">
        <v>9.1789894818471093E-2</v>
      </c>
      <c r="AY647" s="17"/>
      <c r="AZ647" s="17">
        <v>0.28250591366857197</v>
      </c>
      <c r="BA647" s="17">
        <v>0.17996559683757499</v>
      </c>
      <c r="BB647" s="17"/>
      <c r="BC647" s="17">
        <v>0.19169406234189901</v>
      </c>
      <c r="BD647" s="17">
        <v>0.18025798903906501</v>
      </c>
      <c r="BE647" s="17"/>
      <c r="BF647" s="17">
        <v>0.18434312525586199</v>
      </c>
      <c r="BG647" s="17">
        <v>0.25395924380642398</v>
      </c>
      <c r="BH647" s="17"/>
      <c r="BI647" s="17">
        <v>0.23380399968305601</v>
      </c>
      <c r="BJ647" s="17">
        <v>0.17311362038400299</v>
      </c>
      <c r="BK647" s="17"/>
      <c r="BL647" s="17">
        <v>0.18764134746126199</v>
      </c>
      <c r="BM647" s="17">
        <v>0.14400857286556401</v>
      </c>
      <c r="BN647" s="17">
        <v>0.26786060443326698</v>
      </c>
      <c r="BO647" s="17">
        <v>0.423278613520151</v>
      </c>
    </row>
    <row r="648" spans="2:67" x14ac:dyDescent="0.35">
      <c r="B648" t="s">
        <v>338</v>
      </c>
      <c r="C648" s="17">
        <v>7.3921656867483407E-2</v>
      </c>
      <c r="D648" s="17">
        <v>5.9316590453003797E-2</v>
      </c>
      <c r="E648" s="17">
        <v>8.6323056108236901E-2</v>
      </c>
      <c r="F648" s="17">
        <v>6.3363942478187704E-2</v>
      </c>
      <c r="G648" s="17">
        <v>7.2546546455055502E-3</v>
      </c>
      <c r="H648" s="17">
        <v>2.4377970819849299E-3</v>
      </c>
      <c r="I648" s="17">
        <v>9.4045291173157006E-2</v>
      </c>
      <c r="J648" s="17">
        <v>5.6014915644916098E-2</v>
      </c>
      <c r="K648" s="17">
        <v>0</v>
      </c>
      <c r="L648" s="17">
        <v>0.12343970875212899</v>
      </c>
      <c r="M648" s="17">
        <v>6.5335987877791907E-2</v>
      </c>
      <c r="N648" s="17">
        <v>6.9665477534373493E-2</v>
      </c>
      <c r="O648" s="17">
        <v>1.74314231559984E-2</v>
      </c>
      <c r="P648" s="17">
        <v>0.12732797921403799</v>
      </c>
      <c r="Q648" s="17">
        <v>3.00995905352704E-2</v>
      </c>
      <c r="R648" s="17">
        <v>0.172317805209205</v>
      </c>
      <c r="S648" s="17">
        <v>1.2356570862921501E-3</v>
      </c>
      <c r="T648" s="17"/>
      <c r="U648" s="17">
        <v>5.6037382735182099E-2</v>
      </c>
      <c r="V648" s="17">
        <v>0.15433259942493499</v>
      </c>
      <c r="W648" s="17">
        <v>0.19274843008402001</v>
      </c>
      <c r="X648" s="17">
        <v>0.28371816827998497</v>
      </c>
      <c r="Y648" s="17"/>
      <c r="Z648" s="17">
        <v>7.0222426301270499E-2</v>
      </c>
      <c r="AA648" s="17">
        <v>6.9102836453795405E-2</v>
      </c>
      <c r="AB648" s="17">
        <v>4.88402029765252E-2</v>
      </c>
      <c r="AC648" s="17">
        <v>6.3077449081590395E-2</v>
      </c>
      <c r="AD648" s="17">
        <v>5.55694874929651E-2</v>
      </c>
      <c r="AE648" s="17">
        <v>0.106083036639349</v>
      </c>
      <c r="AF648" s="17">
        <v>8.27234727611037E-2</v>
      </c>
      <c r="AG648" s="17">
        <v>0.12117412199538299</v>
      </c>
      <c r="AH648" s="17">
        <v>9.7799021924885099E-2</v>
      </c>
      <c r="AI648" s="17">
        <v>0.28964252365902499</v>
      </c>
      <c r="AJ648" s="17"/>
      <c r="AK648" s="17">
        <v>5.5499919013381097E-2</v>
      </c>
      <c r="AL648" s="17">
        <v>0.130894007060672</v>
      </c>
      <c r="AM648" s="17">
        <v>0.106336936799278</v>
      </c>
      <c r="AN648" s="17">
        <v>7.3860635895763999E-2</v>
      </c>
      <c r="AO648" s="17">
        <v>5.9477993633352801E-2</v>
      </c>
      <c r="AP648" s="17">
        <v>0.13026512236249799</v>
      </c>
      <c r="AQ648" s="17">
        <v>1.61098975769692E-2</v>
      </c>
      <c r="AR648" s="17"/>
      <c r="AS648" s="17">
        <v>0.17071109305700199</v>
      </c>
      <c r="AT648" s="17">
        <v>3.7870629178989798E-2</v>
      </c>
      <c r="AU648" s="17"/>
      <c r="AV648" s="17">
        <v>0.19683948207306101</v>
      </c>
      <c r="AW648" s="17">
        <v>0.182322726584116</v>
      </c>
      <c r="AX648" s="17">
        <v>0.131010925063588</v>
      </c>
      <c r="AY648" s="17"/>
      <c r="AZ648" s="17">
        <v>0.24399435668431299</v>
      </c>
      <c r="BA648" s="17">
        <v>6.5837297825713501E-2</v>
      </c>
      <c r="BB648" s="17"/>
      <c r="BC648" s="17">
        <v>0.119347577972505</v>
      </c>
      <c r="BD648" s="17">
        <v>4.5925209278094702E-2</v>
      </c>
      <c r="BE648" s="17"/>
      <c r="BF648" s="17">
        <v>7.3088056811296695E-2</v>
      </c>
      <c r="BG648" s="17">
        <v>0.28371816827998497</v>
      </c>
      <c r="BH648" s="17"/>
      <c r="BI648" s="17">
        <v>0.120608397326209</v>
      </c>
      <c r="BJ648" s="17">
        <v>6.3001091275601107E-2</v>
      </c>
      <c r="BK648" s="17"/>
      <c r="BL648" s="17">
        <v>3.19486988708306E-2</v>
      </c>
      <c r="BM648" s="17">
        <v>5.9700200623078799E-2</v>
      </c>
      <c r="BN648" s="17">
        <v>0.16445278262594801</v>
      </c>
      <c r="BO648" s="17">
        <v>0.55175441907593603</v>
      </c>
    </row>
    <row r="649" spans="2:67" x14ac:dyDescent="0.35">
      <c r="B649" t="s">
        <v>339</v>
      </c>
      <c r="C649" s="17">
        <v>0.697825420603984</v>
      </c>
      <c r="D649" s="17">
        <v>0.721111802436877</v>
      </c>
      <c r="E649" s="17">
        <v>0.67567906155776303</v>
      </c>
      <c r="F649" s="17">
        <v>0.66469681741527298</v>
      </c>
      <c r="G649" s="17">
        <v>0.70183842281056097</v>
      </c>
      <c r="H649" s="17">
        <v>0.99512440583603001</v>
      </c>
      <c r="I649" s="17">
        <v>0.72034870462057898</v>
      </c>
      <c r="J649" s="17">
        <v>0.83506792483415704</v>
      </c>
      <c r="K649" s="17">
        <v>0.55653260590963205</v>
      </c>
      <c r="L649" s="17">
        <v>0.58766530725001698</v>
      </c>
      <c r="M649" s="17">
        <v>0.69559152533578705</v>
      </c>
      <c r="N649" s="17">
        <v>0.64291628099305997</v>
      </c>
      <c r="O649" s="17">
        <v>1.54399971205648E-2</v>
      </c>
      <c r="P649" s="17">
        <v>0.76926359067347305</v>
      </c>
      <c r="Q649" s="17">
        <v>0.86738277909922901</v>
      </c>
      <c r="R649" s="17">
        <v>0.62669864211279702</v>
      </c>
      <c r="S649" s="17">
        <v>0.95801855653874801</v>
      </c>
      <c r="T649" s="17"/>
      <c r="U649" s="17">
        <v>0.72483491249964305</v>
      </c>
      <c r="V649" s="17">
        <v>0.57987130807908505</v>
      </c>
      <c r="W649" s="17">
        <v>0.49357923808437898</v>
      </c>
      <c r="X649" s="17">
        <v>0.391806351661248</v>
      </c>
      <c r="Y649" s="17"/>
      <c r="Z649" s="17">
        <v>0.73876763804677104</v>
      </c>
      <c r="AA649" s="17">
        <v>0.61870457555734304</v>
      </c>
      <c r="AB649" s="17">
        <v>0.77620070866254898</v>
      </c>
      <c r="AC649" s="17">
        <v>0.80257717947553797</v>
      </c>
      <c r="AD649" s="17">
        <v>0.48801183476041798</v>
      </c>
      <c r="AE649" s="17">
        <v>0.77910897862702</v>
      </c>
      <c r="AF649" s="17">
        <v>0.47088916609711601</v>
      </c>
      <c r="AG649" s="17">
        <v>0.71485578573407405</v>
      </c>
      <c r="AH649" s="17">
        <v>0.683933714013508</v>
      </c>
      <c r="AI649" s="17">
        <v>0.34645388736440802</v>
      </c>
      <c r="AJ649" s="17"/>
      <c r="AK649" s="17">
        <v>0.703541236406518</v>
      </c>
      <c r="AL649" s="17">
        <v>0.61964799815132099</v>
      </c>
      <c r="AM649" s="17">
        <v>0.69097442100721895</v>
      </c>
      <c r="AN649" s="17">
        <v>0.71094340842457404</v>
      </c>
      <c r="AO649" s="17">
        <v>0.67377100647011101</v>
      </c>
      <c r="AP649" s="17">
        <v>0.736031769571029</v>
      </c>
      <c r="AQ649" s="17">
        <v>0.68989720153571799</v>
      </c>
      <c r="AR649" s="17"/>
      <c r="AS649" s="17">
        <v>0.60134259018246905</v>
      </c>
      <c r="AT649" s="17">
        <v>0.73376224726531003</v>
      </c>
      <c r="AU649" s="17"/>
      <c r="AV649" s="17">
        <v>0.469263582119258</v>
      </c>
      <c r="AW649" s="17">
        <v>0.57681166965306296</v>
      </c>
      <c r="AX649" s="17">
        <v>0.73648976619991902</v>
      </c>
      <c r="AY649" s="17"/>
      <c r="AZ649" s="17">
        <v>0.46786177797078599</v>
      </c>
      <c r="BA649" s="17">
        <v>0.70875667915166596</v>
      </c>
      <c r="BB649" s="17"/>
      <c r="BC649" s="17">
        <v>0.641390353189495</v>
      </c>
      <c r="BD649" s="17">
        <v>0.73260691470776995</v>
      </c>
      <c r="BE649" s="17"/>
      <c r="BF649" s="17">
        <v>0.69904134889253</v>
      </c>
      <c r="BG649" s="17">
        <v>0.391806351661248</v>
      </c>
      <c r="BH649" s="17"/>
      <c r="BI649" s="17">
        <v>0.64145849410136102</v>
      </c>
      <c r="BJ649" s="17">
        <v>0.71101029305463004</v>
      </c>
      <c r="BK649" s="17"/>
      <c r="BL649" s="17">
        <v>0.728258718887562</v>
      </c>
      <c r="BM649" s="17">
        <v>0.746406944962965</v>
      </c>
      <c r="BN649" s="17">
        <v>0.56338051852841398</v>
      </c>
      <c r="BO649" s="17">
        <v>2.4288460611548299E-2</v>
      </c>
    </row>
    <row r="650" spans="2:67" x14ac:dyDescent="0.35">
      <c r="B650" t="s">
        <v>83</v>
      </c>
      <c r="C650" s="17">
        <v>4.3634281108668301E-2</v>
      </c>
      <c r="D650" s="17">
        <v>8.0241568311259795E-2</v>
      </c>
      <c r="E650" s="17">
        <v>3.2412029149922798E-2</v>
      </c>
      <c r="F650" s="17">
        <v>0</v>
      </c>
      <c r="G650" s="17">
        <v>0.11301922563261201</v>
      </c>
      <c r="H650" s="17">
        <v>2.4377970819849299E-3</v>
      </c>
      <c r="I650" s="17">
        <v>9.6317610208998903E-3</v>
      </c>
      <c r="J650" s="17">
        <v>5.0444648249465998E-2</v>
      </c>
      <c r="K650" s="17">
        <v>8.8401273744799004E-4</v>
      </c>
      <c r="L650" s="17">
        <v>2.9618154889543098E-3</v>
      </c>
      <c r="M650" s="17">
        <v>4.9818028493345302E-2</v>
      </c>
      <c r="N650" s="17">
        <v>8.3994517953111206E-2</v>
      </c>
      <c r="O650" s="17">
        <v>0.48207072033514298</v>
      </c>
      <c r="P650" s="17">
        <v>4.00684252196064E-4</v>
      </c>
      <c r="Q650" s="17">
        <v>0</v>
      </c>
      <c r="R650" s="17">
        <v>1.78144466517421E-4</v>
      </c>
      <c r="S650" s="17">
        <v>3.0891427157303801E-4</v>
      </c>
      <c r="T650" s="17"/>
      <c r="U650" s="17">
        <v>4.4789158961547303E-2</v>
      </c>
      <c r="V650" s="17">
        <v>3.4722954853446203E-2</v>
      </c>
      <c r="W650" s="17">
        <v>5.2958576905133101E-2</v>
      </c>
      <c r="X650" s="17">
        <v>7.0516236252342698E-2</v>
      </c>
      <c r="Y650" s="17"/>
      <c r="Z650" s="17">
        <v>4.6954843812706197E-2</v>
      </c>
      <c r="AA650" s="17">
        <v>2.66403895569404E-2</v>
      </c>
      <c r="AB650" s="17">
        <v>0</v>
      </c>
      <c r="AC650" s="17">
        <v>1.7938417505190701E-3</v>
      </c>
      <c r="AD650" s="17">
        <v>5.9680127460663798E-2</v>
      </c>
      <c r="AE650" s="17">
        <v>8.5700402009226198E-3</v>
      </c>
      <c r="AF650" s="17">
        <v>0.13399106964520099</v>
      </c>
      <c r="AG650" s="17">
        <v>1.03474912069363E-2</v>
      </c>
      <c r="AH650" s="17">
        <v>3.7566952288659701E-2</v>
      </c>
      <c r="AI650" s="17">
        <v>6.6885441339390395E-2</v>
      </c>
      <c r="AJ650" s="17"/>
      <c r="AK650" s="17">
        <v>6.9859759970666804E-2</v>
      </c>
      <c r="AL650" s="17">
        <v>0.10849499834825301</v>
      </c>
      <c r="AM650" s="17">
        <v>7.1983785327070504E-4</v>
      </c>
      <c r="AN650" s="17">
        <v>1.03415474361039E-4</v>
      </c>
      <c r="AO650" s="17">
        <v>7.18112339004396E-3</v>
      </c>
      <c r="AP650" s="17">
        <v>5.6050451577114198E-2</v>
      </c>
      <c r="AQ650" s="17">
        <v>3.8368608654133503E-2</v>
      </c>
      <c r="AR650" s="17"/>
      <c r="AS650" s="17">
        <v>2.8942615840963599E-2</v>
      </c>
      <c r="AT650" s="17">
        <v>4.9106465390422203E-2</v>
      </c>
      <c r="AU650" s="17"/>
      <c r="AV650" s="17">
        <v>5.8088803604044396E-3</v>
      </c>
      <c r="AW650" s="17">
        <v>1.39191007940692E-3</v>
      </c>
      <c r="AX650" s="17">
        <v>4.07094139180217E-2</v>
      </c>
      <c r="AY650" s="17"/>
      <c r="AZ650" s="17">
        <v>5.63795167632874E-3</v>
      </c>
      <c r="BA650" s="17">
        <v>4.5440426185045901E-2</v>
      </c>
      <c r="BB650" s="17"/>
      <c r="BC650" s="17">
        <v>4.7568006496101101E-2</v>
      </c>
      <c r="BD650" s="17">
        <v>4.1209886975070102E-2</v>
      </c>
      <c r="BE650" s="17"/>
      <c r="BF650" s="17">
        <v>4.3527469040310698E-2</v>
      </c>
      <c r="BG650" s="17">
        <v>7.0516236252342698E-2</v>
      </c>
      <c r="BH650" s="17"/>
      <c r="BI650" s="17">
        <v>4.1291088893739098E-3</v>
      </c>
      <c r="BJ650" s="17">
        <v>5.2874995285765801E-2</v>
      </c>
      <c r="BK650" s="17"/>
      <c r="BL650" s="17">
        <v>5.21512347803453E-2</v>
      </c>
      <c r="BM650" s="17">
        <v>4.9884281548392799E-2</v>
      </c>
      <c r="BN650" s="17">
        <v>4.3060944123719698E-3</v>
      </c>
      <c r="BO650" s="17">
        <v>6.7850679236465604E-4</v>
      </c>
    </row>
    <row r="651" spans="2:67" x14ac:dyDescent="0.35">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17"/>
      <c r="BB651" s="17"/>
      <c r="BC651" s="17"/>
      <c r="BD651" s="17"/>
      <c r="BE651" s="17"/>
      <c r="BF651" s="17"/>
      <c r="BG651" s="17"/>
      <c r="BH651" s="17"/>
      <c r="BI651" s="17"/>
      <c r="BJ651" s="17"/>
      <c r="BK651" s="17"/>
      <c r="BL651" s="17"/>
      <c r="BM651" s="17"/>
      <c r="BN651" s="17"/>
      <c r="BO651" s="17"/>
    </row>
    <row r="652" spans="2:67" x14ac:dyDescent="0.35">
      <c r="B652" s="6" t="s">
        <v>355</v>
      </c>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17"/>
      <c r="BB652" s="17"/>
      <c r="BC652" s="17"/>
      <c r="BD652" s="17"/>
      <c r="BE652" s="17"/>
      <c r="BF652" s="17"/>
      <c r="BG652" s="17"/>
      <c r="BH652" s="17"/>
      <c r="BI652" s="17"/>
      <c r="BJ652" s="17"/>
      <c r="BK652" s="17"/>
      <c r="BL652" s="17"/>
      <c r="BM652" s="17"/>
      <c r="BN652" s="17"/>
      <c r="BO652" s="17"/>
    </row>
    <row r="653" spans="2:67" x14ac:dyDescent="0.35">
      <c r="B653" s="24" t="s">
        <v>85</v>
      </c>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17"/>
      <c r="BB653" s="17"/>
      <c r="BC653" s="17"/>
      <c r="BD653" s="17"/>
      <c r="BE653" s="17"/>
      <c r="BF653" s="17"/>
      <c r="BG653" s="17"/>
      <c r="BH653" s="17"/>
      <c r="BI653" s="17"/>
      <c r="BJ653" s="17"/>
      <c r="BK653" s="17"/>
      <c r="BL653" s="17"/>
      <c r="BM653" s="17"/>
      <c r="BN653" s="17"/>
      <c r="BO653" s="17"/>
    </row>
    <row r="654" spans="2:67" x14ac:dyDescent="0.35">
      <c r="B654" t="s">
        <v>337</v>
      </c>
      <c r="C654" s="17">
        <v>0.204394562540653</v>
      </c>
      <c r="D654" s="17">
        <v>0.21651361825976001</v>
      </c>
      <c r="E654" s="17">
        <v>0.153634829119494</v>
      </c>
      <c r="F654" s="17">
        <v>0.28568921111353701</v>
      </c>
      <c r="G654" s="17">
        <v>0.174494293015275</v>
      </c>
      <c r="H654" s="17">
        <v>2.4377970819849299E-3</v>
      </c>
      <c r="I654" s="17">
        <v>0.192753187087114</v>
      </c>
      <c r="J654" s="17">
        <v>0.104862285751032</v>
      </c>
      <c r="K654" s="17">
        <v>0.55741661864708003</v>
      </c>
      <c r="L654" s="17">
        <v>0.247170025496533</v>
      </c>
      <c r="M654" s="17">
        <v>0.201286745677421</v>
      </c>
      <c r="N654" s="17">
        <v>0.18231807632496</v>
      </c>
      <c r="O654" s="17">
        <v>0.97858572477313399</v>
      </c>
      <c r="P654" s="17">
        <v>0.19439046107164001</v>
      </c>
      <c r="Q654" s="17">
        <v>0.26142971018604899</v>
      </c>
      <c r="R654" s="17">
        <v>8.6069830371343997E-2</v>
      </c>
      <c r="S654" s="17">
        <v>0.23012451507468901</v>
      </c>
      <c r="T654" s="17"/>
      <c r="U654" s="17">
        <v>0.19443276418501901</v>
      </c>
      <c r="V654" s="17">
        <v>0.257113855223432</v>
      </c>
      <c r="W654" s="17">
        <v>0.24744835589682301</v>
      </c>
      <c r="X654" s="17">
        <v>0.16296420921598301</v>
      </c>
      <c r="Y654" s="17"/>
      <c r="Z654" s="17">
        <v>0.140883836886498</v>
      </c>
      <c r="AA654" s="17">
        <v>0.29907994733023802</v>
      </c>
      <c r="AB654" s="17">
        <v>0.277526910909839</v>
      </c>
      <c r="AC654" s="17">
        <v>0.151564512706587</v>
      </c>
      <c r="AD654" s="17">
        <v>0.34905894326792802</v>
      </c>
      <c r="AE654" s="17">
        <v>0.20408225080558101</v>
      </c>
      <c r="AF654" s="17">
        <v>0.23045089043902001</v>
      </c>
      <c r="AG654" s="17">
        <v>0.15781546046440401</v>
      </c>
      <c r="AH654" s="17">
        <v>0.26752794067796998</v>
      </c>
      <c r="AI654" s="17">
        <v>0.157106479248595</v>
      </c>
      <c r="AJ654" s="17"/>
      <c r="AK654" s="17">
        <v>0.194965350629109</v>
      </c>
      <c r="AL654" s="17">
        <v>0.21624909380239801</v>
      </c>
      <c r="AM654" s="17">
        <v>0.27186157915481102</v>
      </c>
      <c r="AN654" s="17">
        <v>0.18665413275724399</v>
      </c>
      <c r="AO654" s="17">
        <v>0.218924011729764</v>
      </c>
      <c r="AP654" s="17">
        <v>0.10286472168581701</v>
      </c>
      <c r="AQ654" s="17">
        <v>0.38436101385252402</v>
      </c>
      <c r="AR654" s="17"/>
      <c r="AS654" s="17">
        <v>0.214585102695249</v>
      </c>
      <c r="AT654" s="17">
        <v>0.20059890611638501</v>
      </c>
      <c r="AU654" s="17"/>
      <c r="AV654" s="17">
        <v>0.20977131523135001</v>
      </c>
      <c r="AW654" s="17">
        <v>0.27413484870316901</v>
      </c>
      <c r="AX654" s="17">
        <v>0.19164678826352399</v>
      </c>
      <c r="AY654" s="17"/>
      <c r="AZ654" s="17">
        <v>0.23833990798620999</v>
      </c>
      <c r="BA654" s="17">
        <v>0.20278097987468499</v>
      </c>
      <c r="BB654" s="17"/>
      <c r="BC654" s="17">
        <v>0.198011525114381</v>
      </c>
      <c r="BD654" s="17">
        <v>0.20832849207732901</v>
      </c>
      <c r="BE654" s="17"/>
      <c r="BF654" s="17">
        <v>0.20455918083972199</v>
      </c>
      <c r="BG654" s="17">
        <v>0.16296420921598301</v>
      </c>
      <c r="BH654" s="17"/>
      <c r="BI654" s="17">
        <v>0.22036152966714201</v>
      </c>
      <c r="BJ654" s="17">
        <v>0.20065970527507901</v>
      </c>
      <c r="BK654" s="17"/>
      <c r="BL654" s="17">
        <v>0.19504869641046299</v>
      </c>
      <c r="BM654" s="17">
        <v>0.21980280010942099</v>
      </c>
      <c r="BN654" s="17">
        <v>0.18390506770130499</v>
      </c>
      <c r="BO654" s="17">
        <v>0.32190320192565902</v>
      </c>
    </row>
    <row r="655" spans="2:67" x14ac:dyDescent="0.35">
      <c r="B655" t="s">
        <v>338</v>
      </c>
      <c r="C655" s="17">
        <v>0.14638637201292801</v>
      </c>
      <c r="D655" s="17">
        <v>9.7115091137701795E-2</v>
      </c>
      <c r="E655" s="17">
        <v>0.241619248994592</v>
      </c>
      <c r="F655" s="17">
        <v>0.18245686462987301</v>
      </c>
      <c r="G655" s="17">
        <v>6.9197568881582294E-2</v>
      </c>
      <c r="H655" s="17">
        <v>2.4377970819849299E-3</v>
      </c>
      <c r="I655" s="17">
        <v>0.113615364754257</v>
      </c>
      <c r="J655" s="17">
        <v>7.1279778298469904E-2</v>
      </c>
      <c r="K655" s="17">
        <v>8.8401273744799004E-4</v>
      </c>
      <c r="L655" s="17">
        <v>0.13156596736520099</v>
      </c>
      <c r="M655" s="17">
        <v>0.106539069763517</v>
      </c>
      <c r="N655" s="17">
        <v>0.380238035128518</v>
      </c>
      <c r="O655" s="17">
        <v>2.0418562209149001E-2</v>
      </c>
      <c r="P655" s="17">
        <v>0.157260385766157</v>
      </c>
      <c r="Q655" s="17">
        <v>3.09219474685998E-2</v>
      </c>
      <c r="R655" s="17">
        <v>0.28705338304934203</v>
      </c>
      <c r="S655" s="17">
        <v>4.7080528573943299E-2</v>
      </c>
      <c r="T655" s="17"/>
      <c r="U655" s="17">
        <v>0.12224779166529801</v>
      </c>
      <c r="V655" s="17">
        <v>0.239484084564698</v>
      </c>
      <c r="W655" s="17">
        <v>0.37922513526692597</v>
      </c>
      <c r="X655" s="17">
        <v>0.58681702625727705</v>
      </c>
      <c r="Y655" s="17"/>
      <c r="Z655" s="17">
        <v>0.12680599799801101</v>
      </c>
      <c r="AA655" s="17">
        <v>0.139057332716162</v>
      </c>
      <c r="AB655" s="17">
        <v>0.116295602249142</v>
      </c>
      <c r="AC655" s="17">
        <v>0.213840451458127</v>
      </c>
      <c r="AD655" s="17">
        <v>0.20794471379559201</v>
      </c>
      <c r="AE655" s="17">
        <v>0.14917907588725501</v>
      </c>
      <c r="AF655" s="17">
        <v>0.20168825592279499</v>
      </c>
      <c r="AG655" s="17">
        <v>0.239250129154359</v>
      </c>
      <c r="AH655" s="17">
        <v>0.548151001784704</v>
      </c>
      <c r="AI655" s="17">
        <v>0.54368883130104395</v>
      </c>
      <c r="AJ655" s="17"/>
      <c r="AK655" s="17">
        <v>8.2076163646785799E-2</v>
      </c>
      <c r="AL655" s="17">
        <v>0.15783259071921699</v>
      </c>
      <c r="AM655" s="17">
        <v>0.35155163874036799</v>
      </c>
      <c r="AN655" s="17">
        <v>0.14658352533434599</v>
      </c>
      <c r="AO655" s="17">
        <v>0.20829264451697599</v>
      </c>
      <c r="AP655" s="17">
        <v>9.3813400422789697E-2</v>
      </c>
      <c r="AQ655" s="17">
        <v>0.19401662173859199</v>
      </c>
      <c r="AR655" s="17"/>
      <c r="AS655" s="17">
        <v>0.281992740975895</v>
      </c>
      <c r="AT655" s="17">
        <v>9.5877254957554503E-2</v>
      </c>
      <c r="AU655" s="17"/>
      <c r="AV655" s="17">
        <v>0.36293642696524198</v>
      </c>
      <c r="AW655" s="17">
        <v>0.29268367504427101</v>
      </c>
      <c r="AX655" s="17">
        <v>0.211895911354266</v>
      </c>
      <c r="AY655" s="17"/>
      <c r="AZ655" s="17">
        <v>0.340660699214833</v>
      </c>
      <c r="BA655" s="17">
        <v>0.13715159526515999</v>
      </c>
      <c r="BB655" s="17"/>
      <c r="BC655" s="17">
        <v>0.19349879388069899</v>
      </c>
      <c r="BD655" s="17">
        <v>0.117350517207016</v>
      </c>
      <c r="BE655" s="17"/>
      <c r="BF655" s="17">
        <v>0.14463637619244199</v>
      </c>
      <c r="BG655" s="17">
        <v>0.58681702625727705</v>
      </c>
      <c r="BH655" s="17"/>
      <c r="BI655" s="17">
        <v>0.318194264892044</v>
      </c>
      <c r="BJ655" s="17">
        <v>0.10619852970579099</v>
      </c>
      <c r="BK655" s="17"/>
      <c r="BL655" s="17">
        <v>5.3339478348841902E-2</v>
      </c>
      <c r="BM655" s="17">
        <v>0.122154803125319</v>
      </c>
      <c r="BN655" s="17">
        <v>0.44650260453442198</v>
      </c>
      <c r="BO655" s="17">
        <v>0.671362146430172</v>
      </c>
    </row>
    <row r="656" spans="2:67" x14ac:dyDescent="0.35">
      <c r="B656" t="s">
        <v>339</v>
      </c>
      <c r="C656" s="17">
        <v>0.55403360530377099</v>
      </c>
      <c r="D656" s="17">
        <v>0.58337919405281802</v>
      </c>
      <c r="E656" s="17">
        <v>0.499139824870799</v>
      </c>
      <c r="F656" s="17">
        <v>0.51611989373618306</v>
      </c>
      <c r="G656" s="17">
        <v>0.609274936596506</v>
      </c>
      <c r="H656" s="17">
        <v>0.67601681551245696</v>
      </c>
      <c r="I656" s="17">
        <v>0.68462083167274101</v>
      </c>
      <c r="J656" s="17">
        <v>0.72075669737840697</v>
      </c>
      <c r="K656" s="17">
        <v>0.44081535587802401</v>
      </c>
      <c r="L656" s="17">
        <v>0.59371772619673402</v>
      </c>
      <c r="M656" s="17">
        <v>0.55921307649478902</v>
      </c>
      <c r="N656" s="17">
        <v>0.31630419096155299</v>
      </c>
      <c r="O656" s="17">
        <v>9.9571301771683805E-4</v>
      </c>
      <c r="P656" s="17">
        <v>0.62212437277671295</v>
      </c>
      <c r="Q656" s="17">
        <v>0.50600663476317798</v>
      </c>
      <c r="R656" s="17">
        <v>0.45438083690359099</v>
      </c>
      <c r="S656" s="17">
        <v>0.72279495635136803</v>
      </c>
      <c r="T656" s="17"/>
      <c r="U656" s="17">
        <v>0.58654376393515095</v>
      </c>
      <c r="V656" s="17">
        <v>0.417554357631366</v>
      </c>
      <c r="W656" s="17">
        <v>0.27309012628017398</v>
      </c>
      <c r="X656" s="17">
        <v>0.18079048203088599</v>
      </c>
      <c r="Y656" s="17"/>
      <c r="Z656" s="17">
        <v>0.62200316267545597</v>
      </c>
      <c r="AA656" s="17">
        <v>0.52669721274427095</v>
      </c>
      <c r="AB656" s="17">
        <v>0.60531069556050099</v>
      </c>
      <c r="AC656" s="17">
        <v>0.56053208872488602</v>
      </c>
      <c r="AD656" s="17">
        <v>0.43201621080729602</v>
      </c>
      <c r="AE656" s="17">
        <v>0.47358797126248597</v>
      </c>
      <c r="AF656" s="17">
        <v>0.462397056519462</v>
      </c>
      <c r="AG656" s="17">
        <v>0.59337435569489305</v>
      </c>
      <c r="AH656" s="17">
        <v>0.12845022111458901</v>
      </c>
      <c r="AI656" s="17">
        <v>0.23544150669592401</v>
      </c>
      <c r="AJ656" s="17"/>
      <c r="AK656" s="17">
        <v>0.59046157293101798</v>
      </c>
      <c r="AL656" s="17">
        <v>0.59287881542943599</v>
      </c>
      <c r="AM656" s="17">
        <v>0.32457864447998103</v>
      </c>
      <c r="AN656" s="17">
        <v>0.62742519026291099</v>
      </c>
      <c r="AO656" s="17">
        <v>0.50782008459787797</v>
      </c>
      <c r="AP656" s="17">
        <v>0.60162682453420602</v>
      </c>
      <c r="AQ656" s="17">
        <v>0.30711274351224099</v>
      </c>
      <c r="AR656" s="17"/>
      <c r="AS656" s="17">
        <v>0.44815714327290501</v>
      </c>
      <c r="AT656" s="17">
        <v>0.59346926496357799</v>
      </c>
      <c r="AU656" s="17"/>
      <c r="AV656" s="17">
        <v>0.41696765037021299</v>
      </c>
      <c r="AW656" s="17">
        <v>0.43167189773998299</v>
      </c>
      <c r="AX656" s="17">
        <v>0.49344270552293001</v>
      </c>
      <c r="AY656" s="17"/>
      <c r="AZ656" s="17">
        <v>0.42072137998171499</v>
      </c>
      <c r="BA656" s="17">
        <v>0.56037056529394902</v>
      </c>
      <c r="BB656" s="17"/>
      <c r="BC656" s="17">
        <v>0.486641905418914</v>
      </c>
      <c r="BD656" s="17">
        <v>0.59556778111991404</v>
      </c>
      <c r="BE656" s="17"/>
      <c r="BF656" s="17">
        <v>0.55551663991877398</v>
      </c>
      <c r="BG656" s="17">
        <v>0.18079048203088599</v>
      </c>
      <c r="BH656" s="17"/>
      <c r="BI656" s="17">
        <v>0.34229961718415203</v>
      </c>
      <c r="BJ656" s="17">
        <v>0.60356062052419202</v>
      </c>
      <c r="BK656" s="17"/>
      <c r="BL656" s="17">
        <v>0.68080664151935399</v>
      </c>
      <c r="BM656" s="17">
        <v>0.51753739483692696</v>
      </c>
      <c r="BN656" s="17">
        <v>0.333640994025868</v>
      </c>
      <c r="BO656" s="17">
        <v>6.3833065284092704E-3</v>
      </c>
    </row>
    <row r="657" spans="2:67" x14ac:dyDescent="0.35">
      <c r="B657" t="s">
        <v>83</v>
      </c>
      <c r="C657" s="17">
        <v>9.5185460142648101E-2</v>
      </c>
      <c r="D657" s="17">
        <v>0.10299209654972</v>
      </c>
      <c r="E657" s="17">
        <v>0.105606097015116</v>
      </c>
      <c r="F657" s="17">
        <v>1.5734030520406901E-2</v>
      </c>
      <c r="G657" s="17">
        <v>0.14703320150663601</v>
      </c>
      <c r="H657" s="17">
        <v>0.319107590323573</v>
      </c>
      <c r="I657" s="17">
        <v>9.0106164858873797E-3</v>
      </c>
      <c r="J657" s="17">
        <v>0.103101238572091</v>
      </c>
      <c r="K657" s="17">
        <v>8.8401273744799004E-4</v>
      </c>
      <c r="L657" s="17">
        <v>2.75462809415319E-2</v>
      </c>
      <c r="M657" s="17">
        <v>0.132961108064273</v>
      </c>
      <c r="N657" s="17">
        <v>0.12113969758496899</v>
      </c>
      <c r="O657" s="17">
        <v>0</v>
      </c>
      <c r="P657" s="17">
        <v>2.62247803854905E-2</v>
      </c>
      <c r="Q657" s="17">
        <v>0.20164170758217301</v>
      </c>
      <c r="R657" s="17">
        <v>0.17249594967572299</v>
      </c>
      <c r="S657" s="17">
        <v>0</v>
      </c>
      <c r="T657" s="17"/>
      <c r="U657" s="17">
        <v>9.67756802145322E-2</v>
      </c>
      <c r="V657" s="17">
        <v>8.5847702580504406E-2</v>
      </c>
      <c r="W657" s="17">
        <v>0.100236382556077</v>
      </c>
      <c r="X657" s="17">
        <v>6.9428282495854504E-2</v>
      </c>
      <c r="Y657" s="17"/>
      <c r="Z657" s="17">
        <v>0.110307002440035</v>
      </c>
      <c r="AA657" s="17">
        <v>3.5165507209329899E-2</v>
      </c>
      <c r="AB657" s="17">
        <v>8.6679128051761402E-4</v>
      </c>
      <c r="AC657" s="17">
        <v>7.4062947110399596E-2</v>
      </c>
      <c r="AD657" s="17">
        <v>1.09801321291839E-2</v>
      </c>
      <c r="AE657" s="17">
        <v>0.173150702044678</v>
      </c>
      <c r="AF657" s="17">
        <v>0.105463797118723</v>
      </c>
      <c r="AG657" s="17">
        <v>9.5600546863442003E-3</v>
      </c>
      <c r="AH657" s="17">
        <v>5.5870836422737102E-2</v>
      </c>
      <c r="AI657" s="17">
        <v>6.3763182754436806E-2</v>
      </c>
      <c r="AJ657" s="17"/>
      <c r="AK657" s="17">
        <v>0.13249691279308801</v>
      </c>
      <c r="AL657" s="17">
        <v>3.30395000489484E-2</v>
      </c>
      <c r="AM657" s="17">
        <v>5.2008137624839502E-2</v>
      </c>
      <c r="AN657" s="17">
        <v>3.9337151645498301E-2</v>
      </c>
      <c r="AO657" s="17">
        <v>6.4963259155381606E-2</v>
      </c>
      <c r="AP657" s="17">
        <v>0.20169505335718699</v>
      </c>
      <c r="AQ657" s="17">
        <v>0.114509620896643</v>
      </c>
      <c r="AR657" s="17"/>
      <c r="AS657" s="17">
        <v>5.5265013055951002E-2</v>
      </c>
      <c r="AT657" s="17">
        <v>0.110054573962483</v>
      </c>
      <c r="AU657" s="17"/>
      <c r="AV657" s="17">
        <v>1.03246074331955E-2</v>
      </c>
      <c r="AW657" s="17">
        <v>1.50957851257747E-3</v>
      </c>
      <c r="AX657" s="17">
        <v>0.10301459485928</v>
      </c>
      <c r="AY657" s="17"/>
      <c r="AZ657" s="17">
        <v>2.7801281724225798E-4</v>
      </c>
      <c r="BA657" s="17">
        <v>9.9696859566205207E-2</v>
      </c>
      <c r="BB657" s="17"/>
      <c r="BC657" s="17">
        <v>0.121847775586005</v>
      </c>
      <c r="BD657" s="17">
        <v>7.8753209595742002E-2</v>
      </c>
      <c r="BE657" s="17"/>
      <c r="BF657" s="17">
        <v>9.5287803049062605E-2</v>
      </c>
      <c r="BG657" s="17">
        <v>6.9428282495854504E-2</v>
      </c>
      <c r="BH657" s="17"/>
      <c r="BI657" s="17">
        <v>0.11914458825666201</v>
      </c>
      <c r="BJ657" s="17">
        <v>8.95811444949383E-2</v>
      </c>
      <c r="BK657" s="17"/>
      <c r="BL657" s="17">
        <v>7.0805183721340495E-2</v>
      </c>
      <c r="BM657" s="17">
        <v>0.14050500192833301</v>
      </c>
      <c r="BN657" s="17">
        <v>3.5951333738404402E-2</v>
      </c>
      <c r="BO657" s="17">
        <v>3.5134511575955697E-4</v>
      </c>
    </row>
    <row r="658" spans="2:67" x14ac:dyDescent="0.35">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17"/>
      <c r="BB658" s="17"/>
      <c r="BC658" s="17"/>
      <c r="BD658" s="17"/>
      <c r="BE658" s="17"/>
      <c r="BF658" s="17"/>
      <c r="BG658" s="17"/>
      <c r="BH658" s="17"/>
      <c r="BI658" s="17"/>
      <c r="BJ658" s="17"/>
      <c r="BK658" s="17"/>
      <c r="BL658" s="17"/>
      <c r="BM658" s="17"/>
      <c r="BN658" s="17"/>
      <c r="BO658" s="17"/>
    </row>
    <row r="659" spans="2:67" x14ac:dyDescent="0.35">
      <c r="B659" s="6" t="s">
        <v>356</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17"/>
      <c r="BB659" s="17"/>
      <c r="BC659" s="17"/>
      <c r="BD659" s="17"/>
      <c r="BE659" s="17"/>
      <c r="BF659" s="17"/>
      <c r="BG659" s="17"/>
      <c r="BH659" s="17"/>
      <c r="BI659" s="17"/>
      <c r="BJ659" s="17"/>
      <c r="BK659" s="17"/>
      <c r="BL659" s="17"/>
      <c r="BM659" s="17"/>
      <c r="BN659" s="17"/>
      <c r="BO659" s="17"/>
    </row>
    <row r="660" spans="2:67" x14ac:dyDescent="0.35">
      <c r="B660" s="24" t="s">
        <v>85</v>
      </c>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17"/>
      <c r="BB660" s="17"/>
      <c r="BC660" s="17"/>
      <c r="BD660" s="17"/>
      <c r="BE660" s="17"/>
      <c r="BF660" s="17"/>
      <c r="BG660" s="17"/>
      <c r="BH660" s="17"/>
      <c r="BI660" s="17"/>
      <c r="BJ660" s="17"/>
      <c r="BK660" s="17"/>
      <c r="BL660" s="17"/>
      <c r="BM660" s="17"/>
      <c r="BN660" s="17"/>
      <c r="BO660" s="17"/>
    </row>
    <row r="661" spans="2:67" x14ac:dyDescent="0.35">
      <c r="B661" t="s">
        <v>337</v>
      </c>
      <c r="C661" s="17">
        <v>0.17943458821584601</v>
      </c>
      <c r="D661" s="17">
        <v>0.17048759053392301</v>
      </c>
      <c r="E661" s="17">
        <v>0.19426589399342301</v>
      </c>
      <c r="F661" s="17">
        <v>0.21524866942477799</v>
      </c>
      <c r="G661" s="17">
        <v>0.116880476382072</v>
      </c>
      <c r="H661" s="17">
        <v>4.8755941639698503E-3</v>
      </c>
      <c r="I661" s="17">
        <v>1.0874050090924899E-2</v>
      </c>
      <c r="J661" s="17">
        <v>0.103756314714452</v>
      </c>
      <c r="K661" s="17">
        <v>0.43993134314057603</v>
      </c>
      <c r="L661" s="17">
        <v>0.176012900709272</v>
      </c>
      <c r="M661" s="17">
        <v>0.17081784187003601</v>
      </c>
      <c r="N661" s="17">
        <v>0.15161857869801701</v>
      </c>
      <c r="O661" s="17">
        <v>0.48306643335285998</v>
      </c>
      <c r="P661" s="17">
        <v>0.319915361150795</v>
      </c>
      <c r="Q661" s="17">
        <v>6.7871062976558698E-3</v>
      </c>
      <c r="R661" s="17">
        <v>0.26115002795780301</v>
      </c>
      <c r="S661" s="17">
        <v>0.189687642971302</v>
      </c>
      <c r="T661" s="17"/>
      <c r="U661" s="17">
        <v>0.184175332091366</v>
      </c>
      <c r="V661" s="17">
        <v>0.14859054811456701</v>
      </c>
      <c r="W661" s="17">
        <v>0.203166225817518</v>
      </c>
      <c r="X661" s="17">
        <v>0.16320196195428499</v>
      </c>
      <c r="Y661" s="17"/>
      <c r="Z661" s="17">
        <v>0.10397392359333101</v>
      </c>
      <c r="AA661" s="17">
        <v>0.33871819173965501</v>
      </c>
      <c r="AB661" s="17">
        <v>0.215318041854131</v>
      </c>
      <c r="AC661" s="17">
        <v>0.17596529301106301</v>
      </c>
      <c r="AD661" s="17">
        <v>0.28674490107789202</v>
      </c>
      <c r="AE661" s="17">
        <v>7.5104089178102296E-2</v>
      </c>
      <c r="AF661" s="17">
        <v>0.185771373204377</v>
      </c>
      <c r="AG661" s="17">
        <v>0.132991145510863</v>
      </c>
      <c r="AH661" s="17">
        <v>0.11184667683465201</v>
      </c>
      <c r="AI661" s="17">
        <v>0.137042029312199</v>
      </c>
      <c r="AJ661" s="17"/>
      <c r="AK661" s="17">
        <v>0.181894896962918</v>
      </c>
      <c r="AL661" s="17">
        <v>0.15282759907176299</v>
      </c>
      <c r="AM661" s="17">
        <v>0.220367585423108</v>
      </c>
      <c r="AN661" s="17">
        <v>0.15671030970664701</v>
      </c>
      <c r="AO661" s="17">
        <v>0.30105852492177199</v>
      </c>
      <c r="AP661" s="17">
        <v>6.2819154406513103E-2</v>
      </c>
      <c r="AQ661" s="17">
        <v>0.32553267257144203</v>
      </c>
      <c r="AR661" s="17"/>
      <c r="AS661" s="17">
        <v>0.163694648987948</v>
      </c>
      <c r="AT661" s="17">
        <v>0.18529722165250601</v>
      </c>
      <c r="AU661" s="17"/>
      <c r="AV661" s="17">
        <v>0.120837674775553</v>
      </c>
      <c r="AW661" s="17">
        <v>0.28244777642720797</v>
      </c>
      <c r="AX661" s="17">
        <v>9.6065261978986793E-2</v>
      </c>
      <c r="AY661" s="17"/>
      <c r="AZ661" s="17">
        <v>0.21356084602070699</v>
      </c>
      <c r="BA661" s="17">
        <v>0.17781240593060199</v>
      </c>
      <c r="BB661" s="17"/>
      <c r="BC661" s="17">
        <v>0.173786752421211</v>
      </c>
      <c r="BD661" s="17">
        <v>0.18291540566481801</v>
      </c>
      <c r="BE661" s="17"/>
      <c r="BF661" s="17">
        <v>0.17949908651504401</v>
      </c>
      <c r="BG661" s="17">
        <v>0.16320196195428499</v>
      </c>
      <c r="BH661" s="17"/>
      <c r="BI661" s="17">
        <v>0.174085988087893</v>
      </c>
      <c r="BJ661" s="17">
        <v>0.18068568730625501</v>
      </c>
      <c r="BK661" s="17"/>
      <c r="BL661" s="17">
        <v>0.20236031204771701</v>
      </c>
      <c r="BM661" s="17">
        <v>0.14846250952711501</v>
      </c>
      <c r="BN661" s="17">
        <v>0.18352270101703899</v>
      </c>
      <c r="BO661" s="17">
        <v>0.104005463633184</v>
      </c>
    </row>
    <row r="662" spans="2:67" x14ac:dyDescent="0.35">
      <c r="B662" t="s">
        <v>338</v>
      </c>
      <c r="C662" s="17">
        <v>0.256556848607707</v>
      </c>
      <c r="D662" s="17">
        <v>0.21043400906724999</v>
      </c>
      <c r="E662" s="17">
        <v>0.29047866298240099</v>
      </c>
      <c r="F662" s="17">
        <v>0.245633384463566</v>
      </c>
      <c r="G662" s="17">
        <v>0.10367939160902</v>
      </c>
      <c r="H662" s="17">
        <v>0.35447142810689902</v>
      </c>
      <c r="I662" s="17">
        <v>0.29797907989049599</v>
      </c>
      <c r="J662" s="17">
        <v>0.29671306036244299</v>
      </c>
      <c r="K662" s="17">
        <v>3.5360509497919601E-3</v>
      </c>
      <c r="L662" s="17">
        <v>0.24854963078259601</v>
      </c>
      <c r="M662" s="17">
        <v>0.26996685802855702</v>
      </c>
      <c r="N662" s="17">
        <v>0.39958824334618398</v>
      </c>
      <c r="O662" s="17">
        <v>3.5858559329713699E-2</v>
      </c>
      <c r="P662" s="17">
        <v>0.131436289632863</v>
      </c>
      <c r="Q662" s="17">
        <v>0.28895810450582099</v>
      </c>
      <c r="R662" s="17">
        <v>0.39421436162378598</v>
      </c>
      <c r="S662" s="17">
        <v>0.196022385170286</v>
      </c>
      <c r="T662" s="17"/>
      <c r="U662" s="17">
        <v>0.21659079796452599</v>
      </c>
      <c r="V662" s="17">
        <v>0.43419925954753402</v>
      </c>
      <c r="W662" s="17">
        <v>0.536117282526274</v>
      </c>
      <c r="X662" s="17">
        <v>0.72219602903648294</v>
      </c>
      <c r="Y662" s="17"/>
      <c r="Z662" s="17">
        <v>0.20235738809163401</v>
      </c>
      <c r="AA662" s="17">
        <v>0.19693431564279801</v>
      </c>
      <c r="AB662" s="17">
        <v>0.34463152294650101</v>
      </c>
      <c r="AC662" s="17">
        <v>0.42908738547262198</v>
      </c>
      <c r="AD662" s="17">
        <v>0.27564845773887903</v>
      </c>
      <c r="AE662" s="17">
        <v>0.283373801729012</v>
      </c>
      <c r="AF662" s="17">
        <v>0.46191512877574298</v>
      </c>
      <c r="AG662" s="17">
        <v>0.59922697998290397</v>
      </c>
      <c r="AH662" s="17">
        <v>0.78146869644527095</v>
      </c>
      <c r="AI662" s="17">
        <v>0.68012746833697402</v>
      </c>
      <c r="AJ662" s="17"/>
      <c r="AK662" s="17">
        <v>0.234897055502196</v>
      </c>
      <c r="AL662" s="17">
        <v>0.316243260758304</v>
      </c>
      <c r="AM662" s="17">
        <v>0.260525881700928</v>
      </c>
      <c r="AN662" s="17">
        <v>0.221145477185659</v>
      </c>
      <c r="AO662" s="17">
        <v>0.36797534192287601</v>
      </c>
      <c r="AP662" s="17">
        <v>0.36824627944593002</v>
      </c>
      <c r="AQ662" s="17">
        <v>0.26997719293306099</v>
      </c>
      <c r="AR662" s="17"/>
      <c r="AS662" s="17">
        <v>0.58744869898663399</v>
      </c>
      <c r="AT662" s="17">
        <v>0.133310017863183</v>
      </c>
      <c r="AU662" s="17"/>
      <c r="AV662" s="17">
        <v>0.65278810746757698</v>
      </c>
      <c r="AW662" s="17">
        <v>0.65672154388832304</v>
      </c>
      <c r="AX662" s="17">
        <v>0.54823422368420505</v>
      </c>
      <c r="AY662" s="17"/>
      <c r="AZ662" s="17">
        <v>0.62370046037739602</v>
      </c>
      <c r="BA662" s="17">
        <v>0.23910477793066701</v>
      </c>
      <c r="BB662" s="17"/>
      <c r="BC662" s="17">
        <v>0.25140582892070901</v>
      </c>
      <c r="BD662" s="17">
        <v>0.25973147334157998</v>
      </c>
      <c r="BE662" s="17"/>
      <c r="BF662" s="17">
        <v>0.25470668987840001</v>
      </c>
      <c r="BG662" s="17">
        <v>0.72219602903648294</v>
      </c>
      <c r="BH662" s="17"/>
      <c r="BI662" s="17">
        <v>0.51586683858833404</v>
      </c>
      <c r="BJ662" s="17">
        <v>0.19590125932497901</v>
      </c>
      <c r="BK662" s="17"/>
      <c r="BL662" s="17">
        <v>5.7445195734158003E-2</v>
      </c>
      <c r="BM662" s="17">
        <v>0.331734419711813</v>
      </c>
      <c r="BN662" s="17">
        <v>0.64121149377644004</v>
      </c>
      <c r="BO662" s="17">
        <v>0.895286204546204</v>
      </c>
    </row>
    <row r="663" spans="2:67" x14ac:dyDescent="0.35">
      <c r="B663" t="s">
        <v>339</v>
      </c>
      <c r="C663" s="17">
        <v>0.48352181851548398</v>
      </c>
      <c r="D663" s="17">
        <v>0.47152083455882798</v>
      </c>
      <c r="E663" s="17">
        <v>0.48196240737704299</v>
      </c>
      <c r="F663" s="17">
        <v>0.53899774723562299</v>
      </c>
      <c r="G663" s="17">
        <v>0.63580033439831796</v>
      </c>
      <c r="H663" s="17">
        <v>0.319107590323573</v>
      </c>
      <c r="I663" s="17">
        <v>0.68213625353269203</v>
      </c>
      <c r="J663" s="17">
        <v>0.50960566375444605</v>
      </c>
      <c r="K663" s="17">
        <v>0.55564859317218396</v>
      </c>
      <c r="L663" s="17">
        <v>0.52847116523814097</v>
      </c>
      <c r="M663" s="17">
        <v>0.45113049603586403</v>
      </c>
      <c r="N663" s="17">
        <v>0.326053296609153</v>
      </c>
      <c r="O663" s="17">
        <v>0.48107500731742597</v>
      </c>
      <c r="P663" s="17">
        <v>0.49619878844536103</v>
      </c>
      <c r="Q663" s="17">
        <v>0.70425478919652296</v>
      </c>
      <c r="R663" s="17">
        <v>0.25820949111403202</v>
      </c>
      <c r="S663" s="17">
        <v>0.465039200990496</v>
      </c>
      <c r="T663" s="17"/>
      <c r="U663" s="17">
        <v>0.52339595520579496</v>
      </c>
      <c r="V663" s="17">
        <v>0.30999367713461401</v>
      </c>
      <c r="W663" s="17">
        <v>0.17211671461254599</v>
      </c>
      <c r="X663" s="17">
        <v>6.4180066565802898E-2</v>
      </c>
      <c r="Y663" s="17"/>
      <c r="Z663" s="17">
        <v>0.61836407146130201</v>
      </c>
      <c r="AA663" s="17">
        <v>0.44822445334702299</v>
      </c>
      <c r="AB663" s="17">
        <v>0.377583438327388</v>
      </c>
      <c r="AC663" s="17">
        <v>0.34489755623290502</v>
      </c>
      <c r="AD663" s="17">
        <v>0.335786290110963</v>
      </c>
      <c r="AE663" s="17">
        <v>0.50646353144803102</v>
      </c>
      <c r="AF663" s="17">
        <v>0.25675189097883599</v>
      </c>
      <c r="AG663" s="17">
        <v>8.0151884225286602E-2</v>
      </c>
      <c r="AH663" s="17">
        <v>4.7945075076642099E-2</v>
      </c>
      <c r="AI663" s="17">
        <v>0.13093927794771101</v>
      </c>
      <c r="AJ663" s="17"/>
      <c r="AK663" s="17">
        <v>0.43682419888027102</v>
      </c>
      <c r="AL663" s="17">
        <v>0.46498786237913098</v>
      </c>
      <c r="AM663" s="17">
        <v>0.51669146848977598</v>
      </c>
      <c r="AN663" s="17">
        <v>0.60084219690118101</v>
      </c>
      <c r="AO663" s="17">
        <v>0.31339795714017399</v>
      </c>
      <c r="AP663" s="17">
        <v>0.46016165269794501</v>
      </c>
      <c r="AQ663" s="17">
        <v>0.28732190151051401</v>
      </c>
      <c r="AR663" s="17"/>
      <c r="AS663" s="17">
        <v>0.15007603090829899</v>
      </c>
      <c r="AT663" s="17">
        <v>0.60771991073393905</v>
      </c>
      <c r="AU663" s="17"/>
      <c r="AV663" s="17">
        <v>0.18170667071741201</v>
      </c>
      <c r="AW663" s="17">
        <v>6.0620490313083697E-2</v>
      </c>
      <c r="AX663" s="17">
        <v>0.202410721939868</v>
      </c>
      <c r="AY663" s="17"/>
      <c r="AZ663" s="17">
        <v>0.162446486894683</v>
      </c>
      <c r="BA663" s="17">
        <v>0.49878404615738903</v>
      </c>
      <c r="BB663" s="17"/>
      <c r="BC663" s="17">
        <v>0.46604775805129001</v>
      </c>
      <c r="BD663" s="17">
        <v>0.494291256009742</v>
      </c>
      <c r="BE663" s="17"/>
      <c r="BF663" s="17">
        <v>0.48518802023463198</v>
      </c>
      <c r="BG663" s="17">
        <v>6.4180066565802898E-2</v>
      </c>
      <c r="BH663" s="17"/>
      <c r="BI663" s="17">
        <v>0.24117992098961299</v>
      </c>
      <c r="BJ663" s="17">
        <v>0.54020837580324799</v>
      </c>
      <c r="BK663" s="17"/>
      <c r="BL663" s="17">
        <v>0.64417834306920496</v>
      </c>
      <c r="BM663" s="17">
        <v>0.43022746049563698</v>
      </c>
      <c r="BN663" s="17">
        <v>0.159316030946348</v>
      </c>
      <c r="BO663" s="17">
        <v>4.5491438257402601E-4</v>
      </c>
    </row>
    <row r="664" spans="2:67" x14ac:dyDescent="0.35">
      <c r="B664" t="s">
        <v>83</v>
      </c>
      <c r="C664" s="17">
        <v>8.0486744660962797E-2</v>
      </c>
      <c r="D664" s="17">
        <v>0.14755756583999899</v>
      </c>
      <c r="E664" s="17">
        <v>3.3293035647133699E-2</v>
      </c>
      <c r="F664" s="17">
        <v>1.20198876033054E-4</v>
      </c>
      <c r="G664" s="17">
        <v>0.14363979761059001</v>
      </c>
      <c r="H664" s="17">
        <v>0.32154538740555799</v>
      </c>
      <c r="I664" s="17">
        <v>9.0106164858873797E-3</v>
      </c>
      <c r="J664" s="17">
        <v>8.9924961168658502E-2</v>
      </c>
      <c r="K664" s="17">
        <v>8.8401273744799004E-4</v>
      </c>
      <c r="L664" s="17">
        <v>4.69663032699911E-2</v>
      </c>
      <c r="M664" s="17">
        <v>0.10808480406554299</v>
      </c>
      <c r="N664" s="17">
        <v>0.122739881346646</v>
      </c>
      <c r="O664" s="17">
        <v>0</v>
      </c>
      <c r="P664" s="17">
        <v>5.2449560770981098E-2</v>
      </c>
      <c r="Q664" s="17">
        <v>0</v>
      </c>
      <c r="R664" s="17">
        <v>8.6426119304378796E-2</v>
      </c>
      <c r="S664" s="17">
        <v>0.14925077086791599</v>
      </c>
      <c r="T664" s="17"/>
      <c r="U664" s="17">
        <v>7.5837914738312501E-2</v>
      </c>
      <c r="V664" s="17">
        <v>0.107216515203285</v>
      </c>
      <c r="W664" s="17">
        <v>8.8599777043662203E-2</v>
      </c>
      <c r="X664" s="17">
        <v>5.0421942443428298E-2</v>
      </c>
      <c r="Y664" s="17"/>
      <c r="Z664" s="17">
        <v>7.5304616853733394E-2</v>
      </c>
      <c r="AA664" s="17">
        <v>1.6123039270524098E-2</v>
      </c>
      <c r="AB664" s="17">
        <v>6.2466996871979798E-2</v>
      </c>
      <c r="AC664" s="17">
        <v>5.0049765283409597E-2</v>
      </c>
      <c r="AD664" s="17">
        <v>0.101820351072267</v>
      </c>
      <c r="AE664" s="17">
        <v>0.13505857764485499</v>
      </c>
      <c r="AF664" s="17">
        <v>9.5561607041043703E-2</v>
      </c>
      <c r="AG664" s="17">
        <v>0.18762999028094701</v>
      </c>
      <c r="AH664" s="17">
        <v>5.8739551643435202E-2</v>
      </c>
      <c r="AI664" s="17">
        <v>5.1891224403115901E-2</v>
      </c>
      <c r="AJ664" s="17"/>
      <c r="AK664" s="17">
        <v>0.14638384865461401</v>
      </c>
      <c r="AL664" s="17">
        <v>6.5941277790802E-2</v>
      </c>
      <c r="AM664" s="17">
        <v>2.4150643861881099E-3</v>
      </c>
      <c r="AN664" s="17">
        <v>2.13020162065128E-2</v>
      </c>
      <c r="AO664" s="17">
        <v>1.7568176015177701E-2</v>
      </c>
      <c r="AP664" s="17">
        <v>0.108772913449612</v>
      </c>
      <c r="AQ664" s="17">
        <v>0.117168232984983</v>
      </c>
      <c r="AR664" s="17"/>
      <c r="AS664" s="17">
        <v>9.8780621117118106E-2</v>
      </c>
      <c r="AT664" s="17">
        <v>7.3672849750371694E-2</v>
      </c>
      <c r="AU664" s="17"/>
      <c r="AV664" s="17">
        <v>4.46675470394583E-2</v>
      </c>
      <c r="AW664" s="17">
        <v>2.1018937138523699E-4</v>
      </c>
      <c r="AX664" s="17">
        <v>0.15328979239693999</v>
      </c>
      <c r="AY664" s="17"/>
      <c r="AZ664" s="17">
        <v>2.9220670721382601E-4</v>
      </c>
      <c r="BA664" s="17">
        <v>8.4298769981341601E-2</v>
      </c>
      <c r="BB664" s="17"/>
      <c r="BC664" s="17">
        <v>0.10875966060679</v>
      </c>
      <c r="BD664" s="17">
        <v>6.3061864983860502E-2</v>
      </c>
      <c r="BE664" s="17"/>
      <c r="BF664" s="17">
        <v>8.0606203371925297E-2</v>
      </c>
      <c r="BG664" s="17">
        <v>5.0421942443428298E-2</v>
      </c>
      <c r="BH664" s="17"/>
      <c r="BI664" s="17">
        <v>6.8867252334160703E-2</v>
      </c>
      <c r="BJ664" s="17">
        <v>8.3204677565518304E-2</v>
      </c>
      <c r="BK664" s="17"/>
      <c r="BL664" s="17">
        <v>9.6016149148920302E-2</v>
      </c>
      <c r="BM664" s="17">
        <v>8.9575610265434993E-2</v>
      </c>
      <c r="BN664" s="17">
        <v>1.59497742601729E-2</v>
      </c>
      <c r="BO664" s="17">
        <v>2.5341743803842701E-4</v>
      </c>
    </row>
    <row r="665" spans="2:67" x14ac:dyDescent="0.35">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17"/>
      <c r="BB665" s="17"/>
      <c r="BC665" s="17"/>
      <c r="BD665" s="17"/>
      <c r="BE665" s="17"/>
      <c r="BF665" s="17"/>
      <c r="BG665" s="17"/>
      <c r="BH665" s="17"/>
      <c r="BI665" s="17"/>
      <c r="BJ665" s="17"/>
      <c r="BK665" s="17"/>
      <c r="BL665" s="17"/>
      <c r="BM665" s="17"/>
      <c r="BN665" s="17"/>
      <c r="BO665" s="17"/>
    </row>
    <row r="666" spans="2:67" x14ac:dyDescent="0.35">
      <c r="B666" s="6" t="s">
        <v>357</v>
      </c>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17"/>
      <c r="BB666" s="17"/>
      <c r="BC666" s="17"/>
      <c r="BD666" s="17"/>
      <c r="BE666" s="17"/>
      <c r="BF666" s="17"/>
      <c r="BG666" s="17"/>
      <c r="BH666" s="17"/>
      <c r="BI666" s="17"/>
      <c r="BJ666" s="17"/>
      <c r="BK666" s="17"/>
      <c r="BL666" s="17"/>
      <c r="BM666" s="17"/>
      <c r="BN666" s="17"/>
      <c r="BO666" s="17"/>
    </row>
    <row r="667" spans="2:67" x14ac:dyDescent="0.35">
      <c r="B667" s="24" t="s">
        <v>85</v>
      </c>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17"/>
      <c r="BB667" s="17"/>
      <c r="BC667" s="17"/>
      <c r="BD667" s="17"/>
      <c r="BE667" s="17"/>
      <c r="BF667" s="17"/>
      <c r="BG667" s="17"/>
      <c r="BH667" s="17"/>
      <c r="BI667" s="17"/>
      <c r="BJ667" s="17"/>
      <c r="BK667" s="17"/>
      <c r="BL667" s="17"/>
      <c r="BM667" s="17"/>
      <c r="BN667" s="17"/>
      <c r="BO667" s="17"/>
    </row>
    <row r="668" spans="2:67" x14ac:dyDescent="0.35">
      <c r="B668" t="s">
        <v>337</v>
      </c>
      <c r="C668" s="17">
        <v>0.199116203390446</v>
      </c>
      <c r="D668" s="17">
        <v>0.16175819956889601</v>
      </c>
      <c r="E668" s="17">
        <v>0.22458847440329599</v>
      </c>
      <c r="F668" s="17">
        <v>0.34213938404323302</v>
      </c>
      <c r="G668" s="17">
        <v>0.14750104836005001</v>
      </c>
      <c r="H668" s="17">
        <v>0.35447142810689902</v>
      </c>
      <c r="I668" s="17">
        <v>9.4045291173157006E-2</v>
      </c>
      <c r="J668" s="17">
        <v>9.5167690492928003E-2</v>
      </c>
      <c r="K668" s="17">
        <v>0.42887546162315998</v>
      </c>
      <c r="L668" s="17">
        <v>0.11857894076952601</v>
      </c>
      <c r="M668" s="17">
        <v>0.19369776911138001</v>
      </c>
      <c r="N668" s="17">
        <v>0.24868013021664701</v>
      </c>
      <c r="O668" s="17">
        <v>0.96314572765256901</v>
      </c>
      <c r="P668" s="17">
        <v>0.100101488198057</v>
      </c>
      <c r="Q668" s="17">
        <v>3.59914238216028E-3</v>
      </c>
      <c r="R668" s="17">
        <v>0.26097188349128603</v>
      </c>
      <c r="S668" s="17">
        <v>0.379375285942605</v>
      </c>
      <c r="T668" s="17"/>
      <c r="U668" s="17">
        <v>0.199253040985469</v>
      </c>
      <c r="V668" s="17">
        <v>0.20077142280039501</v>
      </c>
      <c r="W668" s="17">
        <v>0.18484365636048999</v>
      </c>
      <c r="X668" s="17">
        <v>0.189246657939244</v>
      </c>
      <c r="Y668" s="17"/>
      <c r="Z668" s="17">
        <v>0.15556777429864699</v>
      </c>
      <c r="AA668" s="17">
        <v>0.29502103175366501</v>
      </c>
      <c r="AB668" s="17">
        <v>0.186203954449184</v>
      </c>
      <c r="AC668" s="17">
        <v>0.14007712726288801</v>
      </c>
      <c r="AD668" s="17">
        <v>0.39253235477244802</v>
      </c>
      <c r="AE668" s="17">
        <v>0.13294816294774001</v>
      </c>
      <c r="AF668" s="17">
        <v>0.31748136296382501</v>
      </c>
      <c r="AG668" s="17">
        <v>0.123506300740566</v>
      </c>
      <c r="AH668" s="17">
        <v>0.1392044891334</v>
      </c>
      <c r="AI668" s="17">
        <v>0.193227217082825</v>
      </c>
      <c r="AJ668" s="17"/>
      <c r="AK668" s="17">
        <v>0.17201415287956301</v>
      </c>
      <c r="AL668" s="17">
        <v>0.190753389646903</v>
      </c>
      <c r="AM668" s="17">
        <v>0.29430787893432597</v>
      </c>
      <c r="AN668" s="17">
        <v>0.17952829766217401</v>
      </c>
      <c r="AO668" s="17">
        <v>0.30870041046240199</v>
      </c>
      <c r="AP668" s="17">
        <v>0.16294497904567301</v>
      </c>
      <c r="AQ668" s="17">
        <v>0.30382322659282401</v>
      </c>
      <c r="AR668" s="17"/>
      <c r="AS668" s="17">
        <v>0.17693739920733101</v>
      </c>
      <c r="AT668" s="17">
        <v>0.20737711196870801</v>
      </c>
      <c r="AU668" s="17"/>
      <c r="AV668" s="17">
        <v>0.160003610513132</v>
      </c>
      <c r="AW668" s="17">
        <v>0.17288406746631599</v>
      </c>
      <c r="AX668" s="17">
        <v>0.18189327011191</v>
      </c>
      <c r="AY668" s="17"/>
      <c r="AZ668" s="17">
        <v>8.9628348413490502E-2</v>
      </c>
      <c r="BA668" s="17">
        <v>0.204320678484334</v>
      </c>
      <c r="BB668" s="17"/>
      <c r="BC668" s="17">
        <v>0.20920777966172899</v>
      </c>
      <c r="BD668" s="17">
        <v>0.19289666442897699</v>
      </c>
      <c r="BE668" s="17"/>
      <c r="BF668" s="17">
        <v>0.19915541878820101</v>
      </c>
      <c r="BG668" s="17">
        <v>0.189246657939244</v>
      </c>
      <c r="BH668" s="17"/>
      <c r="BI668" s="17">
        <v>0.184119893313272</v>
      </c>
      <c r="BJ668" s="17">
        <v>0.20262401280752801</v>
      </c>
      <c r="BK668" s="17"/>
      <c r="BL668" s="17">
        <v>0.19973824938936599</v>
      </c>
      <c r="BM668" s="17">
        <v>0.177128473934825</v>
      </c>
      <c r="BN668" s="17">
        <v>0.26456910706846698</v>
      </c>
      <c r="BO668" s="17">
        <v>6.0245705397712603E-2</v>
      </c>
    </row>
    <row r="669" spans="2:67" x14ac:dyDescent="0.35">
      <c r="B669" t="s">
        <v>338</v>
      </c>
      <c r="C669" s="17">
        <v>9.2444346373313002E-2</v>
      </c>
      <c r="D669" s="17">
        <v>5.2552621364282501E-2</v>
      </c>
      <c r="E669" s="17">
        <v>8.4190922249099395E-2</v>
      </c>
      <c r="F669" s="17">
        <v>0.215187791927897</v>
      </c>
      <c r="G669" s="17">
        <v>0.20897611574271299</v>
      </c>
      <c r="H669" s="17">
        <v>0</v>
      </c>
      <c r="I669" s="17">
        <v>0.182806833070502</v>
      </c>
      <c r="J669" s="17">
        <v>6.0561096521581897E-2</v>
      </c>
      <c r="K669" s="17">
        <v>8.8401273744799004E-4</v>
      </c>
      <c r="L669" s="17">
        <v>0.135363872352497</v>
      </c>
      <c r="M669" s="17">
        <v>6.4560553559724995E-2</v>
      </c>
      <c r="N669" s="17">
        <v>0.12478129813611399</v>
      </c>
      <c r="O669" s="17">
        <v>3.3867133294280101E-2</v>
      </c>
      <c r="P669" s="17">
        <v>3.0934117182609699E-2</v>
      </c>
      <c r="Q669" s="17">
        <v>0.25309935383955601</v>
      </c>
      <c r="R669" s="17">
        <v>0.135648581576719</v>
      </c>
      <c r="S669" s="17">
        <v>4.2290357732825003E-2</v>
      </c>
      <c r="T669" s="17"/>
      <c r="U669" s="17">
        <v>6.1847980693168499E-2</v>
      </c>
      <c r="V669" s="17">
        <v>0.222304542650899</v>
      </c>
      <c r="W669" s="17">
        <v>0.33623227779052001</v>
      </c>
      <c r="X669" s="17">
        <v>0.50614061593107595</v>
      </c>
      <c r="Y669" s="17"/>
      <c r="Z669" s="17">
        <v>7.7955596739473998E-2</v>
      </c>
      <c r="AA669" s="17">
        <v>9.7539142899221207E-2</v>
      </c>
      <c r="AB669" s="17">
        <v>0.103461846662751</v>
      </c>
      <c r="AC669" s="17">
        <v>7.3493460603053007E-2</v>
      </c>
      <c r="AD669" s="17">
        <v>0.11623741551793999</v>
      </c>
      <c r="AE669" s="17">
        <v>0.12241465467805</v>
      </c>
      <c r="AF669" s="17">
        <v>0.21755017760190301</v>
      </c>
      <c r="AG669" s="17">
        <v>0.170937183921645</v>
      </c>
      <c r="AH669" s="17">
        <v>0.18027013029014599</v>
      </c>
      <c r="AI669" s="17">
        <v>0.49611658728192898</v>
      </c>
      <c r="AJ669" s="17"/>
      <c r="AK669" s="17">
        <v>6.5296810926994298E-2</v>
      </c>
      <c r="AL669" s="17">
        <v>0.12235881240989099</v>
      </c>
      <c r="AM669" s="17">
        <v>0.11834829820833399</v>
      </c>
      <c r="AN669" s="17">
        <v>0.102571314769186</v>
      </c>
      <c r="AO669" s="17">
        <v>8.0799830786392898E-2</v>
      </c>
      <c r="AP669" s="17">
        <v>5.89571025319965E-2</v>
      </c>
      <c r="AQ669" s="17">
        <v>0.103406694853731</v>
      </c>
      <c r="AR669" s="17"/>
      <c r="AS669" s="17">
        <v>0.20255404414109199</v>
      </c>
      <c r="AT669" s="17">
        <v>5.14319392421747E-2</v>
      </c>
      <c r="AU669" s="17"/>
      <c r="AV669" s="17">
        <v>0.25538695138396</v>
      </c>
      <c r="AW669" s="17">
        <v>0.29776186679711703</v>
      </c>
      <c r="AX669" s="17">
        <v>0.116942929650385</v>
      </c>
      <c r="AY669" s="17"/>
      <c r="AZ669" s="17">
        <v>0.44141012956744302</v>
      </c>
      <c r="BA669" s="17">
        <v>7.5856353781484906E-2</v>
      </c>
      <c r="BB669" s="17"/>
      <c r="BC669" s="17">
        <v>0.11640677763639801</v>
      </c>
      <c r="BD669" s="17">
        <v>7.7676061335783197E-2</v>
      </c>
      <c r="BE669" s="17"/>
      <c r="BF669" s="17">
        <v>9.0800576268530206E-2</v>
      </c>
      <c r="BG669" s="17">
        <v>0.50614061593107595</v>
      </c>
      <c r="BH669" s="17"/>
      <c r="BI669" s="17">
        <v>0.193986712082692</v>
      </c>
      <c r="BJ669" s="17">
        <v>6.8692419076856304E-2</v>
      </c>
      <c r="BK669" s="17"/>
      <c r="BL669" s="17">
        <v>2.6875141237105299E-2</v>
      </c>
      <c r="BM669" s="17">
        <v>5.8823087300052201E-2</v>
      </c>
      <c r="BN669" s="17">
        <v>0.29915285596241697</v>
      </c>
      <c r="BO669" s="17">
        <v>0.92007209910006904</v>
      </c>
    </row>
    <row r="670" spans="2:67" x14ac:dyDescent="0.35">
      <c r="B670" t="s">
        <v>339</v>
      </c>
      <c r="C670" s="17">
        <v>0.64194090783678703</v>
      </c>
      <c r="D670" s="17">
        <v>0.69083728797529698</v>
      </c>
      <c r="E670" s="17">
        <v>0.65870792497012098</v>
      </c>
      <c r="F670" s="17">
        <v>0.442552625152837</v>
      </c>
      <c r="G670" s="17">
        <v>0.530503610264625</v>
      </c>
      <c r="H670" s="17">
        <v>0.32398318448754299</v>
      </c>
      <c r="I670" s="17">
        <v>0.71351611473544096</v>
      </c>
      <c r="J670" s="17">
        <v>0.79145085362727496</v>
      </c>
      <c r="K670" s="17">
        <v>0.569356512901944</v>
      </c>
      <c r="L670" s="17">
        <v>0.66912826868356501</v>
      </c>
      <c r="M670" s="17">
        <v>0.63362305121210105</v>
      </c>
      <c r="N670" s="17">
        <v>0.55527291035118798</v>
      </c>
      <c r="O670" s="17">
        <v>9.9571301771683805E-4</v>
      </c>
      <c r="P670" s="17">
        <v>0.74574472582412099</v>
      </c>
      <c r="Q670" s="17">
        <v>0.74330150377828297</v>
      </c>
      <c r="R670" s="17">
        <v>0.60320139046547705</v>
      </c>
      <c r="S670" s="17">
        <v>0.57833435632456998</v>
      </c>
      <c r="T670" s="17"/>
      <c r="U670" s="17">
        <v>0.67185899923005199</v>
      </c>
      <c r="V670" s="17">
        <v>0.51320920111760704</v>
      </c>
      <c r="W670" s="17">
        <v>0.41752628627516702</v>
      </c>
      <c r="X670" s="17">
        <v>0.223620196097923</v>
      </c>
      <c r="Y670" s="17"/>
      <c r="Z670" s="17">
        <v>0.68406356451783401</v>
      </c>
      <c r="AA670" s="17">
        <v>0.56927751892748502</v>
      </c>
      <c r="AB670" s="17">
        <v>0.71033419888806504</v>
      </c>
      <c r="AC670" s="17">
        <v>0.78511318252904705</v>
      </c>
      <c r="AD670" s="17">
        <v>0.43155010224894802</v>
      </c>
      <c r="AE670" s="17">
        <v>0.60295900398190905</v>
      </c>
      <c r="AF670" s="17">
        <v>0.368745654252573</v>
      </c>
      <c r="AG670" s="17">
        <v>0.68142933753399504</v>
      </c>
      <c r="AH670" s="17">
        <v>0.64658370452119196</v>
      </c>
      <c r="AI670" s="17">
        <v>0.235571112995245</v>
      </c>
      <c r="AJ670" s="17"/>
      <c r="AK670" s="17">
        <v>0.635821190569826</v>
      </c>
      <c r="AL670" s="17">
        <v>0.65222807792716297</v>
      </c>
      <c r="AM670" s="17">
        <v>0.58536731558519495</v>
      </c>
      <c r="AN670" s="17">
        <v>0.68810425504178596</v>
      </c>
      <c r="AO670" s="17">
        <v>0.56248462645515895</v>
      </c>
      <c r="AP670" s="17">
        <v>0.67007792814615297</v>
      </c>
      <c r="AQ670" s="17">
        <v>0.52744812436868005</v>
      </c>
      <c r="AR670" s="17"/>
      <c r="AS670" s="17">
        <v>0.54926171711831495</v>
      </c>
      <c r="AT670" s="17">
        <v>0.67646099806850002</v>
      </c>
      <c r="AU670" s="17"/>
      <c r="AV670" s="17">
        <v>0.47569826698416101</v>
      </c>
      <c r="AW670" s="17">
        <v>0.526767315134273</v>
      </c>
      <c r="AX670" s="17">
        <v>0.66212227793280798</v>
      </c>
      <c r="AY670" s="17"/>
      <c r="AZ670" s="17">
        <v>0.44672816269144999</v>
      </c>
      <c r="BA670" s="17">
        <v>0.65122029202357401</v>
      </c>
      <c r="BB670" s="17"/>
      <c r="BC670" s="17">
        <v>0.59947697677532497</v>
      </c>
      <c r="BD670" s="17">
        <v>0.66811185146285401</v>
      </c>
      <c r="BE670" s="17"/>
      <c r="BF670" s="17">
        <v>0.64360305258105299</v>
      </c>
      <c r="BG670" s="17">
        <v>0.223620196097923</v>
      </c>
      <c r="BH670" s="17"/>
      <c r="BI670" s="17">
        <v>0.55350681609772001</v>
      </c>
      <c r="BJ670" s="17">
        <v>0.66262665907805895</v>
      </c>
      <c r="BK670" s="17"/>
      <c r="BL670" s="17">
        <v>0.70407182177479599</v>
      </c>
      <c r="BM670" s="17">
        <v>0.68234385279107901</v>
      </c>
      <c r="BN670" s="17">
        <v>0.41121832467209501</v>
      </c>
      <c r="BO670" s="17">
        <v>1.9101616387575002E-2</v>
      </c>
    </row>
    <row r="671" spans="2:67" x14ac:dyDescent="0.35">
      <c r="B671" t="s">
        <v>83</v>
      </c>
      <c r="C671" s="17">
        <v>6.64985423994537E-2</v>
      </c>
      <c r="D671" s="17">
        <v>9.4851891091524296E-2</v>
      </c>
      <c r="E671" s="17">
        <v>3.2512678377483402E-2</v>
      </c>
      <c r="F671" s="17">
        <v>1.20198876033054E-4</v>
      </c>
      <c r="G671" s="17">
        <v>0.11301922563261201</v>
      </c>
      <c r="H671" s="17">
        <v>0.32154538740555799</v>
      </c>
      <c r="I671" s="17">
        <v>9.6317610208998903E-3</v>
      </c>
      <c r="J671" s="17">
        <v>5.2820359358215198E-2</v>
      </c>
      <c r="K671" s="17">
        <v>8.8401273744799004E-4</v>
      </c>
      <c r="L671" s="17">
        <v>7.6928918194411694E-2</v>
      </c>
      <c r="M671" s="17">
        <v>0.108118626116794</v>
      </c>
      <c r="N671" s="17">
        <v>7.1265661296050997E-2</v>
      </c>
      <c r="O671" s="17">
        <v>1.99142603543368E-3</v>
      </c>
      <c r="P671" s="17">
        <v>0.123219668795212</v>
      </c>
      <c r="Q671" s="17">
        <v>0</v>
      </c>
      <c r="R671" s="17">
        <v>1.78144466517421E-4</v>
      </c>
      <c r="S671" s="17">
        <v>0</v>
      </c>
      <c r="T671" s="17"/>
      <c r="U671" s="17">
        <v>6.7039979091309904E-2</v>
      </c>
      <c r="V671" s="17">
        <v>6.3714833431098697E-2</v>
      </c>
      <c r="W671" s="17">
        <v>6.1397779573823301E-2</v>
      </c>
      <c r="X671" s="17">
        <v>8.0992530031756702E-2</v>
      </c>
      <c r="Y671" s="17"/>
      <c r="Z671" s="17">
        <v>8.2413064444044906E-2</v>
      </c>
      <c r="AA671" s="17">
        <v>3.8162306419628901E-2</v>
      </c>
      <c r="AB671" s="17">
        <v>0</v>
      </c>
      <c r="AC671" s="17">
        <v>1.3162296050113901E-3</v>
      </c>
      <c r="AD671" s="17">
        <v>5.9680127460663798E-2</v>
      </c>
      <c r="AE671" s="17">
        <v>0.14167817839230201</v>
      </c>
      <c r="AF671" s="17">
        <v>9.6222805181698401E-2</v>
      </c>
      <c r="AG671" s="17">
        <v>2.4127177803794E-2</v>
      </c>
      <c r="AH671" s="17">
        <v>3.39416760552608E-2</v>
      </c>
      <c r="AI671" s="17">
        <v>7.5085082640000494E-2</v>
      </c>
      <c r="AJ671" s="17"/>
      <c r="AK671" s="17">
        <v>0.126867845623616</v>
      </c>
      <c r="AL671" s="17">
        <v>3.4659720016043297E-2</v>
      </c>
      <c r="AM671" s="17">
        <v>1.97650727214479E-3</v>
      </c>
      <c r="AN671" s="17">
        <v>2.9796132526854101E-2</v>
      </c>
      <c r="AO671" s="17">
        <v>4.8015132296046301E-2</v>
      </c>
      <c r="AP671" s="17">
        <v>0.10801999027617799</v>
      </c>
      <c r="AQ671" s="17">
        <v>6.5321954184763997E-2</v>
      </c>
      <c r="AR671" s="17"/>
      <c r="AS671" s="17">
        <v>7.1246839533261205E-2</v>
      </c>
      <c r="AT671" s="17">
        <v>6.4729950720616894E-2</v>
      </c>
      <c r="AU671" s="17"/>
      <c r="AV671" s="17">
        <v>0.108911171118748</v>
      </c>
      <c r="AW671" s="17">
        <v>2.5867506022940398E-3</v>
      </c>
      <c r="AX671" s="17">
        <v>3.9041522304896902E-2</v>
      </c>
      <c r="AY671" s="17"/>
      <c r="AZ671" s="17">
        <v>2.22333593276164E-2</v>
      </c>
      <c r="BA671" s="17">
        <v>6.86026757106072E-2</v>
      </c>
      <c r="BB671" s="17"/>
      <c r="BC671" s="17">
        <v>7.4908465926548498E-2</v>
      </c>
      <c r="BD671" s="17">
        <v>6.1315422772385803E-2</v>
      </c>
      <c r="BE671" s="17"/>
      <c r="BF671" s="17">
        <v>6.6440952362215602E-2</v>
      </c>
      <c r="BG671" s="17">
        <v>8.0992530031756702E-2</v>
      </c>
      <c r="BH671" s="17"/>
      <c r="BI671" s="17">
        <v>6.8386578506315507E-2</v>
      </c>
      <c r="BJ671" s="17">
        <v>6.6056909037556094E-2</v>
      </c>
      <c r="BK671" s="17"/>
      <c r="BL671" s="17">
        <v>6.9314787598732594E-2</v>
      </c>
      <c r="BM671" s="17">
        <v>8.1704585974043897E-2</v>
      </c>
      <c r="BN671" s="17">
        <v>2.5059712297020701E-2</v>
      </c>
      <c r="BO671" s="17">
        <v>5.8057911464352602E-4</v>
      </c>
    </row>
    <row r="672" spans="2:67" x14ac:dyDescent="0.35">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17"/>
      <c r="BB672" s="17"/>
      <c r="BC672" s="17"/>
      <c r="BD672" s="17"/>
      <c r="BE672" s="17"/>
      <c r="BF672" s="17"/>
      <c r="BG672" s="17"/>
      <c r="BH672" s="17"/>
      <c r="BI672" s="17"/>
      <c r="BJ672" s="17"/>
      <c r="BK672" s="17"/>
      <c r="BL672" s="17"/>
      <c r="BM672" s="17"/>
      <c r="BN672" s="17"/>
      <c r="BO672" s="17"/>
    </row>
    <row r="673" spans="2:67" x14ac:dyDescent="0.35">
      <c r="B673" s="6" t="s">
        <v>358</v>
      </c>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17"/>
      <c r="BB673" s="17"/>
      <c r="BC673" s="17"/>
      <c r="BD673" s="17"/>
      <c r="BE673" s="17"/>
      <c r="BF673" s="17"/>
      <c r="BG673" s="17"/>
      <c r="BH673" s="17"/>
      <c r="BI673" s="17"/>
      <c r="BJ673" s="17"/>
      <c r="BK673" s="17"/>
      <c r="BL673" s="17"/>
      <c r="BM673" s="17"/>
      <c r="BN673" s="17"/>
      <c r="BO673" s="17"/>
    </row>
    <row r="674" spans="2:67" x14ac:dyDescent="0.35">
      <c r="B674" s="24" t="s">
        <v>85</v>
      </c>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17"/>
      <c r="BB674" s="17"/>
      <c r="BC674" s="17"/>
      <c r="BD674" s="17"/>
      <c r="BE674" s="17"/>
      <c r="BF674" s="17"/>
      <c r="BG674" s="17"/>
      <c r="BH674" s="17"/>
      <c r="BI674" s="17"/>
      <c r="BJ674" s="17"/>
      <c r="BK674" s="17"/>
      <c r="BL674" s="17"/>
      <c r="BM674" s="17"/>
      <c r="BN674" s="17"/>
      <c r="BO674" s="17"/>
    </row>
    <row r="675" spans="2:67" x14ac:dyDescent="0.35">
      <c r="B675" t="s">
        <v>337</v>
      </c>
      <c r="C675" s="17">
        <v>0.17187875034942701</v>
      </c>
      <c r="D675" s="17">
        <v>0.180677539934509</v>
      </c>
      <c r="E675" s="17">
        <v>0.133272791816095</v>
      </c>
      <c r="F675" s="17">
        <v>0.21152094815002501</v>
      </c>
      <c r="G675" s="17">
        <v>0.14387372103729701</v>
      </c>
      <c r="H675" s="17">
        <v>3.5363837783325698E-2</v>
      </c>
      <c r="I675" s="17">
        <v>0.101192474054007</v>
      </c>
      <c r="J675" s="17">
        <v>5.7120886681495599E-2</v>
      </c>
      <c r="K675" s="17">
        <v>0.44258338135292002</v>
      </c>
      <c r="L675" s="17">
        <v>0.172063158151218</v>
      </c>
      <c r="M675" s="17">
        <v>0.173637943482364</v>
      </c>
      <c r="N675" s="17">
        <v>0.15697067126778699</v>
      </c>
      <c r="O675" s="17">
        <v>0.48306643335285998</v>
      </c>
      <c r="P675" s="17">
        <v>0.41691024956051698</v>
      </c>
      <c r="Q675" s="17">
        <v>0.15654647283838199</v>
      </c>
      <c r="R675" s="17">
        <v>8.6426119304378796E-2</v>
      </c>
      <c r="S675" s="17">
        <v>0.189687642971302</v>
      </c>
      <c r="T675" s="17"/>
      <c r="U675" s="17">
        <v>0.169117393944065</v>
      </c>
      <c r="V675" s="17">
        <v>0.17675787727509601</v>
      </c>
      <c r="W675" s="17">
        <v>0.24293019593109699</v>
      </c>
      <c r="X675" s="17">
        <v>0.18580051629347299</v>
      </c>
      <c r="Y675" s="17"/>
      <c r="Z675" s="17">
        <v>0.16375724752058499</v>
      </c>
      <c r="AA675" s="17">
        <v>0.19405213590579901</v>
      </c>
      <c r="AB675" s="17">
        <v>0.17123071140920201</v>
      </c>
      <c r="AC675" s="17">
        <v>0.23580814363387401</v>
      </c>
      <c r="AD675" s="17">
        <v>0.24068518594667901</v>
      </c>
      <c r="AE675" s="17">
        <v>0.11309437505344901</v>
      </c>
      <c r="AF675" s="17">
        <v>0.25066219144865798</v>
      </c>
      <c r="AG675" s="17">
        <v>0.131946799122696</v>
      </c>
      <c r="AH675" s="17">
        <v>0.34534095792348701</v>
      </c>
      <c r="AI675" s="17">
        <v>0.18763302680868599</v>
      </c>
      <c r="AJ675" s="17"/>
      <c r="AK675" s="17">
        <v>0.154608872394354</v>
      </c>
      <c r="AL675" s="17">
        <v>0.23033933315459401</v>
      </c>
      <c r="AM675" s="17">
        <v>0.23698690283795301</v>
      </c>
      <c r="AN675" s="17">
        <v>0.18564025980500101</v>
      </c>
      <c r="AO675" s="17">
        <v>0.14574136101021601</v>
      </c>
      <c r="AP675" s="17">
        <v>0.12788531933460401</v>
      </c>
      <c r="AQ675" s="17">
        <v>0.18259706573169199</v>
      </c>
      <c r="AR675" s="17"/>
      <c r="AS675" s="17">
        <v>0.13145946272978301</v>
      </c>
      <c r="AT675" s="17">
        <v>0.18693366661396399</v>
      </c>
      <c r="AU675" s="17"/>
      <c r="AV675" s="17">
        <v>0.11416325892995099</v>
      </c>
      <c r="AW675" s="17">
        <v>0.187307065835847</v>
      </c>
      <c r="AX675" s="17">
        <v>8.4194895543997103E-2</v>
      </c>
      <c r="AY675" s="17"/>
      <c r="AZ675" s="17">
        <v>0.121817319623825</v>
      </c>
      <c r="BA675" s="17">
        <v>0.17425840669971901</v>
      </c>
      <c r="BB675" s="17"/>
      <c r="BC675" s="17">
        <v>0.15909625960913901</v>
      </c>
      <c r="BD675" s="17">
        <v>0.17975672669788501</v>
      </c>
      <c r="BE675" s="17"/>
      <c r="BF675" s="17">
        <v>0.17182343396311001</v>
      </c>
      <c r="BG675" s="17">
        <v>0.18580051629347299</v>
      </c>
      <c r="BH675" s="17"/>
      <c r="BI675" s="17">
        <v>0.122357486027768</v>
      </c>
      <c r="BJ675" s="17">
        <v>0.18346234367601</v>
      </c>
      <c r="BK675" s="17"/>
      <c r="BL675" s="17">
        <v>0.17072941036875799</v>
      </c>
      <c r="BM675" s="17">
        <v>0.18458328780768099</v>
      </c>
      <c r="BN675" s="17">
        <v>0.14057272792778999</v>
      </c>
      <c r="BO675" s="17">
        <v>6.5061517285545795E-2</v>
      </c>
    </row>
    <row r="676" spans="2:67" x14ac:dyDescent="0.35">
      <c r="B676" t="s">
        <v>338</v>
      </c>
      <c r="C676" s="17">
        <v>0.11330435660961601</v>
      </c>
      <c r="D676" s="17">
        <v>4.6828669336455901E-2</v>
      </c>
      <c r="E676" s="17">
        <v>0.19192915312335199</v>
      </c>
      <c r="F676" s="17">
        <v>0.16924066423457901</v>
      </c>
      <c r="G676" s="17">
        <v>0.15428785615214199</v>
      </c>
      <c r="H676" s="17">
        <v>0.319107590323573</v>
      </c>
      <c r="I676" s="17">
        <v>0.18342797760551399</v>
      </c>
      <c r="J676" s="17">
        <v>1.68621407969042E-2</v>
      </c>
      <c r="K676" s="17">
        <v>0</v>
      </c>
      <c r="L676" s="17">
        <v>0.135363872352497</v>
      </c>
      <c r="M676" s="17">
        <v>0.11598287556018699</v>
      </c>
      <c r="N676" s="17">
        <v>1.9570824731560601E-2</v>
      </c>
      <c r="O676" s="17">
        <v>1.8427136173715299E-2</v>
      </c>
      <c r="P676" s="17">
        <v>0.101303540954645</v>
      </c>
      <c r="Q676" s="17">
        <v>0.205652028430998</v>
      </c>
      <c r="R676" s="17">
        <v>0.13805468502093801</v>
      </c>
      <c r="S676" s="17">
        <v>5.7169136558373702E-3</v>
      </c>
      <c r="T676" s="17"/>
      <c r="U676" s="17">
        <v>8.7654718003021201E-2</v>
      </c>
      <c r="V676" s="17">
        <v>0.224880519006256</v>
      </c>
      <c r="W676" s="17">
        <v>0.30349357029080398</v>
      </c>
      <c r="X676" s="17">
        <v>0.44048726052419601</v>
      </c>
      <c r="Y676" s="17"/>
      <c r="Z676" s="17">
        <v>0.12939570155097899</v>
      </c>
      <c r="AA676" s="17">
        <v>6.25045382707521E-2</v>
      </c>
      <c r="AB676" s="17">
        <v>0.13082568141622</v>
      </c>
      <c r="AC676" s="17">
        <v>8.2875984407906805E-2</v>
      </c>
      <c r="AD676" s="17">
        <v>0.18280917493048299</v>
      </c>
      <c r="AE676" s="17">
        <v>0.123545143137888</v>
      </c>
      <c r="AF676" s="17">
        <v>0.194911936189162</v>
      </c>
      <c r="AG676" s="17">
        <v>0.27791862622223301</v>
      </c>
      <c r="AH676" s="17">
        <v>0.189439381635153</v>
      </c>
      <c r="AI676" s="17">
        <v>0.410406907668112</v>
      </c>
      <c r="AJ676" s="17"/>
      <c r="AK676" s="17">
        <v>9.8029063923404505E-2</v>
      </c>
      <c r="AL676" s="17">
        <v>8.7414984522416E-2</v>
      </c>
      <c r="AM676" s="17">
        <v>8.1754524796544298E-2</v>
      </c>
      <c r="AN676" s="17">
        <v>0.10874851357146301</v>
      </c>
      <c r="AO676" s="17">
        <v>0.16654520030716999</v>
      </c>
      <c r="AP676" s="17">
        <v>0.11637044207661</v>
      </c>
      <c r="AQ676" s="17">
        <v>0.21220131331786701</v>
      </c>
      <c r="AR676" s="17"/>
      <c r="AS676" s="17">
        <v>0.26199522201706599</v>
      </c>
      <c r="AT676" s="17">
        <v>5.7921675225524202E-2</v>
      </c>
      <c r="AU676" s="17"/>
      <c r="AV676" s="17">
        <v>0.35166896666303799</v>
      </c>
      <c r="AW676" s="17">
        <v>0.179179552266822</v>
      </c>
      <c r="AX676" s="17">
        <v>0.245903631220596</v>
      </c>
      <c r="AY676" s="17"/>
      <c r="AZ676" s="17">
        <v>0.49759761832521598</v>
      </c>
      <c r="BA676" s="17">
        <v>9.5037082035932405E-2</v>
      </c>
      <c r="BB676" s="17"/>
      <c r="BC676" s="17">
        <v>0.123812880708875</v>
      </c>
      <c r="BD676" s="17">
        <v>0.106827848549239</v>
      </c>
      <c r="BE676" s="17"/>
      <c r="BF676" s="17">
        <v>0.112004336484161</v>
      </c>
      <c r="BG676" s="17">
        <v>0.44048726052419601</v>
      </c>
      <c r="BH676" s="17"/>
      <c r="BI676" s="17">
        <v>0.25204742060416502</v>
      </c>
      <c r="BJ676" s="17">
        <v>8.0850758095693295E-2</v>
      </c>
      <c r="BK676" s="17"/>
      <c r="BL676" s="17">
        <v>3.31618040539855E-2</v>
      </c>
      <c r="BM676" s="17">
        <v>0.109509032370544</v>
      </c>
      <c r="BN676" s="17">
        <v>0.281520348256939</v>
      </c>
      <c r="BO676" s="17">
        <v>0.91196100339400898</v>
      </c>
    </row>
    <row r="677" spans="2:67" x14ac:dyDescent="0.35">
      <c r="B677" t="s">
        <v>339</v>
      </c>
      <c r="C677" s="17">
        <v>0.61631779925022201</v>
      </c>
      <c r="D677" s="17">
        <v>0.62546119613795204</v>
      </c>
      <c r="E677" s="17">
        <v>0.54341774446826596</v>
      </c>
      <c r="F677" s="17">
        <v>0.61911818873936197</v>
      </c>
      <c r="G677" s="17">
        <v>0.55796470177326396</v>
      </c>
      <c r="H677" s="17">
        <v>0.32154538740555799</v>
      </c>
      <c r="I677" s="17">
        <v>0.69673717083369102</v>
      </c>
      <c r="J677" s="17">
        <v>0.85380742264717802</v>
      </c>
      <c r="K677" s="17">
        <v>0.55653260590963205</v>
      </c>
      <c r="L677" s="17">
        <v>0.68520589873700199</v>
      </c>
      <c r="M677" s="17">
        <v>0.58434617553878199</v>
      </c>
      <c r="N677" s="17">
        <v>0.74117447806616599</v>
      </c>
      <c r="O677" s="17">
        <v>0.49751071745570802</v>
      </c>
      <c r="P677" s="17">
        <v>0.42913630658775898</v>
      </c>
      <c r="Q677" s="17">
        <v>0.53847183228061501</v>
      </c>
      <c r="R677" s="17">
        <v>0.68909307637030404</v>
      </c>
      <c r="S677" s="17">
        <v>0.61459888612998503</v>
      </c>
      <c r="T677" s="17"/>
      <c r="U677" s="17">
        <v>0.64661304260825503</v>
      </c>
      <c r="V677" s="17">
        <v>0.49107155582209899</v>
      </c>
      <c r="W677" s="17">
        <v>0.34020859595104702</v>
      </c>
      <c r="X677" s="17">
        <v>0.27751632394379699</v>
      </c>
      <c r="Y677" s="17"/>
      <c r="Z677" s="17">
        <v>0.64506614305465304</v>
      </c>
      <c r="AA677" s="17">
        <v>0.64644228578107799</v>
      </c>
      <c r="AB677" s="17">
        <v>0.67940456751035305</v>
      </c>
      <c r="AC677" s="17">
        <v>0.54999390699401796</v>
      </c>
      <c r="AD677" s="17">
        <v>0.546351789677614</v>
      </c>
      <c r="AE677" s="17">
        <v>0.58123137074553999</v>
      </c>
      <c r="AF677" s="17">
        <v>0.45843962176403202</v>
      </c>
      <c r="AG677" s="17">
        <v>0.57978708344813501</v>
      </c>
      <c r="AH677" s="17">
        <v>0.368513269022336</v>
      </c>
      <c r="AI677" s="17">
        <v>0.31718899361534397</v>
      </c>
      <c r="AJ677" s="17"/>
      <c r="AK677" s="17">
        <v>0.58370155601691098</v>
      </c>
      <c r="AL677" s="17">
        <v>0.61587593806848995</v>
      </c>
      <c r="AM677" s="17">
        <v>0.67846120108823005</v>
      </c>
      <c r="AN677" s="17">
        <v>0.662563885031488</v>
      </c>
      <c r="AO677" s="17">
        <v>0.61945510161085204</v>
      </c>
      <c r="AP677" s="17">
        <v>0.63762262463114605</v>
      </c>
      <c r="AQ677" s="17">
        <v>0.48612101893883303</v>
      </c>
      <c r="AR677" s="17"/>
      <c r="AS677" s="17">
        <v>0.524589308048242</v>
      </c>
      <c r="AT677" s="17">
        <v>0.65048378374538196</v>
      </c>
      <c r="AU677" s="17"/>
      <c r="AV677" s="17">
        <v>0.40873346009420197</v>
      </c>
      <c r="AW677" s="17">
        <v>0.61954807005582502</v>
      </c>
      <c r="AX677" s="17">
        <v>0.56665562872266795</v>
      </c>
      <c r="AY677" s="17"/>
      <c r="AZ677" s="17">
        <v>0.32860967630450599</v>
      </c>
      <c r="BA677" s="17">
        <v>0.62999392579864499</v>
      </c>
      <c r="BB677" s="17"/>
      <c r="BC677" s="17">
        <v>0.58631417361495897</v>
      </c>
      <c r="BD677" s="17">
        <v>0.63480933254565697</v>
      </c>
      <c r="BE677" s="17"/>
      <c r="BF677" s="17">
        <v>0.61766398430806801</v>
      </c>
      <c r="BG677" s="17">
        <v>0.27751632394379699</v>
      </c>
      <c r="BH677" s="17"/>
      <c r="BI677" s="17">
        <v>0.50210236518821005</v>
      </c>
      <c r="BJ677" s="17">
        <v>0.64303410300208197</v>
      </c>
      <c r="BK677" s="17"/>
      <c r="BL677" s="17">
        <v>0.71497183420250698</v>
      </c>
      <c r="BM677" s="17">
        <v>0.57449652754905201</v>
      </c>
      <c r="BN677" s="17">
        <v>0.49677962705381201</v>
      </c>
      <c r="BO677" s="17">
        <v>2.26503176438403E-2</v>
      </c>
    </row>
    <row r="678" spans="2:67" x14ac:dyDescent="0.35">
      <c r="B678" t="s">
        <v>83</v>
      </c>
      <c r="C678" s="17">
        <v>9.8499093790734599E-2</v>
      </c>
      <c r="D678" s="17">
        <v>0.147032594591083</v>
      </c>
      <c r="E678" s="17">
        <v>0.131380310592286</v>
      </c>
      <c r="F678" s="17">
        <v>1.20198876033054E-4</v>
      </c>
      <c r="G678" s="17">
        <v>0.14387372103729701</v>
      </c>
      <c r="H678" s="17">
        <v>0.32398318448754299</v>
      </c>
      <c r="I678" s="17">
        <v>1.8642377506787301E-2</v>
      </c>
      <c r="J678" s="17">
        <v>7.2209549874422602E-2</v>
      </c>
      <c r="K678" s="17">
        <v>8.8401273744799004E-4</v>
      </c>
      <c r="L678" s="17">
        <v>7.3670707592823504E-3</v>
      </c>
      <c r="M678" s="17">
        <v>0.12603300541866599</v>
      </c>
      <c r="N678" s="17">
        <v>8.2284025934486096E-2</v>
      </c>
      <c r="O678" s="17">
        <v>9.9571301771683805E-4</v>
      </c>
      <c r="P678" s="17">
        <v>5.2649902897079097E-2</v>
      </c>
      <c r="Q678" s="17">
        <v>9.9329666450004794E-2</v>
      </c>
      <c r="R678" s="17">
        <v>8.6426119304378796E-2</v>
      </c>
      <c r="S678" s="17">
        <v>0.18999655724287501</v>
      </c>
      <c r="T678" s="17"/>
      <c r="U678" s="17">
        <v>9.6614845444658703E-2</v>
      </c>
      <c r="V678" s="17">
        <v>0.107290047896549</v>
      </c>
      <c r="W678" s="17">
        <v>0.113367637827052</v>
      </c>
      <c r="X678" s="17">
        <v>9.6195899238533694E-2</v>
      </c>
      <c r="Y678" s="17"/>
      <c r="Z678" s="17">
        <v>6.1780907873782903E-2</v>
      </c>
      <c r="AA678" s="17">
        <v>9.7001040042370396E-2</v>
      </c>
      <c r="AB678" s="17">
        <v>1.8539039664224499E-2</v>
      </c>
      <c r="AC678" s="17">
        <v>0.13132196496420101</v>
      </c>
      <c r="AD678" s="17">
        <v>3.0153849445223001E-2</v>
      </c>
      <c r="AE678" s="17">
        <v>0.18212911106312299</v>
      </c>
      <c r="AF678" s="17">
        <v>9.5986250598147999E-2</v>
      </c>
      <c r="AG678" s="17">
        <v>1.03474912069363E-2</v>
      </c>
      <c r="AH678" s="17">
        <v>9.6706391419023305E-2</v>
      </c>
      <c r="AI678" s="17">
        <v>8.4771071907857196E-2</v>
      </c>
      <c r="AJ678" s="17"/>
      <c r="AK678" s="17">
        <v>0.163660507665331</v>
      </c>
      <c r="AL678" s="17">
        <v>6.6369744254500401E-2</v>
      </c>
      <c r="AM678" s="17">
        <v>2.7973712772732099E-3</v>
      </c>
      <c r="AN678" s="17">
        <v>4.3047341592048503E-2</v>
      </c>
      <c r="AO678" s="17">
        <v>6.8258337071762695E-2</v>
      </c>
      <c r="AP678" s="17">
        <v>0.11812161395764099</v>
      </c>
      <c r="AQ678" s="17">
        <v>0.119080602011608</v>
      </c>
      <c r="AR678" s="17"/>
      <c r="AS678" s="17">
        <v>8.1956007204909295E-2</v>
      </c>
      <c r="AT678" s="17">
        <v>0.10466087441513</v>
      </c>
      <c r="AU678" s="17"/>
      <c r="AV678" s="17">
        <v>0.12543431431280899</v>
      </c>
      <c r="AW678" s="17">
        <v>1.39653118415055E-2</v>
      </c>
      <c r="AX678" s="17">
        <v>0.10324584451273899</v>
      </c>
      <c r="AY678" s="17"/>
      <c r="AZ678" s="17">
        <v>5.1975385746453301E-2</v>
      </c>
      <c r="BA678" s="17">
        <v>0.10071058546570399</v>
      </c>
      <c r="BB678" s="17"/>
      <c r="BC678" s="17">
        <v>0.130776686067027</v>
      </c>
      <c r="BD678" s="17">
        <v>7.8606092207218495E-2</v>
      </c>
      <c r="BE678" s="17"/>
      <c r="BF678" s="17">
        <v>9.8508245244660994E-2</v>
      </c>
      <c r="BG678" s="17">
        <v>9.6195899238533694E-2</v>
      </c>
      <c r="BH678" s="17"/>
      <c r="BI678" s="17">
        <v>0.123492728179858</v>
      </c>
      <c r="BJ678" s="17">
        <v>9.2652795226215001E-2</v>
      </c>
      <c r="BK678" s="17"/>
      <c r="BL678" s="17">
        <v>8.1136951374750105E-2</v>
      </c>
      <c r="BM678" s="17">
        <v>0.13141115227272299</v>
      </c>
      <c r="BN678" s="17">
        <v>8.1127296761458301E-2</v>
      </c>
      <c r="BO678" s="17">
        <v>3.2716167660509901E-4</v>
      </c>
    </row>
    <row r="679" spans="2:67" x14ac:dyDescent="0.35">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17"/>
      <c r="BB679" s="17"/>
      <c r="BC679" s="17"/>
      <c r="BD679" s="17"/>
      <c r="BE679" s="17"/>
      <c r="BF679" s="17"/>
      <c r="BG679" s="17"/>
      <c r="BH679" s="17"/>
      <c r="BI679" s="17"/>
      <c r="BJ679" s="17"/>
      <c r="BK679" s="17"/>
      <c r="BL679" s="17"/>
      <c r="BM679" s="17"/>
      <c r="BN679" s="17"/>
      <c r="BO679" s="17"/>
    </row>
    <row r="680" spans="2:67" x14ac:dyDescent="0.35">
      <c r="B680" s="6" t="s">
        <v>363</v>
      </c>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17"/>
      <c r="BB680" s="17"/>
      <c r="BC680" s="17"/>
      <c r="BD680" s="17"/>
      <c r="BE680" s="17"/>
      <c r="BF680" s="17"/>
      <c r="BG680" s="17"/>
      <c r="BH680" s="17"/>
      <c r="BI680" s="17"/>
      <c r="BJ680" s="17"/>
      <c r="BK680" s="17"/>
      <c r="BL680" s="17"/>
      <c r="BM680" s="17"/>
      <c r="BN680" s="17"/>
      <c r="BO680" s="17"/>
    </row>
    <row r="681" spans="2:67" x14ac:dyDescent="0.35">
      <c r="B681" s="24" t="s">
        <v>701</v>
      </c>
      <c r="C681" s="17" t="s">
        <v>364</v>
      </c>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17"/>
      <c r="BB681" s="17"/>
      <c r="BC681" s="17"/>
      <c r="BD681" s="17"/>
      <c r="BE681" s="17"/>
      <c r="BF681" s="17"/>
      <c r="BG681" s="17"/>
      <c r="BH681" s="17"/>
      <c r="BI681" s="17"/>
      <c r="BJ681" s="17"/>
      <c r="BK681" s="17"/>
      <c r="BL681" s="17"/>
      <c r="BM681" s="17"/>
      <c r="BN681" s="17"/>
      <c r="BO681" s="17"/>
    </row>
    <row r="682" spans="2:67" x14ac:dyDescent="0.35">
      <c r="B682" t="s">
        <v>359</v>
      </c>
      <c r="C682" s="17">
        <v>0.54017579226596601</v>
      </c>
      <c r="D682" s="17">
        <v>0.35591826449957698</v>
      </c>
      <c r="E682" s="17">
        <v>0.69060816871850805</v>
      </c>
      <c r="F682" s="17">
        <v>0.38366422378070802</v>
      </c>
      <c r="G682" s="17">
        <v>0.28280315334411998</v>
      </c>
      <c r="H682" s="17">
        <v>1</v>
      </c>
      <c r="I682" s="17">
        <v>0.281582754536224</v>
      </c>
      <c r="J682" s="17">
        <v>0.69231879355149395</v>
      </c>
      <c r="K682" s="17">
        <v>0.5</v>
      </c>
      <c r="L682" s="17">
        <v>0.70545882431581997</v>
      </c>
      <c r="M682" s="17">
        <v>0.51352485088045297</v>
      </c>
      <c r="N682" s="17">
        <v>0.59465784152023105</v>
      </c>
      <c r="O682" s="17">
        <v>0.99800260747535197</v>
      </c>
      <c r="P682" s="17">
        <v>0.280885195652472</v>
      </c>
      <c r="Q682" s="17">
        <v>0.56172534736453605</v>
      </c>
      <c r="R682" s="17">
        <v>0.58912347883838001</v>
      </c>
      <c r="S682" s="17">
        <v>1.56226892944521E-2</v>
      </c>
      <c r="T682" s="17"/>
      <c r="U682" s="17">
        <v>0.54980233357785702</v>
      </c>
      <c r="V682" s="17">
        <v>0.490853621556261</v>
      </c>
      <c r="W682" s="17">
        <v>0.62691580661193402</v>
      </c>
      <c r="X682" s="17">
        <v>0.64240577882801098</v>
      </c>
      <c r="Y682" s="17"/>
      <c r="Z682" s="17">
        <v>0.57520202518493702</v>
      </c>
      <c r="AA682" s="17">
        <v>0.48306128571100299</v>
      </c>
      <c r="AB682" s="17">
        <v>0.58412323864411597</v>
      </c>
      <c r="AC682" s="17">
        <v>0.49637163646170701</v>
      </c>
      <c r="AD682" s="17">
        <v>0.58740034370953498</v>
      </c>
      <c r="AE682" s="17">
        <v>0.279714186353482</v>
      </c>
      <c r="AF682" s="17">
        <v>0.956634155455931</v>
      </c>
      <c r="AG682" s="17">
        <v>0.91443070898026502</v>
      </c>
      <c r="AH682" s="17">
        <v>0.52265280811424697</v>
      </c>
      <c r="AI682" s="17">
        <v>0.75018068795405402</v>
      </c>
      <c r="AJ682" s="17"/>
      <c r="AK682" s="17">
        <v>0.55786315184735202</v>
      </c>
      <c r="AL682" s="17">
        <v>0.62974209961939198</v>
      </c>
      <c r="AM682" s="17">
        <v>0.52931213888109296</v>
      </c>
      <c r="AN682" s="17">
        <v>0.49781083117809799</v>
      </c>
      <c r="AO682" s="17">
        <v>0.40587618475982501</v>
      </c>
      <c r="AP682" s="17">
        <v>0.491700072888198</v>
      </c>
      <c r="AQ682" s="17">
        <v>0.69769199077118804</v>
      </c>
      <c r="AR682" s="17"/>
      <c r="AS682" s="17">
        <v>0.51184274200467705</v>
      </c>
      <c r="AT682" s="17">
        <v>0.57045746552367504</v>
      </c>
      <c r="AU682" s="17"/>
      <c r="AV682" s="17">
        <v>0.39987873125378598</v>
      </c>
      <c r="AW682" s="17">
        <v>0.49078629843413901</v>
      </c>
      <c r="AX682" s="17">
        <v>0.60636571280412299</v>
      </c>
      <c r="AY682" s="17"/>
      <c r="AZ682" s="17">
        <v>0.35905936654193898</v>
      </c>
      <c r="BA682" s="17">
        <v>0.55533501353457604</v>
      </c>
      <c r="BB682" s="17"/>
      <c r="BC682" s="17">
        <v>0.665889777705716</v>
      </c>
      <c r="BD682" s="17">
        <v>0.455342037811856</v>
      </c>
      <c r="BE682" s="17"/>
      <c r="BF682" s="17">
        <v>0.53936041411928304</v>
      </c>
      <c r="BG682" s="17">
        <v>0.64240577882801098</v>
      </c>
      <c r="BH682" s="17"/>
      <c r="BI682" s="17">
        <v>0.58356469034844505</v>
      </c>
      <c r="BJ682" s="17">
        <v>0.51584602031387905</v>
      </c>
      <c r="BK682" s="17"/>
      <c r="BL682" s="17">
        <v>0.65903632137708901</v>
      </c>
      <c r="BM682" s="17">
        <v>0.53018174052893996</v>
      </c>
      <c r="BN682" s="17">
        <v>0.48465599087976302</v>
      </c>
      <c r="BO682" s="17">
        <v>0.50440180573163296</v>
      </c>
    </row>
    <row r="683" spans="2:67" x14ac:dyDescent="0.35">
      <c r="B683" t="s">
        <v>360</v>
      </c>
      <c r="C683" s="17">
        <v>0.35615451807165999</v>
      </c>
      <c r="D683" s="17">
        <v>0.46821461323564401</v>
      </c>
      <c r="E683" s="17">
        <v>0.27104119897055901</v>
      </c>
      <c r="F683" s="17">
        <v>0.61511352533834196</v>
      </c>
      <c r="G683" s="17">
        <v>0.71719684665588002</v>
      </c>
      <c r="H683" s="17">
        <v>0</v>
      </c>
      <c r="I683" s="17">
        <v>0.64161647280713097</v>
      </c>
      <c r="J683" s="17">
        <v>0.17381500261369101</v>
      </c>
      <c r="K683" s="17">
        <v>0.5</v>
      </c>
      <c r="L683" s="17">
        <v>0.20006313752765201</v>
      </c>
      <c r="M683" s="17">
        <v>0.29337534098842999</v>
      </c>
      <c r="N683" s="17">
        <v>0.40534215847976901</v>
      </c>
      <c r="O683" s="17">
        <v>1.9973925246485301E-3</v>
      </c>
      <c r="P683" s="17">
        <v>0.24974870817780201</v>
      </c>
      <c r="Q683" s="17">
        <v>0.22004071298845401</v>
      </c>
      <c r="R683" s="17">
        <v>0.41087652116161999</v>
      </c>
      <c r="S683" s="17">
        <v>0.98437731070554801</v>
      </c>
      <c r="T683" s="17"/>
      <c r="U683" s="17">
        <v>0.34196611116008302</v>
      </c>
      <c r="V683" s="17">
        <v>0.42748859946079898</v>
      </c>
      <c r="W683" s="17">
        <v>0.215660922609963</v>
      </c>
      <c r="X683" s="17">
        <v>0.29844473422810902</v>
      </c>
      <c r="Y683" s="17"/>
      <c r="Z683" s="17">
        <v>0.29998864442892698</v>
      </c>
      <c r="AA683" s="17">
        <v>0.43826179604508397</v>
      </c>
      <c r="AB683" s="17">
        <v>0.34338119757549401</v>
      </c>
      <c r="AC683" s="17">
        <v>0.49228067287336003</v>
      </c>
      <c r="AD683" s="17">
        <v>0.32680332885663799</v>
      </c>
      <c r="AE683" s="17">
        <v>0.58325693818687196</v>
      </c>
      <c r="AF683" s="17">
        <v>2.9310361726896099E-2</v>
      </c>
      <c r="AG683" s="17">
        <v>8.55692910197349E-2</v>
      </c>
      <c r="AH683" s="17">
        <v>0.26424862906830998</v>
      </c>
      <c r="AI683" s="17">
        <v>0.21954621333438901</v>
      </c>
      <c r="AJ683" s="17"/>
      <c r="AK683" s="17">
        <v>0.18146669858598999</v>
      </c>
      <c r="AL683" s="17">
        <v>0.36456152920073098</v>
      </c>
      <c r="AM683" s="17">
        <v>0.41053901853279401</v>
      </c>
      <c r="AN683" s="17">
        <v>0.39475497098016699</v>
      </c>
      <c r="AO683" s="17">
        <v>0.58862672693024498</v>
      </c>
      <c r="AP683" s="17">
        <v>0.499543698207703</v>
      </c>
      <c r="AQ683" s="17">
        <v>0.19662320333869801</v>
      </c>
      <c r="AR683" s="17"/>
      <c r="AS683" s="17">
        <v>0.36681622710585299</v>
      </c>
      <c r="AT683" s="17">
        <v>0.34475954342668502</v>
      </c>
      <c r="AU683" s="17"/>
      <c r="AV683" s="17">
        <v>0.43960966283917402</v>
      </c>
      <c r="AW683" s="17">
        <v>0.49622566769908999</v>
      </c>
      <c r="AX683" s="17">
        <v>0.22256565657549601</v>
      </c>
      <c r="AY683" s="17"/>
      <c r="AZ683" s="17">
        <v>0.63461643235233101</v>
      </c>
      <c r="BA683" s="17">
        <v>0.33284759957110599</v>
      </c>
      <c r="BB683" s="17"/>
      <c r="BC683" s="17">
        <v>0.24627640006940599</v>
      </c>
      <c r="BD683" s="17">
        <v>0.43030198265069303</v>
      </c>
      <c r="BE683" s="17"/>
      <c r="BF683" s="17">
        <v>0.35661480666386502</v>
      </c>
      <c r="BG683" s="17">
        <v>0.29844473422810902</v>
      </c>
      <c r="BH683" s="17"/>
      <c r="BI683" s="17">
        <v>0.31562596040055102</v>
      </c>
      <c r="BJ683" s="17">
        <v>0.37888039057044298</v>
      </c>
      <c r="BK683" s="17"/>
      <c r="BL683" s="17">
        <v>0.229414499893945</v>
      </c>
      <c r="BM683" s="17">
        <v>0.34526663894468401</v>
      </c>
      <c r="BN683" s="17">
        <v>0.47331515434346999</v>
      </c>
      <c r="BO683" s="17">
        <v>0.47007879963404398</v>
      </c>
    </row>
    <row r="684" spans="2:67" x14ac:dyDescent="0.35">
      <c r="B684" t="s">
        <v>361</v>
      </c>
      <c r="C684" s="17">
        <v>6.3038493817103206E-2</v>
      </c>
      <c r="D684" s="17">
        <v>7.6213005268488503E-3</v>
      </c>
      <c r="E684" s="17">
        <v>3.8225841507656601E-2</v>
      </c>
      <c r="F684" s="17">
        <v>9.1668816071274501E-4</v>
      </c>
      <c r="G684" s="17">
        <v>0</v>
      </c>
      <c r="H684" s="17">
        <v>0</v>
      </c>
      <c r="I684" s="17">
        <v>9.3055339211437008E-3</v>
      </c>
      <c r="J684" s="17">
        <v>0.13359882047997301</v>
      </c>
      <c r="K684" s="17">
        <v>0</v>
      </c>
      <c r="L684" s="17">
        <v>9.4478038156528596E-2</v>
      </c>
      <c r="M684" s="17">
        <v>8.7102965108495703E-2</v>
      </c>
      <c r="N684" s="17">
        <v>0</v>
      </c>
      <c r="O684" s="17">
        <v>0</v>
      </c>
      <c r="P684" s="17">
        <v>0.46936609616972502</v>
      </c>
      <c r="Q684" s="17">
        <v>0.21823393964700899</v>
      </c>
      <c r="R684" s="17">
        <v>0</v>
      </c>
      <c r="S684" s="17">
        <v>0</v>
      </c>
      <c r="T684" s="17"/>
      <c r="U684" s="17">
        <v>5.51578662866112E-2</v>
      </c>
      <c r="V684" s="17">
        <v>8.1657778982939105E-2</v>
      </c>
      <c r="W684" s="17">
        <v>0.116335411276452</v>
      </c>
      <c r="X684" s="17">
        <v>4.5843358672660303E-2</v>
      </c>
      <c r="Y684" s="17"/>
      <c r="Z684" s="17">
        <v>5.1075991886220501E-2</v>
      </c>
      <c r="AA684" s="17">
        <v>7.8676918243913499E-2</v>
      </c>
      <c r="AB684" s="17">
        <v>7.2495563780389599E-2</v>
      </c>
      <c r="AC684" s="17">
        <v>2.8346673458194598E-3</v>
      </c>
      <c r="AD684" s="17">
        <v>7.9040724755372896E-2</v>
      </c>
      <c r="AE684" s="17">
        <v>0.13645365972489101</v>
      </c>
      <c r="AF684" s="17">
        <v>1.4055482817173099E-2</v>
      </c>
      <c r="AG684" s="17">
        <v>0</v>
      </c>
      <c r="AH684" s="17">
        <v>0.18019324960105401</v>
      </c>
      <c r="AI684" s="17">
        <v>2.18446404450609E-2</v>
      </c>
      <c r="AJ684" s="17"/>
      <c r="AK684" s="17">
        <v>0.13802889497335299</v>
      </c>
      <c r="AL684" s="17">
        <v>2.80848771130647E-3</v>
      </c>
      <c r="AM684" s="17">
        <v>4.5950148846420298E-2</v>
      </c>
      <c r="AN684" s="17">
        <v>0.10736696651779799</v>
      </c>
      <c r="AO684" s="17">
        <v>5.4970883099306296E-3</v>
      </c>
      <c r="AP684" s="17">
        <v>8.75622890409972E-3</v>
      </c>
      <c r="AQ684" s="17">
        <v>3.1777683236351197E-2</v>
      </c>
      <c r="AR684" s="17"/>
      <c r="AS684" s="17">
        <v>0.100660773701006</v>
      </c>
      <c r="AT684" s="17">
        <v>2.28287184435376E-2</v>
      </c>
      <c r="AU684" s="17"/>
      <c r="AV684" s="17">
        <v>0.16025045613850999</v>
      </c>
      <c r="AW684" s="17">
        <v>5.4802506973492199E-3</v>
      </c>
      <c r="AX684" s="17">
        <v>0.12648620402830499</v>
      </c>
      <c r="AY684" s="17"/>
      <c r="AZ684" s="17">
        <v>5.8192920542493301E-3</v>
      </c>
      <c r="BA684" s="17">
        <v>6.7827670375048402E-2</v>
      </c>
      <c r="BB684" s="17"/>
      <c r="BC684" s="17">
        <v>3.85233211870551E-2</v>
      </c>
      <c r="BD684" s="17">
        <v>7.9581713953054994E-2</v>
      </c>
      <c r="BE684" s="17"/>
      <c r="BF684" s="17">
        <v>6.3175640831375099E-2</v>
      </c>
      <c r="BG684" s="17">
        <v>4.5843358672660303E-2</v>
      </c>
      <c r="BH684" s="17"/>
      <c r="BI684" s="17">
        <v>1.42261140679781E-2</v>
      </c>
      <c r="BJ684" s="17">
        <v>9.0409414034468394E-2</v>
      </c>
      <c r="BK684" s="17"/>
      <c r="BL684" s="17">
        <v>7.1008708751435196E-2</v>
      </c>
      <c r="BM684" s="17">
        <v>7.7413463856739598E-2</v>
      </c>
      <c r="BN684" s="17">
        <v>3.9602202716730699E-2</v>
      </c>
      <c r="BO684" s="17">
        <v>2.5519394634322502E-2</v>
      </c>
    </row>
    <row r="685" spans="2:67" x14ac:dyDescent="0.35">
      <c r="B685" t="s">
        <v>362</v>
      </c>
      <c r="C685" s="17">
        <v>2.1998158830870099E-2</v>
      </c>
      <c r="D685" s="17">
        <v>3.4238094965009103E-4</v>
      </c>
      <c r="E685" s="17">
        <v>0</v>
      </c>
      <c r="F685" s="17">
        <v>3.0556272023758198E-4</v>
      </c>
      <c r="G685" s="17">
        <v>0</v>
      </c>
      <c r="H685" s="17">
        <v>0</v>
      </c>
      <c r="I685" s="17">
        <v>6.7495238735501006E-2</v>
      </c>
      <c r="J685" s="17">
        <v>2.6738335484273598E-4</v>
      </c>
      <c r="K685" s="17">
        <v>0</v>
      </c>
      <c r="L685" s="17">
        <v>0</v>
      </c>
      <c r="M685" s="17">
        <v>0.10599684302262199</v>
      </c>
      <c r="N685" s="17">
        <v>0</v>
      </c>
      <c r="O685" s="17">
        <v>0</v>
      </c>
      <c r="P685" s="17">
        <v>0</v>
      </c>
      <c r="Q685" s="17">
        <v>0</v>
      </c>
      <c r="R685" s="17">
        <v>0</v>
      </c>
      <c r="S685" s="17">
        <v>0</v>
      </c>
      <c r="T685" s="17"/>
      <c r="U685" s="17">
        <v>2.8200674620384499E-2</v>
      </c>
      <c r="V685" s="17">
        <v>0</v>
      </c>
      <c r="W685" s="17">
        <v>3.3089395056582802E-2</v>
      </c>
      <c r="X685" s="17">
        <v>9.7868766126306891E-3</v>
      </c>
      <c r="Y685" s="17"/>
      <c r="Z685" s="17">
        <v>2.6676303151576999E-2</v>
      </c>
      <c r="AA685" s="17">
        <v>0</v>
      </c>
      <c r="AB685" s="17">
        <v>0</v>
      </c>
      <c r="AC685" s="17">
        <v>8.5130233191134906E-3</v>
      </c>
      <c r="AD685" s="17">
        <v>6.2020380444855298E-3</v>
      </c>
      <c r="AE685" s="17">
        <v>5.7521573475440295E-4</v>
      </c>
      <c r="AF685" s="17">
        <v>0</v>
      </c>
      <c r="AG685" s="17">
        <v>0</v>
      </c>
      <c r="AH685" s="17">
        <v>0</v>
      </c>
      <c r="AI685" s="17">
        <v>8.4284582664966995E-3</v>
      </c>
      <c r="AJ685" s="17"/>
      <c r="AK685" s="17">
        <v>0.12264125459330499</v>
      </c>
      <c r="AL685" s="17">
        <v>1.79027165832415E-4</v>
      </c>
      <c r="AM685" s="17">
        <v>1.41986937396927E-2</v>
      </c>
      <c r="AN685" s="17">
        <v>6.7231323937164006E-5</v>
      </c>
      <c r="AO685" s="17">
        <v>0</v>
      </c>
      <c r="AP685" s="17">
        <v>0</v>
      </c>
      <c r="AQ685" s="17">
        <v>3.0873043474037402E-4</v>
      </c>
      <c r="AR685" s="17"/>
      <c r="AS685" s="17">
        <v>2.3534606063346799E-3</v>
      </c>
      <c r="AT685" s="17">
        <v>4.29939332849332E-2</v>
      </c>
      <c r="AU685" s="17"/>
      <c r="AV685" s="17">
        <v>2.6114976853012503E-4</v>
      </c>
      <c r="AW685" s="17">
        <v>7.5077831694221504E-3</v>
      </c>
      <c r="AX685" s="17">
        <v>9.1518678898909502E-5</v>
      </c>
      <c r="AY685" s="17"/>
      <c r="AZ685" s="17">
        <v>5.0490905148118401E-4</v>
      </c>
      <c r="BA685" s="17">
        <v>2.3797117306805001E-2</v>
      </c>
      <c r="BB685" s="17"/>
      <c r="BC685" s="17">
        <v>2.6563999396130501E-2</v>
      </c>
      <c r="BD685" s="17">
        <v>1.8917058537732501E-2</v>
      </c>
      <c r="BE685" s="17"/>
      <c r="BF685" s="17">
        <v>2.2095555035238201E-2</v>
      </c>
      <c r="BG685" s="17">
        <v>9.7868766126306891E-3</v>
      </c>
      <c r="BH685" s="17"/>
      <c r="BI685" s="17">
        <v>6.0307742360331901E-2</v>
      </c>
      <c r="BJ685" s="17">
        <v>5.1654781877468305E-4</v>
      </c>
      <c r="BK685" s="17"/>
      <c r="BL685" s="17">
        <v>0</v>
      </c>
      <c r="BM685" s="17">
        <v>4.7138156669636902E-2</v>
      </c>
      <c r="BN685" s="17">
        <v>1.26679241108856E-3</v>
      </c>
      <c r="BO685" s="17">
        <v>0</v>
      </c>
    </row>
    <row r="686" spans="2:67" x14ac:dyDescent="0.35">
      <c r="B686" t="s">
        <v>111</v>
      </c>
      <c r="C686" s="17">
        <v>1.86330370144006E-2</v>
      </c>
      <c r="D686" s="17">
        <v>0.16790344078828001</v>
      </c>
      <c r="E686" s="17">
        <v>1.2479080327612601E-4</v>
      </c>
      <c r="F686" s="17">
        <v>0</v>
      </c>
      <c r="G686" s="17">
        <v>0</v>
      </c>
      <c r="H686" s="17">
        <v>0</v>
      </c>
      <c r="I686" s="17">
        <v>0</v>
      </c>
      <c r="J686" s="17">
        <v>0</v>
      </c>
      <c r="K686" s="17">
        <v>0</v>
      </c>
      <c r="L686" s="17">
        <v>0</v>
      </c>
      <c r="M686" s="17">
        <v>0</v>
      </c>
      <c r="N686" s="17">
        <v>0</v>
      </c>
      <c r="O686" s="17">
        <v>0</v>
      </c>
      <c r="P686" s="17">
        <v>0</v>
      </c>
      <c r="Q686" s="17">
        <v>0</v>
      </c>
      <c r="R686" s="17">
        <v>0</v>
      </c>
      <c r="S686" s="17">
        <v>0</v>
      </c>
      <c r="T686" s="17"/>
      <c r="U686" s="17">
        <v>2.4873014355063599E-2</v>
      </c>
      <c r="V686" s="17">
        <v>0</v>
      </c>
      <c r="W686" s="17">
        <v>7.9984644450684095E-3</v>
      </c>
      <c r="X686" s="17">
        <v>3.5192516585893E-3</v>
      </c>
      <c r="Y686" s="17"/>
      <c r="Z686" s="17">
        <v>4.70570353483378E-2</v>
      </c>
      <c r="AA686" s="17">
        <v>0</v>
      </c>
      <c r="AB686" s="17">
        <v>0</v>
      </c>
      <c r="AC686" s="17">
        <v>0</v>
      </c>
      <c r="AD686" s="17">
        <v>5.5356463396828899E-4</v>
      </c>
      <c r="AE686" s="17">
        <v>0</v>
      </c>
      <c r="AF686" s="17">
        <v>0</v>
      </c>
      <c r="AG686" s="17">
        <v>0</v>
      </c>
      <c r="AH686" s="17">
        <v>3.2905313216389599E-2</v>
      </c>
      <c r="AI686" s="17">
        <v>0</v>
      </c>
      <c r="AJ686" s="17"/>
      <c r="AK686" s="17">
        <v>0</v>
      </c>
      <c r="AL686" s="17">
        <v>2.7088563027376001E-3</v>
      </c>
      <c r="AM686" s="17">
        <v>0</v>
      </c>
      <c r="AN686" s="17">
        <v>0</v>
      </c>
      <c r="AO686" s="17">
        <v>0</v>
      </c>
      <c r="AP686" s="17">
        <v>0</v>
      </c>
      <c r="AQ686" s="17">
        <v>7.3598392219022105E-2</v>
      </c>
      <c r="AR686" s="17"/>
      <c r="AS686" s="17">
        <v>1.8326796582129601E-2</v>
      </c>
      <c r="AT686" s="17">
        <v>1.8960339321169899E-2</v>
      </c>
      <c r="AU686" s="17"/>
      <c r="AV686" s="17">
        <v>0</v>
      </c>
      <c r="AW686" s="17">
        <v>0</v>
      </c>
      <c r="AX686" s="17">
        <v>4.4490907913176801E-2</v>
      </c>
      <c r="AY686" s="17"/>
      <c r="AZ686" s="17">
        <v>0</v>
      </c>
      <c r="BA686" s="17">
        <v>2.0192599212463701E-2</v>
      </c>
      <c r="BB686" s="17"/>
      <c r="BC686" s="17">
        <v>2.2746501641692299E-2</v>
      </c>
      <c r="BD686" s="17">
        <v>1.58572070466634E-2</v>
      </c>
      <c r="BE686" s="17"/>
      <c r="BF686" s="17">
        <v>1.8753583350238301E-2</v>
      </c>
      <c r="BG686" s="17">
        <v>3.5192516585893E-3</v>
      </c>
      <c r="BH686" s="17"/>
      <c r="BI686" s="17">
        <v>2.6275492822693699E-2</v>
      </c>
      <c r="BJ686" s="17">
        <v>1.43476272624354E-2</v>
      </c>
      <c r="BK686" s="17"/>
      <c r="BL686" s="17">
        <v>4.0540469977530698E-2</v>
      </c>
      <c r="BM686" s="17">
        <v>0</v>
      </c>
      <c r="BN686" s="17">
        <v>1.1598596489484001E-3</v>
      </c>
      <c r="BO686" s="17">
        <v>0</v>
      </c>
    </row>
    <row r="687" spans="2:67" x14ac:dyDescent="0.35">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17"/>
      <c r="BB687" s="17"/>
      <c r="BC687" s="17"/>
      <c r="BD687" s="17"/>
      <c r="BE687" s="17"/>
      <c r="BF687" s="17"/>
      <c r="BG687" s="17"/>
      <c r="BH687" s="17"/>
      <c r="BI687" s="17"/>
      <c r="BJ687" s="17"/>
      <c r="BK687" s="17"/>
      <c r="BL687" s="17"/>
      <c r="BM687" s="17"/>
      <c r="BN687" s="17"/>
      <c r="BO687" s="17"/>
    </row>
    <row r="688" spans="2:67" x14ac:dyDescent="0.35">
      <c r="B688" s="6" t="s">
        <v>365</v>
      </c>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17"/>
      <c r="BB688" s="17"/>
      <c r="BC688" s="17"/>
      <c r="BD688" s="17"/>
      <c r="BE688" s="17"/>
      <c r="BF688" s="17"/>
      <c r="BG688" s="17"/>
      <c r="BH688" s="17"/>
      <c r="BI688" s="17"/>
      <c r="BJ688" s="17"/>
      <c r="BK688" s="17"/>
      <c r="BL688" s="17"/>
      <c r="BM688" s="17"/>
      <c r="BN688" s="17"/>
      <c r="BO688" s="17"/>
    </row>
    <row r="689" spans="2:67" x14ac:dyDescent="0.35">
      <c r="B689" s="24" t="s">
        <v>702</v>
      </c>
      <c r="C689" s="17" t="s">
        <v>364</v>
      </c>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17"/>
      <c r="BB689" s="17"/>
      <c r="BC689" s="17"/>
      <c r="BD689" s="17"/>
      <c r="BE689" s="17"/>
      <c r="BF689" s="17"/>
      <c r="BG689" s="17"/>
      <c r="BH689" s="17"/>
      <c r="BI689" s="17"/>
      <c r="BJ689" s="17"/>
      <c r="BK689" s="17"/>
      <c r="BL689" s="17"/>
      <c r="BM689" s="17"/>
      <c r="BN689" s="17"/>
      <c r="BO689" s="17"/>
    </row>
    <row r="690" spans="2:67" x14ac:dyDescent="0.35">
      <c r="B690" t="s">
        <v>359</v>
      </c>
      <c r="C690" s="17">
        <v>0.50669758368655604</v>
      </c>
      <c r="D690" s="17">
        <v>0.26876259294501398</v>
      </c>
      <c r="E690" s="17">
        <v>0.50504569753629802</v>
      </c>
      <c r="F690" s="17">
        <v>0.28842336896325199</v>
      </c>
      <c r="G690" s="17">
        <v>4.0930431624571301E-2</v>
      </c>
      <c r="H690" s="17">
        <v>0</v>
      </c>
      <c r="I690" s="17">
        <v>0.69116728383332704</v>
      </c>
      <c r="J690" s="17">
        <v>0.21918735530420999</v>
      </c>
      <c r="K690" s="17">
        <v>0.33333333333333298</v>
      </c>
      <c r="L690" s="17">
        <v>0.53052432082344902</v>
      </c>
      <c r="M690" s="17">
        <v>0.60277271804172305</v>
      </c>
      <c r="N690" s="17">
        <v>0.839450654758361</v>
      </c>
      <c r="O690" s="17">
        <v>0.853704730893732</v>
      </c>
      <c r="P690" s="17">
        <v>3.1304764410020301E-2</v>
      </c>
      <c r="Q690" s="17">
        <v>0.34750487834096999</v>
      </c>
      <c r="R690" s="17">
        <v>0.65096837458829504</v>
      </c>
      <c r="S690" s="17">
        <v>0.72724736386123701</v>
      </c>
      <c r="T690" s="17"/>
      <c r="U690" s="17">
        <v>0.50428647142126304</v>
      </c>
      <c r="V690" s="17">
        <v>0.53553471687873799</v>
      </c>
      <c r="W690" s="17">
        <v>0.41540110008916598</v>
      </c>
      <c r="X690" s="17">
        <v>0.46410947220331999</v>
      </c>
      <c r="Y690" s="17"/>
      <c r="Z690" s="17">
        <v>0.61900950974094604</v>
      </c>
      <c r="AA690" s="17">
        <v>0.49229536014603198</v>
      </c>
      <c r="AB690" s="17">
        <v>0.27485527608203097</v>
      </c>
      <c r="AC690" s="17">
        <v>0.65016145528603697</v>
      </c>
      <c r="AD690" s="17">
        <v>0.588938463623217</v>
      </c>
      <c r="AE690" s="17">
        <v>0.21869357062397099</v>
      </c>
      <c r="AF690" s="17">
        <v>0.108836583087808</v>
      </c>
      <c r="AG690" s="17">
        <v>0.66288230935884696</v>
      </c>
      <c r="AH690" s="17">
        <v>0.62258233073951896</v>
      </c>
      <c r="AI690" s="17">
        <v>0.58051307039292999</v>
      </c>
      <c r="AJ690" s="17"/>
      <c r="AK690" s="17">
        <v>0.48563607877769999</v>
      </c>
      <c r="AL690" s="17">
        <v>0.44329280755920297</v>
      </c>
      <c r="AM690" s="17">
        <v>0.57336783421126103</v>
      </c>
      <c r="AN690" s="17">
        <v>0.49937315828524897</v>
      </c>
      <c r="AO690" s="17">
        <v>0.484454647044679</v>
      </c>
      <c r="AP690" s="17">
        <v>0.64431798536297102</v>
      </c>
      <c r="AQ690" s="17">
        <v>0.52472533921371101</v>
      </c>
      <c r="AR690" s="17"/>
      <c r="AS690" s="17">
        <v>0.59146280069042201</v>
      </c>
      <c r="AT690" s="17">
        <v>0.439278622054812</v>
      </c>
      <c r="AU690" s="17"/>
      <c r="AV690" s="17">
        <v>0.54603014590991406</v>
      </c>
      <c r="AW690" s="17">
        <v>0.58713379712510905</v>
      </c>
      <c r="AX690" s="17">
        <v>0.62560890536823799</v>
      </c>
      <c r="AY690" s="17"/>
      <c r="AZ690" s="17">
        <v>0.73826737817478605</v>
      </c>
      <c r="BA690" s="17">
        <v>0.48730349569098402</v>
      </c>
      <c r="BB690" s="17"/>
      <c r="BC690" s="17">
        <v>0.46181529404820998</v>
      </c>
      <c r="BD690" s="17">
        <v>0.53112084781803504</v>
      </c>
      <c r="BE690" s="17"/>
      <c r="BF690" s="17">
        <v>0.50699686094024898</v>
      </c>
      <c r="BG690" s="17">
        <v>0.46410947220331999</v>
      </c>
      <c r="BH690" s="17"/>
      <c r="BI690" s="17">
        <v>0.61174192911685499</v>
      </c>
      <c r="BJ690" s="17">
        <v>0.45364076683335502</v>
      </c>
      <c r="BK690" s="17"/>
      <c r="BL690" s="17">
        <v>0.29222247798198597</v>
      </c>
      <c r="BM690" s="17">
        <v>0.51103950108076102</v>
      </c>
      <c r="BN690" s="17">
        <v>0.60556825685598104</v>
      </c>
      <c r="BO690" s="17">
        <v>0.86149230489096695</v>
      </c>
    </row>
    <row r="691" spans="2:67" x14ac:dyDescent="0.35">
      <c r="B691" t="s">
        <v>360</v>
      </c>
      <c r="C691" s="17">
        <v>0.35109197435818201</v>
      </c>
      <c r="D691" s="17">
        <v>0.43088915447968801</v>
      </c>
      <c r="E691" s="17">
        <v>0.36228420644607501</v>
      </c>
      <c r="F691" s="17">
        <v>0.34488339230486498</v>
      </c>
      <c r="G691" s="17">
        <v>0.65302318945847604</v>
      </c>
      <c r="H691" s="17">
        <v>0</v>
      </c>
      <c r="I691" s="17">
        <v>9.0319893573495902E-2</v>
      </c>
      <c r="J691" s="17">
        <v>0.53020818285385996</v>
      </c>
      <c r="K691" s="17">
        <v>0.66666666666666696</v>
      </c>
      <c r="L691" s="17">
        <v>0.27103506277172501</v>
      </c>
      <c r="M691" s="17">
        <v>0.33993923058696301</v>
      </c>
      <c r="N691" s="17">
        <v>0.157745157334507</v>
      </c>
      <c r="O691" s="17">
        <v>9.7530179404178394E-2</v>
      </c>
      <c r="P691" s="17">
        <v>0.96869523558998005</v>
      </c>
      <c r="Q691" s="17">
        <v>0.32658483994937199</v>
      </c>
      <c r="R691" s="17">
        <v>0.34903162541170502</v>
      </c>
      <c r="S691" s="17">
        <v>0.27275263613876199</v>
      </c>
      <c r="T691" s="17"/>
      <c r="U691" s="17">
        <v>0.35011674800159998</v>
      </c>
      <c r="V691" s="17">
        <v>0.333841048972781</v>
      </c>
      <c r="W691" s="17">
        <v>0.46458731535435699</v>
      </c>
      <c r="X691" s="17">
        <v>0.41692245156938301</v>
      </c>
      <c r="Y691" s="17"/>
      <c r="Z691" s="17">
        <v>0.303488047976405</v>
      </c>
      <c r="AA691" s="17">
        <v>0.29973443985752801</v>
      </c>
      <c r="AB691" s="17">
        <v>0.56643842511836595</v>
      </c>
      <c r="AC691" s="17">
        <v>0.342722553879726</v>
      </c>
      <c r="AD691" s="17">
        <v>0.336175458152358</v>
      </c>
      <c r="AE691" s="17">
        <v>0.25533959733042799</v>
      </c>
      <c r="AF691" s="17">
        <v>0.54473994743017096</v>
      </c>
      <c r="AG691" s="17">
        <v>0.304782471762644</v>
      </c>
      <c r="AH691" s="17">
        <v>0.348826623330316</v>
      </c>
      <c r="AI691" s="17">
        <v>0.35752197807078701</v>
      </c>
      <c r="AJ691" s="17"/>
      <c r="AK691" s="17">
        <v>0.302371919564275</v>
      </c>
      <c r="AL691" s="17">
        <v>0.54819595783112895</v>
      </c>
      <c r="AM691" s="17">
        <v>0.17353846883746901</v>
      </c>
      <c r="AN691" s="17">
        <v>0.40541817624822701</v>
      </c>
      <c r="AO691" s="17">
        <v>0.29462662220472802</v>
      </c>
      <c r="AP691" s="17">
        <v>0.147601741361473</v>
      </c>
      <c r="AQ691" s="17">
        <v>0.40985581834368101</v>
      </c>
      <c r="AR691" s="17"/>
      <c r="AS691" s="17">
        <v>0.29802278551691802</v>
      </c>
      <c r="AT691" s="17">
        <v>0.39330114614799599</v>
      </c>
      <c r="AU691" s="17"/>
      <c r="AV691" s="17">
        <v>0.39131135445584703</v>
      </c>
      <c r="AW691" s="17">
        <v>0.29779178078943802</v>
      </c>
      <c r="AX691" s="17">
        <v>0.23806726089329899</v>
      </c>
      <c r="AY691" s="17"/>
      <c r="AZ691" s="17">
        <v>0.217819210572022</v>
      </c>
      <c r="BA691" s="17">
        <v>0.36225363606796601</v>
      </c>
      <c r="BB691" s="17"/>
      <c r="BC691" s="17">
        <v>0.34537519951914802</v>
      </c>
      <c r="BD691" s="17">
        <v>0.354202829508376</v>
      </c>
      <c r="BE691" s="17"/>
      <c r="BF691" s="17">
        <v>0.35062936721870303</v>
      </c>
      <c r="BG691" s="17">
        <v>0.41692245156938301</v>
      </c>
      <c r="BH691" s="17"/>
      <c r="BI691" s="17">
        <v>0.29144423345700499</v>
      </c>
      <c r="BJ691" s="17">
        <v>0.381219433877656</v>
      </c>
      <c r="BK691" s="17"/>
      <c r="BL691" s="17">
        <v>0.48149754798146799</v>
      </c>
      <c r="BM691" s="17">
        <v>0.35821546117955899</v>
      </c>
      <c r="BN691" s="17">
        <v>0.269474426558658</v>
      </c>
      <c r="BO691" s="17">
        <v>0.12985481122626699</v>
      </c>
    </row>
    <row r="692" spans="2:67" x14ac:dyDescent="0.35">
      <c r="B692" t="s">
        <v>361</v>
      </c>
      <c r="C692" s="17">
        <v>0.11515644310354201</v>
      </c>
      <c r="D692" s="17">
        <v>0.299540023810557</v>
      </c>
      <c r="E692" s="17">
        <v>0.132460358400562</v>
      </c>
      <c r="F692" s="17">
        <v>0.36644094516862302</v>
      </c>
      <c r="G692" s="17">
        <v>0.30604637891695202</v>
      </c>
      <c r="H692" s="17">
        <v>0</v>
      </c>
      <c r="I692" s="17">
        <v>0.21685616713438799</v>
      </c>
      <c r="J692" s="17">
        <v>0.14312635758464901</v>
      </c>
      <c r="K692" s="17">
        <v>0</v>
      </c>
      <c r="L692" s="17">
        <v>6.1708559026563397E-3</v>
      </c>
      <c r="M692" s="17">
        <v>4.68879052548953E-2</v>
      </c>
      <c r="N692" s="17">
        <v>2.8041879071319998E-3</v>
      </c>
      <c r="O692" s="17">
        <v>4.8765089702089197E-2</v>
      </c>
      <c r="P692" s="17">
        <v>0</v>
      </c>
      <c r="Q692" s="17">
        <v>0.32591028170965802</v>
      </c>
      <c r="R692" s="17">
        <v>0</v>
      </c>
      <c r="S692" s="17">
        <v>0</v>
      </c>
      <c r="T692" s="17"/>
      <c r="U692" s="17">
        <v>0.115422826779883</v>
      </c>
      <c r="V692" s="17">
        <v>0.11627083260983399</v>
      </c>
      <c r="W692" s="17">
        <v>0.11059903315830601</v>
      </c>
      <c r="X692" s="17">
        <v>7.6469190705775306E-2</v>
      </c>
      <c r="Y692" s="17"/>
      <c r="Z692" s="17">
        <v>3.5100472135557198E-2</v>
      </c>
      <c r="AA692" s="17">
        <v>0.20797019999644001</v>
      </c>
      <c r="AB692" s="17">
        <v>0.15870629879960299</v>
      </c>
      <c r="AC692" s="17">
        <v>6.8553326058945502E-3</v>
      </c>
      <c r="AD692" s="17">
        <v>7.4886078224424807E-2</v>
      </c>
      <c r="AE692" s="17">
        <v>0.45088347617909302</v>
      </c>
      <c r="AF692" s="17">
        <v>0.34537046321937798</v>
      </c>
      <c r="AG692" s="17">
        <v>3.7320537565172702E-3</v>
      </c>
      <c r="AH692" s="17">
        <v>2.7387898479816899E-2</v>
      </c>
      <c r="AI692" s="17">
        <v>4.32334308969392E-2</v>
      </c>
      <c r="AJ692" s="17"/>
      <c r="AK692" s="17">
        <v>0.127389243359599</v>
      </c>
      <c r="AL692" s="17">
        <v>8.1376250320872694E-3</v>
      </c>
      <c r="AM692" s="17">
        <v>0.25283416827324301</v>
      </c>
      <c r="AN692" s="17">
        <v>9.5208665466523595E-2</v>
      </c>
      <c r="AO692" s="17">
        <v>0.217042761118245</v>
      </c>
      <c r="AP692" s="17">
        <v>0.20704395081767199</v>
      </c>
      <c r="AQ692" s="17">
        <v>6.5151157402616899E-2</v>
      </c>
      <c r="AR692" s="17"/>
      <c r="AS692" s="17">
        <v>9.0889470181151302E-2</v>
      </c>
      <c r="AT692" s="17">
        <v>0.134457450924929</v>
      </c>
      <c r="AU692" s="17"/>
      <c r="AV692" s="17">
        <v>6.0109909818072002E-2</v>
      </c>
      <c r="AW692" s="17">
        <v>0.114446495158445</v>
      </c>
      <c r="AX692" s="17">
        <v>9.0412803918544005E-2</v>
      </c>
      <c r="AY692" s="17"/>
      <c r="AZ692" s="17">
        <v>4.2946628432899599E-2</v>
      </c>
      <c r="BA692" s="17">
        <v>0.121204051786536</v>
      </c>
      <c r="BB692" s="17"/>
      <c r="BC692" s="17">
        <v>0.16866015533174999</v>
      </c>
      <c r="BD692" s="17">
        <v>8.6041723103880197E-2</v>
      </c>
      <c r="BE692" s="17"/>
      <c r="BF692" s="17">
        <v>0.11542830805005599</v>
      </c>
      <c r="BG692" s="17">
        <v>7.6469190705775306E-2</v>
      </c>
      <c r="BH692" s="17"/>
      <c r="BI692" s="17">
        <v>4.1095140622356398E-2</v>
      </c>
      <c r="BJ692" s="17">
        <v>0.152564044108216</v>
      </c>
      <c r="BK692" s="17"/>
      <c r="BL692" s="17">
        <v>0.18441698073336299</v>
      </c>
      <c r="BM692" s="17">
        <v>9.5390113861988701E-2</v>
      </c>
      <c r="BN692" s="17">
        <v>0.124454655746536</v>
      </c>
      <c r="BO692" s="17">
        <v>7.2862478281856199E-3</v>
      </c>
    </row>
    <row r="693" spans="2:67" x14ac:dyDescent="0.35">
      <c r="B693" t="s">
        <v>362</v>
      </c>
      <c r="C693" s="17">
        <v>1.8499792734362801E-2</v>
      </c>
      <c r="D693" s="17">
        <v>6.0617157355591898E-4</v>
      </c>
      <c r="E693" s="17">
        <v>1.04868808532989E-4</v>
      </c>
      <c r="F693" s="17">
        <v>2.5229356325920897E-4</v>
      </c>
      <c r="G693" s="17">
        <v>0</v>
      </c>
      <c r="H693" s="17">
        <v>0</v>
      </c>
      <c r="I693" s="17">
        <v>1.6566554587893001E-3</v>
      </c>
      <c r="J693" s="17">
        <v>4.4307507265912998E-4</v>
      </c>
      <c r="K693" s="17">
        <v>0</v>
      </c>
      <c r="L693" s="17">
        <v>0.19226976050217001</v>
      </c>
      <c r="M693" s="17">
        <v>9.3060991321012101E-3</v>
      </c>
      <c r="N693" s="17">
        <v>0</v>
      </c>
      <c r="O693" s="17">
        <v>0</v>
      </c>
      <c r="P693" s="17">
        <v>0</v>
      </c>
      <c r="Q693" s="17">
        <v>0</v>
      </c>
      <c r="R693" s="17">
        <v>0</v>
      </c>
      <c r="S693" s="17">
        <v>0</v>
      </c>
      <c r="T693" s="17"/>
      <c r="U693" s="17">
        <v>1.9935094909617701E-2</v>
      </c>
      <c r="V693" s="17">
        <v>1.4353401538646801E-2</v>
      </c>
      <c r="W693" s="17">
        <v>0</v>
      </c>
      <c r="X693" s="17">
        <v>2.6994295577946002E-2</v>
      </c>
      <c r="Y693" s="17"/>
      <c r="Z693" s="17">
        <v>4.2401970147090802E-2</v>
      </c>
      <c r="AA693" s="17">
        <v>0</v>
      </c>
      <c r="AB693" s="17">
        <v>0</v>
      </c>
      <c r="AC693" s="17">
        <v>0</v>
      </c>
      <c r="AD693" s="17">
        <v>0</v>
      </c>
      <c r="AE693" s="17">
        <v>7.3526218556480005E-2</v>
      </c>
      <c r="AF693" s="17">
        <v>1.0530062626434801E-3</v>
      </c>
      <c r="AG693" s="17">
        <v>3.7320537565172702E-3</v>
      </c>
      <c r="AH693" s="17">
        <v>1.2031474503479099E-3</v>
      </c>
      <c r="AI693" s="17">
        <v>1.26113604611805E-2</v>
      </c>
      <c r="AJ693" s="17"/>
      <c r="AK693" s="17">
        <v>8.4602758298426395E-2</v>
      </c>
      <c r="AL693" s="17">
        <v>3.7360957758140703E-4</v>
      </c>
      <c r="AM693" s="17">
        <v>2.5952867802730501E-4</v>
      </c>
      <c r="AN693" s="17">
        <v>0</v>
      </c>
      <c r="AO693" s="17">
        <v>4.0660430853646799E-4</v>
      </c>
      <c r="AP693" s="17">
        <v>7.6454791177752303E-4</v>
      </c>
      <c r="AQ693" s="17">
        <v>1.3384251999534299E-4</v>
      </c>
      <c r="AR693" s="17"/>
      <c r="AS693" s="17">
        <v>3.5182494025639698E-4</v>
      </c>
      <c r="AT693" s="17">
        <v>3.2933981516645998E-2</v>
      </c>
      <c r="AU693" s="17"/>
      <c r="AV693" s="17">
        <v>2.9267202338050598E-4</v>
      </c>
      <c r="AW693" s="17">
        <v>3.41973368606912E-4</v>
      </c>
      <c r="AX693" s="17">
        <v>3.9894332394263001E-4</v>
      </c>
      <c r="AY693" s="17"/>
      <c r="AZ693" s="17">
        <v>4.2671934431593697E-4</v>
      </c>
      <c r="BA693" s="17">
        <v>2.0013421817342399E-2</v>
      </c>
      <c r="BB693" s="17"/>
      <c r="BC693" s="17">
        <v>1.36702670292588E-4</v>
      </c>
      <c r="BD693" s="17">
        <v>2.8492299857300299E-2</v>
      </c>
      <c r="BE693" s="17"/>
      <c r="BF693" s="17">
        <v>1.84400997497721E-2</v>
      </c>
      <c r="BG693" s="17">
        <v>2.6994295577946002E-2</v>
      </c>
      <c r="BH693" s="17"/>
      <c r="BI693" s="17">
        <v>5.4878329933342802E-2</v>
      </c>
      <c r="BJ693" s="17">
        <v>1.2536831725436801E-4</v>
      </c>
      <c r="BK693" s="17"/>
      <c r="BL693" s="17">
        <v>8.4093587752429201E-5</v>
      </c>
      <c r="BM693" s="17">
        <v>3.4729620846652001E-2</v>
      </c>
      <c r="BN693" s="17">
        <v>3.9910269771638399E-4</v>
      </c>
      <c r="BO693" s="17">
        <v>9.9209300481365803E-4</v>
      </c>
    </row>
    <row r="694" spans="2:67" x14ac:dyDescent="0.35">
      <c r="B694" t="s">
        <v>111</v>
      </c>
      <c r="C694" s="17">
        <v>8.5542061173572003E-3</v>
      </c>
      <c r="D694" s="17">
        <v>2.0205719118530601E-4</v>
      </c>
      <c r="E694" s="17">
        <v>1.04868808532989E-4</v>
      </c>
      <c r="F694" s="17">
        <v>0</v>
      </c>
      <c r="G694" s="17">
        <v>0</v>
      </c>
      <c r="H694" s="17">
        <v>1</v>
      </c>
      <c r="I694" s="17">
        <v>0</v>
      </c>
      <c r="J694" s="17">
        <v>0.107035029184622</v>
      </c>
      <c r="K694" s="17">
        <v>0</v>
      </c>
      <c r="L694" s="17">
        <v>0</v>
      </c>
      <c r="M694" s="17">
        <v>1.09404698431694E-3</v>
      </c>
      <c r="N694" s="17">
        <v>0</v>
      </c>
      <c r="O694" s="17">
        <v>0</v>
      </c>
      <c r="P694" s="17">
        <v>0</v>
      </c>
      <c r="Q694" s="17">
        <v>0</v>
      </c>
      <c r="R694" s="17">
        <v>0</v>
      </c>
      <c r="S694" s="17">
        <v>0</v>
      </c>
      <c r="T694" s="17"/>
      <c r="U694" s="17">
        <v>1.0238858887635999E-2</v>
      </c>
      <c r="V694" s="17">
        <v>0</v>
      </c>
      <c r="W694" s="17">
        <v>9.4125513981707706E-3</v>
      </c>
      <c r="X694" s="17">
        <v>1.5504589943575099E-2</v>
      </c>
      <c r="Y694" s="17"/>
      <c r="Z694" s="17">
        <v>0</v>
      </c>
      <c r="AA694" s="17">
        <v>0</v>
      </c>
      <c r="AB694" s="17">
        <v>0</v>
      </c>
      <c r="AC694" s="17">
        <v>2.6065822834228999E-4</v>
      </c>
      <c r="AD694" s="17">
        <v>0</v>
      </c>
      <c r="AE694" s="17">
        <v>1.55713731002779E-3</v>
      </c>
      <c r="AF694" s="17">
        <v>0</v>
      </c>
      <c r="AG694" s="17">
        <v>2.4871111365474902E-2</v>
      </c>
      <c r="AH694" s="17">
        <v>0</v>
      </c>
      <c r="AI694" s="17">
        <v>6.1201601781632796E-3</v>
      </c>
      <c r="AJ694" s="17"/>
      <c r="AK694" s="17">
        <v>0</v>
      </c>
      <c r="AL694" s="17">
        <v>0</v>
      </c>
      <c r="AM694" s="17">
        <v>0</v>
      </c>
      <c r="AN694" s="17">
        <v>0</v>
      </c>
      <c r="AO694" s="17">
        <v>3.4693653238123002E-3</v>
      </c>
      <c r="AP694" s="17">
        <v>2.7177454610680102E-4</v>
      </c>
      <c r="AQ694" s="17">
        <v>1.3384251999534299E-4</v>
      </c>
      <c r="AR694" s="17"/>
      <c r="AS694" s="17">
        <v>1.92731186712525E-2</v>
      </c>
      <c r="AT694" s="17">
        <v>2.8799355617479701E-5</v>
      </c>
      <c r="AU694" s="17"/>
      <c r="AV694" s="17">
        <v>2.25591779278656E-3</v>
      </c>
      <c r="AW694" s="17">
        <v>2.85953558400351E-4</v>
      </c>
      <c r="AX694" s="17">
        <v>4.5512086495976503E-2</v>
      </c>
      <c r="AY694" s="17"/>
      <c r="AZ694" s="17">
        <v>5.4006347597609905E-4</v>
      </c>
      <c r="BA694" s="17">
        <v>9.2253946371704306E-3</v>
      </c>
      <c r="BB694" s="17"/>
      <c r="BC694" s="17">
        <v>2.4012648430599699E-2</v>
      </c>
      <c r="BD694" s="17">
        <v>1.42299712408929E-4</v>
      </c>
      <c r="BE694" s="17"/>
      <c r="BF694" s="17">
        <v>8.5053640412195205E-3</v>
      </c>
      <c r="BG694" s="17">
        <v>1.5504589943575099E-2</v>
      </c>
      <c r="BH694" s="17"/>
      <c r="BI694" s="17">
        <v>8.40366870440227E-4</v>
      </c>
      <c r="BJ694" s="17">
        <v>1.2450386863519101E-2</v>
      </c>
      <c r="BK694" s="17"/>
      <c r="BL694" s="17">
        <v>4.1778899715430799E-2</v>
      </c>
      <c r="BM694" s="17">
        <v>6.2530303103887905E-4</v>
      </c>
      <c r="BN694" s="17">
        <v>1.03558141108165E-4</v>
      </c>
      <c r="BO694" s="17">
        <v>3.7454304976666802E-4</v>
      </c>
    </row>
    <row r="695" spans="2:67" x14ac:dyDescent="0.35">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17"/>
      <c r="BB695" s="17"/>
      <c r="BC695" s="17"/>
      <c r="BD695" s="17"/>
      <c r="BE695" s="17"/>
      <c r="BF695" s="17"/>
      <c r="BG695" s="17"/>
      <c r="BH695" s="17"/>
      <c r="BI695" s="17"/>
      <c r="BJ695" s="17"/>
      <c r="BK695" s="17"/>
      <c r="BL695" s="17"/>
      <c r="BM695" s="17"/>
      <c r="BN695" s="17"/>
      <c r="BO695" s="17"/>
    </row>
    <row r="696" spans="2:67" x14ac:dyDescent="0.35">
      <c r="B696" s="6" t="s">
        <v>366</v>
      </c>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17"/>
      <c r="BB696" s="17"/>
      <c r="BC696" s="17"/>
      <c r="BD696" s="17"/>
      <c r="BE696" s="17"/>
      <c r="BF696" s="17"/>
      <c r="BG696" s="17"/>
      <c r="BH696" s="17"/>
      <c r="BI696" s="17"/>
      <c r="BJ696" s="17"/>
      <c r="BK696" s="17"/>
      <c r="BL696" s="17"/>
      <c r="BM696" s="17"/>
      <c r="BN696" s="17"/>
      <c r="BO696" s="17"/>
    </row>
    <row r="697" spans="2:67" x14ac:dyDescent="0.35">
      <c r="B697" s="24" t="s">
        <v>703</v>
      </c>
      <c r="C697" s="17" t="s">
        <v>364</v>
      </c>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17"/>
      <c r="BB697" s="17"/>
      <c r="BC697" s="17"/>
      <c r="BD697" s="17"/>
      <c r="BE697" s="17"/>
      <c r="BF697" s="17"/>
      <c r="BG697" s="17"/>
      <c r="BH697" s="17"/>
      <c r="BI697" s="17"/>
      <c r="BJ697" s="17"/>
      <c r="BK697" s="17"/>
      <c r="BL697" s="17"/>
      <c r="BM697" s="17"/>
      <c r="BN697" s="17"/>
      <c r="BO697" s="17"/>
    </row>
    <row r="698" spans="2:67" x14ac:dyDescent="0.35">
      <c r="B698" t="s">
        <v>359</v>
      </c>
      <c r="C698" s="17">
        <v>0.35250728756898803</v>
      </c>
      <c r="D698" s="17">
        <v>0.32466168515666699</v>
      </c>
      <c r="E698" s="17">
        <v>0.390162453845736</v>
      </c>
      <c r="F698" s="17">
        <v>0.42704411152919802</v>
      </c>
      <c r="G698" s="17">
        <v>0.159640398517401</v>
      </c>
      <c r="H698" s="17">
        <v>0.99247554441493302</v>
      </c>
      <c r="I698" s="17">
        <v>0.35236604525396897</v>
      </c>
      <c r="J698" s="17">
        <v>0.25812260718540198</v>
      </c>
      <c r="K698" s="17">
        <v>0.20506013466985501</v>
      </c>
      <c r="L698" s="17">
        <v>0.19518048048674899</v>
      </c>
      <c r="M698" s="17">
        <v>0.186955101771863</v>
      </c>
      <c r="N698" s="17">
        <v>0.43254202879755199</v>
      </c>
      <c r="O698" s="17">
        <v>0.91179829047842598</v>
      </c>
      <c r="P698" s="17">
        <v>0.97478000453882596</v>
      </c>
      <c r="Q698" s="17">
        <v>0.70725568078546996</v>
      </c>
      <c r="R698" s="17">
        <v>0.71447391391048098</v>
      </c>
      <c r="S698" s="17">
        <v>0.17470090953589801</v>
      </c>
      <c r="T698" s="17"/>
      <c r="U698" s="17">
        <v>0.32535707390791602</v>
      </c>
      <c r="V698" s="17">
        <v>0.42906643769587599</v>
      </c>
      <c r="W698" s="17">
        <v>0.41122288158102499</v>
      </c>
      <c r="X698" s="17">
        <v>0.48481312194100101</v>
      </c>
      <c r="Y698" s="17"/>
      <c r="Z698" s="17">
        <v>0.22334682557463101</v>
      </c>
      <c r="AA698" s="17">
        <v>0.44129181241493298</v>
      </c>
      <c r="AB698" s="17">
        <v>0.48017324341526402</v>
      </c>
      <c r="AC698" s="17">
        <v>0.397723210237511</v>
      </c>
      <c r="AD698" s="17">
        <v>0.36052839591033198</v>
      </c>
      <c r="AE698" s="17">
        <v>0.29418345232707099</v>
      </c>
      <c r="AF698" s="17">
        <v>0.39114086515344199</v>
      </c>
      <c r="AG698" s="17">
        <v>0.40458486092985202</v>
      </c>
      <c r="AH698" s="17">
        <v>0.71549288019212998</v>
      </c>
      <c r="AI698" s="17">
        <v>0.53531720817565898</v>
      </c>
      <c r="AJ698" s="17"/>
      <c r="AK698" s="17">
        <v>0.14735799912394701</v>
      </c>
      <c r="AL698" s="17">
        <v>0.26184458206879702</v>
      </c>
      <c r="AM698" s="17">
        <v>0.72411291902739305</v>
      </c>
      <c r="AN698" s="17">
        <v>0.39965657328246201</v>
      </c>
      <c r="AO698" s="17">
        <v>0.59385278410176101</v>
      </c>
      <c r="AP698" s="17">
        <v>0.36830382430119901</v>
      </c>
      <c r="AQ698" s="17">
        <v>0.20387779883972701</v>
      </c>
      <c r="AR698" s="17"/>
      <c r="AS698" s="17">
        <v>0.40329561765813199</v>
      </c>
      <c r="AT698" s="17">
        <v>0.31045657692967898</v>
      </c>
      <c r="AU698" s="17"/>
      <c r="AV698" s="17">
        <v>0.404254606646058</v>
      </c>
      <c r="AW698" s="17">
        <v>0.54047158236078496</v>
      </c>
      <c r="AX698" s="17">
        <v>0.29654426532480999</v>
      </c>
      <c r="AY698" s="17"/>
      <c r="AZ698" s="17">
        <v>0.65533042074075198</v>
      </c>
      <c r="BA698" s="17">
        <v>0.322767895906591</v>
      </c>
      <c r="BB698" s="17"/>
      <c r="BC698" s="17">
        <v>0.347531489651696</v>
      </c>
      <c r="BD698" s="17">
        <v>0.355810677807472</v>
      </c>
      <c r="BE698" s="17"/>
      <c r="BF698" s="17">
        <v>0.351420446777304</v>
      </c>
      <c r="BG698" s="17">
        <v>0.48481312194100101</v>
      </c>
      <c r="BH698" s="17"/>
      <c r="BI698" s="17">
        <v>0.349980068911246</v>
      </c>
      <c r="BJ698" s="17">
        <v>0.35387663062365898</v>
      </c>
      <c r="BK698" s="17"/>
      <c r="BL698" s="17">
        <v>0.24641533833096699</v>
      </c>
      <c r="BM698" s="17">
        <v>0.30825074366149802</v>
      </c>
      <c r="BN698" s="17">
        <v>0.46784388829671297</v>
      </c>
      <c r="BO698" s="17">
        <v>0.56324797079830602</v>
      </c>
    </row>
    <row r="699" spans="2:67" x14ac:dyDescent="0.35">
      <c r="B699" t="s">
        <v>360</v>
      </c>
      <c r="C699" s="17">
        <v>0.423041880296402</v>
      </c>
      <c r="D699" s="17">
        <v>0.38856149401217899</v>
      </c>
      <c r="E699" s="17">
        <v>0.39164089386059903</v>
      </c>
      <c r="F699" s="17">
        <v>0.31607831909268103</v>
      </c>
      <c r="G699" s="17">
        <v>0.824649168928689</v>
      </c>
      <c r="H699" s="17">
        <v>7.5244555850665102E-3</v>
      </c>
      <c r="I699" s="17">
        <v>0.350127470930228</v>
      </c>
      <c r="J699" s="17">
        <v>0.42103182927014199</v>
      </c>
      <c r="K699" s="17">
        <v>0.79493986533014505</v>
      </c>
      <c r="L699" s="17">
        <v>0.68453197384939402</v>
      </c>
      <c r="M699" s="17">
        <v>0.59616712262600302</v>
      </c>
      <c r="N699" s="17">
        <v>0.33905426064182898</v>
      </c>
      <c r="O699" s="17">
        <v>5.8801139681049303E-2</v>
      </c>
      <c r="P699" s="17">
        <v>2.2634187628353699E-2</v>
      </c>
      <c r="Q699" s="17">
        <v>0.29274431921452998</v>
      </c>
      <c r="R699" s="17">
        <v>6.6642716788879605E-2</v>
      </c>
      <c r="S699" s="17">
        <v>0.19493239086151501</v>
      </c>
      <c r="T699" s="17"/>
      <c r="U699" s="17">
        <v>0.42961455666286602</v>
      </c>
      <c r="V699" s="17">
        <v>0.39072541602938299</v>
      </c>
      <c r="W699" s="17">
        <v>0.48718274204989098</v>
      </c>
      <c r="X699" s="17">
        <v>0.42991417365240803</v>
      </c>
      <c r="Y699" s="17"/>
      <c r="Z699" s="17">
        <v>0.48918033733850502</v>
      </c>
      <c r="AA699" s="17">
        <v>0.33177988694980898</v>
      </c>
      <c r="AB699" s="17">
        <v>0.33900174120552501</v>
      </c>
      <c r="AC699" s="17">
        <v>0.53197164672545305</v>
      </c>
      <c r="AD699" s="17">
        <v>0.51623577359817197</v>
      </c>
      <c r="AE699" s="17">
        <v>0.39374337833231599</v>
      </c>
      <c r="AF699" s="17">
        <v>0.47585520126251302</v>
      </c>
      <c r="AG699" s="17">
        <v>0.59179697227345596</v>
      </c>
      <c r="AH699" s="17">
        <v>0.214548725802921</v>
      </c>
      <c r="AI699" s="17">
        <v>0.38207088126578598</v>
      </c>
      <c r="AJ699" s="17"/>
      <c r="AK699" s="17">
        <v>0.57618527831214394</v>
      </c>
      <c r="AL699" s="17">
        <v>0.302602244835672</v>
      </c>
      <c r="AM699" s="17">
        <v>0.20362862565270601</v>
      </c>
      <c r="AN699" s="17">
        <v>0.49089218275706598</v>
      </c>
      <c r="AO699" s="17">
        <v>0.38052561714013799</v>
      </c>
      <c r="AP699" s="17">
        <v>0.41757498249317299</v>
      </c>
      <c r="AQ699" s="17">
        <v>0.41234440034005898</v>
      </c>
      <c r="AR699" s="17"/>
      <c r="AS699" s="17">
        <v>0.44340924131766302</v>
      </c>
      <c r="AT699" s="17">
        <v>0.40617851811678102</v>
      </c>
      <c r="AU699" s="17"/>
      <c r="AV699" s="17">
        <v>0.54528109580069795</v>
      </c>
      <c r="AW699" s="17">
        <v>0.43976853359177998</v>
      </c>
      <c r="AX699" s="17">
        <v>0.369884473154313</v>
      </c>
      <c r="AY699" s="17"/>
      <c r="AZ699" s="17">
        <v>0.31376357000687999</v>
      </c>
      <c r="BA699" s="17">
        <v>0.43377378983008202</v>
      </c>
      <c r="BB699" s="17"/>
      <c r="BC699" s="17">
        <v>0.51389682181930096</v>
      </c>
      <c r="BD699" s="17">
        <v>0.36272405149113801</v>
      </c>
      <c r="BE699" s="17"/>
      <c r="BF699" s="17">
        <v>0.42298542708867198</v>
      </c>
      <c r="BG699" s="17">
        <v>0.42991417365240803</v>
      </c>
      <c r="BH699" s="17"/>
      <c r="BI699" s="17">
        <v>0.45965646500369101</v>
      </c>
      <c r="BJ699" s="17">
        <v>0.40320270764902599</v>
      </c>
      <c r="BK699" s="17"/>
      <c r="BL699" s="17">
        <v>0.58039555245090702</v>
      </c>
      <c r="BM699" s="17">
        <v>0.35531766045934798</v>
      </c>
      <c r="BN699" s="17">
        <v>0.41417808303104903</v>
      </c>
      <c r="BO699" s="17">
        <v>0.42640582818870798</v>
      </c>
    </row>
    <row r="700" spans="2:67" x14ac:dyDescent="0.35">
      <c r="B700" t="s">
        <v>361</v>
      </c>
      <c r="C700" s="17">
        <v>0.188984990517194</v>
      </c>
      <c r="D700" s="17">
        <v>0.28677682083115402</v>
      </c>
      <c r="E700" s="17">
        <v>0.16937038369180499</v>
      </c>
      <c r="F700" s="17">
        <v>9.0499039330944497E-2</v>
      </c>
      <c r="G700" s="17">
        <v>1.57104325539099E-2</v>
      </c>
      <c r="H700" s="17">
        <v>0</v>
      </c>
      <c r="I700" s="17">
        <v>0.29750648381580302</v>
      </c>
      <c r="J700" s="17">
        <v>0.286897577048837</v>
      </c>
      <c r="K700" s="17">
        <v>0</v>
      </c>
      <c r="L700" s="17">
        <v>0.12028754566385599</v>
      </c>
      <c r="M700" s="17">
        <v>0.17170583147183699</v>
      </c>
      <c r="N700" s="17">
        <v>0.22840371056061901</v>
      </c>
      <c r="O700" s="17">
        <v>0</v>
      </c>
      <c r="P700" s="17">
        <v>1.29290391641039E-3</v>
      </c>
      <c r="Q700" s="17">
        <v>0</v>
      </c>
      <c r="R700" s="17">
        <v>0.21888336930064001</v>
      </c>
      <c r="S700" s="17">
        <v>0.63036669960258696</v>
      </c>
      <c r="T700" s="17"/>
      <c r="U700" s="17">
        <v>0.201404437450591</v>
      </c>
      <c r="V700" s="17">
        <v>0.16872005437298801</v>
      </c>
      <c r="W700" s="17">
        <v>8.1680611820215798E-2</v>
      </c>
      <c r="X700" s="17">
        <v>7.2137220565101801E-2</v>
      </c>
      <c r="Y700" s="17"/>
      <c r="Z700" s="17">
        <v>0.224021042135225</v>
      </c>
      <c r="AA700" s="17">
        <v>0.22692830063525801</v>
      </c>
      <c r="AB700" s="17">
        <v>0.18057448365842901</v>
      </c>
      <c r="AC700" s="17">
        <v>7.0305143037036305E-2</v>
      </c>
      <c r="AD700" s="17">
        <v>0.123235830491497</v>
      </c>
      <c r="AE700" s="17">
        <v>0.31207316934061202</v>
      </c>
      <c r="AF700" s="17">
        <v>6.3269740461794205E-2</v>
      </c>
      <c r="AG700" s="17">
        <v>1.4150542535972699E-3</v>
      </c>
      <c r="AH700" s="17">
        <v>4.0466821629496497E-2</v>
      </c>
      <c r="AI700" s="17">
        <v>7.6181667425463895E-2</v>
      </c>
      <c r="AJ700" s="17"/>
      <c r="AK700" s="17">
        <v>0.20265421792419799</v>
      </c>
      <c r="AL700" s="17">
        <v>0.43528198936833601</v>
      </c>
      <c r="AM700" s="17">
        <v>7.2258455319900702E-2</v>
      </c>
      <c r="AN700" s="17">
        <v>7.5912733580642794E-2</v>
      </c>
      <c r="AO700" s="17">
        <v>2.5402319893332598E-2</v>
      </c>
      <c r="AP700" s="17">
        <v>0.20758370910548701</v>
      </c>
      <c r="AQ700" s="17">
        <v>0.26251561601017498</v>
      </c>
      <c r="AR700" s="17"/>
      <c r="AS700" s="17">
        <v>0.12669508374789501</v>
      </c>
      <c r="AT700" s="17">
        <v>0.240558547684911</v>
      </c>
      <c r="AU700" s="17"/>
      <c r="AV700" s="17">
        <v>5.0231712017258498E-2</v>
      </c>
      <c r="AW700" s="17">
        <v>1.97598840474341E-2</v>
      </c>
      <c r="AX700" s="17">
        <v>0.26354465481744799</v>
      </c>
      <c r="AY700" s="17"/>
      <c r="AZ700" s="17">
        <v>3.0906009252368E-2</v>
      </c>
      <c r="BA700" s="17">
        <v>0.20450947402737901</v>
      </c>
      <c r="BB700" s="17"/>
      <c r="BC700" s="17">
        <v>0.10591743575394801</v>
      </c>
      <c r="BD700" s="17">
        <v>0.244132838983076</v>
      </c>
      <c r="BE700" s="17"/>
      <c r="BF700" s="17">
        <v>0.18994484934280101</v>
      </c>
      <c r="BG700" s="17">
        <v>7.2137220565101801E-2</v>
      </c>
      <c r="BH700" s="17"/>
      <c r="BI700" s="17">
        <v>0.123518119399409</v>
      </c>
      <c r="BJ700" s="17">
        <v>0.224457427776075</v>
      </c>
      <c r="BK700" s="17"/>
      <c r="BL700" s="17">
        <v>0.17162640427903</v>
      </c>
      <c r="BM700" s="17">
        <v>0.260015032846033</v>
      </c>
      <c r="BN700" s="17">
        <v>0.11777690300997</v>
      </c>
      <c r="BO700" s="17">
        <v>6.6721819648678596E-4</v>
      </c>
    </row>
    <row r="701" spans="2:67" x14ac:dyDescent="0.35">
      <c r="B701" t="s">
        <v>362</v>
      </c>
      <c r="C701" s="17">
        <v>2.5377285175434E-2</v>
      </c>
      <c r="D701" s="17">
        <v>0</v>
      </c>
      <c r="E701" s="17">
        <v>4.8826268601859901E-2</v>
      </c>
      <c r="F701" s="17">
        <v>0.16637853004717701</v>
      </c>
      <c r="G701" s="17">
        <v>0</v>
      </c>
      <c r="H701" s="17">
        <v>0</v>
      </c>
      <c r="I701" s="17">
        <v>0</v>
      </c>
      <c r="J701" s="17">
        <v>3.3690609759208102E-2</v>
      </c>
      <c r="K701" s="17">
        <v>0</v>
      </c>
      <c r="L701" s="17">
        <v>0</v>
      </c>
      <c r="M701" s="17">
        <v>1.31675275976811E-3</v>
      </c>
      <c r="N701" s="17">
        <v>0</v>
      </c>
      <c r="O701" s="17">
        <v>2.9400569840524599E-2</v>
      </c>
      <c r="P701" s="17">
        <v>0</v>
      </c>
      <c r="Q701" s="17">
        <v>0</v>
      </c>
      <c r="R701" s="17">
        <v>0</v>
      </c>
      <c r="S701" s="17">
        <v>0</v>
      </c>
      <c r="T701" s="17"/>
      <c r="U701" s="17">
        <v>2.9992860953183601E-2</v>
      </c>
      <c r="V701" s="17">
        <v>1.1488091901753299E-2</v>
      </c>
      <c r="W701" s="17">
        <v>1.9913764548868298E-2</v>
      </c>
      <c r="X701" s="17">
        <v>7.2737416860244198E-3</v>
      </c>
      <c r="Y701" s="17"/>
      <c r="Z701" s="17">
        <v>6.3451794951638996E-2</v>
      </c>
      <c r="AA701" s="17">
        <v>0</v>
      </c>
      <c r="AB701" s="17">
        <v>0</v>
      </c>
      <c r="AC701" s="17">
        <v>0</v>
      </c>
      <c r="AD701" s="17">
        <v>0</v>
      </c>
      <c r="AE701" s="17">
        <v>0</v>
      </c>
      <c r="AF701" s="17">
        <v>6.9734193122250904E-2</v>
      </c>
      <c r="AG701" s="17">
        <v>2.20311254309454E-3</v>
      </c>
      <c r="AH701" s="17">
        <v>2.9491572375452101E-2</v>
      </c>
      <c r="AI701" s="17">
        <v>3.7403140658229198E-3</v>
      </c>
      <c r="AJ701" s="17"/>
      <c r="AK701" s="17">
        <v>1.48681793713251E-2</v>
      </c>
      <c r="AL701" s="17">
        <v>2.7118372719569302E-4</v>
      </c>
      <c r="AM701" s="17">
        <v>0</v>
      </c>
      <c r="AN701" s="17">
        <v>3.3538510379829301E-2</v>
      </c>
      <c r="AO701" s="17">
        <v>2.19278864768033E-4</v>
      </c>
      <c r="AP701" s="17">
        <v>6.5374841001414599E-3</v>
      </c>
      <c r="AQ701" s="17">
        <v>0.121262184810038</v>
      </c>
      <c r="AR701" s="17"/>
      <c r="AS701" s="17">
        <v>2.6600057276310301E-2</v>
      </c>
      <c r="AT701" s="17">
        <v>2.4364878669815099E-2</v>
      </c>
      <c r="AU701" s="17"/>
      <c r="AV701" s="17">
        <v>2.3258553598605499E-4</v>
      </c>
      <c r="AW701" s="17">
        <v>0</v>
      </c>
      <c r="AX701" s="17">
        <v>7.0026606703428501E-2</v>
      </c>
      <c r="AY701" s="17"/>
      <c r="AZ701" s="17">
        <v>0</v>
      </c>
      <c r="BA701" s="17">
        <v>2.7869515591438899E-2</v>
      </c>
      <c r="BB701" s="17"/>
      <c r="BC701" s="17">
        <v>3.2583054793946999E-2</v>
      </c>
      <c r="BD701" s="17">
        <v>2.0593435546846801E-2</v>
      </c>
      <c r="BE701" s="17"/>
      <c r="BF701" s="17">
        <v>2.5525998719562199E-2</v>
      </c>
      <c r="BG701" s="17">
        <v>7.2737416860244198E-3</v>
      </c>
      <c r="BH701" s="17"/>
      <c r="BI701" s="17">
        <v>3.8273554969493397E-2</v>
      </c>
      <c r="BJ701" s="17">
        <v>1.8389596389753099E-2</v>
      </c>
      <c r="BK701" s="17"/>
      <c r="BL701" s="17">
        <v>1.4281322793783999E-3</v>
      </c>
      <c r="BM701" s="17">
        <v>5.42533214694393E-2</v>
      </c>
      <c r="BN701" s="17">
        <v>2.0112566226811599E-4</v>
      </c>
      <c r="BO701" s="17">
        <v>9.6789828164983108E-3</v>
      </c>
    </row>
    <row r="702" spans="2:67" x14ac:dyDescent="0.35">
      <c r="B702" t="s">
        <v>111</v>
      </c>
      <c r="C702" s="17">
        <v>1.0088556441982E-2</v>
      </c>
      <c r="D702" s="17">
        <v>0</v>
      </c>
      <c r="E702" s="17">
        <v>0</v>
      </c>
      <c r="F702" s="17">
        <v>0</v>
      </c>
      <c r="G702" s="17">
        <v>0</v>
      </c>
      <c r="H702" s="17">
        <v>0</v>
      </c>
      <c r="I702" s="17">
        <v>0</v>
      </c>
      <c r="J702" s="17">
        <v>2.5737673641047001E-4</v>
      </c>
      <c r="K702" s="17">
        <v>0</v>
      </c>
      <c r="L702" s="17">
        <v>0</v>
      </c>
      <c r="M702" s="17">
        <v>4.3855191370528901E-2</v>
      </c>
      <c r="N702" s="17">
        <v>0</v>
      </c>
      <c r="O702" s="17">
        <v>0</v>
      </c>
      <c r="P702" s="17">
        <v>1.29290391641039E-3</v>
      </c>
      <c r="Q702" s="17">
        <v>0</v>
      </c>
      <c r="R702" s="17">
        <v>0</v>
      </c>
      <c r="S702" s="17">
        <v>0</v>
      </c>
      <c r="T702" s="17"/>
      <c r="U702" s="17">
        <v>1.36310710254436E-2</v>
      </c>
      <c r="V702" s="17">
        <v>0</v>
      </c>
      <c r="W702" s="17">
        <v>0</v>
      </c>
      <c r="X702" s="17">
        <v>5.8617421554653703E-3</v>
      </c>
      <c r="Y702" s="17"/>
      <c r="Z702" s="17">
        <v>0</v>
      </c>
      <c r="AA702" s="17">
        <v>0</v>
      </c>
      <c r="AB702" s="17">
        <v>2.5053172078135698E-4</v>
      </c>
      <c r="AC702" s="17">
        <v>0</v>
      </c>
      <c r="AD702" s="17">
        <v>0</v>
      </c>
      <c r="AE702" s="17">
        <v>0</v>
      </c>
      <c r="AF702" s="17">
        <v>0</v>
      </c>
      <c r="AG702" s="17">
        <v>0</v>
      </c>
      <c r="AH702" s="17">
        <v>0</v>
      </c>
      <c r="AI702" s="17">
        <v>2.6899290672682502E-3</v>
      </c>
      <c r="AJ702" s="17"/>
      <c r="AK702" s="17">
        <v>5.89343252683854E-2</v>
      </c>
      <c r="AL702" s="17">
        <v>0</v>
      </c>
      <c r="AM702" s="17">
        <v>0</v>
      </c>
      <c r="AN702" s="17">
        <v>0</v>
      </c>
      <c r="AO702" s="17">
        <v>0</v>
      </c>
      <c r="AP702" s="17">
        <v>0</v>
      </c>
      <c r="AQ702" s="17">
        <v>0</v>
      </c>
      <c r="AR702" s="17"/>
      <c r="AS702" s="17">
        <v>0</v>
      </c>
      <c r="AT702" s="17">
        <v>1.84414785988142E-2</v>
      </c>
      <c r="AU702" s="17"/>
      <c r="AV702" s="17">
        <v>0</v>
      </c>
      <c r="AW702" s="17">
        <v>0</v>
      </c>
      <c r="AX702" s="17">
        <v>0</v>
      </c>
      <c r="AY702" s="17"/>
      <c r="AZ702" s="17">
        <v>0</v>
      </c>
      <c r="BA702" s="17">
        <v>1.10793246445094E-2</v>
      </c>
      <c r="BB702" s="17"/>
      <c r="BC702" s="17">
        <v>7.1197981108341694E-5</v>
      </c>
      <c r="BD702" s="17">
        <v>1.67389961714671E-2</v>
      </c>
      <c r="BE702" s="17"/>
      <c r="BF702" s="17">
        <v>1.01232780716611E-2</v>
      </c>
      <c r="BG702" s="17">
        <v>5.8617421554653703E-3</v>
      </c>
      <c r="BH702" s="17"/>
      <c r="BI702" s="17">
        <v>2.8571791716161501E-2</v>
      </c>
      <c r="BJ702" s="17">
        <v>7.3637561486725699E-5</v>
      </c>
      <c r="BK702" s="17"/>
      <c r="BL702" s="17">
        <v>1.3457265971770699E-4</v>
      </c>
      <c r="BM702" s="17">
        <v>2.2163241563681099E-2</v>
      </c>
      <c r="BN702" s="17">
        <v>0</v>
      </c>
      <c r="BO702" s="17">
        <v>0</v>
      </c>
    </row>
    <row r="703" spans="2:67" x14ac:dyDescent="0.35">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17"/>
      <c r="BB703" s="17"/>
      <c r="BC703" s="17"/>
      <c r="BD703" s="17"/>
      <c r="BE703" s="17"/>
      <c r="BF703" s="17"/>
      <c r="BG703" s="17"/>
      <c r="BH703" s="17"/>
      <c r="BI703" s="17"/>
      <c r="BJ703" s="17"/>
      <c r="BK703" s="17"/>
      <c r="BL703" s="17"/>
      <c r="BM703" s="17"/>
      <c r="BN703" s="17"/>
      <c r="BO703" s="17"/>
    </row>
    <row r="704" spans="2:67" x14ac:dyDescent="0.35">
      <c r="B704" s="6" t="s">
        <v>367</v>
      </c>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17"/>
      <c r="BB704" s="17"/>
      <c r="BC704" s="17"/>
      <c r="BD704" s="17"/>
      <c r="BE704" s="17"/>
      <c r="BF704" s="17"/>
      <c r="BG704" s="17"/>
      <c r="BH704" s="17"/>
      <c r="BI704" s="17"/>
      <c r="BJ704" s="17"/>
      <c r="BK704" s="17"/>
      <c r="BL704" s="17"/>
      <c r="BM704" s="17"/>
      <c r="BN704" s="17"/>
      <c r="BO704" s="17"/>
    </row>
    <row r="705" spans="2:67" x14ac:dyDescent="0.35">
      <c r="B705" s="24" t="s">
        <v>704</v>
      </c>
      <c r="C705" s="17" t="s">
        <v>364</v>
      </c>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17"/>
      <c r="BB705" s="17"/>
      <c r="BC705" s="17"/>
      <c r="BD705" s="17"/>
      <c r="BE705" s="17"/>
      <c r="BF705" s="17"/>
      <c r="BG705" s="17"/>
      <c r="BH705" s="17"/>
      <c r="BI705" s="17"/>
      <c r="BJ705" s="17"/>
      <c r="BK705" s="17"/>
      <c r="BL705" s="17"/>
      <c r="BM705" s="17"/>
      <c r="BN705" s="17"/>
      <c r="BO705" s="17"/>
    </row>
    <row r="706" spans="2:67" x14ac:dyDescent="0.35">
      <c r="B706" t="s">
        <v>359</v>
      </c>
      <c r="C706" s="17">
        <v>0.27564607286620002</v>
      </c>
      <c r="D706" s="17">
        <v>0.10816855494134101</v>
      </c>
      <c r="E706" s="17">
        <v>0.315719008414516</v>
      </c>
      <c r="F706" s="17">
        <v>5.4603482109282397E-2</v>
      </c>
      <c r="G706" s="17">
        <v>0.63456916658360796</v>
      </c>
      <c r="H706" s="17">
        <v>3.58029704449696E-3</v>
      </c>
      <c r="I706" s="17">
        <v>0.403939630462749</v>
      </c>
      <c r="J706" s="17">
        <v>0.28610575234118502</v>
      </c>
      <c r="K706" s="17">
        <v>0.108070294627457</v>
      </c>
      <c r="L706" s="17">
        <v>0.130645056737379</v>
      </c>
      <c r="M706" s="17">
        <v>0.341422807192722</v>
      </c>
      <c r="N706" s="17">
        <v>0.45557974706299398</v>
      </c>
      <c r="O706" s="17">
        <v>0.73341002944322198</v>
      </c>
      <c r="P706" s="17">
        <v>1.9138999065699901E-2</v>
      </c>
      <c r="Q706" s="17">
        <v>0.42957269846574703</v>
      </c>
      <c r="R706" s="17">
        <v>0.69680494696448603</v>
      </c>
      <c r="S706" s="17">
        <v>3.350635040617E-3</v>
      </c>
      <c r="T706" s="17"/>
      <c r="U706" s="17">
        <v>0.266637829244534</v>
      </c>
      <c r="V706" s="17">
        <v>0.28983288734351698</v>
      </c>
      <c r="W706" s="17">
        <v>0.36134103273678903</v>
      </c>
      <c r="X706" s="17">
        <v>0.42136871136850301</v>
      </c>
      <c r="Y706" s="17"/>
      <c r="Z706" s="17">
        <v>0.25902970647401902</v>
      </c>
      <c r="AA706" s="17">
        <v>0.38264262197039001</v>
      </c>
      <c r="AB706" s="17">
        <v>0.314089085972247</v>
      </c>
      <c r="AC706" s="17">
        <v>0.25759593640858303</v>
      </c>
      <c r="AD706" s="17">
        <v>0.142313618752543</v>
      </c>
      <c r="AE706" s="17">
        <v>0.21919428782120701</v>
      </c>
      <c r="AF706" s="17">
        <v>0.15132077846422701</v>
      </c>
      <c r="AG706" s="17">
        <v>0.165660095846908</v>
      </c>
      <c r="AH706" s="17">
        <v>0.49126056444837801</v>
      </c>
      <c r="AI706" s="17">
        <v>0.56174391394327605</v>
      </c>
      <c r="AJ706" s="17"/>
      <c r="AK706" s="17">
        <v>0.118642643485386</v>
      </c>
      <c r="AL706" s="17">
        <v>0.37623999211346298</v>
      </c>
      <c r="AM706" s="17">
        <v>0.30552801347493203</v>
      </c>
      <c r="AN706" s="17">
        <v>0.25246439684092298</v>
      </c>
      <c r="AO706" s="17">
        <v>0.35890808416029901</v>
      </c>
      <c r="AP706" s="17">
        <v>0.46625040676210899</v>
      </c>
      <c r="AQ706" s="17">
        <v>0.34170202035455199</v>
      </c>
      <c r="AR706" s="17"/>
      <c r="AS706" s="17">
        <v>0.33334338780197298</v>
      </c>
      <c r="AT706" s="17">
        <v>0.22815239536648699</v>
      </c>
      <c r="AU706" s="17"/>
      <c r="AV706" s="17">
        <v>0.206534364816474</v>
      </c>
      <c r="AW706" s="17">
        <v>0.51131204202231395</v>
      </c>
      <c r="AX706" s="17">
        <v>0.29152616262772002</v>
      </c>
      <c r="AY706" s="17"/>
      <c r="AZ706" s="17">
        <v>0.53084606525438405</v>
      </c>
      <c r="BA706" s="17">
        <v>0.25541175058071403</v>
      </c>
      <c r="BB706" s="17"/>
      <c r="BC706" s="17">
        <v>0.27249948955472703</v>
      </c>
      <c r="BD706" s="17">
        <v>0.27782989016050802</v>
      </c>
      <c r="BE706" s="17"/>
      <c r="BF706" s="17">
        <v>0.27458505941346001</v>
      </c>
      <c r="BG706" s="17">
        <v>0.42136871136850301</v>
      </c>
      <c r="BH706" s="17"/>
      <c r="BI706" s="17">
        <v>0.36936419950674998</v>
      </c>
      <c r="BJ706" s="17">
        <v>0.229909344183824</v>
      </c>
      <c r="BK706" s="17"/>
      <c r="BL706" s="17">
        <v>0.22535895111638601</v>
      </c>
      <c r="BM706" s="17">
        <v>0.22982924553322201</v>
      </c>
      <c r="BN706" s="17">
        <v>0.40463658555460302</v>
      </c>
      <c r="BO706" s="17">
        <v>0.47082052309842298</v>
      </c>
    </row>
    <row r="707" spans="2:67" x14ac:dyDescent="0.35">
      <c r="B707" t="s">
        <v>360</v>
      </c>
      <c r="C707" s="17">
        <v>0.51108484818577904</v>
      </c>
      <c r="D707" s="17">
        <v>0.71606855491752996</v>
      </c>
      <c r="E707" s="17">
        <v>0.42917115827986901</v>
      </c>
      <c r="F707" s="17">
        <v>0.32796726902184897</v>
      </c>
      <c r="G707" s="17">
        <v>0.35526868739553602</v>
      </c>
      <c r="H707" s="17">
        <v>0.52417859285359603</v>
      </c>
      <c r="I707" s="17">
        <v>0.43348685893336603</v>
      </c>
      <c r="J707" s="17">
        <v>0.53438688015635605</v>
      </c>
      <c r="K707" s="17">
        <v>0.83789455805881496</v>
      </c>
      <c r="L707" s="17">
        <v>0.60685366727649404</v>
      </c>
      <c r="M707" s="17">
        <v>0.463046185085281</v>
      </c>
      <c r="N707" s="17">
        <v>0.54423715666667205</v>
      </c>
      <c r="O707" s="17">
        <v>0.26658997055677802</v>
      </c>
      <c r="P707" s="17">
        <v>0.55090042472817502</v>
      </c>
      <c r="Q707" s="17">
        <v>0.57042730153425303</v>
      </c>
      <c r="R707" s="17">
        <v>0.23987267068104601</v>
      </c>
      <c r="S707" s="17">
        <v>0.98044739926897295</v>
      </c>
      <c r="T707" s="17"/>
      <c r="U707" s="17">
        <v>0.52501019898713996</v>
      </c>
      <c r="V707" s="17">
        <v>0.45833433838661503</v>
      </c>
      <c r="W707" s="17">
        <v>0.53168351284466397</v>
      </c>
      <c r="X707" s="17">
        <v>0.46320094007200002</v>
      </c>
      <c r="Y707" s="17"/>
      <c r="Z707" s="17">
        <v>0.60989866172363305</v>
      </c>
      <c r="AA707" s="17">
        <v>0.35534938073345901</v>
      </c>
      <c r="AB707" s="17">
        <v>0.44469134961269002</v>
      </c>
      <c r="AC707" s="17">
        <v>0.48686733662871001</v>
      </c>
      <c r="AD707" s="17">
        <v>0.59473217427910097</v>
      </c>
      <c r="AE707" s="17">
        <v>0.64886132629400595</v>
      </c>
      <c r="AF707" s="17">
        <v>0.44704521260001501</v>
      </c>
      <c r="AG707" s="17">
        <v>0.66869065542648498</v>
      </c>
      <c r="AH707" s="17">
        <v>0.26842013824169197</v>
      </c>
      <c r="AI707" s="17">
        <v>0.397559449589306</v>
      </c>
      <c r="AJ707" s="17"/>
      <c r="AK707" s="17">
        <v>0.58124877382775697</v>
      </c>
      <c r="AL707" s="17">
        <v>0.53894761735683705</v>
      </c>
      <c r="AM707" s="17">
        <v>0.57177584287528804</v>
      </c>
      <c r="AN707" s="17">
        <v>0.54304497204785596</v>
      </c>
      <c r="AO707" s="17">
        <v>0.360413624023112</v>
      </c>
      <c r="AP707" s="17">
        <v>0.38506867113646898</v>
      </c>
      <c r="AQ707" s="17">
        <v>0.423560575733264</v>
      </c>
      <c r="AR707" s="17"/>
      <c r="AS707" s="17">
        <v>0.48871972377742301</v>
      </c>
      <c r="AT707" s="17">
        <v>0.52949475178482597</v>
      </c>
      <c r="AU707" s="17"/>
      <c r="AV707" s="17">
        <v>0.55324327636399695</v>
      </c>
      <c r="AW707" s="17">
        <v>0.31431689451954897</v>
      </c>
      <c r="AX707" s="17">
        <v>0.55657543086170602</v>
      </c>
      <c r="AY707" s="17"/>
      <c r="AZ707" s="17">
        <v>0.46113628776235799</v>
      </c>
      <c r="BA707" s="17">
        <v>0.51504517459427701</v>
      </c>
      <c r="BB707" s="17"/>
      <c r="BC707" s="17">
        <v>0.50299043921459397</v>
      </c>
      <c r="BD707" s="17">
        <v>0.51670259561170095</v>
      </c>
      <c r="BE707" s="17"/>
      <c r="BF707" s="17">
        <v>0.51143349319523401</v>
      </c>
      <c r="BG707" s="17">
        <v>0.46320094007200002</v>
      </c>
      <c r="BH707" s="17"/>
      <c r="BI707" s="17">
        <v>0.45099190429407598</v>
      </c>
      <c r="BJ707" s="17">
        <v>0.54041166861019396</v>
      </c>
      <c r="BK707" s="17"/>
      <c r="BL707" s="17">
        <v>0.60802537158619496</v>
      </c>
      <c r="BM707" s="17">
        <v>0.493483864442197</v>
      </c>
      <c r="BN707" s="17">
        <v>0.42154537778684698</v>
      </c>
      <c r="BO707" s="17">
        <v>0.52782307063650402</v>
      </c>
    </row>
    <row r="708" spans="2:67" x14ac:dyDescent="0.35">
      <c r="B708" t="s">
        <v>361</v>
      </c>
      <c r="C708" s="17">
        <v>0.14006485833172999</v>
      </c>
      <c r="D708" s="17">
        <v>0.12204360177594201</v>
      </c>
      <c r="E708" s="17">
        <v>0.19820850568395601</v>
      </c>
      <c r="F708" s="17">
        <v>0.36059516823189902</v>
      </c>
      <c r="G708" s="17">
        <v>6.5534863781993699E-4</v>
      </c>
      <c r="H708" s="17">
        <v>3.58029704449696E-3</v>
      </c>
      <c r="I708" s="17">
        <v>1.96981523137447E-2</v>
      </c>
      <c r="J708" s="17">
        <v>7.9587690751736606E-2</v>
      </c>
      <c r="K708" s="17">
        <v>5.4035147313728403E-2</v>
      </c>
      <c r="L708" s="17">
        <v>5.5654762783540902E-2</v>
      </c>
      <c r="M708" s="17">
        <v>0.16840973388562999</v>
      </c>
      <c r="N708" s="17">
        <v>1.8309627033387201E-4</v>
      </c>
      <c r="O708" s="17">
        <v>0</v>
      </c>
      <c r="P708" s="17">
        <v>0.42996057620612499</v>
      </c>
      <c r="Q708" s="17">
        <v>0</v>
      </c>
      <c r="R708" s="17">
        <v>6.3322382354467605E-2</v>
      </c>
      <c r="S708" s="17">
        <v>1.6201965690410301E-2</v>
      </c>
      <c r="T708" s="17"/>
      <c r="U708" s="17">
        <v>0.143029232025433</v>
      </c>
      <c r="V708" s="17">
        <v>0.14348964513812501</v>
      </c>
      <c r="W708" s="17">
        <v>5.8300518309906298E-2</v>
      </c>
      <c r="X708" s="17">
        <v>0.106544287232636</v>
      </c>
      <c r="Y708" s="17"/>
      <c r="Z708" s="17">
        <v>8.7698348216683E-2</v>
      </c>
      <c r="AA708" s="17">
        <v>0.17670713598381299</v>
      </c>
      <c r="AB708" s="17">
        <v>0.171944500637807</v>
      </c>
      <c r="AC708" s="17">
        <v>0.16173354445455701</v>
      </c>
      <c r="AD708" s="17">
        <v>0.26295420696835597</v>
      </c>
      <c r="AE708" s="17">
        <v>6.3286692803190103E-2</v>
      </c>
      <c r="AF708" s="17">
        <v>6.9302142921625495E-2</v>
      </c>
      <c r="AG708" s="17">
        <v>0.16479668435189501</v>
      </c>
      <c r="AH708" s="17">
        <v>0.24031929730993101</v>
      </c>
      <c r="AI708" s="17">
        <v>4.0696636467417599E-2</v>
      </c>
      <c r="AJ708" s="17"/>
      <c r="AK708" s="17">
        <v>0.188155212298007</v>
      </c>
      <c r="AL708" s="17">
        <v>8.0198604629509404E-4</v>
      </c>
      <c r="AM708" s="17">
        <v>0.119080918580958</v>
      </c>
      <c r="AN708" s="17">
        <v>0.14417361291585701</v>
      </c>
      <c r="AO708" s="17">
        <v>0.24891831438174</v>
      </c>
      <c r="AP708" s="17">
        <v>8.2218855246388001E-2</v>
      </c>
      <c r="AQ708" s="17">
        <v>0.115388423201403</v>
      </c>
      <c r="AR708" s="17"/>
      <c r="AS708" s="17">
        <v>0.12785266110677501</v>
      </c>
      <c r="AT708" s="17">
        <v>0.15011735656688299</v>
      </c>
      <c r="AU708" s="17"/>
      <c r="AV708" s="17">
        <v>0.18354701720288699</v>
      </c>
      <c r="AW708" s="17">
        <v>0.13615147665772301</v>
      </c>
      <c r="AX708" s="17">
        <v>9.4596353260314403E-2</v>
      </c>
      <c r="AY708" s="17"/>
      <c r="AZ708" s="17">
        <v>7.8074929631390599E-3</v>
      </c>
      <c r="BA708" s="17">
        <v>0.150551293423102</v>
      </c>
      <c r="BB708" s="17"/>
      <c r="BC708" s="17">
        <v>0.16694668563756601</v>
      </c>
      <c r="BD708" s="17">
        <v>0.121408114313849</v>
      </c>
      <c r="BE708" s="17"/>
      <c r="BF708" s="17">
        <v>0.14030892320212501</v>
      </c>
      <c r="BG708" s="17">
        <v>0.106544287232636</v>
      </c>
      <c r="BH708" s="17"/>
      <c r="BI708" s="17">
        <v>0.111381522102153</v>
      </c>
      <c r="BJ708" s="17">
        <v>0.15406302510974501</v>
      </c>
      <c r="BK708" s="17"/>
      <c r="BL708" s="17">
        <v>0.121451702038867</v>
      </c>
      <c r="BM708" s="17">
        <v>0.16705655171837699</v>
      </c>
      <c r="BN708" s="17">
        <v>0.12798907929780801</v>
      </c>
      <c r="BO708" s="17">
        <v>1.3564062650729099E-3</v>
      </c>
    </row>
    <row r="709" spans="2:67" x14ac:dyDescent="0.35">
      <c r="B709" t="s">
        <v>362</v>
      </c>
      <c r="C709" s="17">
        <v>5.8304807811955697E-2</v>
      </c>
      <c r="D709" s="17">
        <v>5.3719288365186801E-2</v>
      </c>
      <c r="E709" s="17">
        <v>5.69013276216579E-2</v>
      </c>
      <c r="F709" s="17">
        <v>0.256834080636969</v>
      </c>
      <c r="G709" s="17">
        <v>9.5067973830362407E-3</v>
      </c>
      <c r="H709" s="17">
        <v>0</v>
      </c>
      <c r="I709" s="17">
        <v>0</v>
      </c>
      <c r="J709" s="17">
        <v>2.3114952538022301E-2</v>
      </c>
      <c r="K709" s="17">
        <v>0</v>
      </c>
      <c r="L709" s="17">
        <v>0.20684651320258601</v>
      </c>
      <c r="M709" s="17">
        <v>2.7121273836367199E-2</v>
      </c>
      <c r="N709" s="17">
        <v>0</v>
      </c>
      <c r="O709" s="17">
        <v>0</v>
      </c>
      <c r="P709" s="17">
        <v>0</v>
      </c>
      <c r="Q709" s="17">
        <v>0</v>
      </c>
      <c r="R709" s="17">
        <v>0</v>
      </c>
      <c r="S709" s="17">
        <v>0</v>
      </c>
      <c r="T709" s="17"/>
      <c r="U709" s="17">
        <v>5.4883090013246198E-2</v>
      </c>
      <c r="V709" s="17">
        <v>7.7426525649458705E-2</v>
      </c>
      <c r="W709" s="17">
        <v>2.82874513484647E-2</v>
      </c>
      <c r="X709" s="17">
        <v>8.8860613268612106E-3</v>
      </c>
      <c r="Y709" s="17"/>
      <c r="Z709" s="17">
        <v>4.3373283585665702E-2</v>
      </c>
      <c r="AA709" s="17">
        <v>8.53008613123383E-2</v>
      </c>
      <c r="AB709" s="17">
        <v>6.9275063777256202E-2</v>
      </c>
      <c r="AC709" s="17">
        <v>2.5148761125420499E-2</v>
      </c>
      <c r="AD709" s="17">
        <v>0</v>
      </c>
      <c r="AE709" s="17">
        <v>5.18499838077379E-2</v>
      </c>
      <c r="AF709" s="17">
        <v>0.332331866014133</v>
      </c>
      <c r="AG709" s="17">
        <v>8.5256437471208904E-4</v>
      </c>
      <c r="AH709" s="17">
        <v>0</v>
      </c>
      <c r="AI709" s="17">
        <v>0</v>
      </c>
      <c r="AJ709" s="17"/>
      <c r="AK709" s="17">
        <v>8.5404021326191598E-2</v>
      </c>
      <c r="AL709" s="17">
        <v>0</v>
      </c>
      <c r="AM709" s="17">
        <v>3.6152250688227501E-3</v>
      </c>
      <c r="AN709" s="17">
        <v>6.0317018195364502E-2</v>
      </c>
      <c r="AO709" s="17">
        <v>2.5550390222190699E-2</v>
      </c>
      <c r="AP709" s="17">
        <v>6.6462066855034099E-2</v>
      </c>
      <c r="AQ709" s="17">
        <v>0.11934898071078</v>
      </c>
      <c r="AR709" s="17"/>
      <c r="AS709" s="17">
        <v>1.7084381816426901E-2</v>
      </c>
      <c r="AT709" s="17">
        <v>9.2235496281804399E-2</v>
      </c>
      <c r="AU709" s="17"/>
      <c r="AV709" s="17">
        <v>2.2115716472252398E-3</v>
      </c>
      <c r="AW709" s="17">
        <v>3.8219586800414498E-2</v>
      </c>
      <c r="AX709" s="17">
        <v>1.5149968849820899E-2</v>
      </c>
      <c r="AY709" s="17"/>
      <c r="AZ709" s="17">
        <v>2.1015402011810301E-4</v>
      </c>
      <c r="BA709" s="17">
        <v>6.2911022478685505E-2</v>
      </c>
      <c r="BB709" s="17"/>
      <c r="BC709" s="17">
        <v>5.5921679433854801E-2</v>
      </c>
      <c r="BD709" s="17">
        <v>5.9958765915552499E-2</v>
      </c>
      <c r="BE709" s="17"/>
      <c r="BF709" s="17">
        <v>5.8664628052497197E-2</v>
      </c>
      <c r="BG709" s="17">
        <v>8.8860613268612106E-3</v>
      </c>
      <c r="BH709" s="17"/>
      <c r="BI709" s="17">
        <v>4.6844167271360301E-2</v>
      </c>
      <c r="BJ709" s="17">
        <v>6.3897879565746496E-2</v>
      </c>
      <c r="BK709" s="17"/>
      <c r="BL709" s="17">
        <v>4.51639752585523E-2</v>
      </c>
      <c r="BM709" s="17">
        <v>7.6765013125336901E-2</v>
      </c>
      <c r="BN709" s="17">
        <v>4.58289573607411E-2</v>
      </c>
      <c r="BO709" s="17">
        <v>0</v>
      </c>
    </row>
    <row r="710" spans="2:67" x14ac:dyDescent="0.35">
      <c r="B710" t="s">
        <v>111</v>
      </c>
      <c r="C710" s="17">
        <v>1.4899412804335399E-2</v>
      </c>
      <c r="D710" s="17">
        <v>0</v>
      </c>
      <c r="E710" s="17">
        <v>0</v>
      </c>
      <c r="F710" s="17">
        <v>0</v>
      </c>
      <c r="G710" s="17">
        <v>0</v>
      </c>
      <c r="H710" s="17">
        <v>0.46866081305740998</v>
      </c>
      <c r="I710" s="17">
        <v>0.14287535829014</v>
      </c>
      <c r="J710" s="17">
        <v>7.6804724212699696E-2</v>
      </c>
      <c r="K710" s="17">
        <v>0</v>
      </c>
      <c r="L710" s="17">
        <v>0</v>
      </c>
      <c r="M710" s="17">
        <v>0</v>
      </c>
      <c r="N710" s="17">
        <v>0</v>
      </c>
      <c r="O710" s="17">
        <v>0</v>
      </c>
      <c r="P710" s="17">
        <v>0</v>
      </c>
      <c r="Q710" s="17">
        <v>0</v>
      </c>
      <c r="R710" s="17">
        <v>0</v>
      </c>
      <c r="S710" s="17">
        <v>0</v>
      </c>
      <c r="T710" s="17"/>
      <c r="U710" s="17">
        <v>1.0439649729646699E-2</v>
      </c>
      <c r="V710" s="17">
        <v>3.0916603482283801E-2</v>
      </c>
      <c r="W710" s="17">
        <v>2.0387484760175899E-2</v>
      </c>
      <c r="X710" s="17">
        <v>0</v>
      </c>
      <c r="Y710" s="17"/>
      <c r="Z710" s="17">
        <v>0</v>
      </c>
      <c r="AA710" s="17">
        <v>0</v>
      </c>
      <c r="AB710" s="17">
        <v>0</v>
      </c>
      <c r="AC710" s="17">
        <v>6.8654421382729203E-2</v>
      </c>
      <c r="AD710" s="17">
        <v>0</v>
      </c>
      <c r="AE710" s="17">
        <v>1.68077092738586E-2</v>
      </c>
      <c r="AF710" s="17">
        <v>0</v>
      </c>
      <c r="AG710" s="17">
        <v>0</v>
      </c>
      <c r="AH710" s="17">
        <v>0</v>
      </c>
      <c r="AI710" s="17">
        <v>0</v>
      </c>
      <c r="AJ710" s="17"/>
      <c r="AK710" s="17">
        <v>2.6549349062658802E-2</v>
      </c>
      <c r="AL710" s="17">
        <v>8.4010404483404896E-2</v>
      </c>
      <c r="AM710" s="17">
        <v>0</v>
      </c>
      <c r="AN710" s="17">
        <v>0</v>
      </c>
      <c r="AO710" s="17">
        <v>6.2095872126590101E-3</v>
      </c>
      <c r="AP710" s="17">
        <v>0</v>
      </c>
      <c r="AQ710" s="17">
        <v>0</v>
      </c>
      <c r="AR710" s="17"/>
      <c r="AS710" s="17">
        <v>3.2999845497403001E-2</v>
      </c>
      <c r="AT710" s="17">
        <v>0</v>
      </c>
      <c r="AU710" s="17"/>
      <c r="AV710" s="17">
        <v>5.4463769969416299E-2</v>
      </c>
      <c r="AW710" s="17">
        <v>0</v>
      </c>
      <c r="AX710" s="17">
        <v>4.21520844004388E-2</v>
      </c>
      <c r="AY710" s="17"/>
      <c r="AZ710" s="17">
        <v>0</v>
      </c>
      <c r="BA710" s="17">
        <v>1.6080758923221E-2</v>
      </c>
      <c r="BB710" s="17"/>
      <c r="BC710" s="17">
        <v>1.64170615925825E-3</v>
      </c>
      <c r="BD710" s="17">
        <v>2.41006339983896E-2</v>
      </c>
      <c r="BE710" s="17"/>
      <c r="BF710" s="17">
        <v>1.5007896136683799E-2</v>
      </c>
      <c r="BG710" s="17">
        <v>0</v>
      </c>
      <c r="BH710" s="17"/>
      <c r="BI710" s="17">
        <v>2.14182068256604E-2</v>
      </c>
      <c r="BJ710" s="17">
        <v>1.17180825304903E-2</v>
      </c>
      <c r="BK710" s="17"/>
      <c r="BL710" s="17">
        <v>0</v>
      </c>
      <c r="BM710" s="17">
        <v>3.28653251808671E-2</v>
      </c>
      <c r="BN710" s="17">
        <v>0</v>
      </c>
      <c r="BO710" s="17">
        <v>0</v>
      </c>
    </row>
    <row r="711" spans="2:67" x14ac:dyDescent="0.35">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17"/>
      <c r="BB711" s="17"/>
      <c r="BC711" s="17"/>
      <c r="BD711" s="17"/>
      <c r="BE711" s="17"/>
      <c r="BF711" s="17"/>
      <c r="BG711" s="17"/>
      <c r="BH711" s="17"/>
      <c r="BI711" s="17"/>
      <c r="BJ711" s="17"/>
      <c r="BK711" s="17"/>
      <c r="BL711" s="17"/>
      <c r="BM711" s="17"/>
      <c r="BN711" s="17"/>
      <c r="BO711" s="17"/>
    </row>
    <row r="712" spans="2:67" x14ac:dyDescent="0.35">
      <c r="B712" s="6" t="s">
        <v>368</v>
      </c>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17"/>
      <c r="BB712" s="17"/>
      <c r="BC712" s="17"/>
      <c r="BD712" s="17"/>
      <c r="BE712" s="17"/>
      <c r="BF712" s="17"/>
      <c r="BG712" s="17"/>
      <c r="BH712" s="17"/>
      <c r="BI712" s="17"/>
      <c r="BJ712" s="17"/>
      <c r="BK712" s="17"/>
      <c r="BL712" s="17"/>
      <c r="BM712" s="17"/>
      <c r="BN712" s="17"/>
      <c r="BO712" s="17"/>
    </row>
    <row r="713" spans="2:67" x14ac:dyDescent="0.35">
      <c r="B713" s="24" t="s">
        <v>705</v>
      </c>
      <c r="C713" s="17" t="s">
        <v>364</v>
      </c>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17"/>
      <c r="BB713" s="17"/>
      <c r="BC713" s="17"/>
      <c r="BD713" s="17"/>
      <c r="BE713" s="17"/>
      <c r="BF713" s="17"/>
      <c r="BG713" s="17"/>
      <c r="BH713" s="17"/>
      <c r="BI713" s="17"/>
      <c r="BJ713" s="17"/>
      <c r="BK713" s="17"/>
      <c r="BL713" s="17"/>
      <c r="BM713" s="17"/>
      <c r="BN713" s="17"/>
      <c r="BO713" s="17"/>
    </row>
    <row r="714" spans="2:67" x14ac:dyDescent="0.35">
      <c r="B714" t="s">
        <v>359</v>
      </c>
      <c r="C714" s="17">
        <v>0.29639178593613102</v>
      </c>
      <c r="D714" s="17">
        <v>0.38146053163654398</v>
      </c>
      <c r="E714" s="17">
        <v>0.202272492088687</v>
      </c>
      <c r="F714" s="17">
        <v>0.121378445674882</v>
      </c>
      <c r="G714" s="17">
        <v>0.12974157045787099</v>
      </c>
      <c r="H714" s="17">
        <v>0</v>
      </c>
      <c r="I714" s="17">
        <v>0.48077820900125701</v>
      </c>
      <c r="J714" s="17">
        <v>0.48971582651398499</v>
      </c>
      <c r="K714" s="17">
        <v>0</v>
      </c>
      <c r="L714" s="17">
        <v>4.13167563959424E-2</v>
      </c>
      <c r="M714" s="17">
        <v>0.44656596798523102</v>
      </c>
      <c r="N714" s="17">
        <v>9.7413963569226297E-2</v>
      </c>
      <c r="O714" s="17">
        <v>0.93941770636380095</v>
      </c>
      <c r="P714" s="17">
        <v>2.8891413757181302E-2</v>
      </c>
      <c r="Q714" s="17">
        <v>0.56567084948138002</v>
      </c>
      <c r="R714" s="17">
        <v>0.50372134232640398</v>
      </c>
      <c r="S714" s="17">
        <v>0.52400669068617201</v>
      </c>
      <c r="T714" s="17"/>
      <c r="U714" s="17">
        <v>0.25358935392006399</v>
      </c>
      <c r="V714" s="17">
        <v>0.381562645609337</v>
      </c>
      <c r="W714" s="17">
        <v>0.462551372962822</v>
      </c>
      <c r="X714" s="17">
        <v>0.47690353648615602</v>
      </c>
      <c r="Y714" s="17"/>
      <c r="Z714" s="17">
        <v>0.217207622913938</v>
      </c>
      <c r="AA714" s="17">
        <v>0.37532695760323898</v>
      </c>
      <c r="AB714" s="17">
        <v>6.7351106324587302E-3</v>
      </c>
      <c r="AC714" s="17">
        <v>0.60193594922629401</v>
      </c>
      <c r="AD714" s="17">
        <v>0.739529439046126</v>
      </c>
      <c r="AE714" s="17">
        <v>0.28310672556494698</v>
      </c>
      <c r="AF714" s="17">
        <v>0.15964729503324299</v>
      </c>
      <c r="AG714" s="17">
        <v>0.35908048423103101</v>
      </c>
      <c r="AH714" s="17">
        <v>0.53788896853753398</v>
      </c>
      <c r="AI714" s="17">
        <v>0.51210382058404702</v>
      </c>
      <c r="AJ714" s="17"/>
      <c r="AK714" s="17">
        <v>0.360178868258205</v>
      </c>
      <c r="AL714" s="17">
        <v>0.31060447238803301</v>
      </c>
      <c r="AM714" s="17">
        <v>0.37638064514089897</v>
      </c>
      <c r="AN714" s="17">
        <v>0.138252683037242</v>
      </c>
      <c r="AO714" s="17">
        <v>0.53081350704959096</v>
      </c>
      <c r="AP714" s="17">
        <v>0.28108867880864602</v>
      </c>
      <c r="AQ714" s="17">
        <v>0.29975148115564199</v>
      </c>
      <c r="AR714" s="17"/>
      <c r="AS714" s="17">
        <v>0.29734329889715599</v>
      </c>
      <c r="AT714" s="17">
        <v>0.295203210543938</v>
      </c>
      <c r="AU714" s="17"/>
      <c r="AV714" s="17">
        <v>0.19915116068062</v>
      </c>
      <c r="AW714" s="17">
        <v>0.30802483286225302</v>
      </c>
      <c r="AX714" s="17">
        <v>0.39643246408675997</v>
      </c>
      <c r="AY714" s="17"/>
      <c r="AZ714" s="17">
        <v>0.27190655445495898</v>
      </c>
      <c r="BA714" s="17">
        <v>0.30053652921914698</v>
      </c>
      <c r="BB714" s="17"/>
      <c r="BC714" s="17">
        <v>0.26759120700479599</v>
      </c>
      <c r="BD714" s="17">
        <v>0.32335382367337701</v>
      </c>
      <c r="BE714" s="17"/>
      <c r="BF714" s="17">
        <v>0.29448221576253197</v>
      </c>
      <c r="BG714" s="17">
        <v>0.47690353648615602</v>
      </c>
      <c r="BH714" s="17"/>
      <c r="BI714" s="17">
        <v>0.33518764319441002</v>
      </c>
      <c r="BJ714" s="17">
        <v>0.27871491644586799</v>
      </c>
      <c r="BK714" s="17"/>
      <c r="BL714" s="17">
        <v>5.7067813366961902E-3</v>
      </c>
      <c r="BM714" s="17">
        <v>0.23079730643060201</v>
      </c>
      <c r="BN714" s="17">
        <v>0.48138329951592101</v>
      </c>
      <c r="BO714" s="17">
        <v>0.41271994934817002</v>
      </c>
    </row>
    <row r="715" spans="2:67" x14ac:dyDescent="0.35">
      <c r="B715" t="s">
        <v>360</v>
      </c>
      <c r="C715" s="17">
        <v>0.52174803586319896</v>
      </c>
      <c r="D715" s="17">
        <v>0.58310329348643897</v>
      </c>
      <c r="E715" s="17">
        <v>0.66347347225380005</v>
      </c>
      <c r="F715" s="17">
        <v>0.46769395262236402</v>
      </c>
      <c r="G715" s="17">
        <v>0.15379805223340601</v>
      </c>
      <c r="H715" s="17">
        <v>0.50190258780239005</v>
      </c>
      <c r="I715" s="17">
        <v>0.51637548303039005</v>
      </c>
      <c r="J715" s="17">
        <v>0.227550713286782</v>
      </c>
      <c r="K715" s="17">
        <v>1</v>
      </c>
      <c r="L715" s="17">
        <v>0.93712465344634799</v>
      </c>
      <c r="M715" s="17">
        <v>0.27984778002208599</v>
      </c>
      <c r="N715" s="17">
        <v>0.59633988399659499</v>
      </c>
      <c r="O715" s="17">
        <v>6.0582293636199498E-2</v>
      </c>
      <c r="P715" s="17">
        <v>0.97110858624281904</v>
      </c>
      <c r="Q715" s="17">
        <v>0.43432915051861998</v>
      </c>
      <c r="R715" s="17">
        <v>0.49627865767359602</v>
      </c>
      <c r="S715" s="17">
        <v>0.475993309313827</v>
      </c>
      <c r="T715" s="17"/>
      <c r="U715" s="17">
        <v>0.55068447405158405</v>
      </c>
      <c r="V715" s="17">
        <v>0.46074165668630901</v>
      </c>
      <c r="W715" s="17">
        <v>0.41530739442228298</v>
      </c>
      <c r="X715" s="17">
        <v>0.45070986595681301</v>
      </c>
      <c r="Y715" s="17"/>
      <c r="Z715" s="17">
        <v>0.53671579675697101</v>
      </c>
      <c r="AA715" s="17">
        <v>0.45611724443868901</v>
      </c>
      <c r="AB715" s="17">
        <v>0.97677341389769901</v>
      </c>
      <c r="AC715" s="17">
        <v>0.18166636476429099</v>
      </c>
      <c r="AD715" s="17">
        <v>5.8773497506634999E-2</v>
      </c>
      <c r="AE715" s="17">
        <v>0.62263348721890499</v>
      </c>
      <c r="AF715" s="17">
        <v>0.478581628039767</v>
      </c>
      <c r="AG715" s="17">
        <v>0.63531748157781898</v>
      </c>
      <c r="AH715" s="17">
        <v>0.42571776471769301</v>
      </c>
      <c r="AI715" s="17">
        <v>0.44004317911478502</v>
      </c>
      <c r="AJ715" s="17"/>
      <c r="AK715" s="17">
        <v>0.43699293165570302</v>
      </c>
      <c r="AL715" s="17">
        <v>0.58138982091603697</v>
      </c>
      <c r="AM715" s="17">
        <v>0.47420940953723301</v>
      </c>
      <c r="AN715" s="17">
        <v>0.65501616229927795</v>
      </c>
      <c r="AO715" s="17">
        <v>0.43151942215335398</v>
      </c>
      <c r="AP715" s="17">
        <v>0.41342453037360499</v>
      </c>
      <c r="AQ715" s="17">
        <v>0.48360671857169202</v>
      </c>
      <c r="AR715" s="17"/>
      <c r="AS715" s="17">
        <v>0.54906743100720801</v>
      </c>
      <c r="AT715" s="17">
        <v>0.48762221506222803</v>
      </c>
      <c r="AU715" s="17"/>
      <c r="AV715" s="17">
        <v>0.539060091560293</v>
      </c>
      <c r="AW715" s="17">
        <v>0.64422746699178102</v>
      </c>
      <c r="AX715" s="17">
        <v>0.45467715276562498</v>
      </c>
      <c r="AY715" s="17"/>
      <c r="AZ715" s="17">
        <v>0.58528991089240001</v>
      </c>
      <c r="BA715" s="17">
        <v>0.51099197011311304</v>
      </c>
      <c r="BB715" s="17"/>
      <c r="BC715" s="17">
        <v>0.56645823526333405</v>
      </c>
      <c r="BD715" s="17">
        <v>0.47989199934600502</v>
      </c>
      <c r="BE715" s="17"/>
      <c r="BF715" s="17">
        <v>0.52249952361968499</v>
      </c>
      <c r="BG715" s="17">
        <v>0.45070986595681301</v>
      </c>
      <c r="BH715" s="17"/>
      <c r="BI715" s="17">
        <v>0.47204800423390803</v>
      </c>
      <c r="BJ715" s="17">
        <v>0.54439326230900498</v>
      </c>
      <c r="BK715" s="17"/>
      <c r="BL715" s="17">
        <v>0.87487885691828104</v>
      </c>
      <c r="BM715" s="17">
        <v>0.47645621730320997</v>
      </c>
      <c r="BN715" s="17">
        <v>0.408643412207295</v>
      </c>
      <c r="BO715" s="17">
        <v>0.58525651428526104</v>
      </c>
    </row>
    <row r="716" spans="2:67" x14ac:dyDescent="0.35">
      <c r="B716" t="s">
        <v>361</v>
      </c>
      <c r="C716" s="17">
        <v>0.132222743818602</v>
      </c>
      <c r="D716" s="17">
        <v>3.5223871518647601E-2</v>
      </c>
      <c r="E716" s="17">
        <v>3.3854047372640299E-2</v>
      </c>
      <c r="F716" s="17">
        <v>0.410927601702754</v>
      </c>
      <c r="G716" s="17">
        <v>0.464671326194598</v>
      </c>
      <c r="H716" s="17">
        <v>0</v>
      </c>
      <c r="I716" s="17">
        <v>2.84630796835231E-3</v>
      </c>
      <c r="J716" s="17">
        <v>0.22535918209177799</v>
      </c>
      <c r="K716" s="17">
        <v>0</v>
      </c>
      <c r="L716" s="17">
        <v>1.11384499252297E-2</v>
      </c>
      <c r="M716" s="17">
        <v>0.25101619866520303</v>
      </c>
      <c r="N716" s="17">
        <v>0.30624615243417802</v>
      </c>
      <c r="O716" s="17">
        <v>0</v>
      </c>
      <c r="P716" s="17">
        <v>0</v>
      </c>
      <c r="Q716" s="17">
        <v>0</v>
      </c>
      <c r="R716" s="17">
        <v>0</v>
      </c>
      <c r="S716" s="17">
        <v>0</v>
      </c>
      <c r="T716" s="17"/>
      <c r="U716" s="17">
        <v>0.16656154528416101</v>
      </c>
      <c r="V716" s="17">
        <v>3.9265602860100203E-2</v>
      </c>
      <c r="W716" s="17">
        <v>0.10411510414134199</v>
      </c>
      <c r="X716" s="17">
        <v>6.6488903093599103E-2</v>
      </c>
      <c r="Y716" s="17"/>
      <c r="Z716" s="17">
        <v>0.18398656854834899</v>
      </c>
      <c r="AA716" s="17">
        <v>0.16855579795807199</v>
      </c>
      <c r="AB716" s="17">
        <v>1.6491475469841799E-2</v>
      </c>
      <c r="AC716" s="17">
        <v>6.1344918202096102E-2</v>
      </c>
      <c r="AD716" s="17">
        <v>0.11554093145484801</v>
      </c>
      <c r="AE716" s="17">
        <v>0</v>
      </c>
      <c r="AF716" s="17">
        <v>0.36177107692699001</v>
      </c>
      <c r="AG716" s="17">
        <v>5.6020341911507702E-3</v>
      </c>
      <c r="AH716" s="17">
        <v>3.5037625048298798E-2</v>
      </c>
      <c r="AI716" s="17">
        <v>4.3770359437528598E-2</v>
      </c>
      <c r="AJ716" s="17"/>
      <c r="AK716" s="17">
        <v>0.11725555820975</v>
      </c>
      <c r="AL716" s="17">
        <v>0.10800570669593</v>
      </c>
      <c r="AM716" s="17">
        <v>0.10061263561267</v>
      </c>
      <c r="AN716" s="17">
        <v>0.17471636246897099</v>
      </c>
      <c r="AO716" s="17">
        <v>1.06725971148108E-2</v>
      </c>
      <c r="AP716" s="17">
        <v>0.30548679081774899</v>
      </c>
      <c r="AQ716" s="17">
        <v>1.5881122894752201E-3</v>
      </c>
      <c r="AR716" s="17"/>
      <c r="AS716" s="17">
        <v>0.108361953286246</v>
      </c>
      <c r="AT716" s="17">
        <v>0.162028274196724</v>
      </c>
      <c r="AU716" s="17"/>
      <c r="AV716" s="17">
        <v>0.149432741920904</v>
      </c>
      <c r="AW716" s="17">
        <v>1.25146776192039E-2</v>
      </c>
      <c r="AX716" s="17">
        <v>0.14889038314761499</v>
      </c>
      <c r="AY716" s="17"/>
      <c r="AZ716" s="17">
        <v>0.114988116868334</v>
      </c>
      <c r="BA716" s="17">
        <v>0.135140139324638</v>
      </c>
      <c r="BB716" s="17"/>
      <c r="BC716" s="17">
        <v>0.106972609569571</v>
      </c>
      <c r="BD716" s="17">
        <v>0.15586098644268501</v>
      </c>
      <c r="BE716" s="17"/>
      <c r="BF716" s="17">
        <v>0.13291811894660399</v>
      </c>
      <c r="BG716" s="17">
        <v>6.6488903093599103E-2</v>
      </c>
      <c r="BH716" s="17"/>
      <c r="BI716" s="17">
        <v>7.3553673622336099E-2</v>
      </c>
      <c r="BJ716" s="17">
        <v>0.158954605678754</v>
      </c>
      <c r="BK716" s="17"/>
      <c r="BL716" s="17">
        <v>0.119414361745023</v>
      </c>
      <c r="BM716" s="17">
        <v>0.18694600163061001</v>
      </c>
      <c r="BN716" s="17">
        <v>9.5666467264809402E-2</v>
      </c>
      <c r="BO716" s="17">
        <v>2.0235363665683198E-3</v>
      </c>
    </row>
    <row r="717" spans="2:67" x14ac:dyDescent="0.35">
      <c r="B717" t="s">
        <v>362</v>
      </c>
      <c r="C717" s="17">
        <v>2.5056887992702601E-2</v>
      </c>
      <c r="D717" s="17">
        <v>0</v>
      </c>
      <c r="E717" s="17">
        <v>0</v>
      </c>
      <c r="F717" s="17">
        <v>0</v>
      </c>
      <c r="G717" s="17">
        <v>0.12589452555706299</v>
      </c>
      <c r="H717" s="17">
        <v>0.49809741219761</v>
      </c>
      <c r="I717" s="17">
        <v>0</v>
      </c>
      <c r="J717" s="17">
        <v>5.7374278107456003E-2</v>
      </c>
      <c r="K717" s="17">
        <v>0</v>
      </c>
      <c r="L717" s="17">
        <v>1.04201402324794E-2</v>
      </c>
      <c r="M717" s="17">
        <v>2.2398938417121799E-2</v>
      </c>
      <c r="N717" s="17">
        <v>0</v>
      </c>
      <c r="O717" s="17">
        <v>0</v>
      </c>
      <c r="P717" s="17">
        <v>0</v>
      </c>
      <c r="Q717" s="17">
        <v>0</v>
      </c>
      <c r="R717" s="17">
        <v>0</v>
      </c>
      <c r="S717" s="17">
        <v>0</v>
      </c>
      <c r="T717" s="17"/>
      <c r="U717" s="17">
        <v>0</v>
      </c>
      <c r="V717" s="17">
        <v>0.101635628646673</v>
      </c>
      <c r="W717" s="17">
        <v>1.8026128473553601E-2</v>
      </c>
      <c r="X717" s="17">
        <v>0</v>
      </c>
      <c r="Y717" s="17"/>
      <c r="Z717" s="17">
        <v>0</v>
      </c>
      <c r="AA717" s="17">
        <v>0</v>
      </c>
      <c r="AB717" s="17">
        <v>0</v>
      </c>
      <c r="AC717" s="17">
        <v>0.155052767807318</v>
      </c>
      <c r="AD717" s="17">
        <v>8.6156131992391305E-2</v>
      </c>
      <c r="AE717" s="17">
        <v>9.4259787216148194E-2</v>
      </c>
      <c r="AF717" s="17">
        <v>0</v>
      </c>
      <c r="AG717" s="17">
        <v>0</v>
      </c>
      <c r="AH717" s="17">
        <v>0</v>
      </c>
      <c r="AI717" s="17">
        <v>0</v>
      </c>
      <c r="AJ717" s="17"/>
      <c r="AK717" s="17">
        <v>8.5572641876341907E-2</v>
      </c>
      <c r="AL717" s="17">
        <v>0</v>
      </c>
      <c r="AM717" s="17">
        <v>8.6613024814140606E-3</v>
      </c>
      <c r="AN717" s="17">
        <v>3.1888637027543403E-2</v>
      </c>
      <c r="AO717" s="17">
        <v>2.69944736822448E-2</v>
      </c>
      <c r="AP717" s="17">
        <v>0</v>
      </c>
      <c r="AQ717" s="17">
        <v>0</v>
      </c>
      <c r="AR717" s="17"/>
      <c r="AS717" s="17">
        <v>3.79177643560085E-2</v>
      </c>
      <c r="AT717" s="17">
        <v>8.9918192090013092E-3</v>
      </c>
      <c r="AU717" s="17"/>
      <c r="AV717" s="17">
        <v>8.9506302288348993E-2</v>
      </c>
      <c r="AW717" s="17">
        <v>3.5233022526761998E-2</v>
      </c>
      <c r="AX717" s="17">
        <v>0</v>
      </c>
      <c r="AY717" s="17"/>
      <c r="AZ717" s="17">
        <v>0</v>
      </c>
      <c r="BA717" s="17">
        <v>2.9298398565347501E-2</v>
      </c>
      <c r="BB717" s="17"/>
      <c r="BC717" s="17">
        <v>8.2683909678635901E-3</v>
      </c>
      <c r="BD717" s="17">
        <v>4.0773658527578402E-2</v>
      </c>
      <c r="BE717" s="17"/>
      <c r="BF717" s="17">
        <v>2.53219559775195E-2</v>
      </c>
      <c r="BG717" s="17">
        <v>0</v>
      </c>
      <c r="BH717" s="17"/>
      <c r="BI717" s="17">
        <v>5.3559554601104099E-2</v>
      </c>
      <c r="BJ717" s="17">
        <v>1.20699880150339E-2</v>
      </c>
      <c r="BK717" s="17"/>
      <c r="BL717" s="17">
        <v>0</v>
      </c>
      <c r="BM717" s="17">
        <v>4.7786439018613E-2</v>
      </c>
      <c r="BN717" s="17">
        <v>1.4127384108602099E-2</v>
      </c>
      <c r="BO717" s="17">
        <v>0</v>
      </c>
    </row>
    <row r="718" spans="2:67" x14ac:dyDescent="0.35">
      <c r="B718" t="s">
        <v>111</v>
      </c>
      <c r="C718" s="17">
        <v>2.4580546389365299E-2</v>
      </c>
      <c r="D718" s="17">
        <v>2.1230335836909699E-4</v>
      </c>
      <c r="E718" s="17">
        <v>0.100399988284872</v>
      </c>
      <c r="F718" s="17">
        <v>0</v>
      </c>
      <c r="G718" s="17">
        <v>0.12589452555706299</v>
      </c>
      <c r="H718" s="17">
        <v>0</v>
      </c>
      <c r="I718" s="17">
        <v>0</v>
      </c>
      <c r="J718" s="17">
        <v>0</v>
      </c>
      <c r="K718" s="17">
        <v>0</v>
      </c>
      <c r="L718" s="17">
        <v>0</v>
      </c>
      <c r="M718" s="17">
        <v>1.7111491035813801E-4</v>
      </c>
      <c r="N718" s="17">
        <v>0</v>
      </c>
      <c r="O718" s="17">
        <v>0</v>
      </c>
      <c r="P718" s="17">
        <v>0</v>
      </c>
      <c r="Q718" s="17">
        <v>0</v>
      </c>
      <c r="R718" s="17">
        <v>0</v>
      </c>
      <c r="S718" s="17">
        <v>0</v>
      </c>
      <c r="T718" s="17"/>
      <c r="U718" s="17">
        <v>2.9164626744190601E-2</v>
      </c>
      <c r="V718" s="17">
        <v>1.6794466197581001E-2</v>
      </c>
      <c r="W718" s="17">
        <v>0</v>
      </c>
      <c r="X718" s="17">
        <v>5.8976944634321696E-3</v>
      </c>
      <c r="Y718" s="17"/>
      <c r="Z718" s="17">
        <v>6.20900117807432E-2</v>
      </c>
      <c r="AA718" s="17">
        <v>0</v>
      </c>
      <c r="AB718" s="17">
        <v>0</v>
      </c>
      <c r="AC718" s="17">
        <v>0</v>
      </c>
      <c r="AD718" s="17">
        <v>0</v>
      </c>
      <c r="AE718" s="17">
        <v>0</v>
      </c>
      <c r="AF718" s="17">
        <v>0</v>
      </c>
      <c r="AG718" s="17">
        <v>0</v>
      </c>
      <c r="AH718" s="17">
        <v>1.3556416964740101E-3</v>
      </c>
      <c r="AI718" s="17">
        <v>4.0826408636387502E-3</v>
      </c>
      <c r="AJ718" s="17"/>
      <c r="AK718" s="17">
        <v>0</v>
      </c>
      <c r="AL718" s="17">
        <v>0</v>
      </c>
      <c r="AM718" s="17">
        <v>4.0136007227784203E-2</v>
      </c>
      <c r="AN718" s="17">
        <v>1.2615516696565601E-4</v>
      </c>
      <c r="AO718" s="17">
        <v>0</v>
      </c>
      <c r="AP718" s="17">
        <v>0</v>
      </c>
      <c r="AQ718" s="17">
        <v>0.21505368798319099</v>
      </c>
      <c r="AR718" s="17"/>
      <c r="AS718" s="17">
        <v>7.3095524533811499E-3</v>
      </c>
      <c r="AT718" s="17">
        <v>4.6154480988107698E-2</v>
      </c>
      <c r="AU718" s="17"/>
      <c r="AV718" s="17">
        <v>2.2849703549834101E-2</v>
      </c>
      <c r="AW718" s="17">
        <v>0</v>
      </c>
      <c r="AX718" s="17">
        <v>0</v>
      </c>
      <c r="AY718" s="17"/>
      <c r="AZ718" s="17">
        <v>2.7815417784306899E-2</v>
      </c>
      <c r="BA718" s="17">
        <v>2.40329627777537E-2</v>
      </c>
      <c r="BB718" s="17"/>
      <c r="BC718" s="17">
        <v>5.0709557194434797E-2</v>
      </c>
      <c r="BD718" s="17">
        <v>1.19532010354462E-4</v>
      </c>
      <c r="BE718" s="17"/>
      <c r="BF718" s="17">
        <v>2.4778185693658899E-2</v>
      </c>
      <c r="BG718" s="17">
        <v>5.8976944634321696E-3</v>
      </c>
      <c r="BH718" s="17"/>
      <c r="BI718" s="17">
        <v>6.5651124348241899E-2</v>
      </c>
      <c r="BJ718" s="17">
        <v>5.8672275513392304E-3</v>
      </c>
      <c r="BK718" s="17"/>
      <c r="BL718" s="17">
        <v>0</v>
      </c>
      <c r="BM718" s="17">
        <v>5.80140356169647E-2</v>
      </c>
      <c r="BN718" s="17">
        <v>1.7943690337190099E-4</v>
      </c>
      <c r="BO718" s="17">
        <v>0</v>
      </c>
    </row>
    <row r="719" spans="2:67" x14ac:dyDescent="0.35">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17"/>
      <c r="BB719" s="17"/>
      <c r="BC719" s="17"/>
      <c r="BD719" s="17"/>
      <c r="BE719" s="17"/>
      <c r="BF719" s="17"/>
      <c r="BG719" s="17"/>
      <c r="BH719" s="17"/>
      <c r="BI719" s="17"/>
      <c r="BJ719" s="17"/>
      <c r="BK719" s="17"/>
      <c r="BL719" s="17"/>
      <c r="BM719" s="17"/>
      <c r="BN719" s="17"/>
      <c r="BO719" s="17"/>
    </row>
    <row r="720" spans="2:67" x14ac:dyDescent="0.35">
      <c r="B720" s="6" t="s">
        <v>369</v>
      </c>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17"/>
      <c r="BB720" s="17"/>
      <c r="BC720" s="17"/>
      <c r="BD720" s="17"/>
      <c r="BE720" s="17"/>
      <c r="BF720" s="17"/>
      <c r="BG720" s="17"/>
      <c r="BH720" s="17"/>
      <c r="BI720" s="17"/>
      <c r="BJ720" s="17"/>
      <c r="BK720" s="17"/>
      <c r="BL720" s="17"/>
      <c r="BM720" s="17"/>
      <c r="BN720" s="17"/>
      <c r="BO720" s="17"/>
    </row>
    <row r="721" spans="2:67" x14ac:dyDescent="0.35">
      <c r="B721" s="24" t="s">
        <v>706</v>
      </c>
      <c r="C721" s="17" t="s">
        <v>364</v>
      </c>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17"/>
      <c r="BB721" s="17"/>
      <c r="BC721" s="17"/>
      <c r="BD721" s="17"/>
      <c r="BE721" s="17"/>
      <c r="BF721" s="17"/>
      <c r="BG721" s="17"/>
      <c r="BH721" s="17"/>
      <c r="BI721" s="17"/>
      <c r="BJ721" s="17"/>
      <c r="BK721" s="17"/>
      <c r="BL721" s="17"/>
      <c r="BM721" s="17"/>
      <c r="BN721" s="17"/>
      <c r="BO721" s="17"/>
    </row>
    <row r="722" spans="2:67" x14ac:dyDescent="0.35">
      <c r="B722" t="s">
        <v>359</v>
      </c>
      <c r="C722" s="17">
        <v>0.45185366496108398</v>
      </c>
      <c r="D722" s="17">
        <v>0.43775068440529202</v>
      </c>
      <c r="E722" s="17">
        <v>0.63105954989882196</v>
      </c>
      <c r="F722" s="17">
        <v>0.188973180697115</v>
      </c>
      <c r="G722" s="17">
        <v>0.16310926378344001</v>
      </c>
      <c r="H722" s="17">
        <v>0.47564702538029202</v>
      </c>
      <c r="I722" s="17">
        <v>0.70058140089056797</v>
      </c>
      <c r="J722" s="17">
        <v>0.20096858592087899</v>
      </c>
      <c r="K722" s="17">
        <v>0.5</v>
      </c>
      <c r="L722" s="17">
        <v>0.34066985086931201</v>
      </c>
      <c r="M722" s="17">
        <v>0.30952137321706402</v>
      </c>
      <c r="N722" s="17">
        <v>0.41131882974656098</v>
      </c>
      <c r="O722" s="17">
        <v>0.955568338240537</v>
      </c>
      <c r="P722" s="17">
        <v>0.96236036956289195</v>
      </c>
      <c r="Q722" s="17">
        <v>0.336597355425025</v>
      </c>
      <c r="R722" s="17">
        <v>0.99102502305988904</v>
      </c>
      <c r="S722" s="17">
        <v>2.9256808308447398E-2</v>
      </c>
      <c r="T722" s="17"/>
      <c r="U722" s="17">
        <v>0.44860713350909498</v>
      </c>
      <c r="V722" s="17">
        <v>0.43594139863325698</v>
      </c>
      <c r="W722" s="17">
        <v>0.54838350638590905</v>
      </c>
      <c r="X722" s="17">
        <v>0.63089862049575596</v>
      </c>
      <c r="Y722" s="17"/>
      <c r="Z722" s="17">
        <v>0.343350912357194</v>
      </c>
      <c r="AA722" s="17">
        <v>0.75799295216278595</v>
      </c>
      <c r="AB722" s="17">
        <v>0.24355422918515099</v>
      </c>
      <c r="AC722" s="17">
        <v>0.524570737875377</v>
      </c>
      <c r="AD722" s="17">
        <v>0.30287286283406101</v>
      </c>
      <c r="AE722" s="17">
        <v>0.30797076183614602</v>
      </c>
      <c r="AF722" s="17">
        <v>0.214318535086329</v>
      </c>
      <c r="AG722" s="17">
        <v>0.76308289588</v>
      </c>
      <c r="AH722" s="17">
        <v>0.74672479020348403</v>
      </c>
      <c r="AI722" s="17">
        <v>0.65226685953897201</v>
      </c>
      <c r="AJ722" s="17"/>
      <c r="AK722" s="17">
        <v>0.26983302434656098</v>
      </c>
      <c r="AL722" s="17">
        <v>0.62567629963813898</v>
      </c>
      <c r="AM722" s="17">
        <v>0.269423631647009</v>
      </c>
      <c r="AN722" s="17">
        <v>0.47152610292129998</v>
      </c>
      <c r="AO722" s="17">
        <v>0.40464428988847401</v>
      </c>
      <c r="AP722" s="17">
        <v>0.34582512070316501</v>
      </c>
      <c r="AQ722" s="17">
        <v>0.723165177144377</v>
      </c>
      <c r="AR722" s="17"/>
      <c r="AS722" s="17">
        <v>0.39475751276334198</v>
      </c>
      <c r="AT722" s="17">
        <v>0.51919385498123105</v>
      </c>
      <c r="AU722" s="17"/>
      <c r="AV722" s="17">
        <v>0.51011175699187195</v>
      </c>
      <c r="AW722" s="17">
        <v>0.159771871734637</v>
      </c>
      <c r="AX722" s="17">
        <v>0.445016533587963</v>
      </c>
      <c r="AY722" s="17"/>
      <c r="AZ722" s="17">
        <v>0.46024023642203499</v>
      </c>
      <c r="BA722" s="17">
        <v>0.45050106685241698</v>
      </c>
      <c r="BB722" s="17"/>
      <c r="BC722" s="17">
        <v>0.48771079612847101</v>
      </c>
      <c r="BD722" s="17">
        <v>0.42363575100957601</v>
      </c>
      <c r="BE722" s="17"/>
      <c r="BF722" s="17">
        <v>0.44975227677207003</v>
      </c>
      <c r="BG722" s="17">
        <v>0.63089862049575596</v>
      </c>
      <c r="BH722" s="17"/>
      <c r="BI722" s="17">
        <v>0.53896111577331296</v>
      </c>
      <c r="BJ722" s="17">
        <v>0.403774805175731</v>
      </c>
      <c r="BK722" s="17"/>
      <c r="BL722" s="17">
        <v>0.53080501479700004</v>
      </c>
      <c r="BM722" s="17">
        <v>0.38780176169568598</v>
      </c>
      <c r="BN722" s="17">
        <v>0.46068342237757998</v>
      </c>
      <c r="BO722" s="17">
        <v>0.69941978565971097</v>
      </c>
    </row>
    <row r="723" spans="2:67" x14ac:dyDescent="0.35">
      <c r="B723" t="s">
        <v>360</v>
      </c>
      <c r="C723" s="17">
        <v>0.44714880968470999</v>
      </c>
      <c r="D723" s="17">
        <v>0.55422749410174499</v>
      </c>
      <c r="E723" s="17">
        <v>0.28119597248831601</v>
      </c>
      <c r="F723" s="17">
        <v>0.70728759686403797</v>
      </c>
      <c r="G723" s="17">
        <v>0.69302233339498898</v>
      </c>
      <c r="H723" s="17">
        <v>5.2312068238299703E-2</v>
      </c>
      <c r="I723" s="17">
        <v>0.29941859910943203</v>
      </c>
      <c r="J723" s="17">
        <v>0.78504534630464795</v>
      </c>
      <c r="K723" s="17">
        <v>0.5</v>
      </c>
      <c r="L723" s="17">
        <v>0.19871310531796799</v>
      </c>
      <c r="M723" s="17">
        <v>0.551311753971512</v>
      </c>
      <c r="N723" s="17">
        <v>0.584333288471799</v>
      </c>
      <c r="O723" s="17">
        <v>0</v>
      </c>
      <c r="P723" s="17">
        <v>3.1366358697589899E-2</v>
      </c>
      <c r="Q723" s="17">
        <v>0.663402644574975</v>
      </c>
      <c r="R723" s="17">
        <v>8.9749769401109396E-3</v>
      </c>
      <c r="S723" s="17">
        <v>0.97074319169155299</v>
      </c>
      <c r="T723" s="17"/>
      <c r="U723" s="17">
        <v>0.45728829528876502</v>
      </c>
      <c r="V723" s="17">
        <v>0.43767184787418001</v>
      </c>
      <c r="W723" s="17">
        <v>0.397627787876001</v>
      </c>
      <c r="X723" s="17">
        <v>0.30758393837815801</v>
      </c>
      <c r="Y723" s="17"/>
      <c r="Z723" s="17">
        <v>0.56840366623463801</v>
      </c>
      <c r="AA723" s="17">
        <v>0.16908074412633101</v>
      </c>
      <c r="AB723" s="17">
        <v>0.405623154748321</v>
      </c>
      <c r="AC723" s="17">
        <v>0.32338953444386098</v>
      </c>
      <c r="AD723" s="17">
        <v>0.62850803815188105</v>
      </c>
      <c r="AE723" s="17">
        <v>0.60670769980525596</v>
      </c>
      <c r="AF723" s="17">
        <v>0.78463830661399403</v>
      </c>
      <c r="AG723" s="17">
        <v>0.21251316852688501</v>
      </c>
      <c r="AH723" s="17">
        <v>0.21882898361957101</v>
      </c>
      <c r="AI723" s="17">
        <v>0.319525722611611</v>
      </c>
      <c r="AJ723" s="17"/>
      <c r="AK723" s="17">
        <v>0.49922964549722698</v>
      </c>
      <c r="AL723" s="17">
        <v>0.373074788227933</v>
      </c>
      <c r="AM723" s="17">
        <v>0.327253170297372</v>
      </c>
      <c r="AN723" s="17">
        <v>0.50666305244540599</v>
      </c>
      <c r="AO723" s="17">
        <v>0.46248612497849301</v>
      </c>
      <c r="AP723" s="17">
        <v>0.64803997697282301</v>
      </c>
      <c r="AQ723" s="17">
        <v>0.186651275892325</v>
      </c>
      <c r="AR723" s="17"/>
      <c r="AS723" s="17">
        <v>0.47146297556780298</v>
      </c>
      <c r="AT723" s="17">
        <v>0.41847226165607299</v>
      </c>
      <c r="AU723" s="17"/>
      <c r="AV723" s="17">
        <v>0.36552670258478398</v>
      </c>
      <c r="AW723" s="17">
        <v>0.69109929008183801</v>
      </c>
      <c r="AX723" s="17">
        <v>0.42291075381193</v>
      </c>
      <c r="AY723" s="17"/>
      <c r="AZ723" s="17">
        <v>0.50827697675956995</v>
      </c>
      <c r="BA723" s="17">
        <v>0.43728997242842599</v>
      </c>
      <c r="BB723" s="17"/>
      <c r="BC723" s="17">
        <v>0.37443213812131598</v>
      </c>
      <c r="BD723" s="17">
        <v>0.50437348757199396</v>
      </c>
      <c r="BE723" s="17"/>
      <c r="BF723" s="17">
        <v>0.44878683389649998</v>
      </c>
      <c r="BG723" s="17">
        <v>0.30758393837815801</v>
      </c>
      <c r="BH723" s="17"/>
      <c r="BI723" s="17">
        <v>0.410834038006405</v>
      </c>
      <c r="BJ723" s="17">
        <v>0.467192707185763</v>
      </c>
      <c r="BK723" s="17"/>
      <c r="BL723" s="17">
        <v>0.244405554694515</v>
      </c>
      <c r="BM723" s="17">
        <v>0.46936650525089302</v>
      </c>
      <c r="BN723" s="17">
        <v>0.52202860593517197</v>
      </c>
      <c r="BO723" s="17">
        <v>0.29101985869514302</v>
      </c>
    </row>
    <row r="724" spans="2:67" x14ac:dyDescent="0.35">
      <c r="B724" t="s">
        <v>361</v>
      </c>
      <c r="C724" s="17">
        <v>6.0627172427026199E-2</v>
      </c>
      <c r="D724" s="17">
        <v>8.0218214929628304E-3</v>
      </c>
      <c r="E724" s="17">
        <v>6.9586701354961394E-2</v>
      </c>
      <c r="F724" s="17">
        <v>5.4770065851511097E-2</v>
      </c>
      <c r="G724" s="17">
        <v>0.14386840282157101</v>
      </c>
      <c r="H724" s="17">
        <v>0.472040906381408</v>
      </c>
      <c r="I724" s="17">
        <v>0</v>
      </c>
      <c r="J724" s="17">
        <v>1.3986067774473599E-2</v>
      </c>
      <c r="K724" s="17">
        <v>0</v>
      </c>
      <c r="L724" s="17">
        <v>0</v>
      </c>
      <c r="M724" s="17">
        <v>0.11487587601266901</v>
      </c>
      <c r="N724" s="17">
        <v>4.3478817816397603E-3</v>
      </c>
      <c r="O724" s="17">
        <v>4.4431661759462997E-2</v>
      </c>
      <c r="P724" s="17">
        <v>0</v>
      </c>
      <c r="Q724" s="17">
        <v>0</v>
      </c>
      <c r="R724" s="17">
        <v>0</v>
      </c>
      <c r="S724" s="17">
        <v>0</v>
      </c>
      <c r="T724" s="17"/>
      <c r="U724" s="17">
        <v>5.2570930836880303E-2</v>
      </c>
      <c r="V724" s="17">
        <v>8.0470773540026005E-2</v>
      </c>
      <c r="W724" s="17">
        <v>5.39887057380899E-2</v>
      </c>
      <c r="X724" s="17">
        <v>5.7847540638564302E-2</v>
      </c>
      <c r="Y724" s="17"/>
      <c r="Z724" s="17">
        <v>1.3624629609239501E-4</v>
      </c>
      <c r="AA724" s="17">
        <v>7.2926303710882906E-2</v>
      </c>
      <c r="AB724" s="17">
        <v>0.30282368602931098</v>
      </c>
      <c r="AC724" s="17">
        <v>0.15203972768076199</v>
      </c>
      <c r="AD724" s="17">
        <v>6.8619099014057106E-2</v>
      </c>
      <c r="AE724" s="17">
        <v>8.5321538358597807E-2</v>
      </c>
      <c r="AF724" s="17">
        <v>1.04315829967759E-3</v>
      </c>
      <c r="AG724" s="17">
        <v>2.44039355931156E-2</v>
      </c>
      <c r="AH724" s="17">
        <v>3.4446226176944199E-2</v>
      </c>
      <c r="AI724" s="17">
        <v>2.8207417849417101E-2</v>
      </c>
      <c r="AJ724" s="17"/>
      <c r="AK724" s="17">
        <v>0.200054720281577</v>
      </c>
      <c r="AL724" s="17">
        <v>1.2489121339272801E-3</v>
      </c>
      <c r="AM724" s="17">
        <v>8.6470309082607201E-4</v>
      </c>
      <c r="AN724" s="17">
        <v>2.1810844633294101E-2</v>
      </c>
      <c r="AO724" s="17">
        <v>0.13286958513303301</v>
      </c>
      <c r="AP724" s="17">
        <v>6.1349023240125202E-3</v>
      </c>
      <c r="AQ724" s="17">
        <v>6.0401793087512597E-2</v>
      </c>
      <c r="AR724" s="17"/>
      <c r="AS724" s="17">
        <v>7.5834815935962904E-2</v>
      </c>
      <c r="AT724" s="17">
        <v>4.2691014485879301E-2</v>
      </c>
      <c r="AU724" s="17"/>
      <c r="AV724" s="17">
        <v>9.9687302152089499E-2</v>
      </c>
      <c r="AW724" s="17">
        <v>0.14912883818352499</v>
      </c>
      <c r="AX724" s="17">
        <v>1.9868127624841799E-2</v>
      </c>
      <c r="AY724" s="17"/>
      <c r="AZ724" s="17">
        <v>2.1283671903434402E-3</v>
      </c>
      <c r="BA724" s="17">
        <v>7.0061942486616097E-2</v>
      </c>
      <c r="BB724" s="17"/>
      <c r="BC724" s="17">
        <v>5.5444507552801503E-2</v>
      </c>
      <c r="BD724" s="17">
        <v>6.4705691446790406E-2</v>
      </c>
      <c r="BE724" s="17"/>
      <c r="BF724" s="17">
        <v>6.0659795995741797E-2</v>
      </c>
      <c r="BG724" s="17">
        <v>5.7847540638564302E-2</v>
      </c>
      <c r="BH724" s="17"/>
      <c r="BI724" s="17">
        <v>3.5362770258708001E-2</v>
      </c>
      <c r="BJ724" s="17">
        <v>7.45718308699614E-2</v>
      </c>
      <c r="BK724" s="17"/>
      <c r="BL724" s="17">
        <v>2.3833762370687299E-4</v>
      </c>
      <c r="BM724" s="17">
        <v>0.12633646200797999</v>
      </c>
      <c r="BN724" s="17">
        <v>1.0851016508416299E-3</v>
      </c>
      <c r="BO724" s="17">
        <v>9.5603556451455008E-3</v>
      </c>
    </row>
    <row r="725" spans="2:67" x14ac:dyDescent="0.35">
      <c r="B725" t="s">
        <v>362</v>
      </c>
      <c r="C725" s="17">
        <v>4.0327780245994503E-2</v>
      </c>
      <c r="D725" s="17">
        <v>0</v>
      </c>
      <c r="E725" s="17">
        <v>1.8157776257900101E-2</v>
      </c>
      <c r="F725" s="17">
        <v>4.8969156587335798E-2</v>
      </c>
      <c r="G725" s="17">
        <v>0</v>
      </c>
      <c r="H725" s="17">
        <v>0</v>
      </c>
      <c r="I725" s="17">
        <v>0</v>
      </c>
      <c r="J725" s="17">
        <v>0</v>
      </c>
      <c r="K725" s="17">
        <v>0</v>
      </c>
      <c r="L725" s="17">
        <v>0.46061704381272001</v>
      </c>
      <c r="M725" s="17">
        <v>2.42909967987559E-2</v>
      </c>
      <c r="N725" s="17">
        <v>0</v>
      </c>
      <c r="O725" s="17">
        <v>0</v>
      </c>
      <c r="P725" s="17">
        <v>0</v>
      </c>
      <c r="Q725" s="17">
        <v>0</v>
      </c>
      <c r="R725" s="17">
        <v>0</v>
      </c>
      <c r="S725" s="17">
        <v>0</v>
      </c>
      <c r="T725" s="17"/>
      <c r="U725" s="17">
        <v>4.1533640365259701E-2</v>
      </c>
      <c r="V725" s="17">
        <v>4.5915979952537399E-2</v>
      </c>
      <c r="W725" s="17">
        <v>0</v>
      </c>
      <c r="X725" s="17">
        <v>0</v>
      </c>
      <c r="Y725" s="17"/>
      <c r="Z725" s="17">
        <v>8.8109175112074903E-2</v>
      </c>
      <c r="AA725" s="17">
        <v>0</v>
      </c>
      <c r="AB725" s="17">
        <v>4.7451725527983601E-2</v>
      </c>
      <c r="AC725" s="17">
        <v>0</v>
      </c>
      <c r="AD725" s="17">
        <v>0</v>
      </c>
      <c r="AE725" s="17">
        <v>0</v>
      </c>
      <c r="AF725" s="17">
        <v>0</v>
      </c>
      <c r="AG725" s="17">
        <v>0</v>
      </c>
      <c r="AH725" s="17">
        <v>0</v>
      </c>
      <c r="AI725" s="17">
        <v>0</v>
      </c>
      <c r="AJ725" s="17"/>
      <c r="AK725" s="17">
        <v>3.08826098746348E-2</v>
      </c>
      <c r="AL725" s="17">
        <v>0</v>
      </c>
      <c r="AM725" s="17">
        <v>0.40245849496479202</v>
      </c>
      <c r="AN725" s="17">
        <v>0</v>
      </c>
      <c r="AO725" s="17">
        <v>0</v>
      </c>
      <c r="AP725" s="17">
        <v>0</v>
      </c>
      <c r="AQ725" s="17">
        <v>2.97817538757848E-2</v>
      </c>
      <c r="AR725" s="17"/>
      <c r="AS725" s="17">
        <v>5.7944695732891897E-2</v>
      </c>
      <c r="AT725" s="17">
        <v>1.95500852386685E-2</v>
      </c>
      <c r="AU725" s="17"/>
      <c r="AV725" s="17">
        <v>2.4674238271254499E-2</v>
      </c>
      <c r="AW725" s="17">
        <v>0</v>
      </c>
      <c r="AX725" s="17">
        <v>0.112204584975265</v>
      </c>
      <c r="AY725" s="17"/>
      <c r="AZ725" s="17">
        <v>2.9354419628051399E-2</v>
      </c>
      <c r="BA725" s="17">
        <v>4.2097579369111203E-2</v>
      </c>
      <c r="BB725" s="17"/>
      <c r="BC725" s="17">
        <v>8.2315887462909201E-2</v>
      </c>
      <c r="BD725" s="17">
        <v>7.28506997163919E-3</v>
      </c>
      <c r="BE725" s="17"/>
      <c r="BF725" s="17">
        <v>4.0801093335687502E-2</v>
      </c>
      <c r="BG725" s="17">
        <v>0</v>
      </c>
      <c r="BH725" s="17"/>
      <c r="BI725" s="17">
        <v>1.48420759615741E-2</v>
      </c>
      <c r="BJ725" s="17">
        <v>5.4394586143723403E-2</v>
      </c>
      <c r="BK725" s="17"/>
      <c r="BL725" s="17">
        <v>0.224201216735673</v>
      </c>
      <c r="BM725" s="17">
        <v>1.6495271045441001E-2</v>
      </c>
      <c r="BN725" s="17">
        <v>1.6202870036406702E-2</v>
      </c>
      <c r="BO725" s="17">
        <v>0</v>
      </c>
    </row>
    <row r="726" spans="2:67" x14ac:dyDescent="0.35">
      <c r="B726" t="s">
        <v>111</v>
      </c>
      <c r="C726" s="17">
        <v>4.2572681185866697E-5</v>
      </c>
      <c r="D726" s="17">
        <v>0</v>
      </c>
      <c r="E726" s="17">
        <v>0</v>
      </c>
      <c r="F726" s="17">
        <v>0</v>
      </c>
      <c r="G726" s="17">
        <v>0</v>
      </c>
      <c r="H726" s="17">
        <v>0</v>
      </c>
      <c r="I726" s="17">
        <v>0</v>
      </c>
      <c r="J726" s="17">
        <v>0</v>
      </c>
      <c r="K726" s="17">
        <v>0</v>
      </c>
      <c r="L726" s="17">
        <v>0</v>
      </c>
      <c r="M726" s="17">
        <v>0</v>
      </c>
      <c r="N726" s="17">
        <v>0</v>
      </c>
      <c r="O726" s="17">
        <v>0</v>
      </c>
      <c r="P726" s="17">
        <v>6.2732717395179898E-3</v>
      </c>
      <c r="Q726" s="17">
        <v>0</v>
      </c>
      <c r="R726" s="17">
        <v>0</v>
      </c>
      <c r="S726" s="17">
        <v>0</v>
      </c>
      <c r="T726" s="17"/>
      <c r="U726" s="17">
        <v>0</v>
      </c>
      <c r="V726" s="17">
        <v>0</v>
      </c>
      <c r="W726" s="17">
        <v>0</v>
      </c>
      <c r="X726" s="17">
        <v>3.66990048752268E-3</v>
      </c>
      <c r="Y726" s="17"/>
      <c r="Z726" s="17">
        <v>0</v>
      </c>
      <c r="AA726" s="17">
        <v>0</v>
      </c>
      <c r="AB726" s="17">
        <v>5.4720450923286402E-4</v>
      </c>
      <c r="AC726" s="17">
        <v>0</v>
      </c>
      <c r="AD726" s="17">
        <v>0</v>
      </c>
      <c r="AE726" s="17">
        <v>0</v>
      </c>
      <c r="AF726" s="17">
        <v>0</v>
      </c>
      <c r="AG726" s="17">
        <v>0</v>
      </c>
      <c r="AH726" s="17">
        <v>0</v>
      </c>
      <c r="AI726" s="17">
        <v>0</v>
      </c>
      <c r="AJ726" s="17"/>
      <c r="AK726" s="17">
        <v>0</v>
      </c>
      <c r="AL726" s="17">
        <v>0</v>
      </c>
      <c r="AM726" s="17">
        <v>0</v>
      </c>
      <c r="AN726" s="17">
        <v>0</v>
      </c>
      <c r="AO726" s="17">
        <v>0</v>
      </c>
      <c r="AP726" s="17">
        <v>0</v>
      </c>
      <c r="AQ726" s="17">
        <v>0</v>
      </c>
      <c r="AR726" s="17"/>
      <c r="AS726" s="17">
        <v>0</v>
      </c>
      <c r="AT726" s="17">
        <v>9.2783638148336199E-5</v>
      </c>
      <c r="AU726" s="17"/>
      <c r="AV726" s="17">
        <v>0</v>
      </c>
      <c r="AW726" s="17">
        <v>0</v>
      </c>
      <c r="AX726" s="17">
        <v>0</v>
      </c>
      <c r="AY726" s="17"/>
      <c r="AZ726" s="17">
        <v>0</v>
      </c>
      <c r="BA726" s="17">
        <v>4.9438863429824901E-5</v>
      </c>
      <c r="BB726" s="17"/>
      <c r="BC726" s="17">
        <v>9.6670734502365404E-5</v>
      </c>
      <c r="BD726" s="17">
        <v>0</v>
      </c>
      <c r="BE726" s="17"/>
      <c r="BF726" s="17">
        <v>0</v>
      </c>
      <c r="BG726" s="17">
        <v>3.66990048752268E-3</v>
      </c>
      <c r="BH726" s="17"/>
      <c r="BI726" s="17">
        <v>0</v>
      </c>
      <c r="BJ726" s="17">
        <v>6.6070624821411904E-5</v>
      </c>
      <c r="BK726" s="17"/>
      <c r="BL726" s="17">
        <v>3.4987614910574202E-4</v>
      </c>
      <c r="BM726" s="17">
        <v>0</v>
      </c>
      <c r="BN726" s="17">
        <v>0</v>
      </c>
      <c r="BO726" s="17">
        <v>0</v>
      </c>
    </row>
    <row r="727" spans="2:67" x14ac:dyDescent="0.35">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17"/>
      <c r="BB727" s="17"/>
      <c r="BC727" s="17"/>
      <c r="BD727" s="17"/>
      <c r="BE727" s="17"/>
      <c r="BF727" s="17"/>
      <c r="BG727" s="17"/>
      <c r="BH727" s="17"/>
      <c r="BI727" s="17"/>
      <c r="BJ727" s="17"/>
      <c r="BK727" s="17"/>
      <c r="BL727" s="17"/>
      <c r="BM727" s="17"/>
      <c r="BN727" s="17"/>
      <c r="BO727" s="17"/>
    </row>
    <row r="728" spans="2:67" x14ac:dyDescent="0.35">
      <c r="B728" s="6" t="s">
        <v>370</v>
      </c>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17"/>
      <c r="BB728" s="17"/>
      <c r="BC728" s="17"/>
      <c r="BD728" s="17"/>
      <c r="BE728" s="17"/>
      <c r="BF728" s="17"/>
      <c r="BG728" s="17"/>
      <c r="BH728" s="17"/>
      <c r="BI728" s="17"/>
      <c r="BJ728" s="17"/>
      <c r="BK728" s="17"/>
      <c r="BL728" s="17"/>
      <c r="BM728" s="17"/>
      <c r="BN728" s="17"/>
      <c r="BO728" s="17"/>
    </row>
    <row r="729" spans="2:67" x14ac:dyDescent="0.35">
      <c r="B729" s="24" t="s">
        <v>707</v>
      </c>
      <c r="C729" s="17" t="s">
        <v>364</v>
      </c>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17"/>
      <c r="BB729" s="17"/>
      <c r="BC729" s="17"/>
      <c r="BD729" s="17"/>
      <c r="BE729" s="17"/>
      <c r="BF729" s="17"/>
      <c r="BG729" s="17"/>
      <c r="BH729" s="17"/>
      <c r="BI729" s="17"/>
      <c r="BJ729" s="17"/>
      <c r="BK729" s="17"/>
      <c r="BL729" s="17"/>
      <c r="BM729" s="17"/>
      <c r="BN729" s="17"/>
      <c r="BO729" s="17"/>
    </row>
    <row r="730" spans="2:67" x14ac:dyDescent="0.35">
      <c r="B730" t="s">
        <v>359</v>
      </c>
      <c r="C730" s="17">
        <v>0.33359004087831201</v>
      </c>
      <c r="D730" s="17">
        <v>0.210683286328671</v>
      </c>
      <c r="E730" s="17">
        <v>0.43325948671807701</v>
      </c>
      <c r="F730" s="17">
        <v>1.49016736977934E-2</v>
      </c>
      <c r="G730" s="17">
        <v>0.24375978863610701</v>
      </c>
      <c r="H730" s="17">
        <v>0.47374930274273702</v>
      </c>
      <c r="I730" s="17">
        <v>0.49850668640083701</v>
      </c>
      <c r="J730" s="17">
        <v>0.51364465817353899</v>
      </c>
      <c r="K730" s="17">
        <v>0</v>
      </c>
      <c r="L730" s="17">
        <v>0.145496938795285</v>
      </c>
      <c r="M730" s="17">
        <v>0.26200026002479898</v>
      </c>
      <c r="N730" s="17">
        <v>9.4619827015511498E-2</v>
      </c>
      <c r="O730" s="17">
        <v>3.4897594300929299E-2</v>
      </c>
      <c r="P730" s="17">
        <v>0.72062526502275903</v>
      </c>
      <c r="Q730" s="17">
        <v>0.87589311182213503</v>
      </c>
      <c r="R730" s="17">
        <v>0.55175994273989104</v>
      </c>
      <c r="S730" s="17">
        <v>2.7588682688287802E-2</v>
      </c>
      <c r="T730" s="17"/>
      <c r="U730" s="17">
        <v>0.35290072454730498</v>
      </c>
      <c r="V730" s="17">
        <v>0.28834771392904801</v>
      </c>
      <c r="W730" s="17">
        <v>0.420453723542068</v>
      </c>
      <c r="X730" s="17">
        <v>0.460198365840359</v>
      </c>
      <c r="Y730" s="17"/>
      <c r="Z730" s="17">
        <v>0.41386960220508201</v>
      </c>
      <c r="AA730" s="17">
        <v>0.38054843690491902</v>
      </c>
      <c r="AB730" s="17">
        <v>2.73677142717547E-2</v>
      </c>
      <c r="AC730" s="17">
        <v>0.241298812279027</v>
      </c>
      <c r="AD730" s="17">
        <v>0.31857925186643699</v>
      </c>
      <c r="AE730" s="17">
        <v>0.38806567834479699</v>
      </c>
      <c r="AF730" s="17">
        <v>0.23080514475251501</v>
      </c>
      <c r="AG730" s="17">
        <v>5.9068923130227401E-2</v>
      </c>
      <c r="AH730" s="17">
        <v>0.26010965138993403</v>
      </c>
      <c r="AI730" s="17">
        <v>0.51826165382017297</v>
      </c>
      <c r="AJ730" s="17"/>
      <c r="AK730" s="17">
        <v>0.31473402652812499</v>
      </c>
      <c r="AL730" s="17">
        <v>0.28680551261831499</v>
      </c>
      <c r="AM730" s="17">
        <v>0.65220575382657597</v>
      </c>
      <c r="AN730" s="17">
        <v>0.22162783749012399</v>
      </c>
      <c r="AO730" s="17">
        <v>0.395715665841053</v>
      </c>
      <c r="AP730" s="17">
        <v>0.20261172510279199</v>
      </c>
      <c r="AQ730" s="17">
        <v>0.44968430986097302</v>
      </c>
      <c r="AR730" s="17"/>
      <c r="AS730" s="17">
        <v>0.25359177396140398</v>
      </c>
      <c r="AT730" s="17">
        <v>0.42247362661763599</v>
      </c>
      <c r="AU730" s="17"/>
      <c r="AV730" s="17">
        <v>0.40860617006130601</v>
      </c>
      <c r="AW730" s="17">
        <v>0.38251898278788599</v>
      </c>
      <c r="AX730" s="17">
        <v>0.12593719938558501</v>
      </c>
      <c r="AY730" s="17"/>
      <c r="AZ730" s="17">
        <v>0.59242659208075599</v>
      </c>
      <c r="BA730" s="17">
        <v>0.298093699688735</v>
      </c>
      <c r="BB730" s="17"/>
      <c r="BC730" s="17">
        <v>0.41369168202557199</v>
      </c>
      <c r="BD730" s="17">
        <v>0.25094033144431699</v>
      </c>
      <c r="BE730" s="17"/>
      <c r="BF730" s="17">
        <v>0.33182610983149502</v>
      </c>
      <c r="BG730" s="17">
        <v>0.460198365840359</v>
      </c>
      <c r="BH730" s="17"/>
      <c r="BI730" s="17">
        <v>0.26687771526001902</v>
      </c>
      <c r="BJ730" s="17">
        <v>0.36440160446896402</v>
      </c>
      <c r="BK730" s="17"/>
      <c r="BL730" s="17">
        <v>0.58503884334240996</v>
      </c>
      <c r="BM730" s="17">
        <v>0.24061336916735701</v>
      </c>
      <c r="BN730" s="17">
        <v>0.29382066261521</v>
      </c>
      <c r="BO730" s="17">
        <v>0.42593597794045601</v>
      </c>
    </row>
    <row r="731" spans="2:67" x14ac:dyDescent="0.35">
      <c r="B731" t="s">
        <v>360</v>
      </c>
      <c r="C731" s="17">
        <v>0.47775959021508801</v>
      </c>
      <c r="D731" s="17">
        <v>0.55100046432046001</v>
      </c>
      <c r="E731" s="17">
        <v>0.52276600619241997</v>
      </c>
      <c r="F731" s="17">
        <v>0.43201640060171898</v>
      </c>
      <c r="G731" s="17">
        <v>0.75439214597493798</v>
      </c>
      <c r="H731" s="17">
        <v>0</v>
      </c>
      <c r="I731" s="17">
        <v>0.49850668640083701</v>
      </c>
      <c r="J731" s="17">
        <v>0.26899240503140298</v>
      </c>
      <c r="K731" s="17">
        <v>1</v>
      </c>
      <c r="L731" s="17">
        <v>0.49864070891714701</v>
      </c>
      <c r="M731" s="17">
        <v>0.54781700282293899</v>
      </c>
      <c r="N731" s="17">
        <v>0.81962736743410702</v>
      </c>
      <c r="O731" s="17">
        <v>0.96510240569907102</v>
      </c>
      <c r="P731" s="17">
        <v>3.7345172610688197E-2</v>
      </c>
      <c r="Q731" s="17">
        <v>0.11298762011234301</v>
      </c>
      <c r="R731" s="17">
        <v>1.7942064137171699E-3</v>
      </c>
      <c r="S731" s="17">
        <v>0.97241131731171204</v>
      </c>
      <c r="T731" s="17"/>
      <c r="U731" s="17">
        <v>0.442014822991669</v>
      </c>
      <c r="V731" s="17">
        <v>0.53628956131986805</v>
      </c>
      <c r="W731" s="17">
        <v>0.42067910849019002</v>
      </c>
      <c r="X731" s="17">
        <v>0.44205151365129303</v>
      </c>
      <c r="Y731" s="17"/>
      <c r="Z731" s="17">
        <v>0.42265459071735101</v>
      </c>
      <c r="AA731" s="17">
        <v>0.249446632254157</v>
      </c>
      <c r="AB731" s="17">
        <v>0.73384247144293102</v>
      </c>
      <c r="AC731" s="17">
        <v>0.32726142619344101</v>
      </c>
      <c r="AD731" s="17">
        <v>0.50288852265478901</v>
      </c>
      <c r="AE731" s="17">
        <v>0.59155432112124695</v>
      </c>
      <c r="AF731" s="17">
        <v>0.751030312160064</v>
      </c>
      <c r="AG731" s="17">
        <v>0.90026598804256697</v>
      </c>
      <c r="AH731" s="17">
        <v>0.58091195997414802</v>
      </c>
      <c r="AI731" s="17">
        <v>0.419514974129924</v>
      </c>
      <c r="AJ731" s="17"/>
      <c r="AK731" s="17">
        <v>0.25244217091319199</v>
      </c>
      <c r="AL731" s="17">
        <v>0.64479317746292297</v>
      </c>
      <c r="AM731" s="17">
        <v>0.182058185423952</v>
      </c>
      <c r="AN731" s="17">
        <v>0.57041983033111199</v>
      </c>
      <c r="AO731" s="17">
        <v>0.41711256923305401</v>
      </c>
      <c r="AP731" s="17">
        <v>0.51749719826666396</v>
      </c>
      <c r="AQ731" s="17">
        <v>0.54446653257237698</v>
      </c>
      <c r="AR731" s="17"/>
      <c r="AS731" s="17">
        <v>0.49253070603754101</v>
      </c>
      <c r="AT731" s="17">
        <v>0.46134786293311902</v>
      </c>
      <c r="AU731" s="17"/>
      <c r="AV731" s="17">
        <v>0.37397303116879299</v>
      </c>
      <c r="AW731" s="17">
        <v>0.52659119699768198</v>
      </c>
      <c r="AX731" s="17">
        <v>0.56605852887516706</v>
      </c>
      <c r="AY731" s="17"/>
      <c r="AZ731" s="17">
        <v>0.30438343856441802</v>
      </c>
      <c r="BA731" s="17">
        <v>0.50153605843233995</v>
      </c>
      <c r="BB731" s="17"/>
      <c r="BC731" s="17">
        <v>0.38357330387630501</v>
      </c>
      <c r="BD731" s="17">
        <v>0.57494198357275195</v>
      </c>
      <c r="BE731" s="17"/>
      <c r="BF731" s="17">
        <v>0.47825708186811999</v>
      </c>
      <c r="BG731" s="17">
        <v>0.44205151365129303</v>
      </c>
      <c r="BH731" s="17"/>
      <c r="BI731" s="17">
        <v>0.53283689539606904</v>
      </c>
      <c r="BJ731" s="17">
        <v>0.452321743831268</v>
      </c>
      <c r="BK731" s="17"/>
      <c r="BL731" s="17">
        <v>0.17515968226631001</v>
      </c>
      <c r="BM731" s="17">
        <v>0.63521543804198799</v>
      </c>
      <c r="BN731" s="17">
        <v>0.47608389850641403</v>
      </c>
      <c r="BO731" s="17">
        <v>0.51534674596640895</v>
      </c>
    </row>
    <row r="732" spans="2:67" x14ac:dyDescent="0.35">
      <c r="B732" t="s">
        <v>361</v>
      </c>
      <c r="C732" s="17">
        <v>0.14941128787034599</v>
      </c>
      <c r="D732" s="17">
        <v>0.233953753184032</v>
      </c>
      <c r="E732" s="17">
        <v>9.1694968429249894E-3</v>
      </c>
      <c r="F732" s="17">
        <v>0.55308192570048798</v>
      </c>
      <c r="G732" s="17">
        <v>1.84806538895508E-3</v>
      </c>
      <c r="H732" s="17">
        <v>0.52625069725726303</v>
      </c>
      <c r="I732" s="17">
        <v>0</v>
      </c>
      <c r="J732" s="17">
        <v>0.217362936795057</v>
      </c>
      <c r="K732" s="17">
        <v>0</v>
      </c>
      <c r="L732" s="17">
        <v>0.35586235228756702</v>
      </c>
      <c r="M732" s="17">
        <v>0.18571828534055901</v>
      </c>
      <c r="N732" s="17">
        <v>8.5752805550381797E-2</v>
      </c>
      <c r="O732" s="17">
        <v>0</v>
      </c>
      <c r="P732" s="17">
        <v>1.82114069230021E-3</v>
      </c>
      <c r="Q732" s="17">
        <v>1.11192680655221E-2</v>
      </c>
      <c r="R732" s="17">
        <v>1.3013803534630899E-2</v>
      </c>
      <c r="S732" s="17">
        <v>0</v>
      </c>
      <c r="T732" s="17"/>
      <c r="U732" s="17">
        <v>0.16539257163155499</v>
      </c>
      <c r="V732" s="17">
        <v>0.13270476578311499</v>
      </c>
      <c r="W732" s="17">
        <v>0.13992831963427599</v>
      </c>
      <c r="X732" s="17">
        <v>7.0988143099427303E-2</v>
      </c>
      <c r="Y732" s="17"/>
      <c r="Z732" s="17">
        <v>0.16347580707756701</v>
      </c>
      <c r="AA732" s="17">
        <v>0.186990859410095</v>
      </c>
      <c r="AB732" s="17">
        <v>0.23786811400403399</v>
      </c>
      <c r="AC732" s="17">
        <v>0.32699044010306799</v>
      </c>
      <c r="AD732" s="17">
        <v>0.17853222547877401</v>
      </c>
      <c r="AE732" s="17">
        <v>1.0665342955292499E-2</v>
      </c>
      <c r="AF732" s="17">
        <v>1.81645430874206E-2</v>
      </c>
      <c r="AG732" s="17">
        <v>4.0665088827205403E-2</v>
      </c>
      <c r="AH732" s="17">
        <v>0.15310383524075999</v>
      </c>
      <c r="AI732" s="17">
        <v>5.1309391692627902E-2</v>
      </c>
      <c r="AJ732" s="17"/>
      <c r="AK732" s="17">
        <v>0.42784840602166202</v>
      </c>
      <c r="AL732" s="17">
        <v>1.00856654471457E-2</v>
      </c>
      <c r="AM732" s="17">
        <v>0.15128803212747</v>
      </c>
      <c r="AN732" s="17">
        <v>0.207751600172638</v>
      </c>
      <c r="AO732" s="17">
        <v>0.18717176492589299</v>
      </c>
      <c r="AP732" s="17">
        <v>1.5929774649222399E-2</v>
      </c>
      <c r="AQ732" s="17">
        <v>5.8491575666504503E-3</v>
      </c>
      <c r="AR732" s="17"/>
      <c r="AS732" s="17">
        <v>0.19619366544293301</v>
      </c>
      <c r="AT732" s="17">
        <v>9.7432843482526704E-2</v>
      </c>
      <c r="AU732" s="17"/>
      <c r="AV732" s="17">
        <v>0.217034422306842</v>
      </c>
      <c r="AW732" s="17">
        <v>2.1067649226708E-2</v>
      </c>
      <c r="AX732" s="17">
        <v>0.22083753800359601</v>
      </c>
      <c r="AY732" s="17"/>
      <c r="AZ732" s="17">
        <v>3.05306934674947E-2</v>
      </c>
      <c r="BA732" s="17">
        <v>0.16571434136159299</v>
      </c>
      <c r="BB732" s="17"/>
      <c r="BC732" s="17">
        <v>0.16943091167251301</v>
      </c>
      <c r="BD732" s="17">
        <v>0.128754831067106</v>
      </c>
      <c r="BE732" s="17"/>
      <c r="BF732" s="17">
        <v>0.15050389390468</v>
      </c>
      <c r="BG732" s="17">
        <v>7.0988143099427303E-2</v>
      </c>
      <c r="BH732" s="17"/>
      <c r="BI732" s="17">
        <v>0.105989598025892</v>
      </c>
      <c r="BJ732" s="17">
        <v>0.16946590514618401</v>
      </c>
      <c r="BK732" s="17"/>
      <c r="BL732" s="17">
        <v>0.239445958905385</v>
      </c>
      <c r="BM732" s="17">
        <v>0.100936621506342</v>
      </c>
      <c r="BN732" s="17">
        <v>0.1164877939209</v>
      </c>
      <c r="BO732" s="17">
        <v>5.8717276093134797E-2</v>
      </c>
    </row>
    <row r="733" spans="2:67" x14ac:dyDescent="0.35">
      <c r="B733" t="s">
        <v>362</v>
      </c>
      <c r="C733" s="17">
        <v>3.9239081036253697E-2</v>
      </c>
      <c r="D733" s="17">
        <v>4.3624961668376899E-3</v>
      </c>
      <c r="E733" s="17">
        <v>3.4805010246577797E-2</v>
      </c>
      <c r="F733" s="17">
        <v>0</v>
      </c>
      <c r="G733" s="17">
        <v>0</v>
      </c>
      <c r="H733" s="17">
        <v>0</v>
      </c>
      <c r="I733" s="17">
        <v>2.98662719832637E-3</v>
      </c>
      <c r="J733" s="17">
        <v>0</v>
      </c>
      <c r="K733" s="17">
        <v>0</v>
      </c>
      <c r="L733" s="17">
        <v>0</v>
      </c>
      <c r="M733" s="17">
        <v>4.4644518117026404E-3</v>
      </c>
      <c r="N733" s="17">
        <v>0</v>
      </c>
      <c r="O733" s="17">
        <v>0</v>
      </c>
      <c r="P733" s="17">
        <v>0.24020842167425299</v>
      </c>
      <c r="Q733" s="17">
        <v>0</v>
      </c>
      <c r="R733" s="17">
        <v>0.43343204731176099</v>
      </c>
      <c r="S733" s="17">
        <v>0</v>
      </c>
      <c r="T733" s="17"/>
      <c r="U733" s="17">
        <v>3.9691880829470498E-2</v>
      </c>
      <c r="V733" s="17">
        <v>4.2657958967968597E-2</v>
      </c>
      <c r="W733" s="17">
        <v>1.8938848333465399E-2</v>
      </c>
      <c r="X733" s="17">
        <v>2.6761977408920699E-2</v>
      </c>
      <c r="Y733" s="17"/>
      <c r="Z733" s="17">
        <v>0</v>
      </c>
      <c r="AA733" s="17">
        <v>0.18301407143082901</v>
      </c>
      <c r="AB733" s="17">
        <v>9.2170028128049999E-4</v>
      </c>
      <c r="AC733" s="17">
        <v>0.104449321424463</v>
      </c>
      <c r="AD733" s="17">
        <v>0</v>
      </c>
      <c r="AE733" s="17">
        <v>9.7146575786639603E-3</v>
      </c>
      <c r="AF733" s="17">
        <v>0</v>
      </c>
      <c r="AG733" s="17">
        <v>0</v>
      </c>
      <c r="AH733" s="17">
        <v>5.8745533951585199E-3</v>
      </c>
      <c r="AI733" s="17">
        <v>1.0913980357275199E-2</v>
      </c>
      <c r="AJ733" s="17"/>
      <c r="AK733" s="17">
        <v>4.9753965370210301E-3</v>
      </c>
      <c r="AL733" s="17">
        <v>5.83156444716161E-2</v>
      </c>
      <c r="AM733" s="17">
        <v>1.4448028622002101E-2</v>
      </c>
      <c r="AN733" s="17">
        <v>2.0073200612562099E-4</v>
      </c>
      <c r="AO733" s="17">
        <v>0</v>
      </c>
      <c r="AP733" s="17">
        <v>0.26396130198132101</v>
      </c>
      <c r="AQ733" s="17">
        <v>0</v>
      </c>
      <c r="AR733" s="17"/>
      <c r="AS733" s="17">
        <v>5.7683854558122201E-2</v>
      </c>
      <c r="AT733" s="17">
        <v>1.8745666966718401E-2</v>
      </c>
      <c r="AU733" s="17"/>
      <c r="AV733" s="17">
        <v>3.8637646305916801E-4</v>
      </c>
      <c r="AW733" s="17">
        <v>6.9822170987723794E-2</v>
      </c>
      <c r="AX733" s="17">
        <v>8.7166733735653298E-2</v>
      </c>
      <c r="AY733" s="17"/>
      <c r="AZ733" s="17">
        <v>7.2659275887331801E-2</v>
      </c>
      <c r="BA733" s="17">
        <v>3.4655900517331702E-2</v>
      </c>
      <c r="BB733" s="17"/>
      <c r="BC733" s="17">
        <v>3.3304102425609598E-2</v>
      </c>
      <c r="BD733" s="17">
        <v>4.5362853915824702E-2</v>
      </c>
      <c r="BE733" s="17"/>
      <c r="BF733" s="17">
        <v>3.9412914395704601E-2</v>
      </c>
      <c r="BG733" s="17">
        <v>2.6761977408920699E-2</v>
      </c>
      <c r="BH733" s="17"/>
      <c r="BI733" s="17">
        <v>9.42957913180201E-2</v>
      </c>
      <c r="BJ733" s="17">
        <v>1.38107465535842E-2</v>
      </c>
      <c r="BK733" s="17"/>
      <c r="BL733" s="17">
        <v>3.5551548589471898E-4</v>
      </c>
      <c r="BM733" s="17">
        <v>2.3234571284313402E-2</v>
      </c>
      <c r="BN733" s="17">
        <v>0.11360764495747699</v>
      </c>
      <c r="BO733" s="17">
        <v>0</v>
      </c>
    </row>
    <row r="734" spans="2:67" x14ac:dyDescent="0.35">
      <c r="B734" t="s">
        <v>111</v>
      </c>
      <c r="C734" s="17">
        <v>0</v>
      </c>
      <c r="D734" s="17">
        <v>0</v>
      </c>
      <c r="E734" s="17">
        <v>0</v>
      </c>
      <c r="F734" s="17">
        <v>0</v>
      </c>
      <c r="G734" s="17">
        <v>0</v>
      </c>
      <c r="H734" s="17">
        <v>0</v>
      </c>
      <c r="I734" s="17">
        <v>0</v>
      </c>
      <c r="J734" s="17">
        <v>0</v>
      </c>
      <c r="K734" s="17">
        <v>0</v>
      </c>
      <c r="L734" s="17">
        <v>0</v>
      </c>
      <c r="M734" s="17">
        <v>0</v>
      </c>
      <c r="N734" s="17">
        <v>0</v>
      </c>
      <c r="O734" s="17">
        <v>0</v>
      </c>
      <c r="P734" s="17">
        <v>0</v>
      </c>
      <c r="Q734" s="17">
        <v>0</v>
      </c>
      <c r="R734" s="17">
        <v>0</v>
      </c>
      <c r="S734" s="17">
        <v>0</v>
      </c>
      <c r="T734" s="17"/>
      <c r="U734" s="17">
        <v>0</v>
      </c>
      <c r="V734" s="17">
        <v>0</v>
      </c>
      <c r="W734" s="17">
        <v>0</v>
      </c>
      <c r="X734" s="17">
        <v>0</v>
      </c>
      <c r="Y734" s="17"/>
      <c r="Z734" s="17">
        <v>0</v>
      </c>
      <c r="AA734" s="17">
        <v>0</v>
      </c>
      <c r="AB734" s="17">
        <v>0</v>
      </c>
      <c r="AC734" s="17">
        <v>0</v>
      </c>
      <c r="AD734" s="17">
        <v>0</v>
      </c>
      <c r="AE734" s="17">
        <v>0</v>
      </c>
      <c r="AF734" s="17">
        <v>0</v>
      </c>
      <c r="AG734" s="17">
        <v>0</v>
      </c>
      <c r="AH734" s="17">
        <v>0</v>
      </c>
      <c r="AI734" s="17">
        <v>0</v>
      </c>
      <c r="AJ734" s="17"/>
      <c r="AK734" s="17">
        <v>0</v>
      </c>
      <c r="AL734" s="17">
        <v>0</v>
      </c>
      <c r="AM734" s="17">
        <v>0</v>
      </c>
      <c r="AN734" s="17">
        <v>0</v>
      </c>
      <c r="AO734" s="17">
        <v>0</v>
      </c>
      <c r="AP734" s="17">
        <v>0</v>
      </c>
      <c r="AQ734" s="17">
        <v>0</v>
      </c>
      <c r="AR734" s="17"/>
      <c r="AS734" s="17">
        <v>0</v>
      </c>
      <c r="AT734" s="17">
        <v>0</v>
      </c>
      <c r="AU734" s="17"/>
      <c r="AV734" s="17">
        <v>0</v>
      </c>
      <c r="AW734" s="17">
        <v>0</v>
      </c>
      <c r="AX734" s="17">
        <v>0</v>
      </c>
      <c r="AY734" s="17"/>
      <c r="AZ734" s="17">
        <v>0</v>
      </c>
      <c r="BA734" s="17">
        <v>0</v>
      </c>
      <c r="BB734" s="17"/>
      <c r="BC734" s="17">
        <v>0</v>
      </c>
      <c r="BD734" s="17">
        <v>0</v>
      </c>
      <c r="BE734" s="17"/>
      <c r="BF734" s="17">
        <v>0</v>
      </c>
      <c r="BG734" s="17">
        <v>0</v>
      </c>
      <c r="BH734" s="17"/>
      <c r="BI734" s="17">
        <v>0</v>
      </c>
      <c r="BJ734" s="17">
        <v>0</v>
      </c>
      <c r="BK734" s="17"/>
      <c r="BL734" s="17">
        <v>0</v>
      </c>
      <c r="BM734" s="17">
        <v>0</v>
      </c>
      <c r="BN734" s="17">
        <v>0</v>
      </c>
      <c r="BO734" s="17">
        <v>0</v>
      </c>
    </row>
    <row r="735" spans="2:67" x14ac:dyDescent="0.35">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17"/>
      <c r="BB735" s="17"/>
      <c r="BC735" s="17"/>
      <c r="BD735" s="17"/>
      <c r="BE735" s="17"/>
      <c r="BF735" s="17"/>
      <c r="BG735" s="17"/>
      <c r="BH735" s="17"/>
      <c r="BI735" s="17"/>
      <c r="BJ735" s="17"/>
      <c r="BK735" s="17"/>
      <c r="BL735" s="17"/>
      <c r="BM735" s="17"/>
      <c r="BN735" s="17"/>
      <c r="BO735" s="17"/>
    </row>
    <row r="736" spans="2:67" x14ac:dyDescent="0.35">
      <c r="B736" s="6" t="s">
        <v>371</v>
      </c>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17"/>
      <c r="BB736" s="17"/>
      <c r="BC736" s="17"/>
      <c r="BD736" s="17"/>
      <c r="BE736" s="17"/>
      <c r="BF736" s="17"/>
      <c r="BG736" s="17"/>
      <c r="BH736" s="17"/>
      <c r="BI736" s="17"/>
      <c r="BJ736" s="17"/>
      <c r="BK736" s="17"/>
      <c r="BL736" s="17"/>
      <c r="BM736" s="17"/>
      <c r="BN736" s="17"/>
      <c r="BO736" s="17"/>
    </row>
    <row r="737" spans="2:67" x14ac:dyDescent="0.35">
      <c r="B737" s="24" t="s">
        <v>708</v>
      </c>
      <c r="C737" s="17" t="s">
        <v>364</v>
      </c>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17"/>
      <c r="BB737" s="17"/>
      <c r="BC737" s="17"/>
      <c r="BD737" s="17"/>
      <c r="BE737" s="17"/>
      <c r="BF737" s="17"/>
      <c r="BG737" s="17"/>
      <c r="BH737" s="17"/>
      <c r="BI737" s="17"/>
      <c r="BJ737" s="17"/>
      <c r="BK737" s="17"/>
      <c r="BL737" s="17"/>
      <c r="BM737" s="17"/>
      <c r="BN737" s="17"/>
      <c r="BO737" s="17"/>
    </row>
    <row r="738" spans="2:67" x14ac:dyDescent="0.35">
      <c r="B738" t="s">
        <v>359</v>
      </c>
      <c r="C738" s="17">
        <v>0.462466047068185</v>
      </c>
      <c r="D738" s="17">
        <v>0.64489663266803399</v>
      </c>
      <c r="E738" s="17">
        <v>0.29194342821611902</v>
      </c>
      <c r="F738" s="17">
        <v>0.335714457725037</v>
      </c>
      <c r="G738" s="17">
        <v>9.6123089159736302E-2</v>
      </c>
      <c r="H738" s="17">
        <v>1</v>
      </c>
      <c r="I738" s="17">
        <v>0.174037908852575</v>
      </c>
      <c r="J738" s="17">
        <v>0.32036741505361899</v>
      </c>
      <c r="K738" s="17">
        <v>0.33333333333333298</v>
      </c>
      <c r="L738" s="17">
        <v>0.49741851515492702</v>
      </c>
      <c r="M738" s="17">
        <v>0.55783011999690701</v>
      </c>
      <c r="N738" s="17">
        <v>0.621107390271323</v>
      </c>
      <c r="O738" s="17">
        <v>0.94596485268627195</v>
      </c>
      <c r="P738" s="17">
        <v>0.98533724129799405</v>
      </c>
      <c r="Q738" s="17">
        <v>0.97648987150890298</v>
      </c>
      <c r="R738" s="17">
        <v>0.71492601566854397</v>
      </c>
      <c r="S738" s="17">
        <v>0.98670269823457202</v>
      </c>
      <c r="T738" s="17"/>
      <c r="U738" s="17">
        <v>0.45344311107789897</v>
      </c>
      <c r="V738" s="17">
        <v>0.479904596230457</v>
      </c>
      <c r="W738" s="17">
        <v>0.45002085893893601</v>
      </c>
      <c r="X738" s="17">
        <v>0.54384030153616902</v>
      </c>
      <c r="Y738" s="17"/>
      <c r="Z738" s="17">
        <v>0.3885639292243</v>
      </c>
      <c r="AA738" s="17">
        <v>0.31463837896135899</v>
      </c>
      <c r="AB738" s="17">
        <v>0.63389647496857804</v>
      </c>
      <c r="AC738" s="17">
        <v>0.781413836714965</v>
      </c>
      <c r="AD738" s="17">
        <v>0.58271239625862803</v>
      </c>
      <c r="AE738" s="17">
        <v>0.45529531111089599</v>
      </c>
      <c r="AF738" s="17">
        <v>0.43673072255422501</v>
      </c>
      <c r="AG738" s="17">
        <v>0.30723639495465699</v>
      </c>
      <c r="AH738" s="17">
        <v>0.51943571455709003</v>
      </c>
      <c r="AI738" s="17">
        <v>0.62296784864749799</v>
      </c>
      <c r="AJ738" s="17"/>
      <c r="AK738" s="17">
        <v>0.18778975325539601</v>
      </c>
      <c r="AL738" s="17">
        <v>0.58707532919893202</v>
      </c>
      <c r="AM738" s="17">
        <v>0.83814554065719804</v>
      </c>
      <c r="AN738" s="17">
        <v>0.39942122458061702</v>
      </c>
      <c r="AO738" s="17">
        <v>0.76094741341792604</v>
      </c>
      <c r="AP738" s="17">
        <v>0.32190916991621099</v>
      </c>
      <c r="AQ738" s="17">
        <v>0.38158325678724597</v>
      </c>
      <c r="AR738" s="17"/>
      <c r="AS738" s="17">
        <v>0.49800959177002102</v>
      </c>
      <c r="AT738" s="17">
        <v>0.424801972239926</v>
      </c>
      <c r="AU738" s="17"/>
      <c r="AV738" s="17">
        <v>0.53663756346953595</v>
      </c>
      <c r="AW738" s="17">
        <v>0.387887363626022</v>
      </c>
      <c r="AX738" s="17">
        <v>0.55184534461019097</v>
      </c>
      <c r="AY738" s="17"/>
      <c r="AZ738" s="17">
        <v>0.31871437353215598</v>
      </c>
      <c r="BA738" s="17">
        <v>0.47939771444851698</v>
      </c>
      <c r="BB738" s="17"/>
      <c r="BC738" s="17">
        <v>0.477038997258598</v>
      </c>
      <c r="BD738" s="17">
        <v>0.45277724345077702</v>
      </c>
      <c r="BE738" s="17"/>
      <c r="BF738" s="17">
        <v>0.46146307499846401</v>
      </c>
      <c r="BG738" s="17">
        <v>0.54384030153616902</v>
      </c>
      <c r="BH738" s="17"/>
      <c r="BI738" s="17">
        <v>0.57661102511016804</v>
      </c>
      <c r="BJ738" s="17">
        <v>0.40365798829375099</v>
      </c>
      <c r="BK738" s="17"/>
      <c r="BL738" s="17">
        <v>0.47373113070571399</v>
      </c>
      <c r="BM738" s="17">
        <v>0.370102890521815</v>
      </c>
      <c r="BN738" s="17">
        <v>0.57724495450069702</v>
      </c>
      <c r="BO738" s="17">
        <v>0.244916017260839</v>
      </c>
    </row>
    <row r="739" spans="2:67" x14ac:dyDescent="0.35">
      <c r="B739" t="s">
        <v>360</v>
      </c>
      <c r="C739" s="17">
        <v>0.39112913319781001</v>
      </c>
      <c r="D739" s="17">
        <v>0.169964625877953</v>
      </c>
      <c r="E739" s="17">
        <v>0.61600336072710804</v>
      </c>
      <c r="F739" s="17">
        <v>0.66390826981793605</v>
      </c>
      <c r="G739" s="17">
        <v>0.55703959539527803</v>
      </c>
      <c r="H739" s="17">
        <v>0</v>
      </c>
      <c r="I739" s="17">
        <v>0.74619210940687797</v>
      </c>
      <c r="J739" s="17">
        <v>0.38178116489473402</v>
      </c>
      <c r="K739" s="17">
        <v>0.66666666666666696</v>
      </c>
      <c r="L739" s="17">
        <v>0.47974958270186302</v>
      </c>
      <c r="M739" s="17">
        <v>0.29420039873196502</v>
      </c>
      <c r="N739" s="17">
        <v>0.19300640500991501</v>
      </c>
      <c r="O739" s="17">
        <v>5.4035147313728403E-2</v>
      </c>
      <c r="P739" s="17">
        <v>1.09970690265043E-2</v>
      </c>
      <c r="Q739" s="17">
        <v>2.3510128491097199E-2</v>
      </c>
      <c r="R739" s="17">
        <v>6.6190615030816205E-2</v>
      </c>
      <c r="S739" s="17">
        <v>1.32973017654281E-2</v>
      </c>
      <c r="T739" s="17"/>
      <c r="U739" s="17">
        <v>0.36285603075836997</v>
      </c>
      <c r="V739" s="17">
        <v>0.43996119025692998</v>
      </c>
      <c r="W739" s="17">
        <v>0.45206533252952902</v>
      </c>
      <c r="X739" s="17">
        <v>0.39043003959181499</v>
      </c>
      <c r="Y739" s="17"/>
      <c r="Z739" s="17">
        <v>0.405954835795164</v>
      </c>
      <c r="AA739" s="17">
        <v>0.59356761508742495</v>
      </c>
      <c r="AB739" s="17">
        <v>0.36511873958756103</v>
      </c>
      <c r="AC739" s="17">
        <v>0.13592246840245301</v>
      </c>
      <c r="AD739" s="17">
        <v>0.41138758167208</v>
      </c>
      <c r="AE739" s="17">
        <v>0.40431278191373698</v>
      </c>
      <c r="AF739" s="17">
        <v>0.458993152201293</v>
      </c>
      <c r="AG739" s="17">
        <v>0.69276360504534296</v>
      </c>
      <c r="AH739" s="17">
        <v>0.45009805999367197</v>
      </c>
      <c r="AI739" s="17">
        <v>0.356754975755735</v>
      </c>
      <c r="AJ739" s="17"/>
      <c r="AK739" s="17">
        <v>0.239994814873978</v>
      </c>
      <c r="AL739" s="17">
        <v>0.116992763592823</v>
      </c>
      <c r="AM739" s="17">
        <v>0.15911450522433199</v>
      </c>
      <c r="AN739" s="17">
        <v>0.514910226588152</v>
      </c>
      <c r="AO739" s="17">
        <v>0.21848008384456999</v>
      </c>
      <c r="AP739" s="17">
        <v>0.66825945095141703</v>
      </c>
      <c r="AQ739" s="17">
        <v>0.61767671264761204</v>
      </c>
      <c r="AR739" s="17"/>
      <c r="AS739" s="17">
        <v>0.34618938820285799</v>
      </c>
      <c r="AT739" s="17">
        <v>0.43874998622334799</v>
      </c>
      <c r="AU739" s="17"/>
      <c r="AV739" s="17">
        <v>0.44418442897495097</v>
      </c>
      <c r="AW739" s="17">
        <v>0.55193460437055597</v>
      </c>
      <c r="AX739" s="17">
        <v>0.234072297924451</v>
      </c>
      <c r="AY739" s="17"/>
      <c r="AZ739" s="17">
        <v>0.67238405672613</v>
      </c>
      <c r="BA739" s="17">
        <v>0.35800176363665598</v>
      </c>
      <c r="BB739" s="17"/>
      <c r="BC739" s="17">
        <v>0.39863897586170599</v>
      </c>
      <c r="BD739" s="17">
        <v>0.38613622580312301</v>
      </c>
      <c r="BE739" s="17"/>
      <c r="BF739" s="17">
        <v>0.39113774982189498</v>
      </c>
      <c r="BG739" s="17">
        <v>0.39043003959181499</v>
      </c>
      <c r="BH739" s="17"/>
      <c r="BI739" s="17">
        <v>0.34441181447496</v>
      </c>
      <c r="BJ739" s="17">
        <v>0.415198127492302</v>
      </c>
      <c r="BK739" s="17"/>
      <c r="BL739" s="17">
        <v>0.166632883320815</v>
      </c>
      <c r="BM739" s="17">
        <v>0.38940899526667999</v>
      </c>
      <c r="BN739" s="17">
        <v>0.40191728661967202</v>
      </c>
      <c r="BO739" s="17">
        <v>0.73960342341720098</v>
      </c>
    </row>
    <row r="740" spans="2:67" x14ac:dyDescent="0.35">
      <c r="B740" t="s">
        <v>361</v>
      </c>
      <c r="C740" s="17">
        <v>0.10417083553647399</v>
      </c>
      <c r="D740" s="17">
        <v>0.18513874145401299</v>
      </c>
      <c r="E740" s="17">
        <v>6.2534411005641596E-2</v>
      </c>
      <c r="F740" s="17">
        <v>3.7727245702664402E-4</v>
      </c>
      <c r="G740" s="17">
        <v>0.34683731544498603</v>
      </c>
      <c r="H740" s="17">
        <v>0</v>
      </c>
      <c r="I740" s="17">
        <v>9.6652969143202292E-3</v>
      </c>
      <c r="J740" s="17">
        <v>0.14937324553183501</v>
      </c>
      <c r="K740" s="17">
        <v>0</v>
      </c>
      <c r="L740" s="17">
        <v>2.1359491105454501E-2</v>
      </c>
      <c r="M740" s="17">
        <v>0.14796948127112799</v>
      </c>
      <c r="N740" s="17">
        <v>0.18588620471876199</v>
      </c>
      <c r="O740" s="17">
        <v>0</v>
      </c>
      <c r="P740" s="17">
        <v>3.6656896755014401E-3</v>
      </c>
      <c r="Q740" s="17">
        <v>0</v>
      </c>
      <c r="R740" s="17">
        <v>0</v>
      </c>
      <c r="S740" s="17">
        <v>0</v>
      </c>
      <c r="T740" s="17"/>
      <c r="U740" s="17">
        <v>0.13056192147437101</v>
      </c>
      <c r="V740" s="17">
        <v>5.8891596195724198E-2</v>
      </c>
      <c r="W740" s="17">
        <v>5.72440427705301E-2</v>
      </c>
      <c r="X740" s="17">
        <v>5.7234706468791301E-2</v>
      </c>
      <c r="Y740" s="17"/>
      <c r="Z740" s="17">
        <v>0.15627662416702801</v>
      </c>
      <c r="AA740" s="17">
        <v>9.1794005951216201E-2</v>
      </c>
      <c r="AB740" s="17">
        <v>9.8478544386121402E-4</v>
      </c>
      <c r="AC740" s="17">
        <v>8.2663694882582003E-2</v>
      </c>
      <c r="AD740" s="17">
        <v>5.9000220692922104E-3</v>
      </c>
      <c r="AE740" s="17">
        <v>0.107886127255966</v>
      </c>
      <c r="AF740" s="17">
        <v>9.7370169286246894E-2</v>
      </c>
      <c r="AG740" s="17">
        <v>0</v>
      </c>
      <c r="AH740" s="17">
        <v>3.0466225449237602E-2</v>
      </c>
      <c r="AI740" s="17">
        <v>2.02771755967679E-2</v>
      </c>
      <c r="AJ740" s="17"/>
      <c r="AK740" s="17">
        <v>0.422628012694797</v>
      </c>
      <c r="AL740" s="17">
        <v>0.29593190720824503</v>
      </c>
      <c r="AM740" s="17">
        <v>2.73995411847054E-3</v>
      </c>
      <c r="AN740" s="17">
        <v>8.3863405905477403E-2</v>
      </c>
      <c r="AO740" s="17">
        <v>9.3398549322201308E-3</v>
      </c>
      <c r="AP740" s="17">
        <v>9.8313791323716895E-3</v>
      </c>
      <c r="AQ740" s="17">
        <v>7.4003056514151499E-4</v>
      </c>
      <c r="AR740" s="17"/>
      <c r="AS740" s="17">
        <v>0.118291571199777</v>
      </c>
      <c r="AT740" s="17">
        <v>8.9207655889811305E-2</v>
      </c>
      <c r="AU740" s="17"/>
      <c r="AV740" s="17">
        <v>8.7128626048406706E-3</v>
      </c>
      <c r="AW740" s="17">
        <v>6.0178032003421797E-2</v>
      </c>
      <c r="AX740" s="17">
        <v>0.144142711442734</v>
      </c>
      <c r="AY740" s="17"/>
      <c r="AZ740" s="17">
        <v>8.2423036224831599E-3</v>
      </c>
      <c r="BA740" s="17">
        <v>0.115469695262404</v>
      </c>
      <c r="BB740" s="17"/>
      <c r="BC740" s="17">
        <v>6.0946693849935001E-2</v>
      </c>
      <c r="BD740" s="17">
        <v>0.132908339944287</v>
      </c>
      <c r="BE740" s="17"/>
      <c r="BF740" s="17">
        <v>0.104749343159351</v>
      </c>
      <c r="BG740" s="17">
        <v>5.7234706468791301E-2</v>
      </c>
      <c r="BH740" s="17"/>
      <c r="BI740" s="17">
        <v>5.5343293156378398E-2</v>
      </c>
      <c r="BJ740" s="17">
        <v>0.12932702752455799</v>
      </c>
      <c r="BK740" s="17"/>
      <c r="BL740" s="17">
        <v>0.20833236270084199</v>
      </c>
      <c r="BM740" s="17">
        <v>0.195313009928579</v>
      </c>
      <c r="BN740" s="17">
        <v>4.5162832038347098E-3</v>
      </c>
      <c r="BO740" s="17">
        <v>1.54805593219597E-2</v>
      </c>
    </row>
    <row r="741" spans="2:67" x14ac:dyDescent="0.35">
      <c r="B741" t="s">
        <v>362</v>
      </c>
      <c r="C741" s="17">
        <v>6.2101769099902999E-4</v>
      </c>
      <c r="D741" s="17">
        <v>0</v>
      </c>
      <c r="E741" s="17">
        <v>0</v>
      </c>
      <c r="F741" s="17">
        <v>0</v>
      </c>
      <c r="G741" s="17">
        <v>0</v>
      </c>
      <c r="H741" s="17">
        <v>0</v>
      </c>
      <c r="I741" s="17">
        <v>0</v>
      </c>
      <c r="J741" s="17">
        <v>4.3281078516424704E-3</v>
      </c>
      <c r="K741" s="17">
        <v>0</v>
      </c>
      <c r="L741" s="17">
        <v>1.4724110377554E-3</v>
      </c>
      <c r="M741" s="17">
        <v>0</v>
      </c>
      <c r="N741" s="17">
        <v>0</v>
      </c>
      <c r="O741" s="17">
        <v>0</v>
      </c>
      <c r="P741" s="17">
        <v>0</v>
      </c>
      <c r="Q741" s="17">
        <v>0</v>
      </c>
      <c r="R741" s="17">
        <v>4.5210175806331899E-4</v>
      </c>
      <c r="S741" s="17">
        <v>0</v>
      </c>
      <c r="T741" s="17"/>
      <c r="U741" s="17">
        <v>0</v>
      </c>
      <c r="V741" s="17">
        <v>0</v>
      </c>
      <c r="W741" s="17">
        <v>1.0578395931551699E-2</v>
      </c>
      <c r="X741" s="17">
        <v>8.4949524032248407E-3</v>
      </c>
      <c r="Y741" s="17"/>
      <c r="Z741" s="17">
        <v>0</v>
      </c>
      <c r="AA741" s="17">
        <v>0</v>
      </c>
      <c r="AB741" s="17">
        <v>0</v>
      </c>
      <c r="AC741" s="17">
        <v>0</v>
      </c>
      <c r="AD741" s="17">
        <v>0</v>
      </c>
      <c r="AE741" s="17">
        <v>1.4646063160277201E-3</v>
      </c>
      <c r="AF741" s="17">
        <v>6.9059559582348596E-3</v>
      </c>
      <c r="AG741" s="17">
        <v>0</v>
      </c>
      <c r="AH741" s="17">
        <v>0</v>
      </c>
      <c r="AI741" s="17">
        <v>0</v>
      </c>
      <c r="AJ741" s="17"/>
      <c r="AK741" s="17">
        <v>6.3066646370011899E-4</v>
      </c>
      <c r="AL741" s="17">
        <v>0</v>
      </c>
      <c r="AM741" s="17">
        <v>0</v>
      </c>
      <c r="AN741" s="17">
        <v>1.80514292575392E-3</v>
      </c>
      <c r="AO741" s="17">
        <v>0</v>
      </c>
      <c r="AP741" s="17">
        <v>0</v>
      </c>
      <c r="AQ741" s="17">
        <v>0</v>
      </c>
      <c r="AR741" s="17"/>
      <c r="AS741" s="17">
        <v>1.14106279078369E-3</v>
      </c>
      <c r="AT741" s="17">
        <v>6.9946667648131006E-5</v>
      </c>
      <c r="AU741" s="17"/>
      <c r="AV741" s="17">
        <v>4.71525910936759E-4</v>
      </c>
      <c r="AW741" s="17">
        <v>0</v>
      </c>
      <c r="AX741" s="17">
        <v>2.0387261095483398E-3</v>
      </c>
      <c r="AY741" s="17"/>
      <c r="AZ741" s="17">
        <v>6.5926611923071996E-4</v>
      </c>
      <c r="BA741" s="17">
        <v>6.1651263273633701E-4</v>
      </c>
      <c r="BB741" s="17"/>
      <c r="BC741" s="17">
        <v>2.5899695678338201E-4</v>
      </c>
      <c r="BD741" s="17">
        <v>8.6170662175186804E-4</v>
      </c>
      <c r="BE741" s="17"/>
      <c r="BF741" s="17">
        <v>5.2396811866443004E-4</v>
      </c>
      <c r="BG741" s="17">
        <v>8.4949524032248407E-3</v>
      </c>
      <c r="BH741" s="17"/>
      <c r="BI741" s="17">
        <v>2.0430593398351599E-4</v>
      </c>
      <c r="BJ741" s="17">
        <v>8.3570965484130002E-4</v>
      </c>
      <c r="BK741" s="17"/>
      <c r="BL741" s="17">
        <v>2.9748467004930802E-4</v>
      </c>
      <c r="BM741" s="17">
        <v>1.74837324443345E-4</v>
      </c>
      <c r="BN741" s="17">
        <v>1.20479062019982E-3</v>
      </c>
      <c r="BO741" s="17">
        <v>0</v>
      </c>
    </row>
    <row r="742" spans="2:67" x14ac:dyDescent="0.35">
      <c r="B742" t="s">
        <v>111</v>
      </c>
      <c r="C742" s="17">
        <v>4.1612966506532498E-2</v>
      </c>
      <c r="D742" s="17">
        <v>0</v>
      </c>
      <c r="E742" s="17">
        <v>2.95188000511305E-2</v>
      </c>
      <c r="F742" s="17">
        <v>0</v>
      </c>
      <c r="G742" s="17">
        <v>0</v>
      </c>
      <c r="H742" s="17">
        <v>0</v>
      </c>
      <c r="I742" s="17">
        <v>7.0104684826227198E-2</v>
      </c>
      <c r="J742" s="17">
        <v>0.14415006666817001</v>
      </c>
      <c r="K742" s="17">
        <v>0</v>
      </c>
      <c r="L742" s="17">
        <v>0</v>
      </c>
      <c r="M742" s="17">
        <v>0</v>
      </c>
      <c r="N742" s="17">
        <v>0</v>
      </c>
      <c r="O742" s="17">
        <v>0</v>
      </c>
      <c r="P742" s="17">
        <v>0</v>
      </c>
      <c r="Q742" s="17">
        <v>0</v>
      </c>
      <c r="R742" s="17">
        <v>0.218431267542576</v>
      </c>
      <c r="S742" s="17">
        <v>0</v>
      </c>
      <c r="T742" s="17"/>
      <c r="U742" s="17">
        <v>5.3138936689360199E-2</v>
      </c>
      <c r="V742" s="17">
        <v>2.1242617316889499E-2</v>
      </c>
      <c r="W742" s="17">
        <v>3.0091369829452999E-2</v>
      </c>
      <c r="X742" s="17">
        <v>0</v>
      </c>
      <c r="Y742" s="17"/>
      <c r="Z742" s="17">
        <v>4.92046108135075E-2</v>
      </c>
      <c r="AA742" s="17">
        <v>0</v>
      </c>
      <c r="AB742" s="17">
        <v>0</v>
      </c>
      <c r="AC742" s="17">
        <v>0</v>
      </c>
      <c r="AD742" s="17">
        <v>0</v>
      </c>
      <c r="AE742" s="17">
        <v>3.1041173403373701E-2</v>
      </c>
      <c r="AF742" s="17">
        <v>0</v>
      </c>
      <c r="AG742" s="17">
        <v>0</v>
      </c>
      <c r="AH742" s="17">
        <v>0</v>
      </c>
      <c r="AI742" s="17">
        <v>0</v>
      </c>
      <c r="AJ742" s="17"/>
      <c r="AK742" s="17">
        <v>0.14895675271212999</v>
      </c>
      <c r="AL742" s="17">
        <v>0</v>
      </c>
      <c r="AM742" s="17">
        <v>0</v>
      </c>
      <c r="AN742" s="17">
        <v>0</v>
      </c>
      <c r="AO742" s="17">
        <v>1.1232647805284501E-2</v>
      </c>
      <c r="AP742" s="17">
        <v>0</v>
      </c>
      <c r="AQ742" s="17">
        <v>0</v>
      </c>
      <c r="AR742" s="17"/>
      <c r="AS742" s="17">
        <v>3.6368386036560403E-2</v>
      </c>
      <c r="AT742" s="17">
        <v>4.7170438979266899E-2</v>
      </c>
      <c r="AU742" s="17"/>
      <c r="AV742" s="17">
        <v>9.9936190397356302E-3</v>
      </c>
      <c r="AW742" s="17">
        <v>0</v>
      </c>
      <c r="AX742" s="17">
        <v>6.7900919913075994E-2</v>
      </c>
      <c r="AY742" s="17"/>
      <c r="AZ742" s="17">
        <v>0</v>
      </c>
      <c r="BA742" s="17">
        <v>4.6514314019686399E-2</v>
      </c>
      <c r="BB742" s="17"/>
      <c r="BC742" s="17">
        <v>6.3116336072976897E-2</v>
      </c>
      <c r="BD742" s="17">
        <v>2.7316484180060101E-2</v>
      </c>
      <c r="BE742" s="17"/>
      <c r="BF742" s="17">
        <v>4.2125863901625503E-2</v>
      </c>
      <c r="BG742" s="17">
        <v>0</v>
      </c>
      <c r="BH742" s="17"/>
      <c r="BI742" s="17">
        <v>2.3429561324510201E-2</v>
      </c>
      <c r="BJ742" s="17">
        <v>5.09811470345485E-2</v>
      </c>
      <c r="BK742" s="17"/>
      <c r="BL742" s="17">
        <v>0.151006138602579</v>
      </c>
      <c r="BM742" s="17">
        <v>4.5000266958482603E-2</v>
      </c>
      <c r="BN742" s="17">
        <v>1.51166850555961E-2</v>
      </c>
      <c r="BO742" s="17">
        <v>0</v>
      </c>
    </row>
    <row r="743" spans="2:67" x14ac:dyDescent="0.35">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17"/>
      <c r="BB743" s="17"/>
      <c r="BC743" s="17"/>
      <c r="BD743" s="17"/>
      <c r="BE743" s="17"/>
      <c r="BF743" s="17"/>
      <c r="BG743" s="17"/>
      <c r="BH743" s="17"/>
      <c r="BI743" s="17"/>
      <c r="BJ743" s="17"/>
      <c r="BK743" s="17"/>
      <c r="BL743" s="17"/>
      <c r="BM743" s="17"/>
      <c r="BN743" s="17"/>
      <c r="BO743" s="17"/>
    </row>
    <row r="744" spans="2:67" x14ac:dyDescent="0.35">
      <c r="B744" s="6" t="s">
        <v>372</v>
      </c>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17"/>
      <c r="BB744" s="17"/>
      <c r="BC744" s="17"/>
      <c r="BD744" s="17"/>
      <c r="BE744" s="17"/>
      <c r="BF744" s="17"/>
      <c r="BG744" s="17"/>
      <c r="BH744" s="17"/>
      <c r="BI744" s="17"/>
      <c r="BJ744" s="17"/>
      <c r="BK744" s="17"/>
      <c r="BL744" s="17"/>
      <c r="BM744" s="17"/>
      <c r="BN744" s="17"/>
      <c r="BO744" s="17"/>
    </row>
    <row r="745" spans="2:67" x14ac:dyDescent="0.35">
      <c r="B745" s="24" t="s">
        <v>709</v>
      </c>
      <c r="C745" s="17" t="s">
        <v>364</v>
      </c>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17"/>
      <c r="BB745" s="17"/>
      <c r="BC745" s="17"/>
      <c r="BD745" s="17"/>
      <c r="BE745" s="17"/>
      <c r="BF745" s="17"/>
      <c r="BG745" s="17"/>
      <c r="BH745" s="17"/>
      <c r="BI745" s="17"/>
      <c r="BJ745" s="17"/>
      <c r="BK745" s="17"/>
      <c r="BL745" s="17"/>
      <c r="BM745" s="17"/>
      <c r="BN745" s="17"/>
      <c r="BO745" s="17"/>
    </row>
    <row r="746" spans="2:67" x14ac:dyDescent="0.35">
      <c r="B746" t="s">
        <v>359</v>
      </c>
      <c r="C746" s="17">
        <v>0.36569032461839601</v>
      </c>
      <c r="D746" s="17">
        <v>0.636175689239866</v>
      </c>
      <c r="E746" s="17">
        <v>0.272746615623637</v>
      </c>
      <c r="F746" s="17">
        <v>2.1879216745303E-2</v>
      </c>
      <c r="G746" s="17">
        <v>0.112219663279922</v>
      </c>
      <c r="H746" s="17" t="s">
        <v>107</v>
      </c>
      <c r="I746" s="17">
        <v>0.87218694450801604</v>
      </c>
      <c r="J746" s="17">
        <v>0.50971016946395498</v>
      </c>
      <c r="K746" s="17">
        <v>0</v>
      </c>
      <c r="L746" s="17">
        <v>0.51051600999709301</v>
      </c>
      <c r="M746" s="17">
        <v>0.31806335782919398</v>
      </c>
      <c r="N746" s="17">
        <v>0.34736268547305799</v>
      </c>
      <c r="O746" s="17">
        <v>0.15379510100239099</v>
      </c>
      <c r="P746" s="17">
        <v>0.29349487363550403</v>
      </c>
      <c r="Q746" s="17">
        <v>0.99800260747535197</v>
      </c>
      <c r="R746" s="17">
        <v>0.55265704594674903</v>
      </c>
      <c r="S746" s="17">
        <v>1.33863026181465E-2</v>
      </c>
      <c r="T746" s="17"/>
      <c r="U746" s="17">
        <v>0.33883168877272601</v>
      </c>
      <c r="V746" s="17">
        <v>0.36726298131498197</v>
      </c>
      <c r="W746" s="17">
        <v>0.51573326138731101</v>
      </c>
      <c r="X746" s="17">
        <v>0.58715614445314301</v>
      </c>
      <c r="Y746" s="17"/>
      <c r="Z746" s="17">
        <v>0.388150303699346</v>
      </c>
      <c r="AA746" s="17">
        <v>0.27086516747344902</v>
      </c>
      <c r="AB746" s="17">
        <v>0.39459837598048503</v>
      </c>
      <c r="AC746" s="17">
        <v>0.54782374928605004</v>
      </c>
      <c r="AD746" s="17">
        <v>0.74960996891670695</v>
      </c>
      <c r="AE746" s="17">
        <v>0.21040434024053001</v>
      </c>
      <c r="AF746" s="17">
        <v>0.55932029580378795</v>
      </c>
      <c r="AG746" s="17">
        <v>0.23082444262086699</v>
      </c>
      <c r="AH746" s="17">
        <v>0.27469185720815997</v>
      </c>
      <c r="AI746" s="17">
        <v>0.52544444756587605</v>
      </c>
      <c r="AJ746" s="17"/>
      <c r="AK746" s="17">
        <v>1.86520447350586E-2</v>
      </c>
      <c r="AL746" s="17">
        <v>0.72996330160398004</v>
      </c>
      <c r="AM746" s="17">
        <v>0.75840249004470695</v>
      </c>
      <c r="AN746" s="17">
        <v>0.213803774231835</v>
      </c>
      <c r="AO746" s="17">
        <v>0.53261147094640504</v>
      </c>
      <c r="AP746" s="17">
        <v>0.49823156965863502</v>
      </c>
      <c r="AQ746" s="17">
        <v>0.36624062062769602</v>
      </c>
      <c r="AR746" s="17"/>
      <c r="AS746" s="17">
        <v>0.44482580516952402</v>
      </c>
      <c r="AT746" s="17">
        <v>0.27346450765706498</v>
      </c>
      <c r="AU746" s="17"/>
      <c r="AV746" s="17">
        <v>0.60718643181510401</v>
      </c>
      <c r="AW746" s="17">
        <v>0.31474383480461399</v>
      </c>
      <c r="AX746" s="17">
        <v>0.395611832722988</v>
      </c>
      <c r="AY746" s="17"/>
      <c r="AZ746" s="17">
        <v>0.38413347313020701</v>
      </c>
      <c r="BA746" s="17">
        <v>0.36260355795726001</v>
      </c>
      <c r="BB746" s="17"/>
      <c r="BC746" s="17">
        <v>0.41551277441595802</v>
      </c>
      <c r="BD746" s="17">
        <v>0.32601230835003298</v>
      </c>
      <c r="BE746" s="17"/>
      <c r="BF746" s="17">
        <v>0.36126998366611901</v>
      </c>
      <c r="BG746" s="17">
        <v>0.58715614445314301</v>
      </c>
      <c r="BH746" s="17"/>
      <c r="BI746" s="17">
        <v>0.393840556826622</v>
      </c>
      <c r="BJ746" s="17">
        <v>0.34423485513615498</v>
      </c>
      <c r="BK746" s="17"/>
      <c r="BL746" s="17">
        <v>0.20133352250189199</v>
      </c>
      <c r="BM746" s="17">
        <v>0.20348215848006701</v>
      </c>
      <c r="BN746" s="17">
        <v>0.49175899724125099</v>
      </c>
      <c r="BO746" s="17">
        <v>0.42967421472960099</v>
      </c>
    </row>
    <row r="747" spans="2:67" x14ac:dyDescent="0.35">
      <c r="B747" t="s">
        <v>360</v>
      </c>
      <c r="C747" s="17">
        <v>0.51067254570532405</v>
      </c>
      <c r="D747" s="17">
        <v>0.25144706681647699</v>
      </c>
      <c r="E747" s="17">
        <v>0.69768776102772601</v>
      </c>
      <c r="F747" s="17">
        <v>0.79562313311204702</v>
      </c>
      <c r="G747" s="17">
        <v>0.88778033672007794</v>
      </c>
      <c r="H747" s="17" t="s">
        <v>107</v>
      </c>
      <c r="I747" s="17">
        <v>0.116938344090576</v>
      </c>
      <c r="J747" s="17">
        <v>0.488411227438389</v>
      </c>
      <c r="K747" s="17">
        <v>0.66666666666666696</v>
      </c>
      <c r="L747" s="17">
        <v>0.48798170286046499</v>
      </c>
      <c r="M747" s="17">
        <v>0.371244687335052</v>
      </c>
      <c r="N747" s="17">
        <v>0.65263731452694196</v>
      </c>
      <c r="O747" s="17">
        <v>0.84620489899760898</v>
      </c>
      <c r="P747" s="17">
        <v>0.16204069816438699</v>
      </c>
      <c r="Q747" s="17">
        <v>1.9973925246485301E-3</v>
      </c>
      <c r="R747" s="17">
        <v>0.44734295405324997</v>
      </c>
      <c r="S747" s="17">
        <v>0.98661369738185301</v>
      </c>
      <c r="T747" s="17"/>
      <c r="U747" s="17">
        <v>0.54498295596465396</v>
      </c>
      <c r="V747" s="17">
        <v>0.48012178927914201</v>
      </c>
      <c r="W747" s="17">
        <v>0.43278527616604301</v>
      </c>
      <c r="X747" s="17">
        <v>0.33023100901297198</v>
      </c>
      <c r="Y747" s="17"/>
      <c r="Z747" s="17">
        <v>0.60861047074211805</v>
      </c>
      <c r="AA747" s="17">
        <v>0.49896396746239002</v>
      </c>
      <c r="AB747" s="17">
        <v>0.59578608183680104</v>
      </c>
      <c r="AC747" s="17">
        <v>0.327442300736975</v>
      </c>
      <c r="AD747" s="17">
        <v>0.24963055864959699</v>
      </c>
      <c r="AE747" s="17">
        <v>0.43737520583023998</v>
      </c>
      <c r="AF747" s="17">
        <v>0.437407711381749</v>
      </c>
      <c r="AG747" s="17">
        <v>0.76428204735024796</v>
      </c>
      <c r="AH747" s="17">
        <v>0.71714240453489997</v>
      </c>
      <c r="AI747" s="17">
        <v>0.43358012044187899</v>
      </c>
      <c r="AJ747" s="17"/>
      <c r="AK747" s="17">
        <v>0.40866006882313799</v>
      </c>
      <c r="AL747" s="17">
        <v>0.260532603269642</v>
      </c>
      <c r="AM747" s="17">
        <v>8.0995420328279305E-2</v>
      </c>
      <c r="AN747" s="17">
        <v>0.73482667843143401</v>
      </c>
      <c r="AO747" s="17">
        <v>0.45128012087784602</v>
      </c>
      <c r="AP747" s="17">
        <v>0.49795102658254897</v>
      </c>
      <c r="AQ747" s="17">
        <v>0.58566329915928805</v>
      </c>
      <c r="AR747" s="17"/>
      <c r="AS747" s="17">
        <v>0.43806322732691799</v>
      </c>
      <c r="AT747" s="17">
        <v>0.59529266375878498</v>
      </c>
      <c r="AU747" s="17"/>
      <c r="AV747" s="17">
        <v>0.13257245432317299</v>
      </c>
      <c r="AW747" s="17">
        <v>0.61809536523673603</v>
      </c>
      <c r="AX747" s="17">
        <v>0.57225145620163498</v>
      </c>
      <c r="AY747" s="17"/>
      <c r="AZ747" s="17">
        <v>0.612639159737701</v>
      </c>
      <c r="BA747" s="17">
        <v>0.49360674240484598</v>
      </c>
      <c r="BB747" s="17"/>
      <c r="BC747" s="17">
        <v>0.52778535864580101</v>
      </c>
      <c r="BD747" s="17">
        <v>0.49704410164027701</v>
      </c>
      <c r="BE747" s="17"/>
      <c r="BF747" s="17">
        <v>0.51427406360423999</v>
      </c>
      <c r="BG747" s="17">
        <v>0.33023100901297198</v>
      </c>
      <c r="BH747" s="17"/>
      <c r="BI747" s="17">
        <v>0.49598910705794103</v>
      </c>
      <c r="BJ747" s="17">
        <v>0.52186393011249199</v>
      </c>
      <c r="BK747" s="17"/>
      <c r="BL747" s="17">
        <v>0.79731619392256403</v>
      </c>
      <c r="BM747" s="17">
        <v>0.50706498204565298</v>
      </c>
      <c r="BN747" s="17">
        <v>0.47320025732800902</v>
      </c>
      <c r="BO747" s="17">
        <v>0.56727533188786206</v>
      </c>
    </row>
    <row r="748" spans="2:67" x14ac:dyDescent="0.35">
      <c r="B748" t="s">
        <v>361</v>
      </c>
      <c r="C748" s="17">
        <v>8.5835773393289502E-2</v>
      </c>
      <c r="D748" s="17">
        <v>0.11161488082280401</v>
      </c>
      <c r="E748" s="17">
        <v>6.6241137423044005E-4</v>
      </c>
      <c r="F748" s="17">
        <v>0.18249765014264999</v>
      </c>
      <c r="G748" s="17">
        <v>0</v>
      </c>
      <c r="H748" s="17" t="s">
        <v>107</v>
      </c>
      <c r="I748" s="17">
        <v>1.08747114014075E-2</v>
      </c>
      <c r="J748" s="17">
        <v>6.2620103255196205E-4</v>
      </c>
      <c r="K748" s="17">
        <v>0.33333333333333298</v>
      </c>
      <c r="L748" s="17">
        <v>1.50228714244181E-3</v>
      </c>
      <c r="M748" s="17">
        <v>0.14625294531000399</v>
      </c>
      <c r="N748" s="17">
        <v>0</v>
      </c>
      <c r="O748" s="17">
        <v>0</v>
      </c>
      <c r="P748" s="17">
        <v>0.54337255723146405</v>
      </c>
      <c r="Q748" s="17">
        <v>0</v>
      </c>
      <c r="R748" s="17">
        <v>0</v>
      </c>
      <c r="S748" s="17">
        <v>0</v>
      </c>
      <c r="T748" s="17"/>
      <c r="U748" s="17">
        <v>6.7098672058496497E-2</v>
      </c>
      <c r="V748" s="17">
        <v>0.124337271894325</v>
      </c>
      <c r="W748" s="17">
        <v>5.1481462446645497E-2</v>
      </c>
      <c r="X748" s="17">
        <v>7.0520175881775199E-2</v>
      </c>
      <c r="Y748" s="17"/>
      <c r="Z748" s="17">
        <v>3.23922555853602E-3</v>
      </c>
      <c r="AA748" s="17">
        <v>0.23017086506416001</v>
      </c>
      <c r="AB748" s="17">
        <v>8.7486257942238702E-3</v>
      </c>
      <c r="AC748" s="17">
        <v>0.124733949976975</v>
      </c>
      <c r="AD748" s="17">
        <v>7.5947243369683698E-4</v>
      </c>
      <c r="AE748" s="17">
        <v>0.35222045392923002</v>
      </c>
      <c r="AF748" s="17">
        <v>3.2719928144631602E-3</v>
      </c>
      <c r="AG748" s="17">
        <v>4.8935100288851801E-3</v>
      </c>
      <c r="AH748" s="17">
        <v>6.7223475409767001E-3</v>
      </c>
      <c r="AI748" s="17">
        <v>3.4664182764858498E-2</v>
      </c>
      <c r="AJ748" s="17"/>
      <c r="AK748" s="17">
        <v>0.35575610899224902</v>
      </c>
      <c r="AL748" s="17">
        <v>9.5040951263784101E-3</v>
      </c>
      <c r="AM748" s="17">
        <v>0.159326814981957</v>
      </c>
      <c r="AN748" s="17">
        <v>5.1369547336731797E-2</v>
      </c>
      <c r="AO748" s="17">
        <v>1.5433573742879E-2</v>
      </c>
      <c r="AP748" s="17">
        <v>3.8174037588157598E-3</v>
      </c>
      <c r="AQ748" s="17">
        <v>4.8096080213015799E-2</v>
      </c>
      <c r="AR748" s="17"/>
      <c r="AS748" s="17">
        <v>0.11691179475110899</v>
      </c>
      <c r="AT748" s="17">
        <v>4.9619256634021197E-2</v>
      </c>
      <c r="AU748" s="17"/>
      <c r="AV748" s="17">
        <v>0.25994153865462599</v>
      </c>
      <c r="AW748" s="17">
        <v>6.6779463893645405E-2</v>
      </c>
      <c r="AX748" s="17">
        <v>3.2136711075376502E-2</v>
      </c>
      <c r="AY748" s="17"/>
      <c r="AZ748" s="17">
        <v>3.2273671320923801E-3</v>
      </c>
      <c r="BA748" s="17">
        <v>9.9661659695368193E-2</v>
      </c>
      <c r="BB748" s="17"/>
      <c r="BC748" s="17">
        <v>3.4398470129634699E-2</v>
      </c>
      <c r="BD748" s="17">
        <v>0.12679984007384601</v>
      </c>
      <c r="BE748" s="17"/>
      <c r="BF748" s="17">
        <v>8.6141464641443496E-2</v>
      </c>
      <c r="BG748" s="17">
        <v>7.0520175881775199E-2</v>
      </c>
      <c r="BH748" s="17"/>
      <c r="BI748" s="17">
        <v>2.3078271201798999E-2</v>
      </c>
      <c r="BJ748" s="17">
        <v>0.133668120319996</v>
      </c>
      <c r="BK748" s="17"/>
      <c r="BL748" s="17">
        <v>0</v>
      </c>
      <c r="BM748" s="17">
        <v>0.208359455609438</v>
      </c>
      <c r="BN748" s="17">
        <v>1.4875832901157101E-2</v>
      </c>
      <c r="BO748" s="17">
        <v>2.54995580299941E-3</v>
      </c>
    </row>
    <row r="749" spans="2:67" x14ac:dyDescent="0.35">
      <c r="B749" t="s">
        <v>362</v>
      </c>
      <c r="C749" s="17">
        <v>2.7913647533409601E-2</v>
      </c>
      <c r="D749" s="17">
        <v>7.6236312085217002E-4</v>
      </c>
      <c r="E749" s="17">
        <v>0</v>
      </c>
      <c r="F749" s="17">
        <v>0</v>
      </c>
      <c r="G749" s="17">
        <v>0</v>
      </c>
      <c r="H749" s="17" t="s">
        <v>107</v>
      </c>
      <c r="I749" s="17">
        <v>0</v>
      </c>
      <c r="J749" s="17">
        <v>6.2620103255196205E-4</v>
      </c>
      <c r="K749" s="17">
        <v>0</v>
      </c>
      <c r="L749" s="17">
        <v>0</v>
      </c>
      <c r="M749" s="17">
        <v>0.164439009525749</v>
      </c>
      <c r="N749" s="17">
        <v>0</v>
      </c>
      <c r="O749" s="17">
        <v>0</v>
      </c>
      <c r="P749" s="17">
        <v>0</v>
      </c>
      <c r="Q749" s="17">
        <v>0</v>
      </c>
      <c r="R749" s="17">
        <v>0</v>
      </c>
      <c r="S749" s="17">
        <v>0</v>
      </c>
      <c r="T749" s="17"/>
      <c r="U749" s="17">
        <v>4.9086683204123897E-2</v>
      </c>
      <c r="V749" s="17">
        <v>0</v>
      </c>
      <c r="W749" s="17">
        <v>0</v>
      </c>
      <c r="X749" s="17">
        <v>5.3331462854206797E-3</v>
      </c>
      <c r="Y749" s="17"/>
      <c r="Z749" s="17">
        <v>0</v>
      </c>
      <c r="AA749" s="17">
        <v>0</v>
      </c>
      <c r="AB749" s="17">
        <v>0</v>
      </c>
      <c r="AC749" s="17">
        <v>0</v>
      </c>
      <c r="AD749" s="17">
        <v>0</v>
      </c>
      <c r="AE749" s="17">
        <v>0</v>
      </c>
      <c r="AF749" s="17">
        <v>0</v>
      </c>
      <c r="AG749" s="17">
        <v>0</v>
      </c>
      <c r="AH749" s="17">
        <v>1.4433907159632001E-3</v>
      </c>
      <c r="AI749" s="17">
        <v>3.1556246136931801E-3</v>
      </c>
      <c r="AJ749" s="17"/>
      <c r="AK749" s="17">
        <v>0.216931777449555</v>
      </c>
      <c r="AL749" s="17">
        <v>0</v>
      </c>
      <c r="AM749" s="17">
        <v>1.2752746450560501E-3</v>
      </c>
      <c r="AN749" s="17">
        <v>0</v>
      </c>
      <c r="AO749" s="17">
        <v>3.2826736543990201E-4</v>
      </c>
      <c r="AP749" s="17">
        <v>0</v>
      </c>
      <c r="AQ749" s="17">
        <v>0</v>
      </c>
      <c r="AR749" s="17"/>
      <c r="AS749" s="17">
        <v>9.9586376224148194E-5</v>
      </c>
      <c r="AT749" s="17">
        <v>6.0328621137778302E-2</v>
      </c>
      <c r="AU749" s="17"/>
      <c r="AV749" s="17">
        <v>0</v>
      </c>
      <c r="AW749" s="17">
        <v>3.8133606500529002E-4</v>
      </c>
      <c r="AX749" s="17">
        <v>0</v>
      </c>
      <c r="AY749" s="17"/>
      <c r="AZ749" s="17">
        <v>0</v>
      </c>
      <c r="BA749" s="17">
        <v>3.2585459211424098E-2</v>
      </c>
      <c r="BB749" s="17"/>
      <c r="BC749" s="17">
        <v>0</v>
      </c>
      <c r="BD749" s="17">
        <v>5.0143749935844202E-2</v>
      </c>
      <c r="BE749" s="17"/>
      <c r="BF749" s="17">
        <v>2.8364342428287299E-2</v>
      </c>
      <c r="BG749" s="17">
        <v>5.3331462854206797E-3</v>
      </c>
      <c r="BH749" s="17"/>
      <c r="BI749" s="17">
        <v>6.4537206877773798E-2</v>
      </c>
      <c r="BJ749" s="17">
        <v>0</v>
      </c>
      <c r="BK749" s="17"/>
      <c r="BL749" s="17">
        <v>0</v>
      </c>
      <c r="BM749" s="17">
        <v>8.10934038648429E-2</v>
      </c>
      <c r="BN749" s="17">
        <v>0</v>
      </c>
      <c r="BO749" s="17">
        <v>0</v>
      </c>
    </row>
    <row r="750" spans="2:67" x14ac:dyDescent="0.35">
      <c r="B750" t="s">
        <v>111</v>
      </c>
      <c r="C750" s="17">
        <v>9.88770874958083E-3</v>
      </c>
      <c r="D750" s="17">
        <v>0</v>
      </c>
      <c r="E750" s="17">
        <v>2.89032119744068E-2</v>
      </c>
      <c r="F750" s="17">
        <v>0</v>
      </c>
      <c r="G750" s="17">
        <v>0</v>
      </c>
      <c r="H750" s="17" t="s">
        <v>107</v>
      </c>
      <c r="I750" s="17">
        <v>0</v>
      </c>
      <c r="J750" s="17">
        <v>6.2620103255196205E-4</v>
      </c>
      <c r="K750" s="17">
        <v>0</v>
      </c>
      <c r="L750" s="17">
        <v>0</v>
      </c>
      <c r="M750" s="17">
        <v>0</v>
      </c>
      <c r="N750" s="17">
        <v>0</v>
      </c>
      <c r="O750" s="17">
        <v>0</v>
      </c>
      <c r="P750" s="17">
        <v>1.09187096864524E-3</v>
      </c>
      <c r="Q750" s="17">
        <v>0</v>
      </c>
      <c r="R750" s="17">
        <v>0</v>
      </c>
      <c r="S750" s="17">
        <v>0</v>
      </c>
      <c r="T750" s="17"/>
      <c r="U750" s="17">
        <v>0</v>
      </c>
      <c r="V750" s="17">
        <v>2.8277957511551099E-2</v>
      </c>
      <c r="W750" s="17">
        <v>0</v>
      </c>
      <c r="X750" s="17">
        <v>6.7595243666892096E-3</v>
      </c>
      <c r="Y750" s="17"/>
      <c r="Z750" s="17">
        <v>0</v>
      </c>
      <c r="AA750" s="17">
        <v>0</v>
      </c>
      <c r="AB750" s="17">
        <v>8.6691638848989999E-4</v>
      </c>
      <c r="AC750" s="17">
        <v>0</v>
      </c>
      <c r="AD750" s="17">
        <v>0</v>
      </c>
      <c r="AE750" s="17">
        <v>0</v>
      </c>
      <c r="AF750" s="17">
        <v>0</v>
      </c>
      <c r="AG750" s="17">
        <v>0</v>
      </c>
      <c r="AH750" s="17">
        <v>0</v>
      </c>
      <c r="AI750" s="17">
        <v>3.1556246136931801E-3</v>
      </c>
      <c r="AJ750" s="17"/>
      <c r="AK750" s="17">
        <v>0</v>
      </c>
      <c r="AL750" s="17">
        <v>0</v>
      </c>
      <c r="AM750" s="17">
        <v>0</v>
      </c>
      <c r="AN750" s="17">
        <v>0</v>
      </c>
      <c r="AO750" s="17">
        <v>3.4656706742975399E-4</v>
      </c>
      <c r="AP750" s="17">
        <v>0</v>
      </c>
      <c r="AQ750" s="17">
        <v>0</v>
      </c>
      <c r="AR750" s="17"/>
      <c r="AS750" s="17">
        <v>9.9586376224148194E-5</v>
      </c>
      <c r="AT750" s="17">
        <v>2.1294950812350302E-2</v>
      </c>
      <c r="AU750" s="17"/>
      <c r="AV750" s="17">
        <v>2.9957520709623399E-4</v>
      </c>
      <c r="AW750" s="17">
        <v>0</v>
      </c>
      <c r="AX750" s="17">
        <v>0</v>
      </c>
      <c r="AY750" s="17"/>
      <c r="AZ750" s="17">
        <v>0</v>
      </c>
      <c r="BA750" s="17">
        <v>1.1542580731102E-2</v>
      </c>
      <c r="BB750" s="17"/>
      <c r="BC750" s="17">
        <v>2.23033968086058E-2</v>
      </c>
      <c r="BD750" s="17">
        <v>0</v>
      </c>
      <c r="BE750" s="17"/>
      <c r="BF750" s="17">
        <v>9.9501456599098703E-3</v>
      </c>
      <c r="BG750" s="17">
        <v>6.7595243666892096E-3</v>
      </c>
      <c r="BH750" s="17"/>
      <c r="BI750" s="17">
        <v>2.2554858035863799E-2</v>
      </c>
      <c r="BJ750" s="17">
        <v>2.3309443135797E-4</v>
      </c>
      <c r="BK750" s="17"/>
      <c r="BL750" s="17">
        <v>1.35028357554371E-3</v>
      </c>
      <c r="BM750" s="17">
        <v>0</v>
      </c>
      <c r="BN750" s="17">
        <v>2.0164912529583599E-2</v>
      </c>
      <c r="BO750" s="17">
        <v>5.0049757953838595E-4</v>
      </c>
    </row>
    <row r="751" spans="2:67" x14ac:dyDescent="0.35">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17"/>
      <c r="BB751" s="17"/>
      <c r="BC751" s="17"/>
      <c r="BD751" s="17"/>
      <c r="BE751" s="17"/>
      <c r="BF751" s="17"/>
      <c r="BG751" s="17"/>
      <c r="BH751" s="17"/>
      <c r="BI751" s="17"/>
      <c r="BJ751" s="17"/>
      <c r="BK751" s="17"/>
      <c r="BL751" s="17"/>
      <c r="BM751" s="17"/>
      <c r="BN751" s="17"/>
      <c r="BO751" s="17"/>
    </row>
    <row r="752" spans="2:67" x14ac:dyDescent="0.35">
      <c r="B752" s="6" t="s">
        <v>373</v>
      </c>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17"/>
      <c r="BB752" s="17"/>
      <c r="BC752" s="17"/>
      <c r="BD752" s="17"/>
      <c r="BE752" s="17"/>
      <c r="BF752" s="17"/>
      <c r="BG752" s="17"/>
      <c r="BH752" s="17"/>
      <c r="BI752" s="17"/>
      <c r="BJ752" s="17"/>
      <c r="BK752" s="17"/>
      <c r="BL752" s="17"/>
      <c r="BM752" s="17"/>
      <c r="BN752" s="17"/>
      <c r="BO752" s="17"/>
    </row>
    <row r="753" spans="2:67" x14ac:dyDescent="0.35">
      <c r="B753" s="24" t="s">
        <v>710</v>
      </c>
      <c r="C753" s="17" t="s">
        <v>364</v>
      </c>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17"/>
      <c r="BB753" s="17"/>
      <c r="BC753" s="17"/>
      <c r="BD753" s="17"/>
      <c r="BE753" s="17"/>
      <c r="BF753" s="17"/>
      <c r="BG753" s="17"/>
      <c r="BH753" s="17"/>
      <c r="BI753" s="17"/>
      <c r="BJ753" s="17"/>
      <c r="BK753" s="17"/>
      <c r="BL753" s="17"/>
      <c r="BM753" s="17"/>
      <c r="BN753" s="17"/>
      <c r="BO753" s="17"/>
    </row>
    <row r="754" spans="2:67" x14ac:dyDescent="0.35">
      <c r="B754" t="s">
        <v>359</v>
      </c>
      <c r="C754" s="17">
        <v>0.33106676148973702</v>
      </c>
      <c r="D754" s="17">
        <v>0.37602022967011101</v>
      </c>
      <c r="E754" s="17">
        <v>0.20548038636556001</v>
      </c>
      <c r="F754" s="17">
        <v>0.270826630338595</v>
      </c>
      <c r="G754" s="17">
        <v>0.31770099311795202</v>
      </c>
      <c r="H754" s="17">
        <v>0.111979310954089</v>
      </c>
      <c r="I754" s="17">
        <v>0.49707453374134503</v>
      </c>
      <c r="J754" s="17">
        <v>0.51340316256261798</v>
      </c>
      <c r="K754" s="17">
        <v>0.5</v>
      </c>
      <c r="L754" s="17">
        <v>0.48104661336478699</v>
      </c>
      <c r="M754" s="17">
        <v>0.21109743837592901</v>
      </c>
      <c r="N754" s="17">
        <v>0.13818981054434401</v>
      </c>
      <c r="O754" s="17">
        <v>1.9934109006170802E-3</v>
      </c>
      <c r="P754" s="17">
        <v>0.66336388359200205</v>
      </c>
      <c r="Q754" s="17">
        <v>0.99938055628114897</v>
      </c>
      <c r="R754" s="17">
        <v>0.38145910710520298</v>
      </c>
      <c r="S754" s="17">
        <v>0.210101040401382</v>
      </c>
      <c r="T754" s="17"/>
      <c r="U754" s="17">
        <v>0.26573360004211799</v>
      </c>
      <c r="V754" s="17">
        <v>0.444649868595001</v>
      </c>
      <c r="W754" s="17">
        <v>0.56548345160435998</v>
      </c>
      <c r="X754" s="17">
        <v>0.52172342322590104</v>
      </c>
      <c r="Y754" s="17"/>
      <c r="Z754" s="17">
        <v>0.21477772801440401</v>
      </c>
      <c r="AA754" s="17">
        <v>0.436323866740713</v>
      </c>
      <c r="AB754" s="17">
        <v>0.24790078324057899</v>
      </c>
      <c r="AC754" s="17">
        <v>0.17426840978176</v>
      </c>
      <c r="AD754" s="17">
        <v>0.62156258181450497</v>
      </c>
      <c r="AE754" s="17">
        <v>0.30870685210323001</v>
      </c>
      <c r="AF754" s="17">
        <v>0.54242259248504399</v>
      </c>
      <c r="AG754" s="17">
        <v>0.36052512242597101</v>
      </c>
      <c r="AH754" s="17">
        <v>0.553987737518155</v>
      </c>
      <c r="AI754" s="17">
        <v>0.64924771489769595</v>
      </c>
      <c r="AJ754" s="17"/>
      <c r="AK754" s="17">
        <v>0.152393528575131</v>
      </c>
      <c r="AL754" s="17">
        <v>0.56434009203542301</v>
      </c>
      <c r="AM754" s="17">
        <v>8.7970383793462906E-2</v>
      </c>
      <c r="AN754" s="17">
        <v>0.25565772666504699</v>
      </c>
      <c r="AO754" s="17">
        <v>0.566509816531786</v>
      </c>
      <c r="AP754" s="17">
        <v>0.41417989500687202</v>
      </c>
      <c r="AQ754" s="17">
        <v>0.33598423518232501</v>
      </c>
      <c r="AR754" s="17"/>
      <c r="AS754" s="17">
        <v>0.29715700871316603</v>
      </c>
      <c r="AT754" s="17">
        <v>0.36873786672492798</v>
      </c>
      <c r="AU754" s="17"/>
      <c r="AV754" s="17">
        <v>0.39177274112845001</v>
      </c>
      <c r="AW754" s="17">
        <v>0.40692846755414702</v>
      </c>
      <c r="AX754" s="17">
        <v>0.205282718776061</v>
      </c>
      <c r="AY754" s="17"/>
      <c r="AZ754" s="17">
        <v>0.51920679282597204</v>
      </c>
      <c r="BA754" s="17">
        <v>0.31242165169316399</v>
      </c>
      <c r="BB754" s="17"/>
      <c r="BC754" s="17">
        <v>0.33161584174168601</v>
      </c>
      <c r="BD754" s="17">
        <v>0.330555502298709</v>
      </c>
      <c r="BE754" s="17"/>
      <c r="BF754" s="17">
        <v>0.32899473482827202</v>
      </c>
      <c r="BG754" s="17">
        <v>0.52172342322590104</v>
      </c>
      <c r="BH754" s="17"/>
      <c r="BI754" s="17">
        <v>0.399982166628499</v>
      </c>
      <c r="BJ754" s="17">
        <v>0.28691958205205398</v>
      </c>
      <c r="BK754" s="17"/>
      <c r="BL754" s="17">
        <v>0.23660063942130299</v>
      </c>
      <c r="BM754" s="17">
        <v>0.213669489899948</v>
      </c>
      <c r="BN754" s="17">
        <v>0.47595004581770101</v>
      </c>
      <c r="BO754" s="17">
        <v>0.64103205926972195</v>
      </c>
    </row>
    <row r="755" spans="2:67" x14ac:dyDescent="0.35">
      <c r="B755" t="s">
        <v>360</v>
      </c>
      <c r="C755" s="17">
        <v>0.51270842041398901</v>
      </c>
      <c r="D755" s="17">
        <v>0.52234880083184798</v>
      </c>
      <c r="E755" s="17">
        <v>0.650051067991534</v>
      </c>
      <c r="F755" s="17">
        <v>0.67280706840207405</v>
      </c>
      <c r="G755" s="17">
        <v>0.68164279815323503</v>
      </c>
      <c r="H755" s="17">
        <v>0.88802068904591103</v>
      </c>
      <c r="I755" s="17">
        <v>0.49414906748269</v>
      </c>
      <c r="J755" s="17">
        <v>0.27238482258915903</v>
      </c>
      <c r="K755" s="17">
        <v>0.5</v>
      </c>
      <c r="L755" s="17">
        <v>0.29456330835325001</v>
      </c>
      <c r="M755" s="17">
        <v>0.54946629283887105</v>
      </c>
      <c r="N755" s="17">
        <v>0.113395068625937</v>
      </c>
      <c r="O755" s="17">
        <v>0.996013178198766</v>
      </c>
      <c r="P755" s="17">
        <v>1.23854365299915E-2</v>
      </c>
      <c r="Q755" s="17">
        <v>0</v>
      </c>
      <c r="R755" s="17">
        <v>0.61854089289479697</v>
      </c>
      <c r="S755" s="17">
        <v>0.789898959598618</v>
      </c>
      <c r="T755" s="17"/>
      <c r="U755" s="17">
        <v>0.53113061480233204</v>
      </c>
      <c r="V755" s="17">
        <v>0.50301199968062504</v>
      </c>
      <c r="W755" s="17">
        <v>0.33350501190252801</v>
      </c>
      <c r="X755" s="17">
        <v>0.40581555920027101</v>
      </c>
      <c r="Y755" s="17"/>
      <c r="Z755" s="17">
        <v>0.597883360192069</v>
      </c>
      <c r="AA755" s="17">
        <v>0.40610087202286999</v>
      </c>
      <c r="AB755" s="17">
        <v>0.55388654078202904</v>
      </c>
      <c r="AC755" s="17">
        <v>0.56784661156343696</v>
      </c>
      <c r="AD755" s="17">
        <v>0.36864312997227999</v>
      </c>
      <c r="AE755" s="17">
        <v>0.574298192594762</v>
      </c>
      <c r="AF755" s="17">
        <v>0.35679747377498799</v>
      </c>
      <c r="AG755" s="17">
        <v>0.58693294817387198</v>
      </c>
      <c r="AH755" s="17">
        <v>0.376657241321458</v>
      </c>
      <c r="AI755" s="17">
        <v>0.31920889426196197</v>
      </c>
      <c r="AJ755" s="17"/>
      <c r="AK755" s="17">
        <v>0.72898236807608197</v>
      </c>
      <c r="AL755" s="17">
        <v>0.32112323865659798</v>
      </c>
      <c r="AM755" s="17">
        <v>0.41173526331674698</v>
      </c>
      <c r="AN755" s="17">
        <v>0.68630633876062497</v>
      </c>
      <c r="AO755" s="17">
        <v>0.42097299906955998</v>
      </c>
      <c r="AP755" s="17">
        <v>0.43744870744368203</v>
      </c>
      <c r="AQ755" s="17">
        <v>0.30665190969657102</v>
      </c>
      <c r="AR755" s="17"/>
      <c r="AS755" s="17">
        <v>0.52534479595695005</v>
      </c>
      <c r="AT755" s="17">
        <v>0.49867038728509</v>
      </c>
      <c r="AU755" s="17"/>
      <c r="AV755" s="17">
        <v>0.50721544723510503</v>
      </c>
      <c r="AW755" s="17">
        <v>0.51388535073248198</v>
      </c>
      <c r="AX755" s="17">
        <v>0.53920487368331005</v>
      </c>
      <c r="AY755" s="17"/>
      <c r="AZ755" s="17">
        <v>0.25107404160003399</v>
      </c>
      <c r="BA755" s="17">
        <v>0.53863698907052504</v>
      </c>
      <c r="BB755" s="17"/>
      <c r="BC755" s="17">
        <v>0.49745595113736801</v>
      </c>
      <c r="BD755" s="17">
        <v>0.52691028812980001</v>
      </c>
      <c r="BE755" s="17"/>
      <c r="BF755" s="17">
        <v>0.51387011524457205</v>
      </c>
      <c r="BG755" s="17">
        <v>0.40581555920027101</v>
      </c>
      <c r="BH755" s="17"/>
      <c r="BI755" s="17">
        <v>0.44793894639266801</v>
      </c>
      <c r="BJ755" s="17">
        <v>0.55419971812813895</v>
      </c>
      <c r="BK755" s="17"/>
      <c r="BL755" s="17">
        <v>0.60080356703049398</v>
      </c>
      <c r="BM755" s="17">
        <v>0.61805521461426105</v>
      </c>
      <c r="BN755" s="17">
        <v>0.36070606809042999</v>
      </c>
      <c r="BO755" s="17">
        <v>0.34818226786844703</v>
      </c>
    </row>
    <row r="756" spans="2:67" x14ac:dyDescent="0.35">
      <c r="B756" t="s">
        <v>361</v>
      </c>
      <c r="C756" s="17">
        <v>0.131917741368312</v>
      </c>
      <c r="D756" s="17">
        <v>1.9766440219220701E-4</v>
      </c>
      <c r="E756" s="17">
        <v>0.117004825451977</v>
      </c>
      <c r="F756" s="17">
        <v>5.6366301259331501E-2</v>
      </c>
      <c r="G756" s="17">
        <v>6.5620872881304304E-4</v>
      </c>
      <c r="H756" s="17">
        <v>0</v>
      </c>
      <c r="I756" s="17">
        <v>5.8509325173103401E-3</v>
      </c>
      <c r="J756" s="17">
        <v>0.213796197722572</v>
      </c>
      <c r="K756" s="17">
        <v>0</v>
      </c>
      <c r="L756" s="17">
        <v>0.224390078281963</v>
      </c>
      <c r="M756" s="17">
        <v>0.23927315897250001</v>
      </c>
      <c r="N756" s="17">
        <v>0.74841512082971895</v>
      </c>
      <c r="O756" s="17">
        <v>1.9934109006170802E-3</v>
      </c>
      <c r="P756" s="17">
        <v>0</v>
      </c>
      <c r="Q756" s="17">
        <v>6.1944371885127604E-4</v>
      </c>
      <c r="R756" s="17">
        <v>0</v>
      </c>
      <c r="S756" s="17">
        <v>0</v>
      </c>
      <c r="T756" s="17"/>
      <c r="U756" s="17">
        <v>0.18400127164179</v>
      </c>
      <c r="V756" s="17">
        <v>1.32860191444602E-2</v>
      </c>
      <c r="W756" s="17">
        <v>8.4959220902036198E-2</v>
      </c>
      <c r="X756" s="17">
        <v>5.7132116129874198E-2</v>
      </c>
      <c r="Y756" s="17"/>
      <c r="Z756" s="17">
        <v>0.18733891179352699</v>
      </c>
      <c r="AA756" s="17">
        <v>0.15757526123641699</v>
      </c>
      <c r="AB756" s="17">
        <v>0.193099011833884</v>
      </c>
      <c r="AC756" s="17">
        <v>0.111237751602908</v>
      </c>
      <c r="AD756" s="17">
        <v>9.7942882132146698E-3</v>
      </c>
      <c r="AE756" s="17">
        <v>0.116994955302008</v>
      </c>
      <c r="AF756" s="17">
        <v>1.0621816055486099E-2</v>
      </c>
      <c r="AG756" s="17">
        <v>5.2541929400156902E-2</v>
      </c>
      <c r="AH756" s="17">
        <v>6.7739228593876905E-2</v>
      </c>
      <c r="AI756" s="17">
        <v>2.0131678494606901E-2</v>
      </c>
      <c r="AJ756" s="17"/>
      <c r="AK756" s="17">
        <v>6.8982688178381799E-3</v>
      </c>
      <c r="AL756" s="17">
        <v>7.5368923280224404E-2</v>
      </c>
      <c r="AM756" s="17">
        <v>0.49558535144089899</v>
      </c>
      <c r="AN756" s="17">
        <v>5.7933649480434397E-2</v>
      </c>
      <c r="AO756" s="17">
        <v>1.25171843986544E-2</v>
      </c>
      <c r="AP756" s="17">
        <v>0.148110187520961</v>
      </c>
      <c r="AQ756" s="17">
        <v>0.35736385512110402</v>
      </c>
      <c r="AR756" s="17"/>
      <c r="AS756" s="17">
        <v>0.16619289257691899</v>
      </c>
      <c r="AT756" s="17">
        <v>9.3840706816067598E-2</v>
      </c>
      <c r="AU756" s="17"/>
      <c r="AV756" s="17">
        <v>0.100658200427915</v>
      </c>
      <c r="AW756" s="17">
        <v>1.47003751486398E-2</v>
      </c>
      <c r="AX756" s="17">
        <v>0.25551240754062898</v>
      </c>
      <c r="AY756" s="17"/>
      <c r="AZ756" s="17">
        <v>0.16890159888907699</v>
      </c>
      <c r="BA756" s="17">
        <v>0.12825255603121</v>
      </c>
      <c r="BB756" s="17"/>
      <c r="BC756" s="17">
        <v>0.14832456495633001</v>
      </c>
      <c r="BD756" s="17">
        <v>0.11664103213469</v>
      </c>
      <c r="BE756" s="17"/>
      <c r="BF756" s="17">
        <v>0.13273049980002499</v>
      </c>
      <c r="BG756" s="17">
        <v>5.7132116129874198E-2</v>
      </c>
      <c r="BH756" s="17"/>
      <c r="BI756" s="17">
        <v>0.151874206418744</v>
      </c>
      <c r="BJ756" s="17">
        <v>0.119133638282081</v>
      </c>
      <c r="BK756" s="17"/>
      <c r="BL756" s="17">
        <v>0.162595793548203</v>
      </c>
      <c r="BM756" s="17">
        <v>0.113322885483178</v>
      </c>
      <c r="BN756" s="17">
        <v>0.16326011206712601</v>
      </c>
      <c r="BO756" s="17">
        <v>1.07856728618307E-2</v>
      </c>
    </row>
    <row r="757" spans="2:67" x14ac:dyDescent="0.35">
      <c r="B757" t="s">
        <v>362</v>
      </c>
      <c r="C757" s="17">
        <v>1.1063499477561901E-2</v>
      </c>
      <c r="D757" s="17">
        <v>3.0650777346306998E-3</v>
      </c>
      <c r="E757" s="17">
        <v>2.7463720190929498E-2</v>
      </c>
      <c r="F757" s="17">
        <v>0</v>
      </c>
      <c r="G757" s="17">
        <v>0</v>
      </c>
      <c r="H757" s="17">
        <v>0</v>
      </c>
      <c r="I757" s="17">
        <v>2.92546625865517E-3</v>
      </c>
      <c r="J757" s="17">
        <v>4.1581712565099202E-4</v>
      </c>
      <c r="K757" s="17">
        <v>0</v>
      </c>
      <c r="L757" s="17">
        <v>0</v>
      </c>
      <c r="M757" s="17">
        <v>1.63109812698966E-4</v>
      </c>
      <c r="N757" s="17">
        <v>0</v>
      </c>
      <c r="O757" s="17">
        <v>0</v>
      </c>
      <c r="P757" s="17">
        <v>0.32425067987800599</v>
      </c>
      <c r="Q757" s="17">
        <v>0</v>
      </c>
      <c r="R757" s="17">
        <v>0</v>
      </c>
      <c r="S757" s="17">
        <v>0</v>
      </c>
      <c r="T757" s="17"/>
      <c r="U757" s="17">
        <v>0</v>
      </c>
      <c r="V757" s="17">
        <v>3.9052112579913499E-2</v>
      </c>
      <c r="W757" s="17">
        <v>8.0261577955376608E-3</v>
      </c>
      <c r="X757" s="17">
        <v>1.53289014439538E-2</v>
      </c>
      <c r="Y757" s="17"/>
      <c r="Z757" s="17">
        <v>0</v>
      </c>
      <c r="AA757" s="17">
        <v>0</v>
      </c>
      <c r="AB757" s="17">
        <v>0</v>
      </c>
      <c r="AC757" s="17">
        <v>4.5505735945428803E-2</v>
      </c>
      <c r="AD757" s="17">
        <v>0</v>
      </c>
      <c r="AE757" s="17">
        <v>0</v>
      </c>
      <c r="AF757" s="17">
        <v>9.01581176844828E-2</v>
      </c>
      <c r="AG757" s="17">
        <v>0</v>
      </c>
      <c r="AH757" s="17">
        <v>1.61579256651006E-3</v>
      </c>
      <c r="AI757" s="17">
        <v>1.14117123457355E-2</v>
      </c>
      <c r="AJ757" s="17"/>
      <c r="AK757" s="17">
        <v>3.3473001853948102E-2</v>
      </c>
      <c r="AL757" s="17">
        <v>3.9167746027754198E-2</v>
      </c>
      <c r="AM757" s="17">
        <v>0</v>
      </c>
      <c r="AN757" s="17">
        <v>1.02285093893303E-4</v>
      </c>
      <c r="AO757" s="17">
        <v>0</v>
      </c>
      <c r="AP757" s="17">
        <v>2.6121002848436802E-4</v>
      </c>
      <c r="AQ757" s="17">
        <v>0</v>
      </c>
      <c r="AR757" s="17"/>
      <c r="AS757" s="17">
        <v>1.0571753461915001E-2</v>
      </c>
      <c r="AT757" s="17">
        <v>1.16097911602669E-2</v>
      </c>
      <c r="AU757" s="17"/>
      <c r="AV757" s="17">
        <v>3.5361120853001898E-4</v>
      </c>
      <c r="AW757" s="17">
        <v>6.0261298841671397E-2</v>
      </c>
      <c r="AX757" s="17">
        <v>0</v>
      </c>
      <c r="AY757" s="17"/>
      <c r="AZ757" s="17">
        <v>6.0817566684917397E-2</v>
      </c>
      <c r="BA757" s="17">
        <v>6.1327569911353002E-3</v>
      </c>
      <c r="BB757" s="17"/>
      <c r="BC757" s="17">
        <v>2.1802988764369102E-2</v>
      </c>
      <c r="BD757" s="17">
        <v>1.06375429398102E-3</v>
      </c>
      <c r="BE757" s="17"/>
      <c r="BF757" s="17">
        <v>1.10171437587754E-2</v>
      </c>
      <c r="BG757" s="17">
        <v>1.53289014439538E-2</v>
      </c>
      <c r="BH757" s="17"/>
      <c r="BI757" s="17">
        <v>2.0468056008964499E-4</v>
      </c>
      <c r="BJ757" s="17">
        <v>1.8019654291796999E-2</v>
      </c>
      <c r="BK757" s="17"/>
      <c r="BL757" s="17">
        <v>0</v>
      </c>
      <c r="BM757" s="17">
        <v>2.4977244096219701E-2</v>
      </c>
      <c r="BN757" s="17">
        <v>8.3774024742738296E-5</v>
      </c>
      <c r="BO757" s="17">
        <v>0</v>
      </c>
    </row>
    <row r="758" spans="2:67" x14ac:dyDescent="0.35">
      <c r="B758" t="s">
        <v>111</v>
      </c>
      <c r="C758" s="17">
        <v>1.32435772504008E-2</v>
      </c>
      <c r="D758" s="17">
        <v>9.8368227361217905E-2</v>
      </c>
      <c r="E758" s="17">
        <v>0</v>
      </c>
      <c r="F758" s="17">
        <v>0</v>
      </c>
      <c r="G758" s="17">
        <v>0</v>
      </c>
      <c r="H758" s="17">
        <v>0</v>
      </c>
      <c r="I758" s="17">
        <v>0</v>
      </c>
      <c r="J758" s="17">
        <v>0</v>
      </c>
      <c r="K758" s="17">
        <v>0</v>
      </c>
      <c r="L758" s="17">
        <v>0</v>
      </c>
      <c r="M758" s="17">
        <v>0</v>
      </c>
      <c r="N758" s="17">
        <v>0</v>
      </c>
      <c r="O758" s="17">
        <v>0</v>
      </c>
      <c r="P758" s="17">
        <v>0</v>
      </c>
      <c r="Q758" s="17">
        <v>0</v>
      </c>
      <c r="R758" s="17">
        <v>0</v>
      </c>
      <c r="S758" s="17">
        <v>0</v>
      </c>
      <c r="T758" s="17"/>
      <c r="U758" s="17">
        <v>1.9134513513759801E-2</v>
      </c>
      <c r="V758" s="17">
        <v>0</v>
      </c>
      <c r="W758" s="17">
        <v>8.0261577955376608E-3</v>
      </c>
      <c r="X758" s="17">
        <v>0</v>
      </c>
      <c r="Y758" s="17"/>
      <c r="Z758" s="17">
        <v>0</v>
      </c>
      <c r="AA758" s="17">
        <v>0</v>
      </c>
      <c r="AB758" s="17">
        <v>5.1136641435072499E-3</v>
      </c>
      <c r="AC758" s="17">
        <v>0.101141491106466</v>
      </c>
      <c r="AD758" s="17">
        <v>0</v>
      </c>
      <c r="AE758" s="17">
        <v>0</v>
      </c>
      <c r="AF758" s="17">
        <v>0</v>
      </c>
      <c r="AG758" s="17">
        <v>0</v>
      </c>
      <c r="AH758" s="17">
        <v>0</v>
      </c>
      <c r="AI758" s="17">
        <v>0</v>
      </c>
      <c r="AJ758" s="17"/>
      <c r="AK758" s="17">
        <v>7.8252832677000506E-2</v>
      </c>
      <c r="AL758" s="17">
        <v>0</v>
      </c>
      <c r="AM758" s="17">
        <v>4.7090014488905497E-3</v>
      </c>
      <c r="AN758" s="17">
        <v>0</v>
      </c>
      <c r="AO758" s="17">
        <v>0</v>
      </c>
      <c r="AP758" s="17">
        <v>0</v>
      </c>
      <c r="AQ758" s="17">
        <v>0</v>
      </c>
      <c r="AR758" s="17"/>
      <c r="AS758" s="17">
        <v>7.3354929105055703E-4</v>
      </c>
      <c r="AT758" s="17">
        <v>2.7141248013647298E-2</v>
      </c>
      <c r="AU758" s="17"/>
      <c r="AV758" s="17">
        <v>0</v>
      </c>
      <c r="AW758" s="17">
        <v>4.2245077230593699E-3</v>
      </c>
      <c r="AX758" s="17">
        <v>0</v>
      </c>
      <c r="AY758" s="17"/>
      <c r="AZ758" s="17">
        <v>0</v>
      </c>
      <c r="BA758" s="17">
        <v>1.45560462139667E-2</v>
      </c>
      <c r="BB758" s="17"/>
      <c r="BC758" s="17">
        <v>8.0065340024728499E-4</v>
      </c>
      <c r="BD758" s="17">
        <v>2.4829423142820099E-2</v>
      </c>
      <c r="BE758" s="17"/>
      <c r="BF758" s="17">
        <v>1.33875063683561E-2</v>
      </c>
      <c r="BG758" s="17">
        <v>0</v>
      </c>
      <c r="BH758" s="17"/>
      <c r="BI758" s="17">
        <v>0</v>
      </c>
      <c r="BJ758" s="17">
        <v>2.1727407245929801E-2</v>
      </c>
      <c r="BK758" s="17"/>
      <c r="BL758" s="17">
        <v>0</v>
      </c>
      <c r="BM758" s="17">
        <v>2.9975165906393E-2</v>
      </c>
      <c r="BN758" s="17">
        <v>0</v>
      </c>
      <c r="BO758" s="17">
        <v>0</v>
      </c>
    </row>
    <row r="759" spans="2:67" x14ac:dyDescent="0.35">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17"/>
      <c r="BB759" s="17"/>
      <c r="BC759" s="17"/>
      <c r="BD759" s="17"/>
      <c r="BE759" s="17"/>
      <c r="BF759" s="17"/>
      <c r="BG759" s="17"/>
      <c r="BH759" s="17"/>
      <c r="BI759" s="17"/>
      <c r="BJ759" s="17"/>
      <c r="BK759" s="17"/>
      <c r="BL759" s="17"/>
      <c r="BM759" s="17"/>
      <c r="BN759" s="17"/>
      <c r="BO759" s="17"/>
    </row>
    <row r="760" spans="2:67" x14ac:dyDescent="0.35">
      <c r="B760" s="6" t="s">
        <v>374</v>
      </c>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17"/>
      <c r="BB760" s="17"/>
      <c r="BC760" s="17"/>
      <c r="BD760" s="17"/>
      <c r="BE760" s="17"/>
      <c r="BF760" s="17"/>
      <c r="BG760" s="17"/>
      <c r="BH760" s="17"/>
      <c r="BI760" s="17"/>
      <c r="BJ760" s="17"/>
      <c r="BK760" s="17"/>
      <c r="BL760" s="17"/>
      <c r="BM760" s="17"/>
      <c r="BN760" s="17"/>
      <c r="BO760" s="17"/>
    </row>
    <row r="761" spans="2:67" x14ac:dyDescent="0.35">
      <c r="B761" s="24" t="s">
        <v>711</v>
      </c>
      <c r="C761" s="17" t="s">
        <v>364</v>
      </c>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17"/>
      <c r="BB761" s="17"/>
      <c r="BC761" s="17"/>
      <c r="BD761" s="17"/>
      <c r="BE761" s="17"/>
      <c r="BF761" s="17"/>
      <c r="BG761" s="17"/>
      <c r="BH761" s="17"/>
      <c r="BI761" s="17"/>
      <c r="BJ761" s="17"/>
      <c r="BK761" s="17"/>
      <c r="BL761" s="17"/>
      <c r="BM761" s="17"/>
      <c r="BN761" s="17"/>
      <c r="BO761" s="17"/>
    </row>
    <row r="762" spans="2:67" x14ac:dyDescent="0.35">
      <c r="B762" t="s">
        <v>359</v>
      </c>
      <c r="C762" s="17">
        <v>0.51115895293143698</v>
      </c>
      <c r="D762" s="17">
        <v>0.37343389878828598</v>
      </c>
      <c r="E762" s="17">
        <v>0.605606943863919</v>
      </c>
      <c r="F762" s="17">
        <v>0.46691199256529498</v>
      </c>
      <c r="G762" s="17">
        <v>0.45854312664081198</v>
      </c>
      <c r="H762" s="17">
        <v>1</v>
      </c>
      <c r="I762" s="17">
        <v>0.95928171233219195</v>
      </c>
      <c r="J762" s="17">
        <v>0.53171326109334105</v>
      </c>
      <c r="K762" s="17">
        <v>1</v>
      </c>
      <c r="L762" s="17">
        <v>0.25080274154488302</v>
      </c>
      <c r="M762" s="17">
        <v>0.45983362750217499</v>
      </c>
      <c r="N762" s="17">
        <v>0.84518396730882805</v>
      </c>
      <c r="O762" s="17">
        <v>0.51470028492026199</v>
      </c>
      <c r="P762" s="17">
        <v>0.43376340645493899</v>
      </c>
      <c r="Q762" s="17">
        <v>0.69997469702671999</v>
      </c>
      <c r="R762" s="17">
        <v>0.69699409233350995</v>
      </c>
      <c r="S762" s="17">
        <v>0.133792956402848</v>
      </c>
      <c r="T762" s="17"/>
      <c r="U762" s="17">
        <v>0.47446818490429299</v>
      </c>
      <c r="V762" s="17">
        <v>0.62065579522603298</v>
      </c>
      <c r="W762" s="17">
        <v>0.52487110995109598</v>
      </c>
      <c r="X762" s="17">
        <v>0.54475001977803705</v>
      </c>
      <c r="Y762" s="17"/>
      <c r="Z762" s="17">
        <v>0.39289273035219602</v>
      </c>
      <c r="AA762" s="17">
        <v>0.49694495373674302</v>
      </c>
      <c r="AB762" s="17">
        <v>0.65603200824406205</v>
      </c>
      <c r="AC762" s="17">
        <v>0.80041511810030197</v>
      </c>
      <c r="AD762" s="17">
        <v>0.53877600751202104</v>
      </c>
      <c r="AE762" s="17">
        <v>0.753155472557543</v>
      </c>
      <c r="AF762" s="17">
        <v>0.489679403881565</v>
      </c>
      <c r="AG762" s="17">
        <v>0.85675016217900501</v>
      </c>
      <c r="AH762" s="17">
        <v>0.73132209326801401</v>
      </c>
      <c r="AI762" s="17">
        <v>0.63204770233503604</v>
      </c>
      <c r="AJ762" s="17"/>
      <c r="AK762" s="17">
        <v>0.34076685805535301</v>
      </c>
      <c r="AL762" s="17">
        <v>0.63928485211338204</v>
      </c>
      <c r="AM762" s="17">
        <v>0.52107510860221296</v>
      </c>
      <c r="AN762" s="17">
        <v>0.50218819785972602</v>
      </c>
      <c r="AO762" s="17">
        <v>0.42787936838104002</v>
      </c>
      <c r="AP762" s="17">
        <v>0.43205731287564902</v>
      </c>
      <c r="AQ762" s="17">
        <v>0.80292839897712598</v>
      </c>
      <c r="AR762" s="17"/>
      <c r="AS762" s="17">
        <v>0.47839063771902601</v>
      </c>
      <c r="AT762" s="17">
        <v>0.54000806307147198</v>
      </c>
      <c r="AU762" s="17"/>
      <c r="AV762" s="17">
        <v>0.37723603864349797</v>
      </c>
      <c r="AW762" s="17">
        <v>0.58363987959528596</v>
      </c>
      <c r="AX762" s="17">
        <v>0.51449445162709095</v>
      </c>
      <c r="AY762" s="17"/>
      <c r="AZ762" s="17">
        <v>0.322210634826752</v>
      </c>
      <c r="BA762" s="17">
        <v>0.52631155790632</v>
      </c>
      <c r="BB762" s="17"/>
      <c r="BC762" s="17">
        <v>0.50631920245127304</v>
      </c>
      <c r="BD762" s="17">
        <v>0.51552659915257504</v>
      </c>
      <c r="BE762" s="17"/>
      <c r="BF762" s="17">
        <v>0.51093965499312</v>
      </c>
      <c r="BG762" s="17">
        <v>0.54475001977803705</v>
      </c>
      <c r="BH762" s="17"/>
      <c r="BI762" s="17">
        <v>0.53483912516051701</v>
      </c>
      <c r="BJ762" s="17">
        <v>0.50216921832159001</v>
      </c>
      <c r="BK762" s="17"/>
      <c r="BL762" s="17">
        <v>0.38797712106152099</v>
      </c>
      <c r="BM762" s="17">
        <v>0.539998829131911</v>
      </c>
      <c r="BN762" s="17">
        <v>0.613245013431715</v>
      </c>
      <c r="BO762" s="17">
        <v>0.37667319057281001</v>
      </c>
    </row>
    <row r="763" spans="2:67" x14ac:dyDescent="0.35">
      <c r="B763" t="s">
        <v>360</v>
      </c>
      <c r="C763" s="17">
        <v>0.35129084220689</v>
      </c>
      <c r="D763" s="17">
        <v>0.52709024072603505</v>
      </c>
      <c r="E763" s="17">
        <v>0.33485713775218201</v>
      </c>
      <c r="F763" s="17">
        <v>0.33931886625343499</v>
      </c>
      <c r="G763" s="17">
        <v>0.54145687335918902</v>
      </c>
      <c r="H763" s="17">
        <v>0</v>
      </c>
      <c r="I763" s="17">
        <v>2.3267592953032899E-2</v>
      </c>
      <c r="J763" s="17">
        <v>0.31655551285561301</v>
      </c>
      <c r="K763" s="17">
        <v>0</v>
      </c>
      <c r="L763" s="17">
        <v>0.279880353953258</v>
      </c>
      <c r="M763" s="17">
        <v>0.45308488088325</v>
      </c>
      <c r="N763" s="17">
        <v>5.3634932808002599E-2</v>
      </c>
      <c r="O763" s="17">
        <v>0.48529971507973801</v>
      </c>
      <c r="P763" s="17">
        <v>2.2366001854719E-2</v>
      </c>
      <c r="Q763" s="17">
        <v>0</v>
      </c>
      <c r="R763" s="17">
        <v>0.30300590766648999</v>
      </c>
      <c r="S763" s="17">
        <v>0.86620704359715195</v>
      </c>
      <c r="T763" s="17"/>
      <c r="U763" s="17">
        <v>0.379341526273409</v>
      </c>
      <c r="V763" s="17">
        <v>0.26352583538186702</v>
      </c>
      <c r="W763" s="17">
        <v>0.36770788029742602</v>
      </c>
      <c r="X763" s="17">
        <v>0.342496056730767</v>
      </c>
      <c r="Y763" s="17"/>
      <c r="Z763" s="17">
        <v>0.41390073696716101</v>
      </c>
      <c r="AA763" s="17">
        <v>0.36340297756973899</v>
      </c>
      <c r="AB763" s="17">
        <v>0.25589654462935901</v>
      </c>
      <c r="AC763" s="17">
        <v>0.13248727076377301</v>
      </c>
      <c r="AD763" s="17">
        <v>0.38338241097343201</v>
      </c>
      <c r="AE763" s="17">
        <v>0.23869242576963301</v>
      </c>
      <c r="AF763" s="17">
        <v>0.1190382898424</v>
      </c>
      <c r="AG763" s="17">
        <v>0.13936580678615801</v>
      </c>
      <c r="AH763" s="17">
        <v>0.237223361250466</v>
      </c>
      <c r="AI763" s="17">
        <v>0.30436552147024698</v>
      </c>
      <c r="AJ763" s="17"/>
      <c r="AK763" s="17">
        <v>0.39764606708894701</v>
      </c>
      <c r="AL763" s="17">
        <v>0.27449173462193299</v>
      </c>
      <c r="AM763" s="17">
        <v>3.3299856161989903E-2</v>
      </c>
      <c r="AN763" s="17">
        <v>0.41780367063638302</v>
      </c>
      <c r="AO763" s="17">
        <v>0.53327115783549905</v>
      </c>
      <c r="AP763" s="17">
        <v>0.56597684393637904</v>
      </c>
      <c r="AQ763" s="17">
        <v>0.165885012879531</v>
      </c>
      <c r="AR763" s="17"/>
      <c r="AS763" s="17">
        <v>0.382644215752518</v>
      </c>
      <c r="AT763" s="17">
        <v>0.32368744176300901</v>
      </c>
      <c r="AU763" s="17"/>
      <c r="AV763" s="17">
        <v>0.44531266508968897</v>
      </c>
      <c r="AW763" s="17">
        <v>0.40414926127244899</v>
      </c>
      <c r="AX763" s="17">
        <v>0.29707741246167801</v>
      </c>
      <c r="AY763" s="17"/>
      <c r="AZ763" s="17">
        <v>0.66839600291493495</v>
      </c>
      <c r="BA763" s="17">
        <v>0.32586077072542002</v>
      </c>
      <c r="BB763" s="17"/>
      <c r="BC763" s="17">
        <v>0.35186163080192001</v>
      </c>
      <c r="BD763" s="17">
        <v>0.35077573245890498</v>
      </c>
      <c r="BE763" s="17"/>
      <c r="BF763" s="17">
        <v>0.35134825861261698</v>
      </c>
      <c r="BG763" s="17">
        <v>0.342496056730767</v>
      </c>
      <c r="BH763" s="17"/>
      <c r="BI763" s="17">
        <v>0.353507927270517</v>
      </c>
      <c r="BJ763" s="17">
        <v>0.35044916731801501</v>
      </c>
      <c r="BK763" s="17"/>
      <c r="BL763" s="17">
        <v>0.47915203361198899</v>
      </c>
      <c r="BM763" s="17">
        <v>0.30827541650782703</v>
      </c>
      <c r="BN763" s="17">
        <v>0.27808804312813501</v>
      </c>
      <c r="BO763" s="17">
        <v>0.61837724187419996</v>
      </c>
    </row>
    <row r="764" spans="2:67" x14ac:dyDescent="0.35">
      <c r="B764" t="s">
        <v>361</v>
      </c>
      <c r="C764" s="17">
        <v>0.11926966165055999</v>
      </c>
      <c r="D764" s="17">
        <v>6.5297830018331603E-3</v>
      </c>
      <c r="E764" s="17">
        <v>5.9535918383898399E-2</v>
      </c>
      <c r="F764" s="17">
        <v>0.18931129517997999</v>
      </c>
      <c r="G764" s="17">
        <v>0</v>
      </c>
      <c r="H764" s="17">
        <v>0</v>
      </c>
      <c r="I764" s="17">
        <v>1.16337964765165E-2</v>
      </c>
      <c r="J764" s="17">
        <v>0.14716406272179</v>
      </c>
      <c r="K764" s="17">
        <v>0</v>
      </c>
      <c r="L764" s="17">
        <v>0.414105588105383</v>
      </c>
      <c r="M764" s="17">
        <v>7.4364437219800197E-2</v>
      </c>
      <c r="N764" s="17">
        <v>9.8231691902781901E-2</v>
      </c>
      <c r="O764" s="17">
        <v>0</v>
      </c>
      <c r="P764" s="17">
        <v>0.54277991160362005</v>
      </c>
      <c r="Q764" s="17">
        <v>0.30002530297328001</v>
      </c>
      <c r="R764" s="17">
        <v>0</v>
      </c>
      <c r="S764" s="17">
        <v>0</v>
      </c>
      <c r="T764" s="17"/>
      <c r="U764" s="17">
        <v>0.13335612846103101</v>
      </c>
      <c r="V764" s="17">
        <v>8.1891475186273197E-2</v>
      </c>
      <c r="W764" s="17">
        <v>8.1807119623416094E-2</v>
      </c>
      <c r="X764" s="17">
        <v>9.3133172237544096E-2</v>
      </c>
      <c r="Y764" s="17"/>
      <c r="Z764" s="17">
        <v>0.162791341143111</v>
      </c>
      <c r="AA764" s="17">
        <v>0.13965206869351701</v>
      </c>
      <c r="AB764" s="17">
        <v>3.1259356118095202E-2</v>
      </c>
      <c r="AC764" s="17">
        <v>6.7097611135925106E-2</v>
      </c>
      <c r="AD764" s="17">
        <v>7.5451322174290195E-2</v>
      </c>
      <c r="AE764" s="17">
        <v>9.7578521634934703E-4</v>
      </c>
      <c r="AF764" s="17">
        <v>0.38189126148215402</v>
      </c>
      <c r="AG764" s="17">
        <v>3.8840310348368899E-3</v>
      </c>
      <c r="AH764" s="17">
        <v>3.1454545481519901E-2</v>
      </c>
      <c r="AI764" s="17">
        <v>4.4865391893526799E-2</v>
      </c>
      <c r="AJ764" s="17"/>
      <c r="AK764" s="17">
        <v>0.21517535799779</v>
      </c>
      <c r="AL764" s="17">
        <v>8.5791226348575306E-2</v>
      </c>
      <c r="AM764" s="17">
        <v>0.445625035235797</v>
      </c>
      <c r="AN764" s="17">
        <v>8.0008131503891203E-2</v>
      </c>
      <c r="AO764" s="17">
        <v>3.3950767051888597E-2</v>
      </c>
      <c r="AP764" s="17">
        <v>1.53509744522135E-3</v>
      </c>
      <c r="AQ764" s="17">
        <v>2.81458942671753E-2</v>
      </c>
      <c r="AR764" s="17"/>
      <c r="AS764" s="17">
        <v>0.12034378343581</v>
      </c>
      <c r="AT764" s="17">
        <v>0.118324008586445</v>
      </c>
      <c r="AU764" s="17"/>
      <c r="AV764" s="17">
        <v>0.153354323122045</v>
      </c>
      <c r="AW764" s="17">
        <v>1.1514074138748999E-2</v>
      </c>
      <c r="AX764" s="17">
        <v>0.16288453990353799</v>
      </c>
      <c r="AY764" s="17"/>
      <c r="AZ764" s="17">
        <v>8.86014001480156E-3</v>
      </c>
      <c r="BA764" s="17">
        <v>0.12812389165162</v>
      </c>
      <c r="BB764" s="17"/>
      <c r="BC764" s="17">
        <v>0.110738586451347</v>
      </c>
      <c r="BD764" s="17">
        <v>0.126968554084955</v>
      </c>
      <c r="BE764" s="17"/>
      <c r="BF764" s="17">
        <v>0.119440292677829</v>
      </c>
      <c r="BG764" s="17">
        <v>9.3133172237544096E-2</v>
      </c>
      <c r="BH764" s="17"/>
      <c r="BI764" s="17">
        <v>0.111372799599601</v>
      </c>
      <c r="BJ764" s="17">
        <v>0.122267557670991</v>
      </c>
      <c r="BK764" s="17"/>
      <c r="BL764" s="17">
        <v>0.13274949246735601</v>
      </c>
      <c r="BM764" s="17">
        <v>0.14313545157086399</v>
      </c>
      <c r="BN764" s="17">
        <v>8.9478833436092198E-2</v>
      </c>
      <c r="BO764" s="17">
        <v>4.9495675529895502E-3</v>
      </c>
    </row>
    <row r="765" spans="2:67" x14ac:dyDescent="0.35">
      <c r="B765" t="s">
        <v>362</v>
      </c>
      <c r="C765" s="17">
        <v>8.9575013244976593E-3</v>
      </c>
      <c r="D765" s="17">
        <v>0</v>
      </c>
      <c r="E765" s="17">
        <v>0</v>
      </c>
      <c r="F765" s="17">
        <v>4.4578460012905698E-3</v>
      </c>
      <c r="G765" s="17">
        <v>0</v>
      </c>
      <c r="H765" s="17">
        <v>0</v>
      </c>
      <c r="I765" s="17">
        <v>5.81689823825823E-3</v>
      </c>
      <c r="J765" s="17">
        <v>4.5671633292550104E-3</v>
      </c>
      <c r="K765" s="17">
        <v>0</v>
      </c>
      <c r="L765" s="17">
        <v>5.5211316396476397E-2</v>
      </c>
      <c r="M765" s="17">
        <v>1.2717054394774999E-2</v>
      </c>
      <c r="N765" s="17">
        <v>2.9494079803879499E-3</v>
      </c>
      <c r="O765" s="17">
        <v>0</v>
      </c>
      <c r="P765" s="17">
        <v>1.09068008672247E-3</v>
      </c>
      <c r="Q765" s="17">
        <v>0</v>
      </c>
      <c r="R765" s="17">
        <v>0</v>
      </c>
      <c r="S765" s="17">
        <v>0</v>
      </c>
      <c r="T765" s="17"/>
      <c r="U765" s="17">
        <v>0</v>
      </c>
      <c r="V765" s="17">
        <v>3.3926894205826501E-2</v>
      </c>
      <c r="W765" s="17">
        <v>2.56138901280617E-2</v>
      </c>
      <c r="X765" s="17">
        <v>1.6651845757320399E-2</v>
      </c>
      <c r="Y765" s="17"/>
      <c r="Z765" s="17">
        <v>7.1473889845259601E-3</v>
      </c>
      <c r="AA765" s="17">
        <v>0</v>
      </c>
      <c r="AB765" s="17">
        <v>5.6812091008484701E-2</v>
      </c>
      <c r="AC765" s="17">
        <v>0</v>
      </c>
      <c r="AD765" s="17">
        <v>2.3902593402569299E-3</v>
      </c>
      <c r="AE765" s="17">
        <v>7.1763164564744202E-3</v>
      </c>
      <c r="AF765" s="17">
        <v>9.39104479388129E-3</v>
      </c>
      <c r="AG765" s="17">
        <v>0</v>
      </c>
      <c r="AH765" s="17">
        <v>0</v>
      </c>
      <c r="AI765" s="17">
        <v>1.40447590464042E-2</v>
      </c>
      <c r="AJ765" s="17"/>
      <c r="AK765" s="17">
        <v>4.64117168579107E-2</v>
      </c>
      <c r="AL765" s="17">
        <v>4.3218691610939899E-4</v>
      </c>
      <c r="AM765" s="17">
        <v>0</v>
      </c>
      <c r="AN765" s="17">
        <v>0</v>
      </c>
      <c r="AO765" s="17">
        <v>4.8987067315718197E-3</v>
      </c>
      <c r="AP765" s="17">
        <v>2.2121320667948499E-4</v>
      </c>
      <c r="AQ765" s="17">
        <v>3.0406938761686E-3</v>
      </c>
      <c r="AR765" s="17"/>
      <c r="AS765" s="17">
        <v>1.8580233709892601E-2</v>
      </c>
      <c r="AT765" s="17">
        <v>4.8568137785594799E-4</v>
      </c>
      <c r="AU765" s="17"/>
      <c r="AV765" s="17">
        <v>2.3962818997840502E-2</v>
      </c>
      <c r="AW765" s="17">
        <v>6.9678499351643502E-4</v>
      </c>
      <c r="AX765" s="17">
        <v>2.5543596007692199E-2</v>
      </c>
      <c r="AY765" s="17"/>
      <c r="AZ765" s="17">
        <v>2.7384090114720901E-4</v>
      </c>
      <c r="BA765" s="17">
        <v>9.6538826283955499E-3</v>
      </c>
      <c r="BB765" s="17"/>
      <c r="BC765" s="17">
        <v>1.14673522486731E-2</v>
      </c>
      <c r="BD765" s="17">
        <v>6.69247940869313E-3</v>
      </c>
      <c r="BE765" s="17"/>
      <c r="BF765" s="17">
        <v>8.9072691041717795E-3</v>
      </c>
      <c r="BG765" s="17">
        <v>1.6651845757320399E-2</v>
      </c>
      <c r="BH765" s="17"/>
      <c r="BI765" s="17">
        <v>2.10166655614858E-4</v>
      </c>
      <c r="BJ765" s="17">
        <v>1.22782633720048E-2</v>
      </c>
      <c r="BK765" s="17"/>
      <c r="BL765" s="17">
        <v>1.21352859133475E-4</v>
      </c>
      <c r="BM765" s="17">
        <v>8.5903027893978901E-3</v>
      </c>
      <c r="BN765" s="17">
        <v>1.9117338111562899E-2</v>
      </c>
      <c r="BO765" s="17">
        <v>0</v>
      </c>
    </row>
    <row r="766" spans="2:67" x14ac:dyDescent="0.35">
      <c r="B766" t="s">
        <v>111</v>
      </c>
      <c r="C766" s="17">
        <v>9.3230418866156895E-3</v>
      </c>
      <c r="D766" s="17">
        <v>9.2946077483845702E-2</v>
      </c>
      <c r="E766" s="17">
        <v>0</v>
      </c>
      <c r="F766" s="17">
        <v>0</v>
      </c>
      <c r="G766" s="17">
        <v>0</v>
      </c>
      <c r="H766" s="17">
        <v>0</v>
      </c>
      <c r="I766" s="17">
        <v>0</v>
      </c>
      <c r="J766" s="17">
        <v>0</v>
      </c>
      <c r="K766" s="17">
        <v>0</v>
      </c>
      <c r="L766" s="17">
        <v>0</v>
      </c>
      <c r="M766" s="17">
        <v>0</v>
      </c>
      <c r="N766" s="17">
        <v>0</v>
      </c>
      <c r="O766" s="17">
        <v>0</v>
      </c>
      <c r="P766" s="17">
        <v>0</v>
      </c>
      <c r="Q766" s="17">
        <v>0</v>
      </c>
      <c r="R766" s="17">
        <v>0</v>
      </c>
      <c r="S766" s="17">
        <v>0</v>
      </c>
      <c r="T766" s="17"/>
      <c r="U766" s="17">
        <v>1.28341603612674E-2</v>
      </c>
      <c r="V766" s="17">
        <v>0</v>
      </c>
      <c r="W766" s="17">
        <v>0</v>
      </c>
      <c r="X766" s="17">
        <v>2.96890549633105E-3</v>
      </c>
      <c r="Y766" s="17"/>
      <c r="Z766" s="17">
        <v>2.32678025530072E-2</v>
      </c>
      <c r="AA766" s="17">
        <v>0</v>
      </c>
      <c r="AB766" s="17">
        <v>0</v>
      </c>
      <c r="AC766" s="17">
        <v>0</v>
      </c>
      <c r="AD766" s="17">
        <v>0</v>
      </c>
      <c r="AE766" s="17">
        <v>0</v>
      </c>
      <c r="AF766" s="17">
        <v>0</v>
      </c>
      <c r="AG766" s="17">
        <v>0</v>
      </c>
      <c r="AH766" s="17">
        <v>0</v>
      </c>
      <c r="AI766" s="17">
        <v>4.6766252547855601E-3</v>
      </c>
      <c r="AJ766" s="17"/>
      <c r="AK766" s="17">
        <v>0</v>
      </c>
      <c r="AL766" s="17">
        <v>0</v>
      </c>
      <c r="AM766" s="17">
        <v>0</v>
      </c>
      <c r="AN766" s="17">
        <v>0</v>
      </c>
      <c r="AO766" s="17">
        <v>0</v>
      </c>
      <c r="AP766" s="17">
        <v>2.0953253607083099E-4</v>
      </c>
      <c r="AQ766" s="17">
        <v>0</v>
      </c>
      <c r="AR766" s="17"/>
      <c r="AS766" s="17">
        <v>4.1129382753523102E-5</v>
      </c>
      <c r="AT766" s="17">
        <v>1.74948052012176E-2</v>
      </c>
      <c r="AU766" s="17"/>
      <c r="AV766" s="17">
        <v>1.34154146926974E-4</v>
      </c>
      <c r="AW766" s="17">
        <v>0</v>
      </c>
      <c r="AX766" s="17">
        <v>0</v>
      </c>
      <c r="AY766" s="17"/>
      <c r="AZ766" s="17">
        <v>2.5938134236457299E-4</v>
      </c>
      <c r="BA766" s="17">
        <v>1.0049897088244801E-2</v>
      </c>
      <c r="BB766" s="17"/>
      <c r="BC766" s="17">
        <v>1.96132280467879E-2</v>
      </c>
      <c r="BD766" s="17">
        <v>3.6634894871372501E-5</v>
      </c>
      <c r="BE766" s="17"/>
      <c r="BF766" s="17">
        <v>9.3645246122623094E-3</v>
      </c>
      <c r="BG766" s="17">
        <v>2.96890549633105E-3</v>
      </c>
      <c r="BH766" s="17"/>
      <c r="BI766" s="17">
        <v>6.9981313749480098E-5</v>
      </c>
      <c r="BJ766" s="17">
        <v>1.2835793317398999E-2</v>
      </c>
      <c r="BK766" s="17"/>
      <c r="BL766" s="17">
        <v>0</v>
      </c>
      <c r="BM766" s="17">
        <v>0</v>
      </c>
      <c r="BN766" s="17">
        <v>7.0771892494928606E-5</v>
      </c>
      <c r="BO766" s="17">
        <v>0</v>
      </c>
    </row>
    <row r="767" spans="2:67" x14ac:dyDescent="0.35">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17"/>
      <c r="BB767" s="17"/>
      <c r="BC767" s="17"/>
      <c r="BD767" s="17"/>
      <c r="BE767" s="17"/>
      <c r="BF767" s="17"/>
      <c r="BG767" s="17"/>
      <c r="BH767" s="17"/>
      <c r="BI767" s="17"/>
      <c r="BJ767" s="17"/>
      <c r="BK767" s="17"/>
      <c r="BL767" s="17"/>
      <c r="BM767" s="17"/>
      <c r="BN767" s="17"/>
      <c r="BO767" s="17"/>
    </row>
    <row r="768" spans="2:67" x14ac:dyDescent="0.35">
      <c r="B768" s="6" t="s">
        <v>375</v>
      </c>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17"/>
      <c r="BB768" s="17"/>
      <c r="BC768" s="17"/>
      <c r="BD768" s="17"/>
      <c r="BE768" s="17"/>
      <c r="BF768" s="17"/>
      <c r="BG768" s="17"/>
      <c r="BH768" s="17"/>
      <c r="BI768" s="17"/>
      <c r="BJ768" s="17"/>
      <c r="BK768" s="17"/>
      <c r="BL768" s="17"/>
      <c r="BM768" s="17"/>
      <c r="BN768" s="17"/>
      <c r="BO768" s="17"/>
    </row>
    <row r="769" spans="2:67" x14ac:dyDescent="0.35">
      <c r="B769" s="24" t="s">
        <v>712</v>
      </c>
      <c r="C769" s="17" t="s">
        <v>364</v>
      </c>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17"/>
      <c r="BB769" s="17"/>
      <c r="BC769" s="17"/>
      <c r="BD769" s="17"/>
      <c r="BE769" s="17"/>
      <c r="BF769" s="17"/>
      <c r="BG769" s="17"/>
      <c r="BH769" s="17"/>
      <c r="BI769" s="17"/>
      <c r="BJ769" s="17"/>
      <c r="BK769" s="17"/>
      <c r="BL769" s="17"/>
      <c r="BM769" s="17"/>
      <c r="BN769" s="17"/>
      <c r="BO769" s="17"/>
    </row>
    <row r="770" spans="2:67" x14ac:dyDescent="0.35">
      <c r="B770" t="s">
        <v>359</v>
      </c>
      <c r="C770" s="17">
        <v>0.556410787281859</v>
      </c>
      <c r="D770" s="17">
        <v>0.50564681346839802</v>
      </c>
      <c r="E770" s="17">
        <v>0.59401120115355899</v>
      </c>
      <c r="F770" s="17">
        <v>0.49481543341652301</v>
      </c>
      <c r="G770" s="17">
        <v>0.226754660452058</v>
      </c>
      <c r="H770" s="17">
        <v>0.99247554441493302</v>
      </c>
      <c r="I770" s="17">
        <v>0.93255127534655702</v>
      </c>
      <c r="J770" s="17">
        <v>0.57867515514634804</v>
      </c>
      <c r="K770" s="17">
        <v>0.88575654336356402</v>
      </c>
      <c r="L770" s="17">
        <v>0.26220874112544801</v>
      </c>
      <c r="M770" s="17">
        <v>0.54737527534098696</v>
      </c>
      <c r="N770" s="17">
        <v>0.74029660919385498</v>
      </c>
      <c r="O770" s="17">
        <v>0.99602900982895204</v>
      </c>
      <c r="P770" s="17">
        <v>0.64016342631180401</v>
      </c>
      <c r="Q770" s="17">
        <v>0.49671931580190598</v>
      </c>
      <c r="R770" s="17">
        <v>0.59626006785097097</v>
      </c>
      <c r="S770" s="17">
        <v>0.790230583219385</v>
      </c>
      <c r="T770" s="17"/>
      <c r="U770" s="17">
        <v>0.56940977796834702</v>
      </c>
      <c r="V770" s="17">
        <v>0.52993183660556797</v>
      </c>
      <c r="W770" s="17">
        <v>0.477759753193226</v>
      </c>
      <c r="X770" s="17">
        <v>0.49211007371795201</v>
      </c>
      <c r="Y770" s="17"/>
      <c r="Z770" s="17">
        <v>0.61018335641464005</v>
      </c>
      <c r="AA770" s="17">
        <v>0.50846637256696903</v>
      </c>
      <c r="AB770" s="17">
        <v>0.59043137164190995</v>
      </c>
      <c r="AC770" s="17">
        <v>0.62653675205106196</v>
      </c>
      <c r="AD770" s="17">
        <v>0.52057144215911799</v>
      </c>
      <c r="AE770" s="17">
        <v>0.60946553499642697</v>
      </c>
      <c r="AF770" s="17">
        <v>0.33396857793275803</v>
      </c>
      <c r="AG770" s="17">
        <v>0.81313020567050098</v>
      </c>
      <c r="AH770" s="17">
        <v>0.45136448412135599</v>
      </c>
      <c r="AI770" s="17">
        <v>0.55731051655020802</v>
      </c>
      <c r="AJ770" s="17"/>
      <c r="AK770" s="17">
        <v>0.50592917665065695</v>
      </c>
      <c r="AL770" s="17">
        <v>0.49630772214084301</v>
      </c>
      <c r="AM770" s="17">
        <v>0.49036852040981599</v>
      </c>
      <c r="AN770" s="17">
        <v>0.499082695514592</v>
      </c>
      <c r="AO770" s="17">
        <v>0.50654617818074898</v>
      </c>
      <c r="AP770" s="17">
        <v>0.68747547011629595</v>
      </c>
      <c r="AQ770" s="17">
        <v>0.76948060270960394</v>
      </c>
      <c r="AR770" s="17"/>
      <c r="AS770" s="17">
        <v>0.53492060887711201</v>
      </c>
      <c r="AT770" s="17">
        <v>0.57182332919761703</v>
      </c>
      <c r="AU770" s="17"/>
      <c r="AV770" s="17">
        <v>0.64039105909649596</v>
      </c>
      <c r="AW770" s="17">
        <v>0.59604618707929202</v>
      </c>
      <c r="AX770" s="17">
        <v>0.42196572183674402</v>
      </c>
      <c r="AY770" s="17"/>
      <c r="AZ770" s="17">
        <v>0.530514532735884</v>
      </c>
      <c r="BA770" s="17">
        <v>0.55845475528908795</v>
      </c>
      <c r="BB770" s="17"/>
      <c r="BC770" s="17">
        <v>0.59865619597921305</v>
      </c>
      <c r="BD770" s="17">
        <v>0.51899323766540395</v>
      </c>
      <c r="BE770" s="17"/>
      <c r="BF770" s="17">
        <v>0.55687078555977099</v>
      </c>
      <c r="BG770" s="17">
        <v>0.49211007371795201</v>
      </c>
      <c r="BH770" s="17"/>
      <c r="BI770" s="17">
        <v>0.62412999707348604</v>
      </c>
      <c r="BJ770" s="17">
        <v>0.52479986932652201</v>
      </c>
      <c r="BK770" s="17"/>
      <c r="BL770" s="17">
        <v>0.52881877572327995</v>
      </c>
      <c r="BM770" s="17">
        <v>0.576453477193407</v>
      </c>
      <c r="BN770" s="17">
        <v>0.55205428815786695</v>
      </c>
      <c r="BO770" s="17">
        <v>0.40653257544486099</v>
      </c>
    </row>
    <row r="771" spans="2:67" x14ac:dyDescent="0.35">
      <c r="B771" t="s">
        <v>360</v>
      </c>
      <c r="C771" s="17">
        <v>0.305801948394128</v>
      </c>
      <c r="D771" s="17">
        <v>0.33462095291010902</v>
      </c>
      <c r="E771" s="17">
        <v>0.35347924159976801</v>
      </c>
      <c r="F771" s="17">
        <v>0.32696769672167703</v>
      </c>
      <c r="G771" s="17">
        <v>0.43159319131049001</v>
      </c>
      <c r="H771" s="17">
        <v>7.5244555850665102E-3</v>
      </c>
      <c r="I771" s="17">
        <v>5.62072705445354E-2</v>
      </c>
      <c r="J771" s="17">
        <v>0.203126434231963</v>
      </c>
      <c r="K771" s="17">
        <v>0.11424345663643599</v>
      </c>
      <c r="L771" s="17">
        <v>0.456440207465314</v>
      </c>
      <c r="M771" s="17">
        <v>0.35324644789378501</v>
      </c>
      <c r="N771" s="17">
        <v>0.15577752215760399</v>
      </c>
      <c r="O771" s="17">
        <v>0</v>
      </c>
      <c r="P771" s="17">
        <v>0.35983657368819599</v>
      </c>
      <c r="Q771" s="17">
        <v>6.6220553459455198E-2</v>
      </c>
      <c r="R771" s="17">
        <v>0.20526044701454099</v>
      </c>
      <c r="S771" s="17">
        <v>0.209769416780615</v>
      </c>
      <c r="T771" s="17"/>
      <c r="U771" s="17">
        <v>0.275116745057564</v>
      </c>
      <c r="V771" s="17">
        <v>0.38595661625878003</v>
      </c>
      <c r="W771" s="17">
        <v>0.36655746124444399</v>
      </c>
      <c r="X771" s="17">
        <v>0.419014183960641</v>
      </c>
      <c r="Y771" s="17"/>
      <c r="Z771" s="17">
        <v>0.26357114645436203</v>
      </c>
      <c r="AA771" s="17">
        <v>0.31923815087469098</v>
      </c>
      <c r="AB771" s="17">
        <v>0.35503693575518003</v>
      </c>
      <c r="AC771" s="17">
        <v>0.22115805568701699</v>
      </c>
      <c r="AD771" s="17">
        <v>0.42617059085291897</v>
      </c>
      <c r="AE771" s="17">
        <v>0.38001092283503402</v>
      </c>
      <c r="AF771" s="17">
        <v>0.294052918072915</v>
      </c>
      <c r="AG771" s="17">
        <v>0.15797303850207101</v>
      </c>
      <c r="AH771" s="17">
        <v>0.49388379117613901</v>
      </c>
      <c r="AI771" s="17">
        <v>0.32337868387151902</v>
      </c>
      <c r="AJ771" s="17"/>
      <c r="AK771" s="17">
        <v>0.473051197700185</v>
      </c>
      <c r="AL771" s="17">
        <v>0.498366390903969</v>
      </c>
      <c r="AM771" s="17">
        <v>6.3363290794115804E-2</v>
      </c>
      <c r="AN771" s="17">
        <v>0.32986918811369398</v>
      </c>
      <c r="AO771" s="17">
        <v>0.32618334113062503</v>
      </c>
      <c r="AP771" s="17">
        <v>0.301256272175351</v>
      </c>
      <c r="AQ771" s="17">
        <v>0.14832580862092901</v>
      </c>
      <c r="AR771" s="17"/>
      <c r="AS771" s="17">
        <v>0.278737466117435</v>
      </c>
      <c r="AT771" s="17">
        <v>0.325212325528347</v>
      </c>
      <c r="AU771" s="17"/>
      <c r="AV771" s="17">
        <v>0.183932737203438</v>
      </c>
      <c r="AW771" s="17">
        <v>0.38133248078572002</v>
      </c>
      <c r="AX771" s="17">
        <v>0.29410642382387397</v>
      </c>
      <c r="AY771" s="17"/>
      <c r="AZ771" s="17">
        <v>0.42116076073903502</v>
      </c>
      <c r="BA771" s="17">
        <v>0.29669678141462302</v>
      </c>
      <c r="BB771" s="17"/>
      <c r="BC771" s="17">
        <v>0.248146046150129</v>
      </c>
      <c r="BD771" s="17">
        <v>0.35686886073841501</v>
      </c>
      <c r="BE771" s="17"/>
      <c r="BF771" s="17">
        <v>0.30499204395430601</v>
      </c>
      <c r="BG771" s="17">
        <v>0.419014183960641</v>
      </c>
      <c r="BH771" s="17"/>
      <c r="BI771" s="17">
        <v>0.28402723211869102</v>
      </c>
      <c r="BJ771" s="17">
        <v>0.31596625438354398</v>
      </c>
      <c r="BK771" s="17"/>
      <c r="BL771" s="17">
        <v>0.32198279046612099</v>
      </c>
      <c r="BM771" s="17">
        <v>0.31453087149620701</v>
      </c>
      <c r="BN771" s="17">
        <v>0.24747594869292699</v>
      </c>
      <c r="BO771" s="17">
        <v>0.57057476664411799</v>
      </c>
    </row>
    <row r="772" spans="2:67" x14ac:dyDescent="0.35">
      <c r="B772" t="s">
        <v>361</v>
      </c>
      <c r="C772" s="17">
        <v>0.101908497730474</v>
      </c>
      <c r="D772" s="17">
        <v>0.15956744101791601</v>
      </c>
      <c r="E772" s="17">
        <v>1.7701986475487201E-2</v>
      </c>
      <c r="F772" s="17">
        <v>0.17821686986179999</v>
      </c>
      <c r="G772" s="17">
        <v>0.34165214823745299</v>
      </c>
      <c r="H772" s="17">
        <v>0</v>
      </c>
      <c r="I772" s="17">
        <v>1.12414541089071E-2</v>
      </c>
      <c r="J772" s="17">
        <v>0.21779669927658399</v>
      </c>
      <c r="K772" s="17">
        <v>0</v>
      </c>
      <c r="L772" s="17">
        <v>8.7490999965722793E-3</v>
      </c>
      <c r="M772" s="17">
        <v>9.7596227299873994E-2</v>
      </c>
      <c r="N772" s="17">
        <v>0.10089645123051801</v>
      </c>
      <c r="O772" s="17">
        <v>3.97099017104774E-3</v>
      </c>
      <c r="P772" s="17">
        <v>0</v>
      </c>
      <c r="Q772" s="17">
        <v>0.21853006536931899</v>
      </c>
      <c r="R772" s="17">
        <v>0.19847948513448799</v>
      </c>
      <c r="S772" s="17">
        <v>0</v>
      </c>
      <c r="T772" s="17"/>
      <c r="U772" s="17">
        <v>0.11841098366017</v>
      </c>
      <c r="V772" s="17">
        <v>5.2152677883528599E-2</v>
      </c>
      <c r="W772" s="17">
        <v>0.11108643337086101</v>
      </c>
      <c r="X772" s="17">
        <v>7.8921276151803402E-2</v>
      </c>
      <c r="Y772" s="17"/>
      <c r="Z772" s="17">
        <v>6.2353097081270598E-2</v>
      </c>
      <c r="AA772" s="17">
        <v>0.17229547655833999</v>
      </c>
      <c r="AB772" s="17">
        <v>5.4531692602910201E-2</v>
      </c>
      <c r="AC772" s="17">
        <v>0.147649140026273</v>
      </c>
      <c r="AD772" s="17">
        <v>4.9967989333968801E-2</v>
      </c>
      <c r="AE772" s="17">
        <v>1.05235421685389E-2</v>
      </c>
      <c r="AF772" s="17">
        <v>0.27551587790098098</v>
      </c>
      <c r="AG772" s="17">
        <v>2.88967558274284E-2</v>
      </c>
      <c r="AH772" s="17">
        <v>6.0142971649895897E-3</v>
      </c>
      <c r="AI772" s="17">
        <v>0.10931936317260101</v>
      </c>
      <c r="AJ772" s="17"/>
      <c r="AK772" s="17">
        <v>0</v>
      </c>
      <c r="AL772" s="17">
        <v>5.32588695518715E-3</v>
      </c>
      <c r="AM772" s="17">
        <v>0.16985433698496299</v>
      </c>
      <c r="AN772" s="17">
        <v>0.17104811637171399</v>
      </c>
      <c r="AO772" s="17">
        <v>0.16418025960180099</v>
      </c>
      <c r="AP772" s="17">
        <v>1.39208930798103E-3</v>
      </c>
      <c r="AQ772" s="17">
        <v>8.2029741885933594E-2</v>
      </c>
      <c r="AR772" s="17"/>
      <c r="AS772" s="17">
        <v>0.13569261264490601</v>
      </c>
      <c r="AT772" s="17">
        <v>7.7678866994117607E-2</v>
      </c>
      <c r="AU772" s="17"/>
      <c r="AV772" s="17">
        <v>0.17549752787874101</v>
      </c>
      <c r="AW772" s="17">
        <v>1.8282651087157001E-2</v>
      </c>
      <c r="AX772" s="17">
        <v>0.17869767320256499</v>
      </c>
      <c r="AY772" s="17"/>
      <c r="AZ772" s="17">
        <v>4.8324706525081702E-2</v>
      </c>
      <c r="BA772" s="17">
        <v>0.106137818026017</v>
      </c>
      <c r="BB772" s="17"/>
      <c r="BC772" s="17">
        <v>9.3845270996842298E-2</v>
      </c>
      <c r="BD772" s="17">
        <v>0.109050248649155</v>
      </c>
      <c r="BE772" s="17"/>
      <c r="BF772" s="17">
        <v>0.10207294508656201</v>
      </c>
      <c r="BG772" s="17">
        <v>7.8921276151803402E-2</v>
      </c>
      <c r="BH772" s="17"/>
      <c r="BI772" s="17">
        <v>7.5874403695348203E-2</v>
      </c>
      <c r="BJ772" s="17">
        <v>0.114061055521951</v>
      </c>
      <c r="BK772" s="17"/>
      <c r="BL772" s="17">
        <v>5.0577770831144002E-2</v>
      </c>
      <c r="BM772" s="17">
        <v>9.9621202024741395E-2</v>
      </c>
      <c r="BN772" s="17">
        <v>0.160318663230053</v>
      </c>
      <c r="BO772" s="17">
        <v>1.1332262732226201E-2</v>
      </c>
    </row>
    <row r="773" spans="2:67" x14ac:dyDescent="0.35">
      <c r="B773" t="s">
        <v>362</v>
      </c>
      <c r="C773" s="17">
        <v>1.1714266484589999E-2</v>
      </c>
      <c r="D773" s="17">
        <v>1.6479260357779501E-4</v>
      </c>
      <c r="E773" s="17">
        <v>1.9074483602713702E-2</v>
      </c>
      <c r="F773" s="17">
        <v>0</v>
      </c>
      <c r="G773" s="17">
        <v>0</v>
      </c>
      <c r="H773" s="17">
        <v>0</v>
      </c>
      <c r="I773" s="17">
        <v>0</v>
      </c>
      <c r="J773" s="17">
        <v>0</v>
      </c>
      <c r="K773" s="17">
        <v>0</v>
      </c>
      <c r="L773" s="17">
        <v>0</v>
      </c>
      <c r="M773" s="17">
        <v>0</v>
      </c>
      <c r="N773" s="17">
        <v>3.0294174180225701E-3</v>
      </c>
      <c r="O773" s="17">
        <v>0</v>
      </c>
      <c r="P773" s="17">
        <v>0</v>
      </c>
      <c r="Q773" s="17">
        <v>0.21853006536931899</v>
      </c>
      <c r="R773" s="17">
        <v>0</v>
      </c>
      <c r="S773" s="17">
        <v>0</v>
      </c>
      <c r="T773" s="17"/>
      <c r="U773" s="17">
        <v>9.3729600202833198E-3</v>
      </c>
      <c r="V773" s="17">
        <v>1.5979434626061901E-2</v>
      </c>
      <c r="W773" s="17">
        <v>3.4251178330265697E-2</v>
      </c>
      <c r="X773" s="17">
        <v>2.8249646504096698E-3</v>
      </c>
      <c r="Y773" s="17"/>
      <c r="Z773" s="17">
        <v>1.6158138800692799E-2</v>
      </c>
      <c r="AA773" s="17">
        <v>0</v>
      </c>
      <c r="AB773" s="17">
        <v>0</v>
      </c>
      <c r="AC773" s="17">
        <v>4.6560522356484304E-3</v>
      </c>
      <c r="AD773" s="17">
        <v>3.2899776539939102E-3</v>
      </c>
      <c r="AE773" s="17">
        <v>0</v>
      </c>
      <c r="AF773" s="17">
        <v>9.6462626093345397E-2</v>
      </c>
      <c r="AG773" s="17">
        <v>0</v>
      </c>
      <c r="AH773" s="17">
        <v>2.74990332545536E-2</v>
      </c>
      <c r="AI773" s="17">
        <v>0</v>
      </c>
      <c r="AJ773" s="17"/>
      <c r="AK773" s="17">
        <v>2.10196256491583E-2</v>
      </c>
      <c r="AL773" s="17">
        <v>0</v>
      </c>
      <c r="AM773" s="17">
        <v>7.3160126403275502E-2</v>
      </c>
      <c r="AN773" s="17">
        <v>0</v>
      </c>
      <c r="AO773" s="17">
        <v>2.8376824208444398E-3</v>
      </c>
      <c r="AP773" s="17">
        <v>5.3637889804676502E-3</v>
      </c>
      <c r="AQ773" s="17">
        <v>1.6384678353337001E-4</v>
      </c>
      <c r="AR773" s="17"/>
      <c r="AS773" s="17">
        <v>2.09430222404695E-3</v>
      </c>
      <c r="AT773" s="17">
        <v>1.8613609040115501E-2</v>
      </c>
      <c r="AU773" s="17"/>
      <c r="AV773" s="17">
        <v>1.7867582132447199E-4</v>
      </c>
      <c r="AW773" s="17">
        <v>4.3386810478317998E-3</v>
      </c>
      <c r="AX773" s="17">
        <v>2.1716032269245501E-3</v>
      </c>
      <c r="AY773" s="17"/>
      <c r="AZ773" s="17">
        <v>0</v>
      </c>
      <c r="BA773" s="17">
        <v>1.26388629693884E-2</v>
      </c>
      <c r="BB773" s="17"/>
      <c r="BC773" s="17">
        <v>8.7160778152812601E-3</v>
      </c>
      <c r="BD773" s="17">
        <v>1.43698183363202E-2</v>
      </c>
      <c r="BE773" s="17"/>
      <c r="BF773" s="17">
        <v>1.1777859301977601E-2</v>
      </c>
      <c r="BG773" s="17">
        <v>2.8249646504096698E-3</v>
      </c>
      <c r="BH773" s="17"/>
      <c r="BI773" s="17">
        <v>2.7485214414140801E-3</v>
      </c>
      <c r="BJ773" s="17">
        <v>1.5899422097604199E-2</v>
      </c>
      <c r="BK773" s="17"/>
      <c r="BL773" s="17">
        <v>0</v>
      </c>
      <c r="BM773" s="17">
        <v>8.6521899193063405E-3</v>
      </c>
      <c r="BN773" s="17">
        <v>2.61390406962888E-2</v>
      </c>
      <c r="BO773" s="17">
        <v>1.15603951787955E-2</v>
      </c>
    </row>
    <row r="774" spans="2:67" x14ac:dyDescent="0.35">
      <c r="B774" t="s">
        <v>111</v>
      </c>
      <c r="C774" s="17">
        <v>2.4164500108948501E-2</v>
      </c>
      <c r="D774" s="17">
        <v>0</v>
      </c>
      <c r="E774" s="17">
        <v>1.5733087168472399E-2</v>
      </c>
      <c r="F774" s="17">
        <v>0</v>
      </c>
      <c r="G774" s="17">
        <v>0</v>
      </c>
      <c r="H774" s="17">
        <v>0</v>
      </c>
      <c r="I774" s="17">
        <v>0</v>
      </c>
      <c r="J774" s="17">
        <v>4.0171134510454202E-4</v>
      </c>
      <c r="K774" s="17">
        <v>0</v>
      </c>
      <c r="L774" s="17">
        <v>0.27260195141266602</v>
      </c>
      <c r="M774" s="17">
        <v>1.78204946535438E-3</v>
      </c>
      <c r="N774" s="17">
        <v>0</v>
      </c>
      <c r="O774" s="17">
        <v>0</v>
      </c>
      <c r="P774" s="17">
        <v>0</v>
      </c>
      <c r="Q774" s="17">
        <v>0</v>
      </c>
      <c r="R774" s="17">
        <v>0</v>
      </c>
      <c r="S774" s="17">
        <v>0</v>
      </c>
      <c r="T774" s="17"/>
      <c r="U774" s="17">
        <v>2.7689533293635299E-2</v>
      </c>
      <c r="V774" s="17">
        <v>1.5979434626061901E-2</v>
      </c>
      <c r="W774" s="17">
        <v>1.0345173861203E-2</v>
      </c>
      <c r="X774" s="17">
        <v>7.1295015191937998E-3</v>
      </c>
      <c r="Y774" s="17"/>
      <c r="Z774" s="17">
        <v>4.77342612490348E-2</v>
      </c>
      <c r="AA774" s="17">
        <v>0</v>
      </c>
      <c r="AB774" s="17">
        <v>0</v>
      </c>
      <c r="AC774" s="17">
        <v>0</v>
      </c>
      <c r="AD774" s="17">
        <v>0</v>
      </c>
      <c r="AE774" s="17">
        <v>0</v>
      </c>
      <c r="AF774" s="17">
        <v>0</v>
      </c>
      <c r="AG774" s="17">
        <v>0</v>
      </c>
      <c r="AH774" s="17">
        <v>2.1238394282961301E-2</v>
      </c>
      <c r="AI774" s="17">
        <v>9.9914364056712408E-3</v>
      </c>
      <c r="AJ774" s="17"/>
      <c r="AK774" s="17">
        <v>0</v>
      </c>
      <c r="AL774" s="17">
        <v>0</v>
      </c>
      <c r="AM774" s="17">
        <v>0.20325372540782999</v>
      </c>
      <c r="AN774" s="17">
        <v>0</v>
      </c>
      <c r="AO774" s="17">
        <v>2.5253866598102999E-4</v>
      </c>
      <c r="AP774" s="17">
        <v>4.5123794199049298E-3</v>
      </c>
      <c r="AQ774" s="17">
        <v>0</v>
      </c>
      <c r="AR774" s="17"/>
      <c r="AS774" s="17">
        <v>4.85550101365003E-2</v>
      </c>
      <c r="AT774" s="17">
        <v>6.6718692398022696E-3</v>
      </c>
      <c r="AU774" s="17"/>
      <c r="AV774" s="17">
        <v>0</v>
      </c>
      <c r="AW774" s="17">
        <v>0</v>
      </c>
      <c r="AX774" s="17">
        <v>0.10305857790989301</v>
      </c>
      <c r="AY774" s="17"/>
      <c r="AZ774" s="17">
        <v>0</v>
      </c>
      <c r="BA774" s="17">
        <v>2.6071782300883799E-2</v>
      </c>
      <c r="BB774" s="17"/>
      <c r="BC774" s="17">
        <v>5.06364090585339E-2</v>
      </c>
      <c r="BD774" s="17">
        <v>7.1783461070583897E-4</v>
      </c>
      <c r="BE774" s="17"/>
      <c r="BF774" s="17">
        <v>2.4286366097383098E-2</v>
      </c>
      <c r="BG774" s="17">
        <v>7.1295015191937998E-3</v>
      </c>
      <c r="BH774" s="17"/>
      <c r="BI774" s="17">
        <v>1.3219845671060401E-2</v>
      </c>
      <c r="BJ774" s="17">
        <v>2.92733986703782E-2</v>
      </c>
      <c r="BK774" s="17"/>
      <c r="BL774" s="17">
        <v>9.8620662979455403E-2</v>
      </c>
      <c r="BM774" s="17">
        <v>7.4225936633844102E-4</v>
      </c>
      <c r="BN774" s="17">
        <v>1.40120592228642E-2</v>
      </c>
      <c r="BO774" s="17">
        <v>0</v>
      </c>
    </row>
    <row r="775" spans="2:67" x14ac:dyDescent="0.35">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17"/>
      <c r="BB775" s="17"/>
      <c r="BC775" s="17"/>
      <c r="BD775" s="17"/>
      <c r="BE775" s="17"/>
      <c r="BF775" s="17"/>
      <c r="BG775" s="17"/>
      <c r="BH775" s="17"/>
      <c r="BI775" s="17"/>
      <c r="BJ775" s="17"/>
      <c r="BK775" s="17"/>
      <c r="BL775" s="17"/>
      <c r="BM775" s="17"/>
      <c r="BN775" s="17"/>
      <c r="BO775" s="17"/>
    </row>
    <row r="776" spans="2:67" x14ac:dyDescent="0.35">
      <c r="B776" s="6" t="s">
        <v>376</v>
      </c>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17"/>
      <c r="BB776" s="17"/>
      <c r="BC776" s="17"/>
      <c r="BD776" s="17"/>
      <c r="BE776" s="17"/>
      <c r="BF776" s="17"/>
      <c r="BG776" s="17"/>
      <c r="BH776" s="17"/>
      <c r="BI776" s="17"/>
      <c r="BJ776" s="17"/>
      <c r="BK776" s="17"/>
      <c r="BL776" s="17"/>
      <c r="BM776" s="17"/>
      <c r="BN776" s="17"/>
      <c r="BO776" s="17"/>
    </row>
    <row r="777" spans="2:67" x14ac:dyDescent="0.35">
      <c r="B777" s="24" t="s">
        <v>713</v>
      </c>
      <c r="C777" s="17" t="s">
        <v>364</v>
      </c>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17"/>
      <c r="BB777" s="17"/>
      <c r="BC777" s="17"/>
      <c r="BD777" s="17"/>
      <c r="BE777" s="17"/>
      <c r="BF777" s="17"/>
      <c r="BG777" s="17"/>
      <c r="BH777" s="17"/>
      <c r="BI777" s="17"/>
      <c r="BJ777" s="17"/>
      <c r="BK777" s="17"/>
      <c r="BL777" s="17"/>
      <c r="BM777" s="17"/>
      <c r="BN777" s="17"/>
      <c r="BO777" s="17"/>
    </row>
    <row r="778" spans="2:67" x14ac:dyDescent="0.35">
      <c r="B778" t="s">
        <v>359</v>
      </c>
      <c r="C778" s="17">
        <v>0.29142656225995101</v>
      </c>
      <c r="D778" s="17">
        <v>0.31524553883290701</v>
      </c>
      <c r="E778" s="17">
        <v>7.2530569719659099E-2</v>
      </c>
      <c r="F778" s="17">
        <v>0.23712993465534199</v>
      </c>
      <c r="G778" s="17">
        <v>0.48448274923651302</v>
      </c>
      <c r="H778" s="17">
        <v>0</v>
      </c>
      <c r="I778" s="17">
        <v>0.89673736057699405</v>
      </c>
      <c r="J778" s="17">
        <v>0.116351436347568</v>
      </c>
      <c r="K778" s="17">
        <v>0</v>
      </c>
      <c r="L778" s="17">
        <v>0.13952867651495501</v>
      </c>
      <c r="M778" s="17">
        <v>0.36076903748286498</v>
      </c>
      <c r="N778" s="17">
        <v>9.7778048701712694E-2</v>
      </c>
      <c r="O778" s="17">
        <v>0.94119886031895095</v>
      </c>
      <c r="P778" s="17">
        <v>0.178522236869779</v>
      </c>
      <c r="Q778" s="17">
        <v>0.90914059510118095</v>
      </c>
      <c r="R778" s="17">
        <v>0.75415905232228098</v>
      </c>
      <c r="S778" s="17">
        <v>0.13949288600731699</v>
      </c>
      <c r="T778" s="17"/>
      <c r="U778" s="17">
        <v>0.24653836197023399</v>
      </c>
      <c r="V778" s="17">
        <v>0.38696334485488698</v>
      </c>
      <c r="W778" s="17">
        <v>0.34071216548514399</v>
      </c>
      <c r="X778" s="17">
        <v>0.50906124801786001</v>
      </c>
      <c r="Y778" s="17"/>
      <c r="Z778" s="17">
        <v>0.168549015578492</v>
      </c>
      <c r="AA778" s="17">
        <v>0.47817117218000399</v>
      </c>
      <c r="AB778" s="17">
        <v>0.41519749040532</v>
      </c>
      <c r="AC778" s="17">
        <v>5.8254172742981003E-2</v>
      </c>
      <c r="AD778" s="17">
        <v>0.34272264308040201</v>
      </c>
      <c r="AE778" s="17">
        <v>0.45302517978895601</v>
      </c>
      <c r="AF778" s="17">
        <v>0.41542581726800398</v>
      </c>
      <c r="AG778" s="17">
        <v>0.54361737474951899</v>
      </c>
      <c r="AH778" s="17">
        <v>0.36961165332166102</v>
      </c>
      <c r="AI778" s="17">
        <v>0.59660581556893899</v>
      </c>
      <c r="AJ778" s="17"/>
      <c r="AK778" s="17">
        <v>9.9365086873013903E-2</v>
      </c>
      <c r="AL778" s="17">
        <v>0.248628551477619</v>
      </c>
      <c r="AM778" s="17">
        <v>0.36624010789536399</v>
      </c>
      <c r="AN778" s="17">
        <v>0.22365856052382199</v>
      </c>
      <c r="AO778" s="17">
        <v>0.58580481709209498</v>
      </c>
      <c r="AP778" s="17">
        <v>0.49615891954389701</v>
      </c>
      <c r="AQ778" s="17">
        <v>0.39946374200379597</v>
      </c>
      <c r="AR778" s="17"/>
      <c r="AS778" s="17">
        <v>0.35178601887650901</v>
      </c>
      <c r="AT778" s="17">
        <v>0.22376745367086501</v>
      </c>
      <c r="AU778" s="17"/>
      <c r="AV778" s="17">
        <v>0.311317059216766</v>
      </c>
      <c r="AW778" s="17">
        <v>0.47907999933574003</v>
      </c>
      <c r="AX778" s="17">
        <v>0.34351454089482902</v>
      </c>
      <c r="AY778" s="17"/>
      <c r="AZ778" s="17">
        <v>0.59872888335908203</v>
      </c>
      <c r="BA778" s="17">
        <v>0.24695206771977099</v>
      </c>
      <c r="BB778" s="17"/>
      <c r="BC778" s="17">
        <v>0.33303887431241302</v>
      </c>
      <c r="BD778" s="17">
        <v>0.263010868705712</v>
      </c>
      <c r="BE778" s="17"/>
      <c r="BF778" s="17">
        <v>0.28862926184065602</v>
      </c>
      <c r="BG778" s="17">
        <v>0.50906124801786001</v>
      </c>
      <c r="BH778" s="17"/>
      <c r="BI778" s="17">
        <v>0.36758686888523201</v>
      </c>
      <c r="BJ778" s="17">
        <v>0.24837227179810301</v>
      </c>
      <c r="BK778" s="17"/>
      <c r="BL778" s="17">
        <v>2.10414358182853E-3</v>
      </c>
      <c r="BM778" s="17">
        <v>0.22904541958421101</v>
      </c>
      <c r="BN778" s="17">
        <v>0.399506551212092</v>
      </c>
      <c r="BO778" s="17">
        <v>0.56044437829806104</v>
      </c>
    </row>
    <row r="779" spans="2:67" x14ac:dyDescent="0.35">
      <c r="B779" t="s">
        <v>360</v>
      </c>
      <c r="C779" s="17">
        <v>0.43825334132412302</v>
      </c>
      <c r="D779" s="17">
        <v>0.35333288653572897</v>
      </c>
      <c r="E779" s="17">
        <v>0.77742269299938405</v>
      </c>
      <c r="F779" s="17">
        <v>0.34140881034088799</v>
      </c>
      <c r="G779" s="17">
        <v>0.51451655572036403</v>
      </c>
      <c r="H779" s="17">
        <v>9.9764988033565594E-2</v>
      </c>
      <c r="I779" s="17">
        <v>9.9174601956291603E-2</v>
      </c>
      <c r="J779" s="17">
        <v>0.87465015319329698</v>
      </c>
      <c r="K779" s="17">
        <v>4.1224682526823904E-3</v>
      </c>
      <c r="L779" s="17">
        <v>0.57415860339598601</v>
      </c>
      <c r="M779" s="17">
        <v>0.28828660989927002</v>
      </c>
      <c r="N779" s="17">
        <v>0.59611000765765199</v>
      </c>
      <c r="O779" s="17">
        <v>2.9400569840524599E-2</v>
      </c>
      <c r="P779" s="17">
        <v>0.17593308150785</v>
      </c>
      <c r="Q779" s="17">
        <v>9.0859404898818802E-2</v>
      </c>
      <c r="R779" s="17">
        <v>0.245840947677719</v>
      </c>
      <c r="S779" s="17">
        <v>0.86050711399268198</v>
      </c>
      <c r="T779" s="17"/>
      <c r="U779" s="17">
        <v>0.41489533592129602</v>
      </c>
      <c r="V779" s="17">
        <v>0.47776313462414999</v>
      </c>
      <c r="W779" s="17">
        <v>0.54379154669566399</v>
      </c>
      <c r="X779" s="17">
        <v>0.41755752337038998</v>
      </c>
      <c r="Y779" s="17"/>
      <c r="Z779" s="17">
        <v>0.47835826043333401</v>
      </c>
      <c r="AA779" s="17">
        <v>5.41785421907773E-2</v>
      </c>
      <c r="AB779" s="17">
        <v>0.50828183782035397</v>
      </c>
      <c r="AC779" s="17">
        <v>0.561020842359231</v>
      </c>
      <c r="AD779" s="17">
        <v>0.62106991410984003</v>
      </c>
      <c r="AE779" s="17">
        <v>0.40688783798269601</v>
      </c>
      <c r="AF779" s="17">
        <v>0.50460434183941905</v>
      </c>
      <c r="AG779" s="17">
        <v>0.409155518442957</v>
      </c>
      <c r="AH779" s="17">
        <v>0.60753164897894296</v>
      </c>
      <c r="AI779" s="17">
        <v>0.371164677193426</v>
      </c>
      <c r="AJ779" s="17"/>
      <c r="AK779" s="17">
        <v>0.28777149205674202</v>
      </c>
      <c r="AL779" s="17">
        <v>0.48226764337053102</v>
      </c>
      <c r="AM779" s="17">
        <v>0.59772455184166196</v>
      </c>
      <c r="AN779" s="17">
        <v>0.60204584323334498</v>
      </c>
      <c r="AO779" s="17">
        <v>0.39898965752502702</v>
      </c>
      <c r="AP779" s="17">
        <v>0.33775456348725102</v>
      </c>
      <c r="AQ779" s="17">
        <v>0.16036760109290599</v>
      </c>
      <c r="AR779" s="17"/>
      <c r="AS779" s="17">
        <v>0.37337343465581602</v>
      </c>
      <c r="AT779" s="17">
        <v>0.51097958666471799</v>
      </c>
      <c r="AU779" s="17"/>
      <c r="AV779" s="17">
        <v>0.31342401365453099</v>
      </c>
      <c r="AW779" s="17">
        <v>0.50206463130949497</v>
      </c>
      <c r="AX779" s="17">
        <v>0.38529750486699799</v>
      </c>
      <c r="AY779" s="17"/>
      <c r="AZ779" s="17">
        <v>0.262841948784443</v>
      </c>
      <c r="BA779" s="17">
        <v>0.46363984993196</v>
      </c>
      <c r="BB779" s="17"/>
      <c r="BC779" s="17">
        <v>0.46060795482511802</v>
      </c>
      <c r="BD779" s="17">
        <v>0.42298810333477799</v>
      </c>
      <c r="BE779" s="17"/>
      <c r="BF779" s="17">
        <v>0.438519348647533</v>
      </c>
      <c r="BG779" s="17">
        <v>0.41755752337038998</v>
      </c>
      <c r="BH779" s="17"/>
      <c r="BI779" s="17">
        <v>0.31712771109438698</v>
      </c>
      <c r="BJ779" s="17">
        <v>0.50672704235508004</v>
      </c>
      <c r="BK779" s="17"/>
      <c r="BL779" s="17">
        <v>0.64261352890286905</v>
      </c>
      <c r="BM779" s="17">
        <v>0.32445107199145001</v>
      </c>
      <c r="BN779" s="17">
        <v>0.46458810217174501</v>
      </c>
      <c r="BO779" s="17">
        <v>0.43064498801524698</v>
      </c>
    </row>
    <row r="780" spans="2:67" x14ac:dyDescent="0.35">
      <c r="B780" t="s">
        <v>361</v>
      </c>
      <c r="C780" s="17">
        <v>0.17825260786430999</v>
      </c>
      <c r="D780" s="17">
        <v>0.17332204217835601</v>
      </c>
      <c r="E780" s="17">
        <v>7.2138984792548301E-3</v>
      </c>
      <c r="F780" s="17">
        <v>0.42146125500377102</v>
      </c>
      <c r="G780" s="17">
        <v>1.0006950431228499E-3</v>
      </c>
      <c r="H780" s="17">
        <v>0</v>
      </c>
      <c r="I780" s="17">
        <v>4.0880374667142698E-3</v>
      </c>
      <c r="J780" s="17">
        <v>1.0902886893887501E-3</v>
      </c>
      <c r="K780" s="17">
        <v>0.99587753174731797</v>
      </c>
      <c r="L780" s="17">
        <v>5.9137651490718699E-4</v>
      </c>
      <c r="M780" s="17">
        <v>0.30224064940114498</v>
      </c>
      <c r="N780" s="17">
        <v>0.30611194364063599</v>
      </c>
      <c r="O780" s="17">
        <v>2.9400569840524599E-2</v>
      </c>
      <c r="P780" s="17">
        <v>0.64425010394140703</v>
      </c>
      <c r="Q780" s="17">
        <v>0</v>
      </c>
      <c r="R780" s="17">
        <v>0</v>
      </c>
      <c r="S780" s="17">
        <v>0</v>
      </c>
      <c r="T780" s="17"/>
      <c r="U780" s="17">
        <v>0.24230712790883199</v>
      </c>
      <c r="V780" s="17">
        <v>3.2332353968311599E-2</v>
      </c>
      <c r="W780" s="17">
        <v>0.107147552577017</v>
      </c>
      <c r="X780" s="17">
        <v>6.7108649481185306E-2</v>
      </c>
      <c r="Y780" s="17"/>
      <c r="Z780" s="17">
        <v>0.232063528186913</v>
      </c>
      <c r="AA780" s="17">
        <v>0.46765028562921901</v>
      </c>
      <c r="AB780" s="17">
        <v>1.24044479614782E-2</v>
      </c>
      <c r="AC780" s="17">
        <v>1.4313300511993201E-2</v>
      </c>
      <c r="AD780" s="17">
        <v>3.6207442809757399E-2</v>
      </c>
      <c r="AE780" s="17">
        <v>6.7093749864165303E-2</v>
      </c>
      <c r="AF780" s="17">
        <v>7.9969840892576999E-2</v>
      </c>
      <c r="AG780" s="17">
        <v>4.7227106807523803E-2</v>
      </c>
      <c r="AH780" s="17">
        <v>2.2856697699396099E-2</v>
      </c>
      <c r="AI780" s="17">
        <v>3.2229507237634902E-2</v>
      </c>
      <c r="AJ780" s="17"/>
      <c r="AK780" s="17">
        <v>0.33423651208152</v>
      </c>
      <c r="AL780" s="17">
        <v>0.26910380515185001</v>
      </c>
      <c r="AM780" s="17">
        <v>3.6035340262973697E-2</v>
      </c>
      <c r="AN780" s="17">
        <v>0.10772270612019801</v>
      </c>
      <c r="AO780" s="17">
        <v>1.0630034127953601E-2</v>
      </c>
      <c r="AP780" s="17">
        <v>0.16575934796410599</v>
      </c>
      <c r="AQ780" s="17">
        <v>0.229005205834833</v>
      </c>
      <c r="AR780" s="17"/>
      <c r="AS780" s="17">
        <v>0.17557651294840401</v>
      </c>
      <c r="AT780" s="17">
        <v>0.18125233991392301</v>
      </c>
      <c r="AU780" s="17"/>
      <c r="AV780" s="17">
        <v>0.23687798329981899</v>
      </c>
      <c r="AW780" s="17">
        <v>1.88553693547651E-2</v>
      </c>
      <c r="AX780" s="17">
        <v>0.17265970695553501</v>
      </c>
      <c r="AY780" s="17"/>
      <c r="AZ780" s="17">
        <v>0.13842916785647499</v>
      </c>
      <c r="BA780" s="17">
        <v>0.18401607674688999</v>
      </c>
      <c r="BB780" s="17"/>
      <c r="BC780" s="17">
        <v>9.4182124717002699E-2</v>
      </c>
      <c r="BD780" s="17">
        <v>0.23566160458285099</v>
      </c>
      <c r="BE780" s="17"/>
      <c r="BF780" s="17">
        <v>0.17968116250992799</v>
      </c>
      <c r="BG780" s="17">
        <v>6.7108649481185306E-2</v>
      </c>
      <c r="BH780" s="17"/>
      <c r="BI780" s="17">
        <v>7.40238465751175E-2</v>
      </c>
      <c r="BJ780" s="17">
        <v>0.23717431605940101</v>
      </c>
      <c r="BK780" s="17"/>
      <c r="BL780" s="17">
        <v>0.354969246758569</v>
      </c>
      <c r="BM780" s="17">
        <v>0.25070653696734302</v>
      </c>
      <c r="BN780" s="17">
        <v>8.47051593077741E-2</v>
      </c>
      <c r="BO780" s="17">
        <v>8.9106336866924506E-3</v>
      </c>
    </row>
    <row r="781" spans="2:67" x14ac:dyDescent="0.35">
      <c r="B781" t="s">
        <v>362</v>
      </c>
      <c r="C781" s="17">
        <v>2.9368705558457602E-2</v>
      </c>
      <c r="D781" s="17">
        <v>0.15809953245300801</v>
      </c>
      <c r="E781" s="17">
        <v>3.0448547645572598E-2</v>
      </c>
      <c r="F781" s="17">
        <v>0</v>
      </c>
      <c r="G781" s="17">
        <v>0</v>
      </c>
      <c r="H781" s="17">
        <v>0</v>
      </c>
      <c r="I781" s="17">
        <v>0</v>
      </c>
      <c r="J781" s="17">
        <v>7.9081217697463905E-3</v>
      </c>
      <c r="K781" s="17">
        <v>0</v>
      </c>
      <c r="L781" s="17">
        <v>0</v>
      </c>
      <c r="M781" s="17">
        <v>4.8703703216720101E-2</v>
      </c>
      <c r="N781" s="17">
        <v>0</v>
      </c>
      <c r="O781" s="17">
        <v>0</v>
      </c>
      <c r="P781" s="17">
        <v>1.29457768096421E-3</v>
      </c>
      <c r="Q781" s="17">
        <v>0</v>
      </c>
      <c r="R781" s="17">
        <v>0</v>
      </c>
      <c r="S781" s="17">
        <v>0</v>
      </c>
      <c r="T781" s="17"/>
      <c r="U781" s="17">
        <v>2.1279590469115799E-2</v>
      </c>
      <c r="V781" s="17">
        <v>5.5904019783011002E-2</v>
      </c>
      <c r="W781" s="17">
        <v>8.3487352421750208E-3</v>
      </c>
      <c r="X781" s="17">
        <v>6.2725791305648796E-3</v>
      </c>
      <c r="Y781" s="17"/>
      <c r="Z781" s="17">
        <v>3.9609732129803302E-2</v>
      </c>
      <c r="AA781" s="17">
        <v>0</v>
      </c>
      <c r="AB781" s="17">
        <v>6.4116223812847803E-2</v>
      </c>
      <c r="AC781" s="17">
        <v>0</v>
      </c>
      <c r="AD781" s="17">
        <v>0</v>
      </c>
      <c r="AE781" s="17">
        <v>7.2993232364182606E-2</v>
      </c>
      <c r="AF781" s="17">
        <v>0</v>
      </c>
      <c r="AG781" s="17">
        <v>0</v>
      </c>
      <c r="AH781" s="17">
        <v>0</v>
      </c>
      <c r="AI781" s="17">
        <v>0</v>
      </c>
      <c r="AJ781" s="17"/>
      <c r="AK781" s="17">
        <v>2.6627534069390699E-2</v>
      </c>
      <c r="AL781" s="17">
        <v>0</v>
      </c>
      <c r="AM781" s="17">
        <v>0</v>
      </c>
      <c r="AN781" s="17">
        <v>6.65728901226353E-2</v>
      </c>
      <c r="AO781" s="17">
        <v>4.5754912549247203E-3</v>
      </c>
      <c r="AP781" s="17">
        <v>3.2716900474608198E-4</v>
      </c>
      <c r="AQ781" s="17">
        <v>0</v>
      </c>
      <c r="AR781" s="17"/>
      <c r="AS781" s="17">
        <v>3.6367943939737302E-2</v>
      </c>
      <c r="AT781" s="17">
        <v>2.1523004880794502E-2</v>
      </c>
      <c r="AU781" s="17"/>
      <c r="AV781" s="17">
        <v>8.4641128779791797E-2</v>
      </c>
      <c r="AW781" s="17">
        <v>0</v>
      </c>
      <c r="AX781" s="17">
        <v>0</v>
      </c>
      <c r="AY781" s="17"/>
      <c r="AZ781" s="17">
        <v>0</v>
      </c>
      <c r="BA781" s="17">
        <v>3.3619107346312599E-2</v>
      </c>
      <c r="BB781" s="17"/>
      <c r="BC781" s="17">
        <v>6.0325578349830503E-2</v>
      </c>
      <c r="BD781" s="17">
        <v>8.2292646754754603E-3</v>
      </c>
      <c r="BE781" s="17"/>
      <c r="BF781" s="17">
        <v>2.96655645077369E-2</v>
      </c>
      <c r="BG781" s="17">
        <v>6.2725791305648796E-3</v>
      </c>
      <c r="BH781" s="17"/>
      <c r="BI781" s="17">
        <v>6.7652623623961197E-2</v>
      </c>
      <c r="BJ781" s="17">
        <v>7.7263697874162497E-3</v>
      </c>
      <c r="BK781" s="17"/>
      <c r="BL781" s="17">
        <v>3.1308075673337001E-4</v>
      </c>
      <c r="BM781" s="17">
        <v>2.5192586379956701E-2</v>
      </c>
      <c r="BN781" s="17">
        <v>5.12001873083891E-2</v>
      </c>
      <c r="BO781" s="17">
        <v>0</v>
      </c>
    </row>
    <row r="782" spans="2:67" x14ac:dyDescent="0.35">
      <c r="B782" t="s">
        <v>111</v>
      </c>
      <c r="C782" s="17">
        <v>6.2698782993158897E-2</v>
      </c>
      <c r="D782" s="17">
        <v>0</v>
      </c>
      <c r="E782" s="17">
        <v>0.112384291156129</v>
      </c>
      <c r="F782" s="17">
        <v>0</v>
      </c>
      <c r="G782" s="17">
        <v>0</v>
      </c>
      <c r="H782" s="17">
        <v>0.90023501196643396</v>
      </c>
      <c r="I782" s="17">
        <v>0</v>
      </c>
      <c r="J782" s="17">
        <v>0</v>
      </c>
      <c r="K782" s="17">
        <v>0</v>
      </c>
      <c r="L782" s="17">
        <v>0.28572134357415202</v>
      </c>
      <c r="M782" s="17">
        <v>0</v>
      </c>
      <c r="N782" s="17">
        <v>0</v>
      </c>
      <c r="O782" s="17">
        <v>0</v>
      </c>
      <c r="P782" s="17">
        <v>0</v>
      </c>
      <c r="Q782" s="17">
        <v>0</v>
      </c>
      <c r="R782" s="17">
        <v>0</v>
      </c>
      <c r="S782" s="17">
        <v>0</v>
      </c>
      <c r="T782" s="17"/>
      <c r="U782" s="17">
        <v>7.4979583730522006E-2</v>
      </c>
      <c r="V782" s="17">
        <v>4.70371467696412E-2</v>
      </c>
      <c r="W782" s="17">
        <v>0</v>
      </c>
      <c r="X782" s="17">
        <v>0</v>
      </c>
      <c r="Y782" s="17"/>
      <c r="Z782" s="17">
        <v>8.1419463671457901E-2</v>
      </c>
      <c r="AA782" s="17">
        <v>0</v>
      </c>
      <c r="AB782" s="17">
        <v>0</v>
      </c>
      <c r="AC782" s="17">
        <v>0.36641168438579502</v>
      </c>
      <c r="AD782" s="17">
        <v>0</v>
      </c>
      <c r="AE782" s="17">
        <v>0</v>
      </c>
      <c r="AF782" s="17">
        <v>0</v>
      </c>
      <c r="AG782" s="17">
        <v>0</v>
      </c>
      <c r="AH782" s="17">
        <v>0</v>
      </c>
      <c r="AI782" s="17">
        <v>0</v>
      </c>
      <c r="AJ782" s="17"/>
      <c r="AK782" s="17">
        <v>0.251999374919334</v>
      </c>
      <c r="AL782" s="17">
        <v>0</v>
      </c>
      <c r="AM782" s="17">
        <v>0</v>
      </c>
      <c r="AN782" s="17">
        <v>0</v>
      </c>
      <c r="AO782" s="17">
        <v>0</v>
      </c>
      <c r="AP782" s="17">
        <v>0</v>
      </c>
      <c r="AQ782" s="17">
        <v>0.21116345106846601</v>
      </c>
      <c r="AR782" s="17"/>
      <c r="AS782" s="17">
        <v>6.2896089579534104E-2</v>
      </c>
      <c r="AT782" s="17">
        <v>6.2477614869699702E-2</v>
      </c>
      <c r="AU782" s="17"/>
      <c r="AV782" s="17">
        <v>5.3739815049091602E-2</v>
      </c>
      <c r="AW782" s="17">
        <v>0</v>
      </c>
      <c r="AX782" s="17">
        <v>9.8528247282638107E-2</v>
      </c>
      <c r="AY782" s="17"/>
      <c r="AZ782" s="17">
        <v>0</v>
      </c>
      <c r="BA782" s="17">
        <v>7.1772898255066095E-2</v>
      </c>
      <c r="BB782" s="17"/>
      <c r="BC782" s="17">
        <v>5.1845467795635501E-2</v>
      </c>
      <c r="BD782" s="17">
        <v>7.0110158701184394E-2</v>
      </c>
      <c r="BE782" s="17"/>
      <c r="BF782" s="17">
        <v>6.3504662494145894E-2</v>
      </c>
      <c r="BG782" s="17">
        <v>0</v>
      </c>
      <c r="BH782" s="17"/>
      <c r="BI782" s="17">
        <v>0.17360894982130201</v>
      </c>
      <c r="BJ782" s="17">
        <v>0</v>
      </c>
      <c r="BK782" s="17"/>
      <c r="BL782" s="17">
        <v>0</v>
      </c>
      <c r="BM782" s="17">
        <v>0.17060438507703901</v>
      </c>
      <c r="BN782" s="17">
        <v>0</v>
      </c>
      <c r="BO782" s="17">
        <v>0</v>
      </c>
    </row>
    <row r="783" spans="2:67" x14ac:dyDescent="0.3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17"/>
      <c r="BB783" s="17"/>
      <c r="BC783" s="17"/>
      <c r="BD783" s="17"/>
      <c r="BE783" s="17"/>
      <c r="BF783" s="17"/>
      <c r="BG783" s="17"/>
      <c r="BH783" s="17"/>
      <c r="BI783" s="17"/>
      <c r="BJ783" s="17"/>
      <c r="BK783" s="17"/>
      <c r="BL783" s="17"/>
      <c r="BM783" s="17"/>
      <c r="BN783" s="17"/>
      <c r="BO783" s="17"/>
    </row>
    <row r="784" spans="2:67" x14ac:dyDescent="0.35">
      <c r="B784" s="6" t="s">
        <v>377</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17"/>
      <c r="BB784" s="17"/>
      <c r="BC784" s="17"/>
      <c r="BD784" s="17"/>
      <c r="BE784" s="17"/>
      <c r="BF784" s="17"/>
      <c r="BG784" s="17"/>
      <c r="BH784" s="17"/>
      <c r="BI784" s="17"/>
      <c r="BJ784" s="17"/>
      <c r="BK784" s="17"/>
      <c r="BL784" s="17"/>
      <c r="BM784" s="17"/>
      <c r="BN784" s="17"/>
      <c r="BO784" s="17"/>
    </row>
    <row r="785" spans="2:67" x14ac:dyDescent="0.35">
      <c r="B785" s="24" t="s">
        <v>714</v>
      </c>
      <c r="C785" s="17" t="s">
        <v>364</v>
      </c>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17"/>
      <c r="BB785" s="17"/>
      <c r="BC785" s="17"/>
      <c r="BD785" s="17"/>
      <c r="BE785" s="17"/>
      <c r="BF785" s="17"/>
      <c r="BG785" s="17"/>
      <c r="BH785" s="17"/>
      <c r="BI785" s="17"/>
      <c r="BJ785" s="17"/>
      <c r="BK785" s="17"/>
      <c r="BL785" s="17"/>
      <c r="BM785" s="17"/>
      <c r="BN785" s="17"/>
      <c r="BO785" s="17"/>
    </row>
    <row r="786" spans="2:67" x14ac:dyDescent="0.35">
      <c r="B786" t="s">
        <v>359</v>
      </c>
      <c r="C786" s="17">
        <v>0.110276237874425</v>
      </c>
      <c r="D786" s="17">
        <v>0.127613710740789</v>
      </c>
      <c r="E786" s="17">
        <v>3.00347901793627E-2</v>
      </c>
      <c r="F786" s="17">
        <v>3.8899962993779298E-2</v>
      </c>
      <c r="G786" s="17">
        <v>6.4489197112001601E-2</v>
      </c>
      <c r="H786" s="17">
        <v>0</v>
      </c>
      <c r="I786" s="17">
        <v>0.109020934785928</v>
      </c>
      <c r="J786" s="17">
        <v>0.926148986567912</v>
      </c>
      <c r="K786" s="17" t="s">
        <v>107</v>
      </c>
      <c r="L786" s="17">
        <v>4.1837777942985301E-2</v>
      </c>
      <c r="M786" s="17">
        <v>0.104529638889315</v>
      </c>
      <c r="N786" s="17">
        <v>2.6136335241143401E-2</v>
      </c>
      <c r="O786" s="17">
        <v>0.94287827168178195</v>
      </c>
      <c r="P786" s="17">
        <v>0</v>
      </c>
      <c r="Q786" s="17">
        <v>0</v>
      </c>
      <c r="R786" s="17">
        <v>0</v>
      </c>
      <c r="S786" s="17">
        <v>0.75</v>
      </c>
      <c r="T786" s="17"/>
      <c r="U786" s="17">
        <v>6.7164163280625896E-2</v>
      </c>
      <c r="V786" s="17">
        <v>0.116507738866528</v>
      </c>
      <c r="W786" s="17">
        <v>0.48215462036089901</v>
      </c>
      <c r="X786" s="17">
        <v>0.38844598789199197</v>
      </c>
      <c r="Y786" s="17"/>
      <c r="Z786" s="17">
        <v>0.108531256441374</v>
      </c>
      <c r="AA786" s="17">
        <v>5.6204244322800398E-2</v>
      </c>
      <c r="AB786" s="17">
        <v>2.2222193310235901E-2</v>
      </c>
      <c r="AC786" s="17">
        <v>0.24272856186970301</v>
      </c>
      <c r="AD786" s="17">
        <v>8.6417677390456901E-2</v>
      </c>
      <c r="AE786" s="17">
        <v>7.6191019180418096E-2</v>
      </c>
      <c r="AF786" s="17">
        <v>0.70118993082192804</v>
      </c>
      <c r="AG786" s="17">
        <v>0.11943878754236199</v>
      </c>
      <c r="AH786" s="17">
        <v>0.62993699143626702</v>
      </c>
      <c r="AI786" s="17">
        <v>0.466889516825648</v>
      </c>
      <c r="AJ786" s="17"/>
      <c r="AK786" s="17">
        <v>9.3363750123808507E-3</v>
      </c>
      <c r="AL786" s="17">
        <v>0.102792617486178</v>
      </c>
      <c r="AM786" s="17">
        <v>7.1421151659658094E-2</v>
      </c>
      <c r="AN786" s="17">
        <v>7.7298633269534296E-3</v>
      </c>
      <c r="AO786" s="17">
        <v>0.22701675528747001</v>
      </c>
      <c r="AP786" s="17">
        <v>0.37577083125219901</v>
      </c>
      <c r="AQ786" s="17">
        <v>0.78709294607374802</v>
      </c>
      <c r="AR786" s="17"/>
      <c r="AS786" s="17">
        <v>0.102059935935521</v>
      </c>
      <c r="AT786" s="17">
        <v>0.124071352158107</v>
      </c>
      <c r="AU786" s="17"/>
      <c r="AV786" s="17">
        <v>7.3471833241031098E-2</v>
      </c>
      <c r="AW786" s="17">
        <v>8.9409774916201196E-2</v>
      </c>
      <c r="AX786" s="17">
        <v>0.16260426217837001</v>
      </c>
      <c r="AY786" s="17"/>
      <c r="AZ786" s="17">
        <v>8.2391295761390301E-2</v>
      </c>
      <c r="BA786" s="17">
        <v>0.115188579007851</v>
      </c>
      <c r="BB786" s="17"/>
      <c r="BC786" s="17">
        <v>7.7286112401000098E-2</v>
      </c>
      <c r="BD786" s="17">
        <v>0.16311414644293301</v>
      </c>
      <c r="BE786" s="17"/>
      <c r="BF786" s="17">
        <v>0.105985716152677</v>
      </c>
      <c r="BG786" s="17">
        <v>0.38844598789199197</v>
      </c>
      <c r="BH786" s="17"/>
      <c r="BI786" s="17">
        <v>0.13720183892196</v>
      </c>
      <c r="BJ786" s="17">
        <v>9.8219038039878095E-2</v>
      </c>
      <c r="BK786" s="17"/>
      <c r="BL786" s="17">
        <v>8.2360622320180894E-3</v>
      </c>
      <c r="BM786" s="17">
        <v>0.18420163218709101</v>
      </c>
      <c r="BN786" s="17">
        <v>8.2729770280913897E-2</v>
      </c>
      <c r="BO786" s="17">
        <v>0.181435510863626</v>
      </c>
    </row>
    <row r="787" spans="2:67" x14ac:dyDescent="0.35">
      <c r="B787" t="s">
        <v>360</v>
      </c>
      <c r="C787" s="17">
        <v>0.55622269472821095</v>
      </c>
      <c r="D787" s="17">
        <v>0.48730386880688398</v>
      </c>
      <c r="E787" s="17">
        <v>0.65392803300113</v>
      </c>
      <c r="F787" s="17">
        <v>0.92978791475164002</v>
      </c>
      <c r="G787" s="17">
        <v>0.46775540144399902</v>
      </c>
      <c r="H787" s="17">
        <v>0</v>
      </c>
      <c r="I787" s="17">
        <v>0.87776958864668397</v>
      </c>
      <c r="J787" s="17">
        <v>5.1183121183195499E-2</v>
      </c>
      <c r="K787" s="17" t="s">
        <v>107</v>
      </c>
      <c r="L787" s="17">
        <v>0.34233208491281603</v>
      </c>
      <c r="M787" s="17">
        <v>0.60577924731019395</v>
      </c>
      <c r="N787" s="17">
        <v>0.20885031507110599</v>
      </c>
      <c r="O787" s="17">
        <v>0</v>
      </c>
      <c r="P787" s="17">
        <v>0.97402815991547298</v>
      </c>
      <c r="Q787" s="17">
        <v>0.105913863238769</v>
      </c>
      <c r="R787" s="17">
        <v>0.50051690673027405</v>
      </c>
      <c r="S787" s="17">
        <v>0.25</v>
      </c>
      <c r="T787" s="17"/>
      <c r="U787" s="17">
        <v>0.62249703295176995</v>
      </c>
      <c r="V787" s="17">
        <v>0.47792161919437698</v>
      </c>
      <c r="W787" s="17">
        <v>0.27423062345855798</v>
      </c>
      <c r="X787" s="17">
        <v>0.39238176918369</v>
      </c>
      <c r="Y787" s="17"/>
      <c r="Z787" s="17">
        <v>0.63794467149260203</v>
      </c>
      <c r="AA787" s="17">
        <v>0.73700641874775996</v>
      </c>
      <c r="AB787" s="17">
        <v>0.84670419357273197</v>
      </c>
      <c r="AC787" s="17">
        <v>0.447570129748601</v>
      </c>
      <c r="AD787" s="17">
        <v>0.14834106607323599</v>
      </c>
      <c r="AE787" s="17">
        <v>0.68788338559634199</v>
      </c>
      <c r="AF787" s="17">
        <v>0.15800728683283499</v>
      </c>
      <c r="AG787" s="17">
        <v>0.61412683283140501</v>
      </c>
      <c r="AH787" s="17">
        <v>0.15685087105131301</v>
      </c>
      <c r="AI787" s="17">
        <v>0.44520724741101603</v>
      </c>
      <c r="AJ787" s="17"/>
      <c r="AK787" s="17">
        <v>0.77244215952235296</v>
      </c>
      <c r="AL787" s="17">
        <v>0.38873158578967998</v>
      </c>
      <c r="AM787" s="17">
        <v>0.63516871191185698</v>
      </c>
      <c r="AN787" s="17">
        <v>0.76615544158028803</v>
      </c>
      <c r="AO787" s="17">
        <v>7.9020884055531898E-2</v>
      </c>
      <c r="AP787" s="17">
        <v>0.34422285107247602</v>
      </c>
      <c r="AQ787" s="17">
        <v>0.112295987719898</v>
      </c>
      <c r="AR787" s="17"/>
      <c r="AS787" s="17">
        <v>0.58552719349901505</v>
      </c>
      <c r="AT787" s="17">
        <v>0.50702064341908604</v>
      </c>
      <c r="AU787" s="17"/>
      <c r="AV787" s="17">
        <v>0.73225440769619399</v>
      </c>
      <c r="AW787" s="17">
        <v>0.70582907680389295</v>
      </c>
      <c r="AX787" s="17">
        <v>0.42954206159181502</v>
      </c>
      <c r="AY787" s="17"/>
      <c r="AZ787" s="17">
        <v>0.80842052470921399</v>
      </c>
      <c r="BA787" s="17">
        <v>0.51179435168362697</v>
      </c>
      <c r="BB787" s="17"/>
      <c r="BC787" s="17">
        <v>0.57728541845389303</v>
      </c>
      <c r="BD787" s="17">
        <v>0.522488046725196</v>
      </c>
      <c r="BE787" s="17"/>
      <c r="BF787" s="17">
        <v>0.55874979571570504</v>
      </c>
      <c r="BG787" s="17">
        <v>0.39238176918369</v>
      </c>
      <c r="BH787" s="17"/>
      <c r="BI787" s="17">
        <v>0.56257164263346904</v>
      </c>
      <c r="BJ787" s="17">
        <v>0.553379655737265</v>
      </c>
      <c r="BK787" s="17"/>
      <c r="BL787" s="17">
        <v>0.53189264109112599</v>
      </c>
      <c r="BM787" s="17">
        <v>0.46988028140124899</v>
      </c>
      <c r="BN787" s="17">
        <v>0.63713600876108301</v>
      </c>
      <c r="BO787" s="17">
        <v>0.73042400086503401</v>
      </c>
    </row>
    <row r="788" spans="2:67" x14ac:dyDescent="0.35">
      <c r="B788" t="s">
        <v>361</v>
      </c>
      <c r="C788" s="17">
        <v>0.23249523883341799</v>
      </c>
      <c r="D788" s="17">
        <v>0.38354409895635699</v>
      </c>
      <c r="E788" s="17">
        <v>0.230685145035738</v>
      </c>
      <c r="F788" s="17">
        <v>1.8969601847995999E-3</v>
      </c>
      <c r="G788" s="17">
        <v>0.46775540144399902</v>
      </c>
      <c r="H788" s="17">
        <v>1</v>
      </c>
      <c r="I788" s="17">
        <v>1.32094765673881E-2</v>
      </c>
      <c r="J788" s="17">
        <v>2.2667892248892801E-2</v>
      </c>
      <c r="K788" s="17" t="s">
        <v>107</v>
      </c>
      <c r="L788" s="17">
        <v>0.59798638445366903</v>
      </c>
      <c r="M788" s="17">
        <v>8.6404717249003796E-2</v>
      </c>
      <c r="N788" s="17">
        <v>0</v>
      </c>
      <c r="O788" s="17">
        <v>5.7121728318218101E-2</v>
      </c>
      <c r="P788" s="17">
        <v>3.14686728454644E-3</v>
      </c>
      <c r="Q788" s="17">
        <v>0</v>
      </c>
      <c r="R788" s="17">
        <v>0.49948309326972601</v>
      </c>
      <c r="S788" s="17">
        <v>0</v>
      </c>
      <c r="T788" s="17"/>
      <c r="U788" s="17">
        <v>0.25831385279171298</v>
      </c>
      <c r="V788" s="17">
        <v>0.20228540390140101</v>
      </c>
      <c r="W788" s="17">
        <v>0.114155041590593</v>
      </c>
      <c r="X788" s="17">
        <v>0.19460492767552401</v>
      </c>
      <c r="Y788" s="17"/>
      <c r="Z788" s="17">
        <v>0.10630003385377799</v>
      </c>
      <c r="AA788" s="17">
        <v>0.20678933692943999</v>
      </c>
      <c r="AB788" s="17">
        <v>1.96435749964677E-2</v>
      </c>
      <c r="AC788" s="17">
        <v>0.27955354426182499</v>
      </c>
      <c r="AD788" s="17">
        <v>0.76301838307686498</v>
      </c>
      <c r="AE788" s="17">
        <v>0</v>
      </c>
      <c r="AF788" s="17">
        <v>0.14080278234523799</v>
      </c>
      <c r="AG788" s="17">
        <v>2.32602419185413E-2</v>
      </c>
      <c r="AH788" s="17">
        <v>4.8506172529468698E-2</v>
      </c>
      <c r="AI788" s="17">
        <v>6.7164632946388206E-2</v>
      </c>
      <c r="AJ788" s="17"/>
      <c r="AK788" s="17">
        <v>0</v>
      </c>
      <c r="AL788" s="17">
        <v>0.49912295623080399</v>
      </c>
      <c r="AM788" s="17">
        <v>0.20104324193575901</v>
      </c>
      <c r="AN788" s="17">
        <v>0.22181966455126201</v>
      </c>
      <c r="AO788" s="17">
        <v>0.66615408945756505</v>
      </c>
      <c r="AP788" s="17">
        <v>1.29164032505481E-2</v>
      </c>
      <c r="AQ788" s="17">
        <v>9.6380091538670498E-2</v>
      </c>
      <c r="AR788" s="17"/>
      <c r="AS788" s="17">
        <v>0.21059922731151601</v>
      </c>
      <c r="AT788" s="17">
        <v>0.26925849115149397</v>
      </c>
      <c r="AU788" s="17"/>
      <c r="AV788" s="17">
        <v>8.11371936166847E-2</v>
      </c>
      <c r="AW788" s="17">
        <v>1.08508803880768E-2</v>
      </c>
      <c r="AX788" s="17">
        <v>0.38480932536696699</v>
      </c>
      <c r="AY788" s="17"/>
      <c r="AZ788" s="17">
        <v>1.4458073086906E-2</v>
      </c>
      <c r="BA788" s="17">
        <v>0.27090568033874102</v>
      </c>
      <c r="BB788" s="17"/>
      <c r="BC788" s="17">
        <v>0.31433745068140501</v>
      </c>
      <c r="BD788" s="17">
        <v>0.101414461036685</v>
      </c>
      <c r="BE788" s="17"/>
      <c r="BF788" s="17">
        <v>0.23307966328308</v>
      </c>
      <c r="BG788" s="17">
        <v>0.19460492767552401</v>
      </c>
      <c r="BH788" s="17"/>
      <c r="BI788" s="17">
        <v>0.10180793535532701</v>
      </c>
      <c r="BJ788" s="17">
        <v>0.291016604098086</v>
      </c>
      <c r="BK788" s="17"/>
      <c r="BL788" s="17">
        <v>0.42136702794477998</v>
      </c>
      <c r="BM788" s="17">
        <v>0.111446307080418</v>
      </c>
      <c r="BN788" s="17">
        <v>0.211644774194473</v>
      </c>
      <c r="BO788" s="17">
        <v>8.8140488271340495E-2</v>
      </c>
    </row>
    <row r="789" spans="2:67" x14ac:dyDescent="0.35">
      <c r="B789" t="s">
        <v>362</v>
      </c>
      <c r="C789" s="17">
        <v>8.6817257060803399E-2</v>
      </c>
      <c r="D789" s="17">
        <v>1.5383214959700799E-3</v>
      </c>
      <c r="E789" s="17">
        <v>8.5352031783769003E-2</v>
      </c>
      <c r="F789" s="17">
        <v>2.94151620697813E-2</v>
      </c>
      <c r="G789" s="17">
        <v>0</v>
      </c>
      <c r="H789" s="17">
        <v>0</v>
      </c>
      <c r="I789" s="17">
        <v>0</v>
      </c>
      <c r="J789" s="17">
        <v>0</v>
      </c>
      <c r="K789" s="17" t="s">
        <v>107</v>
      </c>
      <c r="L789" s="17">
        <v>1.7843752690529902E-2</v>
      </c>
      <c r="M789" s="17">
        <v>0.13552426436765799</v>
      </c>
      <c r="N789" s="17">
        <v>0.76501334968775103</v>
      </c>
      <c r="O789" s="17">
        <v>0</v>
      </c>
      <c r="P789" s="17">
        <v>0</v>
      </c>
      <c r="Q789" s="17">
        <v>0.89408613676123005</v>
      </c>
      <c r="R789" s="17">
        <v>0</v>
      </c>
      <c r="S789" s="17">
        <v>0</v>
      </c>
      <c r="T789" s="17"/>
      <c r="U789" s="17">
        <v>5.2024950975891701E-2</v>
      </c>
      <c r="V789" s="17">
        <v>0.16187012544551599</v>
      </c>
      <c r="W789" s="17">
        <v>9.6568384705213395E-2</v>
      </c>
      <c r="X789" s="17">
        <v>2.4567315248794699E-2</v>
      </c>
      <c r="Y789" s="17"/>
      <c r="Z789" s="17">
        <v>0.11564584354403699</v>
      </c>
      <c r="AA789" s="17">
        <v>0</v>
      </c>
      <c r="AB789" s="17">
        <v>0.111430038120564</v>
      </c>
      <c r="AC789" s="17">
        <v>0</v>
      </c>
      <c r="AD789" s="17">
        <v>2.2228734594416299E-3</v>
      </c>
      <c r="AE789" s="17">
        <v>0.23592559522324</v>
      </c>
      <c r="AF789" s="17">
        <v>0</v>
      </c>
      <c r="AG789" s="17">
        <v>0.243174137707691</v>
      </c>
      <c r="AH789" s="17">
        <v>0.16470596498295101</v>
      </c>
      <c r="AI789" s="17">
        <v>2.0738602816947799E-2</v>
      </c>
      <c r="AJ789" s="17"/>
      <c r="AK789" s="17">
        <v>0.14548097697684401</v>
      </c>
      <c r="AL789" s="17">
        <v>0</v>
      </c>
      <c r="AM789" s="17">
        <v>9.2366894492725393E-2</v>
      </c>
      <c r="AN789" s="17">
        <v>4.2950305414971796E-3</v>
      </c>
      <c r="AO789" s="17">
        <v>2.78082711994329E-2</v>
      </c>
      <c r="AP789" s="17">
        <v>0.26708991442477698</v>
      </c>
      <c r="AQ789" s="17">
        <v>4.2309746676844201E-3</v>
      </c>
      <c r="AR789" s="17"/>
      <c r="AS789" s="17">
        <v>7.9174428635116798E-2</v>
      </c>
      <c r="AT789" s="17">
        <v>9.9649513271311801E-2</v>
      </c>
      <c r="AU789" s="17"/>
      <c r="AV789" s="17">
        <v>5.6568282723045399E-2</v>
      </c>
      <c r="AW789" s="17">
        <v>0.18352078086065399</v>
      </c>
      <c r="AX789" s="17">
        <v>2.3044350862848499E-2</v>
      </c>
      <c r="AY789" s="17"/>
      <c r="AZ789" s="17">
        <v>0</v>
      </c>
      <c r="BA789" s="17">
        <v>0.10211138896978</v>
      </c>
      <c r="BB789" s="17"/>
      <c r="BC789" s="17">
        <v>2.8058970617471202E-2</v>
      </c>
      <c r="BD789" s="17">
        <v>0.18092617365876801</v>
      </c>
      <c r="BE789" s="17"/>
      <c r="BF789" s="17">
        <v>8.77774072119437E-2</v>
      </c>
      <c r="BG789" s="17">
        <v>2.4567315248794699E-2</v>
      </c>
      <c r="BH789" s="17"/>
      <c r="BI789" s="17">
        <v>0.19841858308924501</v>
      </c>
      <c r="BJ789" s="17">
        <v>3.6842532732463303E-2</v>
      </c>
      <c r="BK789" s="17"/>
      <c r="BL789" s="17">
        <v>3.8504268732076401E-2</v>
      </c>
      <c r="BM789" s="17">
        <v>0.18920104440962199</v>
      </c>
      <c r="BN789" s="17">
        <v>6.8489446763530207E-2</v>
      </c>
      <c r="BO789" s="17">
        <v>0</v>
      </c>
    </row>
    <row r="790" spans="2:67" x14ac:dyDescent="0.35">
      <c r="B790" t="s">
        <v>111</v>
      </c>
      <c r="C790" s="17">
        <v>1.41885715031419E-2</v>
      </c>
      <c r="D790" s="17">
        <v>0</v>
      </c>
      <c r="E790" s="17">
        <v>0</v>
      </c>
      <c r="F790" s="17">
        <v>0</v>
      </c>
      <c r="G790" s="17">
        <v>0</v>
      </c>
      <c r="H790" s="17">
        <v>0</v>
      </c>
      <c r="I790" s="17">
        <v>0</v>
      </c>
      <c r="J790" s="17">
        <v>0</v>
      </c>
      <c r="K790" s="17" t="s">
        <v>107</v>
      </c>
      <c r="L790" s="17">
        <v>0</v>
      </c>
      <c r="M790" s="17">
        <v>6.7762132183829094E-2</v>
      </c>
      <c r="N790" s="17">
        <v>0</v>
      </c>
      <c r="O790" s="17">
        <v>0</v>
      </c>
      <c r="P790" s="17">
        <v>2.28249727999803E-2</v>
      </c>
      <c r="Q790" s="17">
        <v>0</v>
      </c>
      <c r="R790" s="17">
        <v>0</v>
      </c>
      <c r="S790" s="17">
        <v>0</v>
      </c>
      <c r="T790" s="17"/>
      <c r="U790" s="17">
        <v>0</v>
      </c>
      <c r="V790" s="17">
        <v>4.1415112592177603E-2</v>
      </c>
      <c r="W790" s="17">
        <v>3.2891329884736802E-2</v>
      </c>
      <c r="X790" s="17">
        <v>0</v>
      </c>
      <c r="Y790" s="17"/>
      <c r="Z790" s="17">
        <v>3.1578194668209401E-2</v>
      </c>
      <c r="AA790" s="17">
        <v>0</v>
      </c>
      <c r="AB790" s="17">
        <v>0</v>
      </c>
      <c r="AC790" s="17">
        <v>3.0147764119870201E-2</v>
      </c>
      <c r="AD790" s="17">
        <v>0</v>
      </c>
      <c r="AE790" s="17">
        <v>0</v>
      </c>
      <c r="AF790" s="17">
        <v>0</v>
      </c>
      <c r="AG790" s="17">
        <v>0</v>
      </c>
      <c r="AH790" s="17">
        <v>0</v>
      </c>
      <c r="AI790" s="17">
        <v>0</v>
      </c>
      <c r="AJ790" s="17"/>
      <c r="AK790" s="17">
        <v>7.2740488488421906E-2</v>
      </c>
      <c r="AL790" s="17">
        <v>9.3528404933373808E-3</v>
      </c>
      <c r="AM790" s="17">
        <v>0</v>
      </c>
      <c r="AN790" s="17">
        <v>0</v>
      </c>
      <c r="AO790" s="17">
        <v>0</v>
      </c>
      <c r="AP790" s="17">
        <v>0</v>
      </c>
      <c r="AQ790" s="17">
        <v>0</v>
      </c>
      <c r="AR790" s="17"/>
      <c r="AS790" s="17">
        <v>2.2639214618831699E-2</v>
      </c>
      <c r="AT790" s="17">
        <v>0</v>
      </c>
      <c r="AU790" s="17"/>
      <c r="AV790" s="17">
        <v>5.6568282723045399E-2</v>
      </c>
      <c r="AW790" s="17">
        <v>1.03894870311757E-2</v>
      </c>
      <c r="AX790" s="17">
        <v>0</v>
      </c>
      <c r="AY790" s="17"/>
      <c r="AZ790" s="17">
        <v>9.4730106442489401E-2</v>
      </c>
      <c r="BA790" s="17">
        <v>0</v>
      </c>
      <c r="BB790" s="17"/>
      <c r="BC790" s="17">
        <v>3.0320478462301302E-3</v>
      </c>
      <c r="BD790" s="17">
        <v>3.2057172136417802E-2</v>
      </c>
      <c r="BE790" s="17"/>
      <c r="BF790" s="17">
        <v>1.44074176365945E-2</v>
      </c>
      <c r="BG790" s="17">
        <v>0</v>
      </c>
      <c r="BH790" s="17"/>
      <c r="BI790" s="17">
        <v>0</v>
      </c>
      <c r="BJ790" s="17">
        <v>2.0542169392308199E-2</v>
      </c>
      <c r="BK790" s="17"/>
      <c r="BL790" s="17">
        <v>0</v>
      </c>
      <c r="BM790" s="17">
        <v>4.5270734921619801E-2</v>
      </c>
      <c r="BN790" s="17">
        <v>0</v>
      </c>
      <c r="BO790" s="17">
        <v>0</v>
      </c>
    </row>
    <row r="791" spans="2:67" x14ac:dyDescent="0.35">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17"/>
      <c r="BB791" s="17"/>
      <c r="BC791" s="17"/>
      <c r="BD791" s="17"/>
      <c r="BE791" s="17"/>
      <c r="BF791" s="17"/>
      <c r="BG791" s="17"/>
      <c r="BH791" s="17"/>
      <c r="BI791" s="17"/>
      <c r="BJ791" s="17"/>
      <c r="BK791" s="17"/>
      <c r="BL791" s="17"/>
      <c r="BM791" s="17"/>
      <c r="BN791" s="17"/>
      <c r="BO791" s="17"/>
    </row>
    <row r="792" spans="2:67" x14ac:dyDescent="0.35">
      <c r="B792" s="6" t="s">
        <v>378</v>
      </c>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17"/>
      <c r="BB792" s="17"/>
      <c r="BC792" s="17"/>
      <c r="BD792" s="17"/>
      <c r="BE792" s="17"/>
      <c r="BF792" s="17"/>
      <c r="BG792" s="17"/>
      <c r="BH792" s="17"/>
      <c r="BI792" s="17"/>
      <c r="BJ792" s="17"/>
      <c r="BK792" s="17"/>
      <c r="BL792" s="17"/>
      <c r="BM792" s="17"/>
      <c r="BN792" s="17"/>
      <c r="BO792" s="17"/>
    </row>
    <row r="793" spans="2:67" x14ac:dyDescent="0.35">
      <c r="B793" s="24" t="s">
        <v>715</v>
      </c>
      <c r="C793" s="17" t="s">
        <v>364</v>
      </c>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17"/>
      <c r="BB793" s="17"/>
      <c r="BC793" s="17"/>
      <c r="BD793" s="17"/>
      <c r="BE793" s="17"/>
      <c r="BF793" s="17"/>
      <c r="BG793" s="17"/>
      <c r="BH793" s="17"/>
      <c r="BI793" s="17"/>
      <c r="BJ793" s="17"/>
      <c r="BK793" s="17"/>
      <c r="BL793" s="17"/>
      <c r="BM793" s="17"/>
      <c r="BN793" s="17"/>
      <c r="BO793" s="17"/>
    </row>
    <row r="794" spans="2:67" x14ac:dyDescent="0.35">
      <c r="B794" t="s">
        <v>359</v>
      </c>
      <c r="C794" s="17">
        <v>0.28938987305958802</v>
      </c>
      <c r="D794" s="17">
        <v>0.100269028828791</v>
      </c>
      <c r="E794" s="17">
        <v>0.16859602539896101</v>
      </c>
      <c r="F794" s="17">
        <v>0.32816862811364</v>
      </c>
      <c r="G794" s="17">
        <v>6.7610302063376097E-3</v>
      </c>
      <c r="H794" s="17">
        <v>0</v>
      </c>
      <c r="I794" s="17">
        <v>0.155847230824465</v>
      </c>
      <c r="J794" s="17">
        <v>0.192894385423385</v>
      </c>
      <c r="K794" s="17">
        <v>0</v>
      </c>
      <c r="L794" s="17">
        <v>0.21283462748446599</v>
      </c>
      <c r="M794" s="17">
        <v>0.444813440144324</v>
      </c>
      <c r="N794" s="17">
        <v>0.43035402739572898</v>
      </c>
      <c r="O794" s="17">
        <v>0.95123491029791096</v>
      </c>
      <c r="P794" s="17">
        <v>0.194158451167837</v>
      </c>
      <c r="Q794" s="17">
        <v>0.109745776920227</v>
      </c>
      <c r="R794" s="17">
        <v>0.68091435065892403</v>
      </c>
      <c r="S794" s="17">
        <v>0.87201018956389897</v>
      </c>
      <c r="T794" s="17"/>
      <c r="U794" s="17">
        <v>0.26902760539599002</v>
      </c>
      <c r="V794" s="17">
        <v>0.30753789514979302</v>
      </c>
      <c r="W794" s="17">
        <v>0.40633500375506798</v>
      </c>
      <c r="X794" s="17">
        <v>0.498608063728395</v>
      </c>
      <c r="Y794" s="17"/>
      <c r="Z794" s="17">
        <v>0.148116446477565</v>
      </c>
      <c r="AA794" s="17">
        <v>0.20574628163084599</v>
      </c>
      <c r="AB794" s="17">
        <v>0.49457872075537601</v>
      </c>
      <c r="AC794" s="17">
        <v>0.59020801120510002</v>
      </c>
      <c r="AD794" s="17">
        <v>0.141964886113112</v>
      </c>
      <c r="AE794" s="17">
        <v>6.7540475608803802E-2</v>
      </c>
      <c r="AF794" s="17">
        <v>0.90484377770199997</v>
      </c>
      <c r="AG794" s="17">
        <v>8.4225452138391305E-2</v>
      </c>
      <c r="AH794" s="17">
        <v>0.46238256786381998</v>
      </c>
      <c r="AI794" s="17">
        <v>0.53067559232771599</v>
      </c>
      <c r="AJ794" s="17"/>
      <c r="AK794" s="17">
        <v>0.10307420958742</v>
      </c>
      <c r="AL794" s="17">
        <v>0.42944606348928399</v>
      </c>
      <c r="AM794" s="17">
        <v>0.35696650767573102</v>
      </c>
      <c r="AN794" s="17">
        <v>0.28354816115642201</v>
      </c>
      <c r="AO794" s="17">
        <v>0.58642280833039395</v>
      </c>
      <c r="AP794" s="17">
        <v>0.14400788796296701</v>
      </c>
      <c r="AQ794" s="17">
        <v>2.8732259681696199E-2</v>
      </c>
      <c r="AR794" s="17"/>
      <c r="AS794" s="17">
        <v>0.38094882858453499</v>
      </c>
      <c r="AT794" s="17">
        <v>0.18908711925583399</v>
      </c>
      <c r="AU794" s="17"/>
      <c r="AV794" s="17">
        <v>0.38603315946646899</v>
      </c>
      <c r="AW794" s="17">
        <v>0.47569319681334299</v>
      </c>
      <c r="AX794" s="17">
        <v>0.33636095691079498</v>
      </c>
      <c r="AY794" s="17"/>
      <c r="AZ794" s="17">
        <v>0.51175264998749603</v>
      </c>
      <c r="BA794" s="17">
        <v>0.263135947700113</v>
      </c>
      <c r="BB794" s="17"/>
      <c r="BC794" s="17">
        <v>0.25280767146365102</v>
      </c>
      <c r="BD794" s="17">
        <v>0.32656584047495701</v>
      </c>
      <c r="BE794" s="17"/>
      <c r="BF794" s="17">
        <v>0.286017123541072</v>
      </c>
      <c r="BG794" s="17">
        <v>0.498608063728395</v>
      </c>
      <c r="BH794" s="17"/>
      <c r="BI794" s="17">
        <v>0.36479248205051701</v>
      </c>
      <c r="BJ794" s="17">
        <v>0.236543912702219</v>
      </c>
      <c r="BK794" s="17"/>
      <c r="BL794" s="17">
        <v>0.270637836957002</v>
      </c>
      <c r="BM794" s="17">
        <v>0.15964629571321901</v>
      </c>
      <c r="BN794" s="17">
        <v>0.375910477390348</v>
      </c>
      <c r="BO794" s="17">
        <v>0.47013862331028999</v>
      </c>
    </row>
    <row r="795" spans="2:67" x14ac:dyDescent="0.35">
      <c r="B795" t="s">
        <v>360</v>
      </c>
      <c r="C795" s="17">
        <v>0.47159460022440902</v>
      </c>
      <c r="D795" s="17">
        <v>0.67087305908800299</v>
      </c>
      <c r="E795" s="17">
        <v>0.669161857190545</v>
      </c>
      <c r="F795" s="17">
        <v>2.5042156765395202E-2</v>
      </c>
      <c r="G795" s="17">
        <v>0.50169025755158403</v>
      </c>
      <c r="H795" s="17">
        <v>1</v>
      </c>
      <c r="I795" s="17">
        <v>0.83868568700442203</v>
      </c>
      <c r="J795" s="17">
        <v>0.214154182545787</v>
      </c>
      <c r="K795" s="17">
        <v>1</v>
      </c>
      <c r="L795" s="17">
        <v>0.22842216965419301</v>
      </c>
      <c r="M795" s="17">
        <v>0.35342305611511898</v>
      </c>
      <c r="N795" s="17">
        <v>0.42527534416545298</v>
      </c>
      <c r="O795" s="17">
        <v>0</v>
      </c>
      <c r="P795" s="17">
        <v>0.63780735266223798</v>
      </c>
      <c r="Q795" s="17">
        <v>0.89025422307977298</v>
      </c>
      <c r="R795" s="17">
        <v>0.31008297575024701</v>
      </c>
      <c r="S795" s="17">
        <v>3.2807009705495001E-2</v>
      </c>
      <c r="T795" s="17"/>
      <c r="U795" s="17">
        <v>0.45147796489366399</v>
      </c>
      <c r="V795" s="17">
        <v>0.53532677882619495</v>
      </c>
      <c r="W795" s="17">
        <v>0.47197783233743401</v>
      </c>
      <c r="X795" s="17">
        <v>0.41444860321117899</v>
      </c>
      <c r="Y795" s="17"/>
      <c r="Z795" s="17">
        <v>0.47735219611325502</v>
      </c>
      <c r="AA795" s="17">
        <v>0.45226587979468102</v>
      </c>
      <c r="AB795" s="17">
        <v>0.50462499023881902</v>
      </c>
      <c r="AC795" s="17">
        <v>0.32112379875567698</v>
      </c>
      <c r="AD795" s="17">
        <v>0.65261935413266303</v>
      </c>
      <c r="AE795" s="17">
        <v>0.87451827677315297</v>
      </c>
      <c r="AF795" s="17">
        <v>7.2169048160711999E-2</v>
      </c>
      <c r="AG795" s="17">
        <v>0.90585333942899005</v>
      </c>
      <c r="AH795" s="17">
        <v>0.47977118826450499</v>
      </c>
      <c r="AI795" s="17">
        <v>0.42251975742204501</v>
      </c>
      <c r="AJ795" s="17"/>
      <c r="AK795" s="17">
        <v>0.61247574989836195</v>
      </c>
      <c r="AL795" s="17">
        <v>0.29112733615947201</v>
      </c>
      <c r="AM795" s="17">
        <v>0.33027221638174398</v>
      </c>
      <c r="AN795" s="17">
        <v>0.44964573694228399</v>
      </c>
      <c r="AO795" s="17">
        <v>0.39708502456329597</v>
      </c>
      <c r="AP795" s="17">
        <v>0.838733237165875</v>
      </c>
      <c r="AQ795" s="17">
        <v>0.71584463152934497</v>
      </c>
      <c r="AR795" s="17"/>
      <c r="AS795" s="17">
        <v>0.404734716655897</v>
      </c>
      <c r="AT795" s="17">
        <v>0.54483954281326297</v>
      </c>
      <c r="AU795" s="17"/>
      <c r="AV795" s="17">
        <v>0.57054654337325195</v>
      </c>
      <c r="AW795" s="17">
        <v>0.45500185647326602</v>
      </c>
      <c r="AX795" s="17">
        <v>0.188353371974428</v>
      </c>
      <c r="AY795" s="17"/>
      <c r="AZ795" s="17">
        <v>0.34608303812188801</v>
      </c>
      <c r="BA795" s="17">
        <v>0.486413497652817</v>
      </c>
      <c r="BB795" s="17"/>
      <c r="BC795" s="17">
        <v>0.42707228640740102</v>
      </c>
      <c r="BD795" s="17">
        <v>0.51683955584516905</v>
      </c>
      <c r="BE795" s="17"/>
      <c r="BF795" s="17">
        <v>0.47251583529147101</v>
      </c>
      <c r="BG795" s="17">
        <v>0.41444860321117899</v>
      </c>
      <c r="BH795" s="17"/>
      <c r="BI795" s="17">
        <v>0.48375945457790598</v>
      </c>
      <c r="BJ795" s="17">
        <v>0.46306885529964897</v>
      </c>
      <c r="BK795" s="17"/>
      <c r="BL795" s="17">
        <v>0.20930702827537601</v>
      </c>
      <c r="BM795" s="17">
        <v>0.65441584240619199</v>
      </c>
      <c r="BN795" s="17">
        <v>0.44355077529196002</v>
      </c>
      <c r="BO795" s="17">
        <v>0.52642296676741496</v>
      </c>
    </row>
    <row r="796" spans="2:67" x14ac:dyDescent="0.35">
      <c r="B796" t="s">
        <v>361</v>
      </c>
      <c r="C796" s="17">
        <v>0.16201273303019201</v>
      </c>
      <c r="D796" s="17">
        <v>1.8791721264438E-3</v>
      </c>
      <c r="E796" s="17">
        <v>0.13456162335067501</v>
      </c>
      <c r="F796" s="17">
        <v>0.64678921512096499</v>
      </c>
      <c r="G796" s="17">
        <v>0.49154871224207802</v>
      </c>
      <c r="H796" s="17">
        <v>0</v>
      </c>
      <c r="I796" s="17">
        <v>5.4670821711130697E-3</v>
      </c>
      <c r="J796" s="17">
        <v>0.57628673998590096</v>
      </c>
      <c r="K796" s="17">
        <v>0</v>
      </c>
      <c r="L796" s="17">
        <v>1.1540793854126999E-3</v>
      </c>
      <c r="M796" s="17">
        <v>0.16020780162335899</v>
      </c>
      <c r="N796" s="17">
        <v>0.14437062843881701</v>
      </c>
      <c r="O796" s="17">
        <v>4.8765089702089197E-2</v>
      </c>
      <c r="P796" s="17">
        <v>0.166760244531552</v>
      </c>
      <c r="Q796" s="17">
        <v>0</v>
      </c>
      <c r="R796" s="17">
        <v>9.0026735908293708E-3</v>
      </c>
      <c r="S796" s="17">
        <v>9.5182800730605505E-2</v>
      </c>
      <c r="T796" s="17"/>
      <c r="U796" s="17">
        <v>0.190389221447711</v>
      </c>
      <c r="V796" s="17">
        <v>9.5888895315178399E-2</v>
      </c>
      <c r="W796" s="17">
        <v>0.110299007185167</v>
      </c>
      <c r="X796" s="17">
        <v>7.5088828005135194E-2</v>
      </c>
      <c r="Y796" s="17"/>
      <c r="Z796" s="17">
        <v>0.183095999952713</v>
      </c>
      <c r="AA796" s="17">
        <v>0.34198783857447301</v>
      </c>
      <c r="AB796" s="17">
        <v>0</v>
      </c>
      <c r="AC796" s="17">
        <v>8.86681900392228E-2</v>
      </c>
      <c r="AD796" s="17">
        <v>0.20541575975422499</v>
      </c>
      <c r="AE796" s="17">
        <v>4.0628585638640802E-2</v>
      </c>
      <c r="AF796" s="17">
        <v>2.2987174137288301E-2</v>
      </c>
      <c r="AG796" s="17">
        <v>9.9212084326188704E-3</v>
      </c>
      <c r="AH796" s="17">
        <v>5.3794781721681902E-2</v>
      </c>
      <c r="AI796" s="17">
        <v>4.6804650250238403E-2</v>
      </c>
      <c r="AJ796" s="17"/>
      <c r="AK796" s="17">
        <v>0.234776379173288</v>
      </c>
      <c r="AL796" s="17">
        <v>0.279426600351244</v>
      </c>
      <c r="AM796" s="17">
        <v>1.14280535559274E-2</v>
      </c>
      <c r="AN796" s="17">
        <v>0.200874418595721</v>
      </c>
      <c r="AO796" s="17">
        <v>1.5944780042688001E-2</v>
      </c>
      <c r="AP796" s="17">
        <v>1.7258874871158202E-2</v>
      </c>
      <c r="AQ796" s="17">
        <v>0.25542310878895902</v>
      </c>
      <c r="AR796" s="17"/>
      <c r="AS796" s="17">
        <v>8.2558499938104199E-2</v>
      </c>
      <c r="AT796" s="17">
        <v>0.249054774246252</v>
      </c>
      <c r="AU796" s="17"/>
      <c r="AV796" s="17">
        <v>9.5743871548518E-3</v>
      </c>
      <c r="AW796" s="17">
        <v>6.8882355867172604E-2</v>
      </c>
      <c r="AX796" s="17">
        <v>0.20336655647044499</v>
      </c>
      <c r="AY796" s="17"/>
      <c r="AZ796" s="17">
        <v>8.2658173170244695E-2</v>
      </c>
      <c r="BA796" s="17">
        <v>0.17138196613782</v>
      </c>
      <c r="BB796" s="17"/>
      <c r="BC796" s="17">
        <v>0.181207711505705</v>
      </c>
      <c r="BD796" s="17">
        <v>0.14250620080377599</v>
      </c>
      <c r="BE796" s="17"/>
      <c r="BF796" s="17">
        <v>0.16341400964903499</v>
      </c>
      <c r="BG796" s="17">
        <v>7.5088828005135194E-2</v>
      </c>
      <c r="BH796" s="17"/>
      <c r="BI796" s="17">
        <v>0.131746863006061</v>
      </c>
      <c r="BJ796" s="17">
        <v>0.18322458483321</v>
      </c>
      <c r="BK796" s="17"/>
      <c r="BL796" s="17">
        <v>0.26818979921389802</v>
      </c>
      <c r="BM796" s="17">
        <v>0.164550744342392</v>
      </c>
      <c r="BN796" s="17">
        <v>0.16037230010558601</v>
      </c>
      <c r="BO796" s="17">
        <v>2.7608108276889298E-3</v>
      </c>
    </row>
    <row r="797" spans="2:67" x14ac:dyDescent="0.35">
      <c r="B797" t="s">
        <v>362</v>
      </c>
      <c r="C797" s="17">
        <v>3.53002498185951E-2</v>
      </c>
      <c r="D797" s="17">
        <v>0.22697873995676199</v>
      </c>
      <c r="E797" s="17">
        <v>2.7680494059818199E-2</v>
      </c>
      <c r="F797" s="17">
        <v>0</v>
      </c>
      <c r="G797" s="17">
        <v>0</v>
      </c>
      <c r="H797" s="17">
        <v>0</v>
      </c>
      <c r="I797" s="17">
        <v>0</v>
      </c>
      <c r="J797" s="17">
        <v>1.66646920449262E-2</v>
      </c>
      <c r="K797" s="17">
        <v>0</v>
      </c>
      <c r="L797" s="17">
        <v>0</v>
      </c>
      <c r="M797" s="17">
        <v>4.1555702117196898E-2</v>
      </c>
      <c r="N797" s="17">
        <v>0</v>
      </c>
      <c r="O797" s="17">
        <v>0</v>
      </c>
      <c r="P797" s="17">
        <v>0</v>
      </c>
      <c r="Q797" s="17">
        <v>0</v>
      </c>
      <c r="R797" s="17">
        <v>0</v>
      </c>
      <c r="S797" s="17">
        <v>0</v>
      </c>
      <c r="T797" s="17"/>
      <c r="U797" s="17">
        <v>2.9161834938149198E-2</v>
      </c>
      <c r="V797" s="17">
        <v>6.1246430708833198E-2</v>
      </c>
      <c r="W797" s="17">
        <v>1.13881567223304E-2</v>
      </c>
      <c r="X797" s="17">
        <v>7.7588593933732696E-3</v>
      </c>
      <c r="Y797" s="17"/>
      <c r="Z797" s="17">
        <v>7.4416025246664505E-2</v>
      </c>
      <c r="AA797" s="17">
        <v>0</v>
      </c>
      <c r="AB797" s="17">
        <v>0</v>
      </c>
      <c r="AC797" s="17">
        <v>0</v>
      </c>
      <c r="AD797" s="17">
        <v>0</v>
      </c>
      <c r="AE797" s="17">
        <v>1.7312661979402601E-2</v>
      </c>
      <c r="AF797" s="17">
        <v>0</v>
      </c>
      <c r="AG797" s="17">
        <v>0</v>
      </c>
      <c r="AH797" s="17">
        <v>4.0514621499933203E-3</v>
      </c>
      <c r="AI797" s="17">
        <v>0</v>
      </c>
      <c r="AJ797" s="17"/>
      <c r="AK797" s="17">
        <v>4.9673661340930597E-2</v>
      </c>
      <c r="AL797" s="17">
        <v>0</v>
      </c>
      <c r="AM797" s="17">
        <v>0</v>
      </c>
      <c r="AN797" s="17">
        <v>6.5931683305573405E-2</v>
      </c>
      <c r="AO797" s="17">
        <v>5.4738706362220297E-4</v>
      </c>
      <c r="AP797" s="17">
        <v>0</v>
      </c>
      <c r="AQ797" s="17">
        <v>0</v>
      </c>
      <c r="AR797" s="17"/>
      <c r="AS797" s="17">
        <v>5.2112537428170999E-2</v>
      </c>
      <c r="AT797" s="17">
        <v>1.68824037945462E-2</v>
      </c>
      <c r="AU797" s="17"/>
      <c r="AV797" s="17">
        <v>3.38459100054272E-2</v>
      </c>
      <c r="AW797" s="17">
        <v>4.2259084621822801E-4</v>
      </c>
      <c r="AX797" s="17">
        <v>4.0134710671009798E-4</v>
      </c>
      <c r="AY797" s="17"/>
      <c r="AZ797" s="17">
        <v>5.95061387203712E-2</v>
      </c>
      <c r="BA797" s="17">
        <v>3.24423092528816E-2</v>
      </c>
      <c r="BB797" s="17"/>
      <c r="BC797" s="17">
        <v>5.6173306124100299E-2</v>
      </c>
      <c r="BD797" s="17">
        <v>1.40884028760972E-2</v>
      </c>
      <c r="BE797" s="17"/>
      <c r="BF797" s="17">
        <v>3.5744237078971397E-2</v>
      </c>
      <c r="BG797" s="17">
        <v>7.7588593933732696E-3</v>
      </c>
      <c r="BH797" s="17"/>
      <c r="BI797" s="17">
        <v>1.97012003655158E-2</v>
      </c>
      <c r="BJ797" s="17">
        <v>4.62328522847677E-2</v>
      </c>
      <c r="BK797" s="17"/>
      <c r="BL797" s="17">
        <v>0</v>
      </c>
      <c r="BM797" s="17">
        <v>2.1387117538197001E-2</v>
      </c>
      <c r="BN797" s="17">
        <v>2.01664472121065E-2</v>
      </c>
      <c r="BO797" s="17">
        <v>6.7759909460629803E-4</v>
      </c>
    </row>
    <row r="798" spans="2:67" x14ac:dyDescent="0.35">
      <c r="B798" t="s">
        <v>111</v>
      </c>
      <c r="C798" s="17">
        <v>4.17025438672156E-2</v>
      </c>
      <c r="D798" s="17">
        <v>0</v>
      </c>
      <c r="E798" s="17">
        <v>0</v>
      </c>
      <c r="F798" s="17">
        <v>0</v>
      </c>
      <c r="G798" s="17">
        <v>0</v>
      </c>
      <c r="H798" s="17">
        <v>0</v>
      </c>
      <c r="I798" s="17">
        <v>0</v>
      </c>
      <c r="J798" s="17">
        <v>0</v>
      </c>
      <c r="K798" s="17">
        <v>0</v>
      </c>
      <c r="L798" s="17">
        <v>0.55758912347592804</v>
      </c>
      <c r="M798" s="17">
        <v>0</v>
      </c>
      <c r="N798" s="17">
        <v>0</v>
      </c>
      <c r="O798" s="17">
        <v>0</v>
      </c>
      <c r="P798" s="17">
        <v>1.27395163837342E-3</v>
      </c>
      <c r="Q798" s="17">
        <v>0</v>
      </c>
      <c r="R798" s="17">
        <v>0</v>
      </c>
      <c r="S798" s="17">
        <v>0</v>
      </c>
      <c r="T798" s="17"/>
      <c r="U798" s="17">
        <v>5.9943373324486099E-2</v>
      </c>
      <c r="V798" s="17">
        <v>0</v>
      </c>
      <c r="W798" s="17">
        <v>0</v>
      </c>
      <c r="X798" s="17">
        <v>4.0956456619170899E-3</v>
      </c>
      <c r="Y798" s="17"/>
      <c r="Z798" s="17">
        <v>0.117019332209802</v>
      </c>
      <c r="AA798" s="17">
        <v>0</v>
      </c>
      <c r="AB798" s="17">
        <v>7.9628900580498696E-4</v>
      </c>
      <c r="AC798" s="17">
        <v>0</v>
      </c>
      <c r="AD798" s="17">
        <v>0</v>
      </c>
      <c r="AE798" s="17">
        <v>0</v>
      </c>
      <c r="AF798" s="17">
        <v>0</v>
      </c>
      <c r="AG798" s="17">
        <v>0</v>
      </c>
      <c r="AH798" s="17">
        <v>0</v>
      </c>
      <c r="AI798" s="17">
        <v>0</v>
      </c>
      <c r="AJ798" s="17"/>
      <c r="AK798" s="17">
        <v>0</v>
      </c>
      <c r="AL798" s="17">
        <v>0</v>
      </c>
      <c r="AM798" s="17">
        <v>0.30133322238659799</v>
      </c>
      <c r="AN798" s="17">
        <v>0</v>
      </c>
      <c r="AO798" s="17">
        <v>0</v>
      </c>
      <c r="AP798" s="17">
        <v>0</v>
      </c>
      <c r="AQ798" s="17">
        <v>0</v>
      </c>
      <c r="AR798" s="17"/>
      <c r="AS798" s="17">
        <v>7.9645417393292797E-2</v>
      </c>
      <c r="AT798" s="17">
        <v>1.3615989010506499E-4</v>
      </c>
      <c r="AU798" s="17"/>
      <c r="AV798" s="17">
        <v>0</v>
      </c>
      <c r="AW798" s="17">
        <v>0</v>
      </c>
      <c r="AX798" s="17">
        <v>0.27151776753762202</v>
      </c>
      <c r="AY798" s="17"/>
      <c r="AZ798" s="17">
        <v>0</v>
      </c>
      <c r="BA798" s="17">
        <v>4.6626279256367899E-2</v>
      </c>
      <c r="BB798" s="17"/>
      <c r="BC798" s="17">
        <v>8.27390244991415E-2</v>
      </c>
      <c r="BD798" s="17">
        <v>0</v>
      </c>
      <c r="BE798" s="17"/>
      <c r="BF798" s="17">
        <v>4.2308794439450001E-2</v>
      </c>
      <c r="BG798" s="17">
        <v>4.0956456619170899E-3</v>
      </c>
      <c r="BH798" s="17"/>
      <c r="BI798" s="17">
        <v>0</v>
      </c>
      <c r="BJ798" s="17">
        <v>7.0929794880154204E-2</v>
      </c>
      <c r="BK798" s="17"/>
      <c r="BL798" s="17">
        <v>0.25186533555372398</v>
      </c>
      <c r="BM798" s="17">
        <v>0</v>
      </c>
      <c r="BN798" s="17">
        <v>0</v>
      </c>
      <c r="BO798" s="17">
        <v>0</v>
      </c>
    </row>
    <row r="799" spans="2:67" x14ac:dyDescent="0.35">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17"/>
      <c r="BB799" s="17"/>
      <c r="BC799" s="17"/>
      <c r="BD799" s="17"/>
      <c r="BE799" s="17"/>
      <c r="BF799" s="17"/>
      <c r="BG799" s="17"/>
      <c r="BH799" s="17"/>
      <c r="BI799" s="17"/>
      <c r="BJ799" s="17"/>
      <c r="BK799" s="17"/>
      <c r="BL799" s="17"/>
      <c r="BM799" s="17"/>
      <c r="BN799" s="17"/>
      <c r="BO799" s="17"/>
    </row>
    <row r="800" spans="2:67" x14ac:dyDescent="0.35">
      <c r="B800" s="6" t="s">
        <v>379</v>
      </c>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17"/>
      <c r="BB800" s="17"/>
      <c r="BC800" s="17"/>
      <c r="BD800" s="17"/>
      <c r="BE800" s="17"/>
      <c r="BF800" s="17"/>
      <c r="BG800" s="17"/>
      <c r="BH800" s="17"/>
      <c r="BI800" s="17"/>
      <c r="BJ800" s="17"/>
      <c r="BK800" s="17"/>
      <c r="BL800" s="17"/>
      <c r="BM800" s="17"/>
      <c r="BN800" s="17"/>
      <c r="BO800" s="17"/>
    </row>
    <row r="801" spans="2:67" x14ac:dyDescent="0.35">
      <c r="B801" s="24" t="s">
        <v>716</v>
      </c>
      <c r="C801" s="17" t="s">
        <v>364</v>
      </c>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17"/>
      <c r="BB801" s="17"/>
      <c r="BC801" s="17"/>
      <c r="BD801" s="17"/>
      <c r="BE801" s="17"/>
      <c r="BF801" s="17"/>
      <c r="BG801" s="17"/>
      <c r="BH801" s="17"/>
      <c r="BI801" s="17"/>
      <c r="BJ801" s="17"/>
      <c r="BK801" s="17"/>
      <c r="BL801" s="17"/>
      <c r="BM801" s="17"/>
      <c r="BN801" s="17"/>
      <c r="BO801" s="17"/>
    </row>
    <row r="802" spans="2:67" x14ac:dyDescent="0.35">
      <c r="B802" t="s">
        <v>359</v>
      </c>
      <c r="C802" s="17">
        <v>0.37809950207512799</v>
      </c>
      <c r="D802" s="17">
        <v>0.197081778529823</v>
      </c>
      <c r="E802" s="17">
        <v>0.321423873920474</v>
      </c>
      <c r="F802" s="17">
        <v>0.25184149379371601</v>
      </c>
      <c r="G802" s="17">
        <v>0.33483747941981801</v>
      </c>
      <c r="H802" s="17">
        <v>0.90023501196643396</v>
      </c>
      <c r="I802" s="17">
        <v>0.68230509422688901</v>
      </c>
      <c r="J802" s="17">
        <v>0.27704780273499402</v>
      </c>
      <c r="K802" s="17">
        <v>0.75</v>
      </c>
      <c r="L802" s="17">
        <v>0.80920584821248598</v>
      </c>
      <c r="M802" s="17">
        <v>0.31450221501371201</v>
      </c>
      <c r="N802" s="17">
        <v>0.54661734736841205</v>
      </c>
      <c r="O802" s="17">
        <v>0.88892883190744898</v>
      </c>
      <c r="P802" s="17">
        <v>3.1257048036738497E-2</v>
      </c>
      <c r="Q802" s="17">
        <v>0.79237961870005302</v>
      </c>
      <c r="R802" s="17">
        <v>0.43711701547204102</v>
      </c>
      <c r="S802" s="17">
        <v>3.1518264743557998E-3</v>
      </c>
      <c r="T802" s="17"/>
      <c r="U802" s="17">
        <v>0.375360265382088</v>
      </c>
      <c r="V802" s="17">
        <v>0.34428106786978102</v>
      </c>
      <c r="W802" s="17">
        <v>0.542705491376275</v>
      </c>
      <c r="X802" s="17">
        <v>0.61088711781975003</v>
      </c>
      <c r="Y802" s="17"/>
      <c r="Z802" s="17">
        <v>0.25161776258295698</v>
      </c>
      <c r="AA802" s="17">
        <v>0.262629701679442</v>
      </c>
      <c r="AB802" s="17">
        <v>0.427104809194781</v>
      </c>
      <c r="AC802" s="17">
        <v>0.60486858312546099</v>
      </c>
      <c r="AD802" s="17">
        <v>0.69134977399508202</v>
      </c>
      <c r="AE802" s="17">
        <v>0.26263697162168798</v>
      </c>
      <c r="AF802" s="17">
        <v>0.50002673501105099</v>
      </c>
      <c r="AG802" s="17">
        <v>0.12164479985622501</v>
      </c>
      <c r="AH802" s="17">
        <v>0.26832612882677598</v>
      </c>
      <c r="AI802" s="17">
        <v>0.72578381381280399</v>
      </c>
      <c r="AJ802" s="17"/>
      <c r="AK802" s="17">
        <v>0.29143115583914603</v>
      </c>
      <c r="AL802" s="17">
        <v>0.47694712753719698</v>
      </c>
      <c r="AM802" s="17">
        <v>0.80310890512507105</v>
      </c>
      <c r="AN802" s="17">
        <v>0.352177731637206</v>
      </c>
      <c r="AO802" s="17">
        <v>0.41535365042742001</v>
      </c>
      <c r="AP802" s="17">
        <v>0.24047825126903799</v>
      </c>
      <c r="AQ802" s="17">
        <v>0.35243665240139299</v>
      </c>
      <c r="AR802" s="17"/>
      <c r="AS802" s="17">
        <v>0.454592099747197</v>
      </c>
      <c r="AT802" s="17">
        <v>0.25254963454545898</v>
      </c>
      <c r="AU802" s="17"/>
      <c r="AV802" s="17">
        <v>0.589211438189851</v>
      </c>
      <c r="AW802" s="17">
        <v>0.39992140471991</v>
      </c>
      <c r="AX802" s="17">
        <v>0.37669079188766802</v>
      </c>
      <c r="AY802" s="17"/>
      <c r="AZ802" s="17">
        <v>0.582165806180864</v>
      </c>
      <c r="BA802" s="17">
        <v>0.35279661389837402</v>
      </c>
      <c r="BB802" s="17"/>
      <c r="BC802" s="17">
        <v>0.395744985377531</v>
      </c>
      <c r="BD802" s="17">
        <v>0.367573013887321</v>
      </c>
      <c r="BE802" s="17"/>
      <c r="BF802" s="17">
        <v>0.37547688980093702</v>
      </c>
      <c r="BG802" s="17">
        <v>0.61088711781975003</v>
      </c>
      <c r="BH802" s="17"/>
      <c r="BI802" s="17">
        <v>0.52298703602188301</v>
      </c>
      <c r="BJ802" s="17">
        <v>0.28885468949975301</v>
      </c>
      <c r="BK802" s="17"/>
      <c r="BL802" s="17">
        <v>0.44139894142827601</v>
      </c>
      <c r="BM802" s="17">
        <v>0.30589176264927398</v>
      </c>
      <c r="BN802" s="17">
        <v>0.41927391107093098</v>
      </c>
      <c r="BO802" s="17">
        <v>0.61415546621733996</v>
      </c>
    </row>
    <row r="803" spans="2:67" x14ac:dyDescent="0.35">
      <c r="B803" t="s">
        <v>360</v>
      </c>
      <c r="C803" s="17">
        <v>0.431808658379357</v>
      </c>
      <c r="D803" s="17">
        <v>0.38055440449931099</v>
      </c>
      <c r="E803" s="17">
        <v>0.46043964632044398</v>
      </c>
      <c r="F803" s="17">
        <v>0.38313525854121899</v>
      </c>
      <c r="G803" s="17">
        <v>0.63017651934638197</v>
      </c>
      <c r="H803" s="17">
        <v>9.9764988033565594E-2</v>
      </c>
      <c r="I803" s="17">
        <v>0.31769490577311099</v>
      </c>
      <c r="J803" s="17">
        <v>0.321843697906181</v>
      </c>
      <c r="K803" s="17">
        <v>0</v>
      </c>
      <c r="L803" s="17">
        <v>0.18193222900682601</v>
      </c>
      <c r="M803" s="17">
        <v>0.58790804151145604</v>
      </c>
      <c r="N803" s="17">
        <v>0.31144653386975002</v>
      </c>
      <c r="O803" s="17">
        <v>0.11107116809255101</v>
      </c>
      <c r="P803" s="17">
        <v>0.96721869921192705</v>
      </c>
      <c r="Q803" s="17">
        <v>0.1972992494969</v>
      </c>
      <c r="R803" s="17">
        <v>0.34455042551915299</v>
      </c>
      <c r="S803" s="17">
        <v>0.99684817352564403</v>
      </c>
      <c r="T803" s="17"/>
      <c r="U803" s="17">
        <v>0.39278550373048698</v>
      </c>
      <c r="V803" s="17">
        <v>0.56149694452782595</v>
      </c>
      <c r="W803" s="17">
        <v>0.36843361180441497</v>
      </c>
      <c r="X803" s="17">
        <v>0.34260265083761499</v>
      </c>
      <c r="Y803" s="17"/>
      <c r="Z803" s="17">
        <v>0.603436804969532</v>
      </c>
      <c r="AA803" s="17">
        <v>0.40590459595857598</v>
      </c>
      <c r="AB803" s="17">
        <v>0.42383887341529303</v>
      </c>
      <c r="AC803" s="17">
        <v>0.19994822100155399</v>
      </c>
      <c r="AD803" s="17">
        <v>0.27271823274242801</v>
      </c>
      <c r="AE803" s="17">
        <v>0.56906387857699303</v>
      </c>
      <c r="AF803" s="17">
        <v>0.187703342794342</v>
      </c>
      <c r="AG803" s="17">
        <v>0.69829249500958701</v>
      </c>
      <c r="AH803" s="17">
        <v>0.54141888699186902</v>
      </c>
      <c r="AI803" s="17">
        <v>0.253293068343585</v>
      </c>
      <c r="AJ803" s="17"/>
      <c r="AK803" s="17">
        <v>0.46897149263225302</v>
      </c>
      <c r="AL803" s="17">
        <v>0.43336100472934302</v>
      </c>
      <c r="AM803" s="17">
        <v>0.18143804651350601</v>
      </c>
      <c r="AN803" s="17">
        <v>0.51356771073776797</v>
      </c>
      <c r="AO803" s="17">
        <v>0.39321197116555301</v>
      </c>
      <c r="AP803" s="17">
        <v>0.62147362719293398</v>
      </c>
      <c r="AQ803" s="17">
        <v>0.12638768217275201</v>
      </c>
      <c r="AR803" s="17"/>
      <c r="AS803" s="17">
        <v>0.468799614183872</v>
      </c>
      <c r="AT803" s="17">
        <v>0.37109416125947903</v>
      </c>
      <c r="AU803" s="17"/>
      <c r="AV803" s="17">
        <v>0.33120247252565999</v>
      </c>
      <c r="AW803" s="17">
        <v>0.50396795753577495</v>
      </c>
      <c r="AX803" s="17">
        <v>0.56709823421318395</v>
      </c>
      <c r="AY803" s="17"/>
      <c r="AZ803" s="17">
        <v>0.41761734232332298</v>
      </c>
      <c r="BA803" s="17">
        <v>0.43356828883290199</v>
      </c>
      <c r="BB803" s="17"/>
      <c r="BC803" s="17">
        <v>0.374337731665703</v>
      </c>
      <c r="BD803" s="17">
        <v>0.46609318438671499</v>
      </c>
      <c r="BE803" s="17"/>
      <c r="BF803" s="17">
        <v>0.43281366360509499</v>
      </c>
      <c r="BG803" s="17">
        <v>0.34260265083761499</v>
      </c>
      <c r="BH803" s="17"/>
      <c r="BI803" s="17">
        <v>0.31041902252692199</v>
      </c>
      <c r="BJ803" s="17">
        <v>0.50657972394407802</v>
      </c>
      <c r="BK803" s="17"/>
      <c r="BL803" s="17">
        <v>0.30951635267539301</v>
      </c>
      <c r="BM803" s="17">
        <v>0.51047658776078497</v>
      </c>
      <c r="BN803" s="17">
        <v>0.36030146016200298</v>
      </c>
      <c r="BO803" s="17">
        <v>0.37936675196133002</v>
      </c>
    </row>
    <row r="804" spans="2:67" x14ac:dyDescent="0.35">
      <c r="B804" t="s">
        <v>361</v>
      </c>
      <c r="C804" s="17">
        <v>0.15800177047456601</v>
      </c>
      <c r="D804" s="17">
        <v>0.31761334857021301</v>
      </c>
      <c r="E804" s="17">
        <v>0.195111930837436</v>
      </c>
      <c r="F804" s="17">
        <v>6.4054935182235706E-2</v>
      </c>
      <c r="G804" s="17">
        <v>3.49860012337996E-2</v>
      </c>
      <c r="H804" s="17">
        <v>0</v>
      </c>
      <c r="I804" s="17">
        <v>0</v>
      </c>
      <c r="J804" s="17">
        <v>0.40083252728770902</v>
      </c>
      <c r="K804" s="17">
        <v>0.25</v>
      </c>
      <c r="L804" s="17">
        <v>8.8619227806885706E-3</v>
      </c>
      <c r="M804" s="17">
        <v>9.5772340108668405E-2</v>
      </c>
      <c r="N804" s="17">
        <v>0.137655482263874</v>
      </c>
      <c r="O804" s="17">
        <v>0</v>
      </c>
      <c r="P804" s="17">
        <v>0</v>
      </c>
      <c r="Q804" s="17">
        <v>1.0321131803047201E-2</v>
      </c>
      <c r="R804" s="17">
        <v>0.21833255900880599</v>
      </c>
      <c r="S804" s="17">
        <v>0</v>
      </c>
      <c r="T804" s="17"/>
      <c r="U804" s="17">
        <v>0.19849580138042799</v>
      </c>
      <c r="V804" s="17">
        <v>6.1831659120819199E-2</v>
      </c>
      <c r="W804" s="17">
        <v>7.3970262113731394E-2</v>
      </c>
      <c r="X804" s="17">
        <v>3.0650319317379E-2</v>
      </c>
      <c r="Y804" s="17"/>
      <c r="Z804" s="17">
        <v>0.14494543244751101</v>
      </c>
      <c r="AA804" s="17">
        <v>0.33146570236198097</v>
      </c>
      <c r="AB804" s="17">
        <v>0.125486245815118</v>
      </c>
      <c r="AC804" s="17">
        <v>0.19518319587298499</v>
      </c>
      <c r="AD804" s="17">
        <v>2.3245562581736101E-2</v>
      </c>
      <c r="AE804" s="17">
        <v>0.16829914980131999</v>
      </c>
      <c r="AF804" s="17">
        <v>7.1001349840801105E-4</v>
      </c>
      <c r="AG804" s="17">
        <v>0.18006270513418901</v>
      </c>
      <c r="AH804" s="17">
        <v>0.188042513619434</v>
      </c>
      <c r="AI804" s="17">
        <v>1.56603380413886E-2</v>
      </c>
      <c r="AJ804" s="17"/>
      <c r="AK804" s="17">
        <v>0.239427352219897</v>
      </c>
      <c r="AL804" s="17">
        <v>6.35984250873877E-3</v>
      </c>
      <c r="AM804" s="17">
        <v>8.7190463724799699E-3</v>
      </c>
      <c r="AN804" s="17">
        <v>9.0764256510805705E-2</v>
      </c>
      <c r="AO804" s="17">
        <v>0.18870763561957599</v>
      </c>
      <c r="AP804" s="17">
        <v>0.13772249833261599</v>
      </c>
      <c r="AQ804" s="17">
        <v>0.48698599352499899</v>
      </c>
      <c r="AR804" s="17"/>
      <c r="AS804" s="17">
        <v>7.5750445624804305E-2</v>
      </c>
      <c r="AT804" s="17">
        <v>0.29300363017475201</v>
      </c>
      <c r="AU804" s="17"/>
      <c r="AV804" s="17">
        <v>7.9417368284728507E-2</v>
      </c>
      <c r="AW804" s="17">
        <v>9.40005359286573E-2</v>
      </c>
      <c r="AX804" s="17">
        <v>5.5749385667979198E-2</v>
      </c>
      <c r="AY804" s="17"/>
      <c r="AZ804" s="17">
        <v>2.1685149581401899E-4</v>
      </c>
      <c r="BA804" s="17">
        <v>0.17756606933514099</v>
      </c>
      <c r="BB804" s="17"/>
      <c r="BC804" s="17">
        <v>0.17524663110066499</v>
      </c>
      <c r="BD804" s="17">
        <v>0.147714275449916</v>
      </c>
      <c r="BE804" s="17"/>
      <c r="BF804" s="17">
        <v>0.15943652669161201</v>
      </c>
      <c r="BG804" s="17">
        <v>3.0650319317379E-2</v>
      </c>
      <c r="BH804" s="17"/>
      <c r="BI804" s="17">
        <v>0.15425993587726999</v>
      </c>
      <c r="BJ804" s="17">
        <v>0.16030658799907799</v>
      </c>
      <c r="BK804" s="17"/>
      <c r="BL804" s="17">
        <v>0.24872031911450099</v>
      </c>
      <c r="BM804" s="17">
        <v>0.153456721693283</v>
      </c>
      <c r="BN804" s="17">
        <v>0.16876288296252301</v>
      </c>
      <c r="BO804" s="17">
        <v>6.4777818213297596E-3</v>
      </c>
    </row>
    <row r="805" spans="2:67" x14ac:dyDescent="0.35">
      <c r="B805" t="s">
        <v>362</v>
      </c>
      <c r="C805" s="17">
        <v>2.05069904038515E-2</v>
      </c>
      <c r="D805" s="17">
        <v>0</v>
      </c>
      <c r="E805" s="17">
        <v>2.30245489216457E-2</v>
      </c>
      <c r="F805" s="17">
        <v>0.30096831248282901</v>
      </c>
      <c r="G805" s="17">
        <v>0</v>
      </c>
      <c r="H805" s="17">
        <v>0</v>
      </c>
      <c r="I805" s="17">
        <v>0</v>
      </c>
      <c r="J805" s="17">
        <v>0</v>
      </c>
      <c r="K805" s="17">
        <v>0</v>
      </c>
      <c r="L805" s="17">
        <v>0</v>
      </c>
      <c r="M805" s="17">
        <v>1.81740336616354E-3</v>
      </c>
      <c r="N805" s="17">
        <v>4.28063649796428E-3</v>
      </c>
      <c r="O805" s="17">
        <v>0</v>
      </c>
      <c r="P805" s="17">
        <v>1.5242527513340601E-3</v>
      </c>
      <c r="Q805" s="17">
        <v>0</v>
      </c>
      <c r="R805" s="17">
        <v>0</v>
      </c>
      <c r="S805" s="17">
        <v>0</v>
      </c>
      <c r="T805" s="17"/>
      <c r="U805" s="17">
        <v>1.68989586725969E-2</v>
      </c>
      <c r="V805" s="17">
        <v>3.2390328481574401E-2</v>
      </c>
      <c r="W805" s="17">
        <v>1.48906347055791E-2</v>
      </c>
      <c r="X805" s="17">
        <v>1.3592929076889099E-2</v>
      </c>
      <c r="Y805" s="17"/>
      <c r="Z805" s="17">
        <v>0</v>
      </c>
      <c r="AA805" s="17">
        <v>0</v>
      </c>
      <c r="AB805" s="17">
        <v>2.3570071574808199E-2</v>
      </c>
      <c r="AC805" s="17">
        <v>0</v>
      </c>
      <c r="AD805" s="17">
        <v>1.2686430680754E-2</v>
      </c>
      <c r="AE805" s="17">
        <v>0</v>
      </c>
      <c r="AF805" s="17">
        <v>0.31155990869619798</v>
      </c>
      <c r="AG805" s="17">
        <v>0</v>
      </c>
      <c r="AH805" s="17">
        <v>2.21247056192048E-3</v>
      </c>
      <c r="AI805" s="17">
        <v>2.5946883590684598E-3</v>
      </c>
      <c r="AJ805" s="17"/>
      <c r="AK805" s="17">
        <v>1.69999308704245E-4</v>
      </c>
      <c r="AL805" s="17">
        <v>1.40809680342561E-4</v>
      </c>
      <c r="AM805" s="17">
        <v>6.7340019889422396E-3</v>
      </c>
      <c r="AN805" s="17">
        <v>4.3490301114219899E-2</v>
      </c>
      <c r="AO805" s="17">
        <v>2.5039082501574299E-3</v>
      </c>
      <c r="AP805" s="17">
        <v>3.25623205411877E-4</v>
      </c>
      <c r="AQ805" s="17">
        <v>3.41896719008562E-2</v>
      </c>
      <c r="AR805" s="17"/>
      <c r="AS805" s="17">
        <v>8.1719766332157202E-4</v>
      </c>
      <c r="AT805" s="17">
        <v>5.2824507987161901E-2</v>
      </c>
      <c r="AU805" s="17"/>
      <c r="AV805" s="17">
        <v>1.6872099976044701E-4</v>
      </c>
      <c r="AW805" s="17">
        <v>2.1101018156576999E-3</v>
      </c>
      <c r="AX805" s="17">
        <v>3.5002801996220903E-4</v>
      </c>
      <c r="AY805" s="17"/>
      <c r="AZ805" s="17">
        <v>0</v>
      </c>
      <c r="BA805" s="17">
        <v>2.3049723204861001E-2</v>
      </c>
      <c r="BB805" s="17"/>
      <c r="BC805" s="17">
        <v>5.4670651856100802E-2</v>
      </c>
      <c r="BD805" s="17">
        <v>1.26512716374956E-4</v>
      </c>
      <c r="BE805" s="17"/>
      <c r="BF805" s="17">
        <v>2.058488502055E-2</v>
      </c>
      <c r="BG805" s="17">
        <v>1.3592929076889099E-2</v>
      </c>
      <c r="BH805" s="17"/>
      <c r="BI805" s="17">
        <v>1.22677480120412E-2</v>
      </c>
      <c r="BJ805" s="17">
        <v>2.5582027731013202E-2</v>
      </c>
      <c r="BK805" s="17"/>
      <c r="BL805" s="17">
        <v>3.6438678182947802E-4</v>
      </c>
      <c r="BM805" s="17">
        <v>7.0915132365649801E-3</v>
      </c>
      <c r="BN805" s="17">
        <v>5.16617458045429E-2</v>
      </c>
      <c r="BO805" s="17">
        <v>0</v>
      </c>
    </row>
    <row r="806" spans="2:67" x14ac:dyDescent="0.35">
      <c r="B806" t="s">
        <v>111</v>
      </c>
      <c r="C806" s="17">
        <v>1.1583078667097501E-2</v>
      </c>
      <c r="D806" s="17">
        <v>0.104750468400653</v>
      </c>
      <c r="E806" s="17">
        <v>0</v>
      </c>
      <c r="F806" s="17">
        <v>0</v>
      </c>
      <c r="G806" s="17">
        <v>0</v>
      </c>
      <c r="H806" s="17">
        <v>0</v>
      </c>
      <c r="I806" s="17">
        <v>0</v>
      </c>
      <c r="J806" s="17">
        <v>2.7597207111523803E-4</v>
      </c>
      <c r="K806" s="17">
        <v>0</v>
      </c>
      <c r="L806" s="17">
        <v>0</v>
      </c>
      <c r="M806" s="17">
        <v>0</v>
      </c>
      <c r="N806" s="17">
        <v>0</v>
      </c>
      <c r="O806" s="17">
        <v>0</v>
      </c>
      <c r="P806" s="17">
        <v>0</v>
      </c>
      <c r="Q806" s="17">
        <v>0</v>
      </c>
      <c r="R806" s="17">
        <v>0</v>
      </c>
      <c r="S806" s="17">
        <v>0</v>
      </c>
      <c r="T806" s="17"/>
      <c r="U806" s="17">
        <v>1.6459470834400601E-2</v>
      </c>
      <c r="V806" s="17">
        <v>0</v>
      </c>
      <c r="W806" s="17">
        <v>0</v>
      </c>
      <c r="X806" s="17">
        <v>2.2669829483667799E-3</v>
      </c>
      <c r="Y806" s="17"/>
      <c r="Z806" s="17">
        <v>0</v>
      </c>
      <c r="AA806" s="17">
        <v>0</v>
      </c>
      <c r="AB806" s="17">
        <v>0</v>
      </c>
      <c r="AC806" s="17">
        <v>0</v>
      </c>
      <c r="AD806" s="17">
        <v>0</v>
      </c>
      <c r="AE806" s="17">
        <v>0</v>
      </c>
      <c r="AF806" s="17">
        <v>0</v>
      </c>
      <c r="AG806" s="17">
        <v>0</v>
      </c>
      <c r="AH806" s="17">
        <v>0</v>
      </c>
      <c r="AI806" s="17">
        <v>2.6680914431533899E-3</v>
      </c>
      <c r="AJ806" s="17"/>
      <c r="AK806" s="17">
        <v>0</v>
      </c>
      <c r="AL806" s="17">
        <v>8.3191215544378805E-2</v>
      </c>
      <c r="AM806" s="17">
        <v>0</v>
      </c>
      <c r="AN806" s="17">
        <v>0</v>
      </c>
      <c r="AO806" s="17">
        <v>2.2283453729310699E-4</v>
      </c>
      <c r="AP806" s="17">
        <v>0</v>
      </c>
      <c r="AQ806" s="17">
        <v>0</v>
      </c>
      <c r="AR806" s="17"/>
      <c r="AS806" s="17">
        <v>4.0642780805315702E-5</v>
      </c>
      <c r="AT806" s="17">
        <v>3.0528066033147502E-2</v>
      </c>
      <c r="AU806" s="17"/>
      <c r="AV806" s="17">
        <v>0</v>
      </c>
      <c r="AW806" s="17">
        <v>0</v>
      </c>
      <c r="AX806" s="17">
        <v>1.11560211206299E-4</v>
      </c>
      <c r="AY806" s="17"/>
      <c r="AZ806" s="17">
        <v>0</v>
      </c>
      <c r="BA806" s="17">
        <v>1.3019304728722401E-2</v>
      </c>
      <c r="BB806" s="17"/>
      <c r="BC806" s="17">
        <v>0</v>
      </c>
      <c r="BD806" s="17">
        <v>1.84930135596739E-2</v>
      </c>
      <c r="BE806" s="17"/>
      <c r="BF806" s="17">
        <v>1.1688034881805601E-2</v>
      </c>
      <c r="BG806" s="17">
        <v>2.2669829483667799E-3</v>
      </c>
      <c r="BH806" s="17"/>
      <c r="BI806" s="17">
        <v>6.6257561884095295E-5</v>
      </c>
      <c r="BJ806" s="17">
        <v>1.8676970826077999E-2</v>
      </c>
      <c r="BK806" s="17"/>
      <c r="BL806" s="17">
        <v>0</v>
      </c>
      <c r="BM806" s="17">
        <v>2.3083414660093299E-2</v>
      </c>
      <c r="BN806" s="17">
        <v>0</v>
      </c>
      <c r="BO806" s="17">
        <v>0</v>
      </c>
    </row>
    <row r="807" spans="2:67" x14ac:dyDescent="0.3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17"/>
      <c r="BB807" s="17"/>
      <c r="BC807" s="17"/>
      <c r="BD807" s="17"/>
      <c r="BE807" s="17"/>
      <c r="BF807" s="17"/>
      <c r="BG807" s="17"/>
      <c r="BH807" s="17"/>
      <c r="BI807" s="17"/>
      <c r="BJ807" s="17"/>
      <c r="BK807" s="17"/>
      <c r="BL807" s="17"/>
      <c r="BM807" s="17"/>
      <c r="BN807" s="17"/>
      <c r="BO807" s="17"/>
    </row>
    <row r="808" spans="2:67" x14ac:dyDescent="0.35">
      <c r="B808" s="6" t="s">
        <v>380</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17"/>
      <c r="BB808" s="17"/>
      <c r="BC808" s="17"/>
      <c r="BD808" s="17"/>
      <c r="BE808" s="17"/>
      <c r="BF808" s="17"/>
      <c r="BG808" s="17"/>
      <c r="BH808" s="17"/>
      <c r="BI808" s="17"/>
      <c r="BJ808" s="17"/>
      <c r="BK808" s="17"/>
      <c r="BL808" s="17"/>
      <c r="BM808" s="17"/>
      <c r="BN808" s="17"/>
      <c r="BO808" s="17"/>
    </row>
    <row r="809" spans="2:67" x14ac:dyDescent="0.35">
      <c r="B809" s="24" t="s">
        <v>717</v>
      </c>
      <c r="C809" s="17" t="s">
        <v>364</v>
      </c>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17"/>
      <c r="BB809" s="17"/>
      <c r="BC809" s="17"/>
      <c r="BD809" s="17"/>
      <c r="BE809" s="17"/>
      <c r="BF809" s="17"/>
      <c r="BG809" s="17"/>
      <c r="BH809" s="17"/>
      <c r="BI809" s="17"/>
      <c r="BJ809" s="17"/>
      <c r="BK809" s="17"/>
      <c r="BL809" s="17"/>
      <c r="BM809" s="17"/>
      <c r="BN809" s="17"/>
      <c r="BO809" s="17"/>
    </row>
    <row r="810" spans="2:67" x14ac:dyDescent="0.35">
      <c r="B810" t="s">
        <v>359</v>
      </c>
      <c r="C810" s="17">
        <v>0.20586676114986299</v>
      </c>
      <c r="D810" s="17">
        <v>6.9914839451450897E-2</v>
      </c>
      <c r="E810" s="17">
        <v>2.8101703801090401E-2</v>
      </c>
      <c r="F810" s="17">
        <v>8.8482146220263097E-2</v>
      </c>
      <c r="G810" s="17">
        <v>0</v>
      </c>
      <c r="H810" s="17" t="s">
        <v>107</v>
      </c>
      <c r="I810" s="17">
        <v>9.0064198528551603E-2</v>
      </c>
      <c r="J810" s="17">
        <v>7.1011384705489206E-2</v>
      </c>
      <c r="K810" s="17">
        <v>0</v>
      </c>
      <c r="L810" s="17">
        <v>0.63452134467724897</v>
      </c>
      <c r="M810" s="17">
        <v>0.32487556013671598</v>
      </c>
      <c r="N810" s="17">
        <v>0.132077207973712</v>
      </c>
      <c r="O810" s="17">
        <v>0.48529971507973801</v>
      </c>
      <c r="P810" s="17">
        <v>3.2382066201433198E-2</v>
      </c>
      <c r="Q810" s="17">
        <v>0.39245325973045098</v>
      </c>
      <c r="R810" s="17">
        <v>0.17322150644111201</v>
      </c>
      <c r="S810" s="17">
        <v>0.97808619116977102</v>
      </c>
      <c r="T810" s="17"/>
      <c r="U810" s="17">
        <v>0.15858995423194899</v>
      </c>
      <c r="V810" s="17">
        <v>0.21756612419766899</v>
      </c>
      <c r="W810" s="17">
        <v>0.40954449398397302</v>
      </c>
      <c r="X810" s="17">
        <v>0.49088783184464801</v>
      </c>
      <c r="Y810" s="17"/>
      <c r="Z810" s="17">
        <v>0.25793459100305199</v>
      </c>
      <c r="AA810" s="17">
        <v>0</v>
      </c>
      <c r="AB810" s="17">
        <v>0.182837662122775</v>
      </c>
      <c r="AC810" s="17">
        <v>0.38758847605992403</v>
      </c>
      <c r="AD810" s="17">
        <v>0.21536464227622701</v>
      </c>
      <c r="AE810" s="17">
        <v>0.48969512133051402</v>
      </c>
      <c r="AF810" s="17">
        <v>0.13142418644367401</v>
      </c>
      <c r="AG810" s="17">
        <v>0.62499580536481303</v>
      </c>
      <c r="AH810" s="17">
        <v>0.39192405175900602</v>
      </c>
      <c r="AI810" s="17">
        <v>0.54373137713785402</v>
      </c>
      <c r="AJ810" s="17"/>
      <c r="AK810" s="17">
        <v>0.49496936377511402</v>
      </c>
      <c r="AL810" s="17">
        <v>0.114599120234462</v>
      </c>
      <c r="AM810" s="17">
        <v>5.6943976100707699E-2</v>
      </c>
      <c r="AN810" s="17">
        <v>6.5771250650667606E-2</v>
      </c>
      <c r="AO810" s="17">
        <v>0.21657822206330901</v>
      </c>
      <c r="AP810" s="17">
        <v>0.43403545267888499</v>
      </c>
      <c r="AQ810" s="17">
        <v>0.44440741288622099</v>
      </c>
      <c r="AR810" s="17"/>
      <c r="AS810" s="17">
        <v>0.30729514977626499</v>
      </c>
      <c r="AT810" s="17">
        <v>5.7082417217558502E-2</v>
      </c>
      <c r="AU810" s="17"/>
      <c r="AV810" s="17">
        <v>4.0244842082874897E-2</v>
      </c>
      <c r="AW810" s="17">
        <v>0.52473816893344605</v>
      </c>
      <c r="AX810" s="17">
        <v>0.37692892116029802</v>
      </c>
      <c r="AY810" s="17"/>
      <c r="AZ810" s="17">
        <v>0.16835446051421099</v>
      </c>
      <c r="BA810" s="17">
        <v>0.21624288195024399</v>
      </c>
      <c r="BB810" s="17"/>
      <c r="BC810" s="17">
        <v>0.15884759397045201</v>
      </c>
      <c r="BD810" s="17">
        <v>0.249294297211821</v>
      </c>
      <c r="BE810" s="17"/>
      <c r="BF810" s="17">
        <v>0.199554004840928</v>
      </c>
      <c r="BG810" s="17">
        <v>0.49088783184464801</v>
      </c>
      <c r="BH810" s="17"/>
      <c r="BI810" s="17">
        <v>0.36440067636245699</v>
      </c>
      <c r="BJ810" s="17">
        <v>0.101145000657742</v>
      </c>
      <c r="BK810" s="17"/>
      <c r="BL810" s="17">
        <v>7.6886936840217898E-2</v>
      </c>
      <c r="BM810" s="17">
        <v>0.246599113838675</v>
      </c>
      <c r="BN810" s="17">
        <v>0.26001323145272198</v>
      </c>
      <c r="BO810" s="17">
        <v>0.12485204478991099</v>
      </c>
    </row>
    <row r="811" spans="2:67" x14ac:dyDescent="0.35">
      <c r="B811" t="s">
        <v>360</v>
      </c>
      <c r="C811" s="17">
        <v>0.47117453463519199</v>
      </c>
      <c r="D811" s="17">
        <v>0.48197728629765002</v>
      </c>
      <c r="E811" s="17">
        <v>0.81361572364486801</v>
      </c>
      <c r="F811" s="17">
        <v>9.2675086818928998E-2</v>
      </c>
      <c r="G811" s="17">
        <v>0.16612303291580799</v>
      </c>
      <c r="H811" s="17" t="s">
        <v>107</v>
      </c>
      <c r="I811" s="17">
        <v>0.90653798244805905</v>
      </c>
      <c r="J811" s="17">
        <v>0.90261395837624903</v>
      </c>
      <c r="K811" s="17">
        <v>1</v>
      </c>
      <c r="L811" s="17">
        <v>0.36547865532275198</v>
      </c>
      <c r="M811" s="17">
        <v>0.25944282595920998</v>
      </c>
      <c r="N811" s="17">
        <v>0.427991448885712</v>
      </c>
      <c r="O811" s="17">
        <v>0.51470028492026199</v>
      </c>
      <c r="P811" s="17">
        <v>0.96761793379856698</v>
      </c>
      <c r="Q811" s="17">
        <v>0.214281193861105</v>
      </c>
      <c r="R811" s="17">
        <v>0.82677849355888799</v>
      </c>
      <c r="S811" s="17">
        <v>1.46092058868192E-2</v>
      </c>
      <c r="T811" s="17"/>
      <c r="U811" s="17">
        <v>0.39278733405307698</v>
      </c>
      <c r="V811" s="17">
        <v>0.59693629535632098</v>
      </c>
      <c r="W811" s="17">
        <v>0.48945760946908601</v>
      </c>
      <c r="X811" s="17">
        <v>0.42853528265669699</v>
      </c>
      <c r="Y811" s="17"/>
      <c r="Z811" s="17">
        <v>0.47441259797672503</v>
      </c>
      <c r="AA811" s="17">
        <v>0.57718895745940602</v>
      </c>
      <c r="AB811" s="17">
        <v>0.45157211305332701</v>
      </c>
      <c r="AC811" s="17">
        <v>0.59875837365215301</v>
      </c>
      <c r="AD811" s="17">
        <v>0.75259883071845401</v>
      </c>
      <c r="AE811" s="17">
        <v>3.8267998398028399E-2</v>
      </c>
      <c r="AF811" s="17">
        <v>0.16431791714524299</v>
      </c>
      <c r="AG811" s="17">
        <v>0.36677773730797297</v>
      </c>
      <c r="AH811" s="17">
        <v>0.49669045756638702</v>
      </c>
      <c r="AI811" s="17">
        <v>0.43161942612880599</v>
      </c>
      <c r="AJ811" s="17"/>
      <c r="AK811" s="17">
        <v>0.24087995272281701</v>
      </c>
      <c r="AL811" s="17">
        <v>0.45666462948449099</v>
      </c>
      <c r="AM811" s="17">
        <v>0.81626770576809404</v>
      </c>
      <c r="AN811" s="17">
        <v>0.59522046538759599</v>
      </c>
      <c r="AO811" s="17">
        <v>0.44259799594377902</v>
      </c>
      <c r="AP811" s="17">
        <v>0.53890715390462596</v>
      </c>
      <c r="AQ811" s="17">
        <v>0.386372953882542</v>
      </c>
      <c r="AR811" s="17"/>
      <c r="AS811" s="17">
        <v>0.53484669031453203</v>
      </c>
      <c r="AT811" s="17">
        <v>0.37777445170180102</v>
      </c>
      <c r="AU811" s="17"/>
      <c r="AV811" s="17">
        <v>0.86951646815155004</v>
      </c>
      <c r="AW811" s="17">
        <v>0.31226343397216899</v>
      </c>
      <c r="AX811" s="17">
        <v>0.36018767682215302</v>
      </c>
      <c r="AY811" s="17"/>
      <c r="AZ811" s="17">
        <v>0.78114146132844298</v>
      </c>
      <c r="BA811" s="17">
        <v>0.38543587768821602</v>
      </c>
      <c r="BB811" s="17"/>
      <c r="BC811" s="17">
        <v>0.37034396865932201</v>
      </c>
      <c r="BD811" s="17">
        <v>0.56430300335852002</v>
      </c>
      <c r="BE811" s="17"/>
      <c r="BF811" s="17">
        <v>0.47211892518947401</v>
      </c>
      <c r="BG811" s="17">
        <v>0.42853528265669699</v>
      </c>
      <c r="BH811" s="17"/>
      <c r="BI811" s="17">
        <v>0.57093514606057105</v>
      </c>
      <c r="BJ811" s="17">
        <v>0.40527628918893199</v>
      </c>
      <c r="BK811" s="17"/>
      <c r="BL811" s="17">
        <v>0.41454900626100999</v>
      </c>
      <c r="BM811" s="17">
        <v>0.23786385690784601</v>
      </c>
      <c r="BN811" s="17">
        <v>0.43738742459401198</v>
      </c>
      <c r="BO811" s="17">
        <v>0.87405492296842702</v>
      </c>
    </row>
    <row r="812" spans="2:67" x14ac:dyDescent="0.35">
      <c r="B812" t="s">
        <v>361</v>
      </c>
      <c r="C812" s="17">
        <v>0.23467868718569901</v>
      </c>
      <c r="D812" s="17">
        <v>1.6066547748938901E-2</v>
      </c>
      <c r="E812" s="17">
        <v>0.15828257255404199</v>
      </c>
      <c r="F812" s="17">
        <v>0.54030700098917195</v>
      </c>
      <c r="G812" s="17">
        <v>0.68735030843159395</v>
      </c>
      <c r="H812" s="17" t="s">
        <v>107</v>
      </c>
      <c r="I812" s="17">
        <v>3.3978190233893198E-3</v>
      </c>
      <c r="J812" s="17">
        <v>5.4083906995298896E-3</v>
      </c>
      <c r="K812" s="17">
        <v>0</v>
      </c>
      <c r="L812" s="17">
        <v>0</v>
      </c>
      <c r="M812" s="17">
        <v>0.33950592685826703</v>
      </c>
      <c r="N812" s="17">
        <v>0.43993134314057603</v>
      </c>
      <c r="O812" s="17">
        <v>0</v>
      </c>
      <c r="P812" s="17">
        <v>0</v>
      </c>
      <c r="Q812" s="17">
        <v>0.39245325973045098</v>
      </c>
      <c r="R812" s="17">
        <v>0</v>
      </c>
      <c r="S812" s="17">
        <v>7.3046029434095799E-3</v>
      </c>
      <c r="T812" s="17"/>
      <c r="U812" s="17">
        <v>0.33180193947976899</v>
      </c>
      <c r="V812" s="17">
        <v>0.12997629493634399</v>
      </c>
      <c r="W812" s="17">
        <v>4.9702756298412303E-2</v>
      </c>
      <c r="X812" s="17">
        <v>7.20646372943793E-2</v>
      </c>
      <c r="Y812" s="17"/>
      <c r="Z812" s="17">
        <v>0.26765281102022398</v>
      </c>
      <c r="AA812" s="17">
        <v>0.27312511433964098</v>
      </c>
      <c r="AB812" s="17">
        <v>8.6560107725983604E-2</v>
      </c>
      <c r="AC812" s="17">
        <v>1.36531502879232E-2</v>
      </c>
      <c r="AD812" s="17">
        <v>1.6620693055274301E-2</v>
      </c>
      <c r="AE812" s="17">
        <v>0.264717917563289</v>
      </c>
      <c r="AF812" s="17">
        <v>0.66258518072337202</v>
      </c>
      <c r="AG812" s="17">
        <v>8.2264573272139794E-3</v>
      </c>
      <c r="AH812" s="17">
        <v>0.108465920851294</v>
      </c>
      <c r="AI812" s="17">
        <v>2.46491967333403E-2</v>
      </c>
      <c r="AJ812" s="17"/>
      <c r="AK812" s="17">
        <v>1.05136152784325E-3</v>
      </c>
      <c r="AL812" s="17">
        <v>0.421450781561862</v>
      </c>
      <c r="AM812" s="17">
        <v>0.12678831813119801</v>
      </c>
      <c r="AN812" s="17">
        <v>0.219123196626549</v>
      </c>
      <c r="AO812" s="17">
        <v>0.326210766094644</v>
      </c>
      <c r="AP812" s="17">
        <v>2.8481331127275301E-3</v>
      </c>
      <c r="AQ812" s="17">
        <v>0.159402369473188</v>
      </c>
      <c r="AR812" s="17"/>
      <c r="AS812" s="17">
        <v>0.15426547455693501</v>
      </c>
      <c r="AT812" s="17">
        <v>0.35263606821566201</v>
      </c>
      <c r="AU812" s="17"/>
      <c r="AV812" s="17">
        <v>8.5553096912181603E-2</v>
      </c>
      <c r="AW812" s="17">
        <v>0.16280151322191899</v>
      </c>
      <c r="AX812" s="17">
        <v>0.25518851698955197</v>
      </c>
      <c r="AY812" s="17"/>
      <c r="AZ812" s="17">
        <v>5.0180591946095997E-2</v>
      </c>
      <c r="BA812" s="17">
        <v>0.28571193471269501</v>
      </c>
      <c r="BB812" s="17"/>
      <c r="BC812" s="17">
        <v>0.31630942849275301</v>
      </c>
      <c r="BD812" s="17">
        <v>0.15928343511010101</v>
      </c>
      <c r="BE812" s="17"/>
      <c r="BF812" s="17">
        <v>0.23828032571323199</v>
      </c>
      <c r="BG812" s="17">
        <v>7.20646372943793E-2</v>
      </c>
      <c r="BH812" s="17"/>
      <c r="BI812" s="17">
        <v>3.7010245365923199E-2</v>
      </c>
      <c r="BJ812" s="17">
        <v>0.36525129805790701</v>
      </c>
      <c r="BK812" s="17"/>
      <c r="BL812" s="17">
        <v>5.02555763665473E-4</v>
      </c>
      <c r="BM812" s="17">
        <v>0.46744752572824499</v>
      </c>
      <c r="BN812" s="17">
        <v>0.28068576360012198</v>
      </c>
      <c r="BO812" s="17">
        <v>1.09303224166172E-3</v>
      </c>
    </row>
    <row r="813" spans="2:67" x14ac:dyDescent="0.35">
      <c r="B813" t="s">
        <v>362</v>
      </c>
      <c r="C813" s="17">
        <v>8.8280017029245206E-2</v>
      </c>
      <c r="D813" s="17">
        <v>0.43204132650195998</v>
      </c>
      <c r="E813" s="17">
        <v>0</v>
      </c>
      <c r="F813" s="17">
        <v>0.27853576597163499</v>
      </c>
      <c r="G813" s="17">
        <v>0.14652665865259801</v>
      </c>
      <c r="H813" s="17" t="s">
        <v>107</v>
      </c>
      <c r="I813" s="17">
        <v>0</v>
      </c>
      <c r="J813" s="17">
        <v>2.0966266218731499E-2</v>
      </c>
      <c r="K813" s="17">
        <v>0</v>
      </c>
      <c r="L813" s="17">
        <v>0</v>
      </c>
      <c r="M813" s="17">
        <v>7.61756870458071E-2</v>
      </c>
      <c r="N813" s="17">
        <v>0</v>
      </c>
      <c r="O813" s="17">
        <v>0</v>
      </c>
      <c r="P813" s="17">
        <v>0</v>
      </c>
      <c r="Q813" s="17">
        <v>8.1228667799235102E-4</v>
      </c>
      <c r="R813" s="17">
        <v>0</v>
      </c>
      <c r="S813" s="17">
        <v>0</v>
      </c>
      <c r="T813" s="17"/>
      <c r="U813" s="17">
        <v>0.116820772235205</v>
      </c>
      <c r="V813" s="17">
        <v>5.55212855096665E-2</v>
      </c>
      <c r="W813" s="17">
        <v>5.1295140248528701E-2</v>
      </c>
      <c r="X813" s="17">
        <v>8.5122482042757196E-3</v>
      </c>
      <c r="Y813" s="17"/>
      <c r="Z813" s="17">
        <v>0</v>
      </c>
      <c r="AA813" s="17">
        <v>0.149685928200953</v>
      </c>
      <c r="AB813" s="17">
        <v>0.27903011709791398</v>
      </c>
      <c r="AC813" s="17">
        <v>0</v>
      </c>
      <c r="AD813" s="17">
        <v>1.54158339500443E-2</v>
      </c>
      <c r="AE813" s="17">
        <v>0.20731896270816899</v>
      </c>
      <c r="AF813" s="17">
        <v>4.16727156877107E-2</v>
      </c>
      <c r="AG813" s="17">
        <v>0</v>
      </c>
      <c r="AH813" s="17">
        <v>2.9195698233139499E-3</v>
      </c>
      <c r="AI813" s="17">
        <v>0</v>
      </c>
      <c r="AJ813" s="17"/>
      <c r="AK813" s="17">
        <v>0.26309932197422498</v>
      </c>
      <c r="AL813" s="17">
        <v>7.2854687191849501E-3</v>
      </c>
      <c r="AM813" s="17">
        <v>0</v>
      </c>
      <c r="AN813" s="17">
        <v>0.119885087335188</v>
      </c>
      <c r="AO813" s="17">
        <v>1.4613015898268101E-2</v>
      </c>
      <c r="AP813" s="17">
        <v>2.4209260303761498E-2</v>
      </c>
      <c r="AQ813" s="17">
        <v>9.8172637580480598E-3</v>
      </c>
      <c r="AR813" s="17"/>
      <c r="AS813" s="17">
        <v>3.5926853522676998E-3</v>
      </c>
      <c r="AT813" s="17">
        <v>0.212507062864978</v>
      </c>
      <c r="AU813" s="17"/>
      <c r="AV813" s="17">
        <v>4.6855928533933904E-3</v>
      </c>
      <c r="AW813" s="17">
        <v>1.96883872466266E-4</v>
      </c>
      <c r="AX813" s="17">
        <v>7.6948850279973998E-3</v>
      </c>
      <c r="AY813" s="17"/>
      <c r="AZ813" s="17">
        <v>3.2348621124991302E-4</v>
      </c>
      <c r="BA813" s="17">
        <v>0.112609305648844</v>
      </c>
      <c r="BB813" s="17"/>
      <c r="BC813" s="17">
        <v>0.154499008877473</v>
      </c>
      <c r="BD813" s="17">
        <v>2.71192643195582E-2</v>
      </c>
      <c r="BE813" s="17"/>
      <c r="BF813" s="17">
        <v>9.0046744256365593E-2</v>
      </c>
      <c r="BG813" s="17">
        <v>8.5122482042757196E-3</v>
      </c>
      <c r="BH813" s="17"/>
      <c r="BI813" s="17">
        <v>2.7653932211049101E-2</v>
      </c>
      <c r="BJ813" s="17">
        <v>0.12832741209542001</v>
      </c>
      <c r="BK813" s="17"/>
      <c r="BL813" s="17">
        <v>0.50806150113510695</v>
      </c>
      <c r="BM813" s="17">
        <v>4.8089503525233099E-2</v>
      </c>
      <c r="BN813" s="17">
        <v>2.1913580353144901E-2</v>
      </c>
      <c r="BO813" s="17">
        <v>0</v>
      </c>
    </row>
    <row r="814" spans="2:67" x14ac:dyDescent="0.35">
      <c r="B814" t="s">
        <v>111</v>
      </c>
      <c r="C814" s="17">
        <v>0</v>
      </c>
      <c r="D814" s="17">
        <v>0</v>
      </c>
      <c r="E814" s="17">
        <v>0</v>
      </c>
      <c r="F814" s="17">
        <v>0</v>
      </c>
      <c r="G814" s="17">
        <v>0</v>
      </c>
      <c r="H814" s="17" t="s">
        <v>107</v>
      </c>
      <c r="I814" s="17">
        <v>0</v>
      </c>
      <c r="J814" s="17">
        <v>0</v>
      </c>
      <c r="K814" s="17">
        <v>0</v>
      </c>
      <c r="L814" s="17">
        <v>0</v>
      </c>
      <c r="M814" s="17">
        <v>0</v>
      </c>
      <c r="N814" s="17">
        <v>0</v>
      </c>
      <c r="O814" s="17">
        <v>0</v>
      </c>
      <c r="P814" s="17">
        <v>0</v>
      </c>
      <c r="Q814" s="17">
        <v>0</v>
      </c>
      <c r="R814" s="17">
        <v>0</v>
      </c>
      <c r="S814" s="17">
        <v>0</v>
      </c>
      <c r="T814" s="17"/>
      <c r="U814" s="17">
        <v>0</v>
      </c>
      <c r="V814" s="17">
        <v>0</v>
      </c>
      <c r="W814" s="17">
        <v>0</v>
      </c>
      <c r="X814" s="17">
        <v>0</v>
      </c>
      <c r="Y814" s="17"/>
      <c r="Z814" s="17">
        <v>0</v>
      </c>
      <c r="AA814" s="17">
        <v>0</v>
      </c>
      <c r="AB814" s="17">
        <v>0</v>
      </c>
      <c r="AC814" s="17">
        <v>0</v>
      </c>
      <c r="AD814" s="17">
        <v>0</v>
      </c>
      <c r="AE814" s="17">
        <v>0</v>
      </c>
      <c r="AF814" s="17">
        <v>0</v>
      </c>
      <c r="AG814" s="17">
        <v>0</v>
      </c>
      <c r="AH814" s="17">
        <v>0</v>
      </c>
      <c r="AI814" s="17">
        <v>0</v>
      </c>
      <c r="AJ814" s="17"/>
      <c r="AK814" s="17">
        <v>0</v>
      </c>
      <c r="AL814" s="17">
        <v>0</v>
      </c>
      <c r="AM814" s="17">
        <v>0</v>
      </c>
      <c r="AN814" s="17">
        <v>0</v>
      </c>
      <c r="AO814" s="17">
        <v>0</v>
      </c>
      <c r="AP814" s="17">
        <v>0</v>
      </c>
      <c r="AQ814" s="17">
        <v>0</v>
      </c>
      <c r="AR814" s="17"/>
      <c r="AS814" s="17">
        <v>0</v>
      </c>
      <c r="AT814" s="17">
        <v>0</v>
      </c>
      <c r="AU814" s="17"/>
      <c r="AV814" s="17">
        <v>0</v>
      </c>
      <c r="AW814" s="17">
        <v>0</v>
      </c>
      <c r="AX814" s="17">
        <v>0</v>
      </c>
      <c r="AY814" s="17"/>
      <c r="AZ814" s="17">
        <v>0</v>
      </c>
      <c r="BA814" s="17">
        <v>0</v>
      </c>
      <c r="BB814" s="17"/>
      <c r="BC814" s="17">
        <v>0</v>
      </c>
      <c r="BD814" s="17">
        <v>0</v>
      </c>
      <c r="BE814" s="17"/>
      <c r="BF814" s="17">
        <v>0</v>
      </c>
      <c r="BG814" s="17">
        <v>0</v>
      </c>
      <c r="BH814" s="17"/>
      <c r="BI814" s="17">
        <v>0</v>
      </c>
      <c r="BJ814" s="17">
        <v>0</v>
      </c>
      <c r="BK814" s="17"/>
      <c r="BL814" s="17">
        <v>0</v>
      </c>
      <c r="BM814" s="17">
        <v>0</v>
      </c>
      <c r="BN814" s="17">
        <v>0</v>
      </c>
      <c r="BO814" s="17">
        <v>0</v>
      </c>
    </row>
    <row r="815" spans="2:67" x14ac:dyDescent="0.35">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17"/>
      <c r="BB815" s="17"/>
      <c r="BC815" s="17"/>
      <c r="BD815" s="17"/>
      <c r="BE815" s="17"/>
      <c r="BF815" s="17"/>
      <c r="BG815" s="17"/>
      <c r="BH815" s="17"/>
      <c r="BI815" s="17"/>
      <c r="BJ815" s="17"/>
      <c r="BK815" s="17"/>
      <c r="BL815" s="17"/>
      <c r="BM815" s="17"/>
      <c r="BN815" s="17"/>
      <c r="BO815" s="17"/>
    </row>
    <row r="816" spans="2:67" x14ac:dyDescent="0.35">
      <c r="B816" s="6" t="s">
        <v>381</v>
      </c>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17"/>
      <c r="BB816" s="17"/>
      <c r="BC816" s="17"/>
      <c r="BD816" s="17"/>
      <c r="BE816" s="17"/>
      <c r="BF816" s="17"/>
      <c r="BG816" s="17"/>
      <c r="BH816" s="17"/>
      <c r="BI816" s="17"/>
      <c r="BJ816" s="17"/>
      <c r="BK816" s="17"/>
      <c r="BL816" s="17"/>
      <c r="BM816" s="17"/>
      <c r="BN816" s="17"/>
      <c r="BO816" s="17"/>
    </row>
    <row r="817" spans="2:67" x14ac:dyDescent="0.35">
      <c r="B817" s="24" t="s">
        <v>718</v>
      </c>
      <c r="C817" s="17" t="s">
        <v>364</v>
      </c>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17"/>
      <c r="BB817" s="17"/>
      <c r="BC817" s="17"/>
      <c r="BD817" s="17"/>
      <c r="BE817" s="17"/>
      <c r="BF817" s="17"/>
      <c r="BG817" s="17"/>
      <c r="BH817" s="17"/>
      <c r="BI817" s="17"/>
      <c r="BJ817" s="17"/>
      <c r="BK817" s="17"/>
      <c r="BL817" s="17"/>
      <c r="BM817" s="17"/>
      <c r="BN817" s="17"/>
      <c r="BO817" s="17"/>
    </row>
    <row r="818" spans="2:67" x14ac:dyDescent="0.35">
      <c r="B818" t="s">
        <v>359</v>
      </c>
      <c r="C818" s="17">
        <v>0.23425898615614199</v>
      </c>
      <c r="D818" s="17">
        <v>0.17772662662528199</v>
      </c>
      <c r="E818" s="17">
        <v>1.0753763268974301E-2</v>
      </c>
      <c r="F818" s="17">
        <v>8.5226947017733295E-3</v>
      </c>
      <c r="G818" s="17">
        <v>0.75451582795903704</v>
      </c>
      <c r="H818" s="17">
        <v>0</v>
      </c>
      <c r="I818" s="17">
        <v>0.97629580938607696</v>
      </c>
      <c r="J818" s="17">
        <v>0.73524735603617597</v>
      </c>
      <c r="K818" s="17" t="s">
        <v>107</v>
      </c>
      <c r="L818" s="17">
        <v>0.58458393997115898</v>
      </c>
      <c r="M818" s="17">
        <v>0.15970613019323801</v>
      </c>
      <c r="N818" s="17">
        <v>8.7400098978287002E-2</v>
      </c>
      <c r="O818" s="17">
        <v>0.89192970537254301</v>
      </c>
      <c r="P818" s="17">
        <v>0.961423181698292</v>
      </c>
      <c r="Q818" s="17">
        <v>1.75011275581359E-2</v>
      </c>
      <c r="R818" s="17">
        <v>2.0009406974019001E-2</v>
      </c>
      <c r="S818" s="17">
        <v>0.16210544194118501</v>
      </c>
      <c r="T818" s="17"/>
      <c r="U818" s="17">
        <v>0.235675892950588</v>
      </c>
      <c r="V818" s="17">
        <v>0.20210748359795999</v>
      </c>
      <c r="W818" s="17">
        <v>0.307938168282057</v>
      </c>
      <c r="X818" s="17">
        <v>0.48686729965192799</v>
      </c>
      <c r="Y818" s="17"/>
      <c r="Z818" s="17">
        <v>0.17356857792933</v>
      </c>
      <c r="AA818" s="17">
        <v>0.43908580655100798</v>
      </c>
      <c r="AB818" s="17">
        <v>0.60169960951934698</v>
      </c>
      <c r="AC818" s="17">
        <v>0.22211659400432501</v>
      </c>
      <c r="AD818" s="17">
        <v>1.6787980035701401E-2</v>
      </c>
      <c r="AE818" s="17">
        <v>6.2562069021748101E-2</v>
      </c>
      <c r="AF818" s="17">
        <v>5.8290570222148598E-2</v>
      </c>
      <c r="AG818" s="17">
        <v>5.4462906412325401E-2</v>
      </c>
      <c r="AH818" s="17">
        <v>0.38554321405840303</v>
      </c>
      <c r="AI818" s="17">
        <v>0.51149163643550699</v>
      </c>
      <c r="AJ818" s="17"/>
      <c r="AK818" s="17">
        <v>0.74032009286773004</v>
      </c>
      <c r="AL818" s="17">
        <v>0.28557928348925199</v>
      </c>
      <c r="AM818" s="17">
        <v>0.13456890599356799</v>
      </c>
      <c r="AN818" s="17">
        <v>2.3466655359033299E-3</v>
      </c>
      <c r="AO818" s="17">
        <v>3.3382334440234002E-2</v>
      </c>
      <c r="AP818" s="17">
        <v>0.208922991940347</v>
      </c>
      <c r="AQ818" s="17">
        <v>0.228495602971138</v>
      </c>
      <c r="AR818" s="17"/>
      <c r="AS818" s="17">
        <v>0.21710351017549601</v>
      </c>
      <c r="AT818" s="17">
        <v>0.26316210566154802</v>
      </c>
      <c r="AU818" s="17"/>
      <c r="AV818" s="17">
        <v>0.18015711807123599</v>
      </c>
      <c r="AW818" s="17">
        <v>9.2987123723136902E-2</v>
      </c>
      <c r="AX818" s="17">
        <v>0.226860631502941</v>
      </c>
      <c r="AY818" s="17"/>
      <c r="AZ818" s="17">
        <v>0.25514019094191498</v>
      </c>
      <c r="BA818" s="17">
        <v>0.22906199785438999</v>
      </c>
      <c r="BB818" s="17"/>
      <c r="BC818" s="17">
        <v>0.188618131746489</v>
      </c>
      <c r="BD818" s="17">
        <v>0.26686023959885602</v>
      </c>
      <c r="BE818" s="17"/>
      <c r="BF818" s="17">
        <v>0.230311636233308</v>
      </c>
      <c r="BG818" s="17">
        <v>0.48686729965192799</v>
      </c>
      <c r="BH818" s="17"/>
      <c r="BI818" s="17">
        <v>0.26493533001030101</v>
      </c>
      <c r="BJ818" s="17">
        <v>0.211889637632941</v>
      </c>
      <c r="BK818" s="17"/>
      <c r="BL818" s="17">
        <v>0.21722893710682101</v>
      </c>
      <c r="BM818" s="17">
        <v>0.25925176008753398</v>
      </c>
      <c r="BN818" s="17">
        <v>0.14671591337374201</v>
      </c>
      <c r="BO818" s="17">
        <v>0.37879973461067301</v>
      </c>
    </row>
    <row r="819" spans="2:67" x14ac:dyDescent="0.35">
      <c r="B819" t="s">
        <v>360</v>
      </c>
      <c r="C819" s="17">
        <v>0.45792936309302201</v>
      </c>
      <c r="D819" s="17">
        <v>0.32134102163186201</v>
      </c>
      <c r="E819" s="17">
        <v>0.50111521612590404</v>
      </c>
      <c r="F819" s="17">
        <v>0.71186193832199096</v>
      </c>
      <c r="G819" s="17">
        <v>4.7020256982194399E-2</v>
      </c>
      <c r="H819" s="17">
        <v>0</v>
      </c>
      <c r="I819" s="17">
        <v>2.0317877669077E-2</v>
      </c>
      <c r="J819" s="17">
        <v>0.250184294882633</v>
      </c>
      <c r="K819" s="17" t="s">
        <v>107</v>
      </c>
      <c r="L819" s="17">
        <v>0.381750557100415</v>
      </c>
      <c r="M819" s="17">
        <v>0.57409277526343705</v>
      </c>
      <c r="N819" s="17">
        <v>0.90696353881109404</v>
      </c>
      <c r="O819" s="17">
        <v>5.4035147313728403E-2</v>
      </c>
      <c r="P819" s="17">
        <v>5.9329256670621498E-3</v>
      </c>
      <c r="Q819" s="17">
        <v>0.49950015267318099</v>
      </c>
      <c r="R819" s="17">
        <v>0.96127157664240404</v>
      </c>
      <c r="S819" s="17">
        <v>0.83789455805881496</v>
      </c>
      <c r="T819" s="17"/>
      <c r="U819" s="17">
        <v>0.47012931502889799</v>
      </c>
      <c r="V819" s="17">
        <v>0.41975094885429098</v>
      </c>
      <c r="W819" s="17">
        <v>0.52491034331582398</v>
      </c>
      <c r="X819" s="17">
        <v>0.39573793407874203</v>
      </c>
      <c r="Y819" s="17"/>
      <c r="Z819" s="17">
        <v>0.45155396611125298</v>
      </c>
      <c r="AA819" s="17">
        <v>0.23914415410610099</v>
      </c>
      <c r="AB819" s="17">
        <v>0.246937800066412</v>
      </c>
      <c r="AC819" s="17">
        <v>0.33293343214961602</v>
      </c>
      <c r="AD819" s="17">
        <v>0.96306358526654601</v>
      </c>
      <c r="AE819" s="17">
        <v>0.28086243309898501</v>
      </c>
      <c r="AF819" s="17">
        <v>0.88401324067744902</v>
      </c>
      <c r="AG819" s="17">
        <v>0.942848581691346</v>
      </c>
      <c r="AH819" s="17">
        <v>0.45359691071547598</v>
      </c>
      <c r="AI819" s="17">
        <v>0.45139379497554699</v>
      </c>
      <c r="AJ819" s="17"/>
      <c r="AK819" s="17">
        <v>1.44218543366131E-2</v>
      </c>
      <c r="AL819" s="17">
        <v>0.671047527062682</v>
      </c>
      <c r="AM819" s="17">
        <v>0.84136870835300404</v>
      </c>
      <c r="AN819" s="17">
        <v>0.74990777598122005</v>
      </c>
      <c r="AO819" s="17">
        <v>0.94801256121699995</v>
      </c>
      <c r="AP819" s="17">
        <v>0.19188802502081501</v>
      </c>
      <c r="AQ819" s="17">
        <v>5.3464478933900599E-2</v>
      </c>
      <c r="AR819" s="17"/>
      <c r="AS819" s="17">
        <v>0.59109865387917604</v>
      </c>
      <c r="AT819" s="17">
        <v>0.23356905211216</v>
      </c>
      <c r="AU819" s="17"/>
      <c r="AV819" s="17">
        <v>0.50603143060438904</v>
      </c>
      <c r="AW819" s="17">
        <v>0.87698518065856301</v>
      </c>
      <c r="AX819" s="17">
        <v>0.61123935785899597</v>
      </c>
      <c r="AY819" s="17"/>
      <c r="AZ819" s="17">
        <v>0.54084268548830206</v>
      </c>
      <c r="BA819" s="17">
        <v>0.43729360136527201</v>
      </c>
      <c r="BB819" s="17"/>
      <c r="BC819" s="17">
        <v>0.48205423797659402</v>
      </c>
      <c r="BD819" s="17">
        <v>0.44069696964802202</v>
      </c>
      <c r="BE819" s="17"/>
      <c r="BF819" s="17">
        <v>0.45890118911538502</v>
      </c>
      <c r="BG819" s="17">
        <v>0.39573793407874203</v>
      </c>
      <c r="BH819" s="17"/>
      <c r="BI819" s="17">
        <v>0.34357101506764498</v>
      </c>
      <c r="BJ819" s="17">
        <v>0.54132006166123803</v>
      </c>
      <c r="BK819" s="17"/>
      <c r="BL819" s="17">
        <v>0.29712364126652602</v>
      </c>
      <c r="BM819" s="17">
        <v>0.33561534339840199</v>
      </c>
      <c r="BN819" s="17">
        <v>0.57440528796874402</v>
      </c>
      <c r="BO819" s="17">
        <v>0.61799354797121497</v>
      </c>
    </row>
    <row r="820" spans="2:67" x14ac:dyDescent="0.35">
      <c r="B820" t="s">
        <v>361</v>
      </c>
      <c r="C820" s="17">
        <v>0.175027680213557</v>
      </c>
      <c r="D820" s="17">
        <v>1.60818409959252E-2</v>
      </c>
      <c r="E820" s="17">
        <v>0.29227865112805701</v>
      </c>
      <c r="F820" s="17">
        <v>0.186646986170318</v>
      </c>
      <c r="G820" s="17">
        <v>0.19846391505876901</v>
      </c>
      <c r="H820" s="17">
        <v>1</v>
      </c>
      <c r="I820" s="17">
        <v>0</v>
      </c>
      <c r="J820" s="17">
        <v>1.4568349081190901E-2</v>
      </c>
      <c r="K820" s="17" t="s">
        <v>107</v>
      </c>
      <c r="L820" s="17">
        <v>3.3665502928426197E-2</v>
      </c>
      <c r="M820" s="17">
        <v>8.6845953396576303E-2</v>
      </c>
      <c r="N820" s="17">
        <v>5.6363622106191998E-3</v>
      </c>
      <c r="O820" s="17">
        <v>5.4035147313728403E-2</v>
      </c>
      <c r="P820" s="17">
        <v>3.9552837780414303E-3</v>
      </c>
      <c r="Q820" s="17">
        <v>0.48299871976868303</v>
      </c>
      <c r="R820" s="17">
        <v>1.8719016383577199E-2</v>
      </c>
      <c r="S820" s="17">
        <v>0</v>
      </c>
      <c r="T820" s="17"/>
      <c r="U820" s="17">
        <v>0.14770789214003399</v>
      </c>
      <c r="V820" s="17">
        <v>0.25037860185679101</v>
      </c>
      <c r="W820" s="17">
        <v>0.132783744022859</v>
      </c>
      <c r="X820" s="17">
        <v>9.2494014710039693E-2</v>
      </c>
      <c r="Y820" s="17"/>
      <c r="Z820" s="17">
        <v>0.237189217726781</v>
      </c>
      <c r="AA820" s="17">
        <v>6.3820141358145205E-2</v>
      </c>
      <c r="AB820" s="17">
        <v>8.3354719654515505E-2</v>
      </c>
      <c r="AC820" s="17">
        <v>0.42200431510328901</v>
      </c>
      <c r="AD820" s="17">
        <v>2.01484346977529E-2</v>
      </c>
      <c r="AE820" s="17">
        <v>0.45199229018932902</v>
      </c>
      <c r="AF820" s="17">
        <v>5.7696189100402903E-2</v>
      </c>
      <c r="AG820" s="17">
        <v>2.6885118963285901E-3</v>
      </c>
      <c r="AH820" s="17">
        <v>0.14300702513531399</v>
      </c>
      <c r="AI820" s="17">
        <v>3.7114568588946802E-2</v>
      </c>
      <c r="AJ820" s="17"/>
      <c r="AK820" s="17">
        <v>0.20407545797606799</v>
      </c>
      <c r="AL820" s="17">
        <v>2.93683734973379E-2</v>
      </c>
      <c r="AM820" s="17">
        <v>3.2200677900306699E-3</v>
      </c>
      <c r="AN820" s="17">
        <v>0.21348528167991601</v>
      </c>
      <c r="AO820" s="17">
        <v>1.7920505213845001E-2</v>
      </c>
      <c r="AP820" s="17">
        <v>0.213895331788613</v>
      </c>
      <c r="AQ820" s="17">
        <v>0.29089725658837601</v>
      </c>
      <c r="AR820" s="17"/>
      <c r="AS820" s="17">
        <v>9.9006834069029506E-2</v>
      </c>
      <c r="AT820" s="17">
        <v>0.303105712178174</v>
      </c>
      <c r="AU820" s="17"/>
      <c r="AV820" s="17">
        <v>0.19670302342624199</v>
      </c>
      <c r="AW820" s="17">
        <v>1.05322358491438E-2</v>
      </c>
      <c r="AX820" s="17">
        <v>4.7731292001063401E-2</v>
      </c>
      <c r="AY820" s="17"/>
      <c r="AZ820" s="17">
        <v>4.7799459442497201E-2</v>
      </c>
      <c r="BA820" s="17">
        <v>0.206692691010744</v>
      </c>
      <c r="BB820" s="17"/>
      <c r="BC820" s="17">
        <v>0.18967293106364</v>
      </c>
      <c r="BD820" s="17">
        <v>0.16456658037501601</v>
      </c>
      <c r="BE820" s="17"/>
      <c r="BF820" s="17">
        <v>0.176317381465459</v>
      </c>
      <c r="BG820" s="17">
        <v>9.2494014710039693E-2</v>
      </c>
      <c r="BH820" s="17"/>
      <c r="BI820" s="17">
        <v>0.123835449086136</v>
      </c>
      <c r="BJ820" s="17">
        <v>0.21235731979556499</v>
      </c>
      <c r="BK820" s="17"/>
      <c r="BL820" s="17">
        <v>0.28886990530144002</v>
      </c>
      <c r="BM820" s="17">
        <v>0.256309083651171</v>
      </c>
      <c r="BN820" s="17">
        <v>0.123043284458588</v>
      </c>
      <c r="BO820" s="17">
        <v>2.7078864583664E-3</v>
      </c>
    </row>
    <row r="821" spans="2:67" x14ac:dyDescent="0.35">
      <c r="B821" t="s">
        <v>362</v>
      </c>
      <c r="C821" s="17">
        <v>3.8389845796436201E-2</v>
      </c>
      <c r="D821" s="17">
        <v>0</v>
      </c>
      <c r="E821" s="17">
        <v>5.2440823044656404E-4</v>
      </c>
      <c r="F821" s="17">
        <v>9.2968380805918294E-2</v>
      </c>
      <c r="G821" s="17">
        <v>0</v>
      </c>
      <c r="H821" s="17">
        <v>0</v>
      </c>
      <c r="I821" s="17">
        <v>0</v>
      </c>
      <c r="J821" s="17">
        <v>0</v>
      </c>
      <c r="K821" s="17" t="s">
        <v>107</v>
      </c>
      <c r="L821" s="17">
        <v>0</v>
      </c>
      <c r="M821" s="17">
        <v>0.14118307630051599</v>
      </c>
      <c r="N821" s="17">
        <v>0</v>
      </c>
      <c r="O821" s="17">
        <v>0</v>
      </c>
      <c r="P821" s="17">
        <v>2.8688608856604899E-2</v>
      </c>
      <c r="Q821" s="17">
        <v>0</v>
      </c>
      <c r="R821" s="17">
        <v>0</v>
      </c>
      <c r="S821" s="17">
        <v>0</v>
      </c>
      <c r="T821" s="17"/>
      <c r="U821" s="17">
        <v>4.61117548577036E-2</v>
      </c>
      <c r="V821" s="17">
        <v>2.5738170916027599E-2</v>
      </c>
      <c r="W821" s="17">
        <v>2.0889247151377702E-2</v>
      </c>
      <c r="X821" s="17">
        <v>1.43278999359179E-2</v>
      </c>
      <c r="Y821" s="17"/>
      <c r="Z821" s="17">
        <v>0</v>
      </c>
      <c r="AA821" s="17">
        <v>0.25794989798474499</v>
      </c>
      <c r="AB821" s="17">
        <v>6.1382326974022502E-2</v>
      </c>
      <c r="AC821" s="17">
        <v>2.2945658742769399E-2</v>
      </c>
      <c r="AD821" s="17">
        <v>0</v>
      </c>
      <c r="AE821" s="17">
        <v>2.00378670619347E-3</v>
      </c>
      <c r="AF821" s="17">
        <v>0</v>
      </c>
      <c r="AG821" s="17">
        <v>0</v>
      </c>
      <c r="AH821" s="17">
        <v>5.8615400267954297E-3</v>
      </c>
      <c r="AI821" s="17">
        <v>0</v>
      </c>
      <c r="AJ821" s="17"/>
      <c r="AK821" s="17">
        <v>0</v>
      </c>
      <c r="AL821" s="17">
        <v>1.40048159507288E-2</v>
      </c>
      <c r="AM821" s="17">
        <v>1.9153415341005701E-3</v>
      </c>
      <c r="AN821" s="17">
        <v>0</v>
      </c>
      <c r="AO821" s="17">
        <v>6.8459912892093505E-4</v>
      </c>
      <c r="AP821" s="17">
        <v>0.38529365125022502</v>
      </c>
      <c r="AQ821" s="17">
        <v>4.3168682443359502E-2</v>
      </c>
      <c r="AR821" s="17"/>
      <c r="AS821" s="17">
        <v>4.9575481308980103E-2</v>
      </c>
      <c r="AT821" s="17">
        <v>1.9544565121757999E-2</v>
      </c>
      <c r="AU821" s="17"/>
      <c r="AV821" s="17">
        <v>0.117108427898133</v>
      </c>
      <c r="AW821" s="17">
        <v>1.12620275009981E-2</v>
      </c>
      <c r="AX821" s="17">
        <v>3.45842029756131E-4</v>
      </c>
      <c r="AY821" s="17"/>
      <c r="AZ821" s="17">
        <v>0.155401378939342</v>
      </c>
      <c r="BA821" s="17">
        <v>9.2676004493692007E-3</v>
      </c>
      <c r="BB821" s="17"/>
      <c r="BC821" s="17">
        <v>2.05848008603347E-2</v>
      </c>
      <c r="BD821" s="17">
        <v>5.1107985937081803E-2</v>
      </c>
      <c r="BE821" s="17"/>
      <c r="BF821" s="17">
        <v>3.8765846565458201E-2</v>
      </c>
      <c r="BG821" s="17">
        <v>1.43278999359179E-2</v>
      </c>
      <c r="BH821" s="17"/>
      <c r="BI821" s="17">
        <v>7.03624430422463E-2</v>
      </c>
      <c r="BJ821" s="17">
        <v>1.50752625989187E-2</v>
      </c>
      <c r="BK821" s="17"/>
      <c r="BL821" s="17">
        <v>0</v>
      </c>
      <c r="BM821" s="17">
        <v>2.2867572429922801E-2</v>
      </c>
      <c r="BN821" s="17">
        <v>9.1366047978437295E-2</v>
      </c>
      <c r="BO821" s="17">
        <v>4.9883095974607398E-4</v>
      </c>
    </row>
    <row r="822" spans="2:67" x14ac:dyDescent="0.35">
      <c r="B822" t="s">
        <v>111</v>
      </c>
      <c r="C822" s="17">
        <v>9.4394124740843299E-2</v>
      </c>
      <c r="D822" s="17">
        <v>0.48485051074693097</v>
      </c>
      <c r="E822" s="17">
        <v>0.195327961246618</v>
      </c>
      <c r="F822" s="17">
        <v>0</v>
      </c>
      <c r="G822" s="17">
        <v>0</v>
      </c>
      <c r="H822" s="17">
        <v>0</v>
      </c>
      <c r="I822" s="17">
        <v>3.3863129448461699E-3</v>
      </c>
      <c r="J822" s="17">
        <v>0</v>
      </c>
      <c r="K822" s="17" t="s">
        <v>107</v>
      </c>
      <c r="L822" s="17">
        <v>0</v>
      </c>
      <c r="M822" s="17">
        <v>3.8172064846232499E-2</v>
      </c>
      <c r="N822" s="17">
        <v>0</v>
      </c>
      <c r="O822" s="17">
        <v>0</v>
      </c>
      <c r="P822" s="17">
        <v>0</v>
      </c>
      <c r="Q822" s="17">
        <v>0</v>
      </c>
      <c r="R822" s="17">
        <v>0</v>
      </c>
      <c r="S822" s="17">
        <v>0</v>
      </c>
      <c r="T822" s="17"/>
      <c r="U822" s="17">
        <v>0.100375145022776</v>
      </c>
      <c r="V822" s="17">
        <v>0.10202479477493</v>
      </c>
      <c r="W822" s="17">
        <v>1.34784972278827E-2</v>
      </c>
      <c r="X822" s="17">
        <v>1.0572851623373E-2</v>
      </c>
      <c r="Y822" s="17"/>
      <c r="Z822" s="17">
        <v>0.13768823823263601</v>
      </c>
      <c r="AA822" s="17">
        <v>0</v>
      </c>
      <c r="AB822" s="17">
        <v>6.6255437857031399E-3</v>
      </c>
      <c r="AC822" s="17">
        <v>0</v>
      </c>
      <c r="AD822" s="17">
        <v>0</v>
      </c>
      <c r="AE822" s="17">
        <v>0.20257942098374401</v>
      </c>
      <c r="AF822" s="17">
        <v>0</v>
      </c>
      <c r="AG822" s="17">
        <v>0</v>
      </c>
      <c r="AH822" s="17">
        <v>1.1991310064012099E-2</v>
      </c>
      <c r="AI822" s="17">
        <v>0</v>
      </c>
      <c r="AJ822" s="17"/>
      <c r="AK822" s="17">
        <v>4.1182594819589399E-2</v>
      </c>
      <c r="AL822" s="17">
        <v>0</v>
      </c>
      <c r="AM822" s="17">
        <v>1.8926976329297001E-2</v>
      </c>
      <c r="AN822" s="17">
        <v>3.4260276802960697E-2</v>
      </c>
      <c r="AO822" s="17">
        <v>0</v>
      </c>
      <c r="AP822" s="17">
        <v>0</v>
      </c>
      <c r="AQ822" s="17">
        <v>0.383973979063226</v>
      </c>
      <c r="AR822" s="17"/>
      <c r="AS822" s="17">
        <v>4.3215520567318699E-2</v>
      </c>
      <c r="AT822" s="17">
        <v>0.18061856492636</v>
      </c>
      <c r="AU822" s="17"/>
      <c r="AV822" s="17">
        <v>0</v>
      </c>
      <c r="AW822" s="17">
        <v>8.2334322681578594E-3</v>
      </c>
      <c r="AX822" s="17">
        <v>0.113822876607243</v>
      </c>
      <c r="AY822" s="17"/>
      <c r="AZ822" s="17">
        <v>8.1628518794320997E-4</v>
      </c>
      <c r="BA822" s="17">
        <v>0.117684109320224</v>
      </c>
      <c r="BB822" s="17"/>
      <c r="BC822" s="17">
        <v>0.119069898352943</v>
      </c>
      <c r="BD822" s="17">
        <v>7.6768224441024394E-2</v>
      </c>
      <c r="BE822" s="17"/>
      <c r="BF822" s="17">
        <v>9.5703946620389696E-2</v>
      </c>
      <c r="BG822" s="17">
        <v>1.0572851623373E-2</v>
      </c>
      <c r="BH822" s="17"/>
      <c r="BI822" s="17">
        <v>0.197295762793671</v>
      </c>
      <c r="BJ822" s="17">
        <v>1.9357718311337601E-2</v>
      </c>
      <c r="BK822" s="17"/>
      <c r="BL822" s="17">
        <v>0.19677751632521301</v>
      </c>
      <c r="BM822" s="17">
        <v>0.12595624043297099</v>
      </c>
      <c r="BN822" s="17">
        <v>6.4469466220488797E-2</v>
      </c>
      <c r="BO822" s="17">
        <v>0</v>
      </c>
    </row>
    <row r="823" spans="2:67" x14ac:dyDescent="0.35">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17"/>
      <c r="BB823" s="17"/>
      <c r="BC823" s="17"/>
      <c r="BD823" s="17"/>
      <c r="BE823" s="17"/>
      <c r="BF823" s="17"/>
      <c r="BG823" s="17"/>
      <c r="BH823" s="17"/>
      <c r="BI823" s="17"/>
      <c r="BJ823" s="17"/>
      <c r="BK823" s="17"/>
      <c r="BL823" s="17"/>
      <c r="BM823" s="17"/>
      <c r="BN823" s="17"/>
      <c r="BO823" s="17"/>
    </row>
    <row r="824" spans="2:67" x14ac:dyDescent="0.35">
      <c r="B824" s="6" t="s">
        <v>395</v>
      </c>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17"/>
      <c r="BB824" s="17"/>
      <c r="BC824" s="17"/>
      <c r="BD824" s="17"/>
      <c r="BE824" s="17"/>
      <c r="BF824" s="17"/>
      <c r="BG824" s="17"/>
      <c r="BH824" s="17"/>
      <c r="BI824" s="17"/>
      <c r="BJ824" s="17"/>
      <c r="BK824" s="17"/>
      <c r="BL824" s="17"/>
      <c r="BM824" s="17"/>
      <c r="BN824" s="17"/>
      <c r="BO824" s="17"/>
    </row>
    <row r="825" spans="2:67" x14ac:dyDescent="0.35">
      <c r="B825" s="24" t="s">
        <v>85</v>
      </c>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17"/>
      <c r="BB825" s="17"/>
      <c r="BC825" s="17"/>
      <c r="BD825" s="17"/>
      <c r="BE825" s="17"/>
      <c r="BF825" s="17"/>
      <c r="BG825" s="17"/>
      <c r="BH825" s="17"/>
      <c r="BI825" s="17"/>
      <c r="BJ825" s="17"/>
      <c r="BK825" s="17"/>
      <c r="BL825" s="17"/>
      <c r="BM825" s="17"/>
      <c r="BN825" s="17"/>
      <c r="BO825" s="17"/>
    </row>
    <row r="826" spans="2:67" x14ac:dyDescent="0.35">
      <c r="B826" t="s">
        <v>392</v>
      </c>
      <c r="C826" s="17">
        <v>0.26431758356150398</v>
      </c>
      <c r="D826" s="17">
        <v>0.18897320763678199</v>
      </c>
      <c r="E826" s="17">
        <v>0.21071658738712101</v>
      </c>
      <c r="F826" s="17">
        <v>0.225871913537188</v>
      </c>
      <c r="G826" s="17">
        <v>0.18104717738066101</v>
      </c>
      <c r="H826" s="17">
        <v>0.319107590323573</v>
      </c>
      <c r="I826" s="17">
        <v>0.30196708436528003</v>
      </c>
      <c r="J826" s="17">
        <v>0.243107221052967</v>
      </c>
      <c r="K826" s="17">
        <v>0.54370869891731999</v>
      </c>
      <c r="L826" s="17">
        <v>0.41406874052363302</v>
      </c>
      <c r="M826" s="17">
        <v>0.24263711139305499</v>
      </c>
      <c r="N826" s="17">
        <v>5.9798811492209197E-2</v>
      </c>
      <c r="O826" s="17">
        <v>0.48605357240600999</v>
      </c>
      <c r="P826" s="17">
        <v>0.57236755619179203</v>
      </c>
      <c r="Q826" s="17">
        <v>0.31012408731199997</v>
      </c>
      <c r="R826" s="17">
        <v>0.258387635580549</v>
      </c>
      <c r="S826" s="17">
        <v>0.37999311448575102</v>
      </c>
      <c r="T826" s="17"/>
      <c r="U826" s="17">
        <v>0.27332995227711299</v>
      </c>
      <c r="V826" s="17">
        <v>0.21981852778861699</v>
      </c>
      <c r="W826" s="17">
        <v>0.221001306652128</v>
      </c>
      <c r="X826" s="17">
        <v>0.21073757966010001</v>
      </c>
      <c r="Y826" s="17"/>
      <c r="Z826" s="17">
        <v>0.32737688932379599</v>
      </c>
      <c r="AA826" s="17">
        <v>0.14020525618176199</v>
      </c>
      <c r="AB826" s="17">
        <v>0.27191409978361503</v>
      </c>
      <c r="AC826" s="17">
        <v>0.31221178661794902</v>
      </c>
      <c r="AD826" s="17">
        <v>0.24391593871344</v>
      </c>
      <c r="AE826" s="17">
        <v>0.108870654195902</v>
      </c>
      <c r="AF826" s="17">
        <v>3.6176141960989602E-2</v>
      </c>
      <c r="AG826" s="17">
        <v>0.15212235734596499</v>
      </c>
      <c r="AH826" s="17">
        <v>0.10690704874776299</v>
      </c>
      <c r="AI826" s="17">
        <v>0.15447362047611099</v>
      </c>
      <c r="AJ826" s="17"/>
      <c r="AK826" s="17">
        <v>0.32051607355031297</v>
      </c>
      <c r="AL826" s="17">
        <v>0.25608920938311203</v>
      </c>
      <c r="AM826" s="17">
        <v>0.32962078676835199</v>
      </c>
      <c r="AN826" s="17">
        <v>0.26656076555986702</v>
      </c>
      <c r="AO826" s="17">
        <v>0.111882712125568</v>
      </c>
      <c r="AP826" s="17">
        <v>0.110557931129663</v>
      </c>
      <c r="AQ826" s="17">
        <v>0.31019391332610902</v>
      </c>
      <c r="AR826" s="17"/>
      <c r="AS826" s="17">
        <v>0.132843512962561</v>
      </c>
      <c r="AT826" s="17">
        <v>0.31328754914949097</v>
      </c>
      <c r="AU826" s="17"/>
      <c r="AV826" s="17">
        <v>7.5000638601171496E-2</v>
      </c>
      <c r="AW826" s="17">
        <v>9.9826112060948505E-2</v>
      </c>
      <c r="AX826" s="17">
        <v>0.20611949711159999</v>
      </c>
      <c r="AY826" s="17"/>
      <c r="AZ826" s="17">
        <v>0.109195459151088</v>
      </c>
      <c r="BA826" s="17">
        <v>0.27169127111045499</v>
      </c>
      <c r="BB826" s="17"/>
      <c r="BC826" s="17">
        <v>0.327150497714573</v>
      </c>
      <c r="BD826" s="17">
        <v>0.22559303279437601</v>
      </c>
      <c r="BE826" s="17"/>
      <c r="BF826" s="17">
        <v>0.26453047696932103</v>
      </c>
      <c r="BG826" s="17">
        <v>0.21073757966010001</v>
      </c>
      <c r="BH826" s="17"/>
      <c r="BI826" s="17">
        <v>0.115171838026998</v>
      </c>
      <c r="BJ826" s="17">
        <v>0.29920448894098101</v>
      </c>
      <c r="BK826" s="17"/>
      <c r="BL826" s="17">
        <v>0.44663122059619398</v>
      </c>
      <c r="BM826" s="17">
        <v>0.131853710633935</v>
      </c>
      <c r="BN826" s="17">
        <v>4.8553431759762601E-2</v>
      </c>
      <c r="BO826" s="17">
        <v>3.4071085663580402E-3</v>
      </c>
    </row>
    <row r="827" spans="2:67" x14ac:dyDescent="0.35">
      <c r="B827" t="s">
        <v>393</v>
      </c>
      <c r="C827" s="17">
        <v>0.69720757267389299</v>
      </c>
      <c r="D827" s="17">
        <v>0.75898296084290096</v>
      </c>
      <c r="E827" s="17">
        <v>0.73396697589548598</v>
      </c>
      <c r="F827" s="17">
        <v>0.77412808646281195</v>
      </c>
      <c r="G827" s="17">
        <v>0.70569967356002095</v>
      </c>
      <c r="H827" s="17">
        <v>0.361784819352854</v>
      </c>
      <c r="I827" s="17">
        <v>0.69803291563472003</v>
      </c>
      <c r="J827" s="17">
        <v>0.75451706783828398</v>
      </c>
      <c r="K827" s="17">
        <v>0.45629130108268001</v>
      </c>
      <c r="L827" s="17">
        <v>0.58342495669968697</v>
      </c>
      <c r="M827" s="17">
        <v>0.70377730319945597</v>
      </c>
      <c r="N827" s="17">
        <v>0.88690616818162304</v>
      </c>
      <c r="O827" s="17">
        <v>0.51394642759398901</v>
      </c>
      <c r="P827" s="17">
        <v>0.42763244380820797</v>
      </c>
      <c r="Q827" s="17">
        <v>0.59054624623799601</v>
      </c>
      <c r="R827" s="17">
        <v>0.741612364419451</v>
      </c>
      <c r="S827" s="17">
        <v>0.62000688551424898</v>
      </c>
      <c r="T827" s="17"/>
      <c r="U827" s="17">
        <v>0.68778854986299998</v>
      </c>
      <c r="V827" s="17">
        <v>0.74215737719675001</v>
      </c>
      <c r="W827" s="17">
        <v>0.74968095484499098</v>
      </c>
      <c r="X827" s="17">
        <v>0.76966421116998696</v>
      </c>
      <c r="Y827" s="17"/>
      <c r="Z827" s="17">
        <v>0.60487999481615795</v>
      </c>
      <c r="AA827" s="17">
        <v>0.84902237053360596</v>
      </c>
      <c r="AB827" s="17">
        <v>0.72721910893586705</v>
      </c>
      <c r="AC827" s="17">
        <v>0.68769231370249995</v>
      </c>
      <c r="AD827" s="17">
        <v>0.75240037622313605</v>
      </c>
      <c r="AE827" s="17">
        <v>0.88802200823502797</v>
      </c>
      <c r="AF827" s="17">
        <v>0.96382385803901005</v>
      </c>
      <c r="AG827" s="17">
        <v>0.84787764265403498</v>
      </c>
      <c r="AH827" s="17">
        <v>0.88015215313602801</v>
      </c>
      <c r="AI827" s="17">
        <v>0.83557246884721503</v>
      </c>
      <c r="AJ827" s="17"/>
      <c r="AK827" s="17">
        <v>0.59660657867060096</v>
      </c>
      <c r="AL827" s="17">
        <v>0.74312087267899496</v>
      </c>
      <c r="AM827" s="17">
        <v>0.66717188330181398</v>
      </c>
      <c r="AN827" s="17">
        <v>0.70506376646665103</v>
      </c>
      <c r="AO827" s="17">
        <v>0.88571327573049397</v>
      </c>
      <c r="AP827" s="17">
        <v>0.84431746583449896</v>
      </c>
      <c r="AQ827" s="17">
        <v>0.662798242042831</v>
      </c>
      <c r="AR827" s="17"/>
      <c r="AS827" s="17">
        <v>0.83066682797434399</v>
      </c>
      <c r="AT827" s="17">
        <v>0.64749818808050197</v>
      </c>
      <c r="AU827" s="17"/>
      <c r="AV827" s="17">
        <v>0.88490677161098696</v>
      </c>
      <c r="AW827" s="17">
        <v>0.89885612981269403</v>
      </c>
      <c r="AX827" s="17">
        <v>0.76181548793013798</v>
      </c>
      <c r="AY827" s="17"/>
      <c r="AZ827" s="17">
        <v>0.84490531849778805</v>
      </c>
      <c r="BA827" s="17">
        <v>0.69018680092048201</v>
      </c>
      <c r="BB827" s="17"/>
      <c r="BC827" s="17">
        <v>0.61692281338577504</v>
      </c>
      <c r="BD827" s="17">
        <v>0.74668786940667697</v>
      </c>
      <c r="BE827" s="17"/>
      <c r="BF827" s="17">
        <v>0.69691967533225097</v>
      </c>
      <c r="BG827" s="17">
        <v>0.76966421116998696</v>
      </c>
      <c r="BH827" s="17"/>
      <c r="BI827" s="17">
        <v>0.85052442869586797</v>
      </c>
      <c r="BJ827" s="17">
        <v>0.661344996574596</v>
      </c>
      <c r="BK827" s="17"/>
      <c r="BL827" s="17">
        <v>0.49449075476176402</v>
      </c>
      <c r="BM827" s="17">
        <v>0.84150654852106799</v>
      </c>
      <c r="BN827" s="17">
        <v>0.94089549706762399</v>
      </c>
      <c r="BO827" s="17">
        <v>0.99659289143364205</v>
      </c>
    </row>
    <row r="828" spans="2:67" x14ac:dyDescent="0.35">
      <c r="B828" t="s">
        <v>111</v>
      </c>
      <c r="C828" s="17">
        <v>3.8474843764602799E-2</v>
      </c>
      <c r="D828" s="17">
        <v>5.20438315203164E-2</v>
      </c>
      <c r="E828" s="17">
        <v>5.5316436717393502E-2</v>
      </c>
      <c r="F828" s="17">
        <v>0</v>
      </c>
      <c r="G828" s="17">
        <v>0.11325314905931901</v>
      </c>
      <c r="H828" s="17">
        <v>0.319107590323573</v>
      </c>
      <c r="I828" s="17">
        <v>0</v>
      </c>
      <c r="J828" s="17">
        <v>2.3757111087492301E-3</v>
      </c>
      <c r="K828" s="17">
        <v>0</v>
      </c>
      <c r="L828" s="17">
        <v>2.5063027766801401E-3</v>
      </c>
      <c r="M828" s="17">
        <v>5.3585585407489297E-2</v>
      </c>
      <c r="N828" s="17">
        <v>5.3295020326167897E-2</v>
      </c>
      <c r="O828" s="17">
        <v>0</v>
      </c>
      <c r="P828" s="17">
        <v>0</v>
      </c>
      <c r="Q828" s="17">
        <v>9.9329666450004794E-2</v>
      </c>
      <c r="R828" s="17">
        <v>0</v>
      </c>
      <c r="S828" s="17">
        <v>0</v>
      </c>
      <c r="T828" s="17"/>
      <c r="U828" s="17">
        <v>3.8881497859886503E-2</v>
      </c>
      <c r="V828" s="17">
        <v>3.8024095014632803E-2</v>
      </c>
      <c r="W828" s="17">
        <v>2.9317738502881299E-2</v>
      </c>
      <c r="X828" s="17">
        <v>1.9598209169912201E-2</v>
      </c>
      <c r="Y828" s="17"/>
      <c r="Z828" s="17">
        <v>6.7743115860045305E-2</v>
      </c>
      <c r="AA828" s="17">
        <v>1.0772373284632E-2</v>
      </c>
      <c r="AB828" s="17">
        <v>8.6679128051761402E-4</v>
      </c>
      <c r="AC828" s="17">
        <v>9.5899679550984804E-5</v>
      </c>
      <c r="AD828" s="17">
        <v>3.6836850634246799E-3</v>
      </c>
      <c r="AE828" s="17">
        <v>3.1073375690695501E-3</v>
      </c>
      <c r="AF828" s="17">
        <v>0</v>
      </c>
      <c r="AG828" s="17">
        <v>0</v>
      </c>
      <c r="AH828" s="17">
        <v>1.29407981162089E-2</v>
      </c>
      <c r="AI828" s="17">
        <v>9.9539106766746693E-3</v>
      </c>
      <c r="AJ828" s="17"/>
      <c r="AK828" s="17">
        <v>8.2877347779085606E-2</v>
      </c>
      <c r="AL828" s="17">
        <v>7.8991793789370097E-4</v>
      </c>
      <c r="AM828" s="17">
        <v>3.2073299298339499E-3</v>
      </c>
      <c r="AN828" s="17">
        <v>2.8375467973482001E-2</v>
      </c>
      <c r="AO828" s="17">
        <v>2.4040121439381401E-3</v>
      </c>
      <c r="AP828" s="17">
        <v>4.5124603035837499E-2</v>
      </c>
      <c r="AQ828" s="17">
        <v>2.7007844631059898E-2</v>
      </c>
      <c r="AR828" s="17"/>
      <c r="AS828" s="17">
        <v>3.6489659063095203E-2</v>
      </c>
      <c r="AT828" s="17">
        <v>3.9214262770006399E-2</v>
      </c>
      <c r="AU828" s="17"/>
      <c r="AV828" s="17">
        <v>4.0092589787840999E-2</v>
      </c>
      <c r="AW828" s="17">
        <v>1.3177581263573901E-3</v>
      </c>
      <c r="AX828" s="17">
        <v>3.2065014958261598E-2</v>
      </c>
      <c r="AY828" s="17"/>
      <c r="AZ828" s="17">
        <v>4.5899222351124203E-2</v>
      </c>
      <c r="BA828" s="17">
        <v>3.8121927969063003E-2</v>
      </c>
      <c r="BB828" s="17"/>
      <c r="BC828" s="17">
        <v>5.5926688899651598E-2</v>
      </c>
      <c r="BD828" s="17">
        <v>2.7719097798947299E-2</v>
      </c>
      <c r="BE828" s="17"/>
      <c r="BF828" s="17">
        <v>3.8549847698428001E-2</v>
      </c>
      <c r="BG828" s="17">
        <v>1.9598209169912201E-2</v>
      </c>
      <c r="BH828" s="17"/>
      <c r="BI828" s="17">
        <v>3.4303733277134103E-2</v>
      </c>
      <c r="BJ828" s="17">
        <v>3.94505144844223E-2</v>
      </c>
      <c r="BK828" s="17"/>
      <c r="BL828" s="17">
        <v>5.8878024642041601E-2</v>
      </c>
      <c r="BM828" s="17">
        <v>2.66397408449967E-2</v>
      </c>
      <c r="BN828" s="17">
        <v>1.0551071172613001E-2</v>
      </c>
      <c r="BO828" s="17">
        <v>0</v>
      </c>
    </row>
    <row r="829" spans="2:67" x14ac:dyDescent="0.35">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17"/>
      <c r="BB829" s="17"/>
      <c r="BC829" s="17"/>
      <c r="BD829" s="17"/>
      <c r="BE829" s="17"/>
      <c r="BF829" s="17"/>
      <c r="BG829" s="17"/>
      <c r="BH829" s="17"/>
      <c r="BI829" s="17"/>
      <c r="BJ829" s="17"/>
      <c r="BK829" s="17"/>
      <c r="BL829" s="17"/>
      <c r="BM829" s="17"/>
      <c r="BN829" s="17"/>
      <c r="BO829" s="17"/>
    </row>
    <row r="830" spans="2:67" x14ac:dyDescent="0.35">
      <c r="B830" s="6" t="s">
        <v>396</v>
      </c>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17"/>
      <c r="BB830" s="17"/>
      <c r="BC830" s="17"/>
      <c r="BD830" s="17"/>
      <c r="BE830" s="17"/>
      <c r="BF830" s="17"/>
      <c r="BG830" s="17"/>
      <c r="BH830" s="17"/>
      <c r="BI830" s="17"/>
      <c r="BJ830" s="17"/>
      <c r="BK830" s="17"/>
      <c r="BL830" s="17"/>
      <c r="BM830" s="17"/>
      <c r="BN830" s="17"/>
      <c r="BO830" s="17"/>
    </row>
    <row r="831" spans="2:67" x14ac:dyDescent="0.35">
      <c r="B831" s="24" t="s">
        <v>85</v>
      </c>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17"/>
      <c r="BB831" s="17"/>
      <c r="BC831" s="17"/>
      <c r="BD831" s="17"/>
      <c r="BE831" s="17"/>
      <c r="BF831" s="17"/>
      <c r="BG831" s="17"/>
      <c r="BH831" s="17"/>
      <c r="BI831" s="17"/>
      <c r="BJ831" s="17"/>
      <c r="BK831" s="17"/>
      <c r="BL831" s="17"/>
      <c r="BM831" s="17"/>
      <c r="BN831" s="17"/>
      <c r="BO831" s="17"/>
    </row>
    <row r="832" spans="2:67" x14ac:dyDescent="0.35">
      <c r="B832" t="s">
        <v>392</v>
      </c>
      <c r="C832" s="17">
        <v>0.83237439839377403</v>
      </c>
      <c r="D832" s="17">
        <v>0.83011477686099899</v>
      </c>
      <c r="E832" s="17">
        <v>0.81281185028670999</v>
      </c>
      <c r="F832" s="17">
        <v>0.82967754588112297</v>
      </c>
      <c r="G832" s="17">
        <v>0.95802959920035002</v>
      </c>
      <c r="H832" s="17">
        <v>0.638215180647146</v>
      </c>
      <c r="I832" s="17">
        <v>0.716621837410504</v>
      </c>
      <c r="J832" s="17">
        <v>0.83601012683514597</v>
      </c>
      <c r="K832" s="17">
        <v>0.98275602932044803</v>
      </c>
      <c r="L832" s="17">
        <v>0.85970042373869404</v>
      </c>
      <c r="M832" s="17">
        <v>0.81631340436173905</v>
      </c>
      <c r="N832" s="17">
        <v>0.90779119886222204</v>
      </c>
      <c r="O832" s="17">
        <v>0.96414144067028595</v>
      </c>
      <c r="P832" s="17">
        <v>0.96515791452466304</v>
      </c>
      <c r="Q832" s="17">
        <v>0.665124303817059</v>
      </c>
      <c r="R832" s="17">
        <v>0.62874845662398104</v>
      </c>
      <c r="S832" s="17">
        <v>0.95291947142605704</v>
      </c>
      <c r="T832" s="17"/>
      <c r="U832" s="17">
        <v>0.87358921010346402</v>
      </c>
      <c r="V832" s="17">
        <v>0.66887884231000305</v>
      </c>
      <c r="W832" s="17">
        <v>0.43575439392170301</v>
      </c>
      <c r="X832" s="17">
        <v>0.23864338709813299</v>
      </c>
      <c r="Y832" s="17"/>
      <c r="Z832" s="17">
        <v>0.87351482716675699</v>
      </c>
      <c r="AA832" s="17">
        <v>0.90278355136478705</v>
      </c>
      <c r="AB832" s="17">
        <v>0.87820216092594805</v>
      </c>
      <c r="AC832" s="17">
        <v>0.79235917870412798</v>
      </c>
      <c r="AD832" s="17">
        <v>0.73363266840818897</v>
      </c>
      <c r="AE832" s="17">
        <v>0.64712673427216405</v>
      </c>
      <c r="AF832" s="17">
        <v>0.61835441820001402</v>
      </c>
      <c r="AG832" s="17">
        <v>0.65024239652509297</v>
      </c>
      <c r="AH832" s="17">
        <v>0.460939597323475</v>
      </c>
      <c r="AI832" s="17">
        <v>0.235927256703855</v>
      </c>
      <c r="AJ832" s="17"/>
      <c r="AK832" s="17">
        <v>0.83452148852562402</v>
      </c>
      <c r="AL832" s="17">
        <v>0.83284330644905602</v>
      </c>
      <c r="AM832" s="17">
        <v>0.72488652835039802</v>
      </c>
      <c r="AN832" s="17">
        <v>0.87980594070589502</v>
      </c>
      <c r="AO832" s="17">
        <v>0.73785780356280795</v>
      </c>
      <c r="AP832" s="17">
        <v>0.81496895424311799</v>
      </c>
      <c r="AQ832" s="17">
        <v>0.79250900343128095</v>
      </c>
      <c r="AR832" s="17"/>
      <c r="AS832" s="17">
        <v>0.67772682505132498</v>
      </c>
      <c r="AT832" s="17">
        <v>0.88997576655972199</v>
      </c>
      <c r="AU832" s="17"/>
      <c r="AV832" s="17">
        <v>0.63091786333253697</v>
      </c>
      <c r="AW832" s="17">
        <v>0.73720944476982198</v>
      </c>
      <c r="AX832" s="17">
        <v>0.64799315652854805</v>
      </c>
      <c r="AY832" s="17"/>
      <c r="AZ832" s="17">
        <v>0.47164041580770399</v>
      </c>
      <c r="BA832" s="17">
        <v>0.84952178910924003</v>
      </c>
      <c r="BB832" s="17"/>
      <c r="BC832" s="17">
        <v>0.85631358805067304</v>
      </c>
      <c r="BD832" s="17">
        <v>0.81762043738960899</v>
      </c>
      <c r="BE832" s="17"/>
      <c r="BF832" s="17">
        <v>0.834733513905484</v>
      </c>
      <c r="BG832" s="17">
        <v>0.23864338709813299</v>
      </c>
      <c r="BH832" s="17"/>
      <c r="BI832" s="17">
        <v>0.65468866931596303</v>
      </c>
      <c r="BJ832" s="17">
        <v>0.87393713419562702</v>
      </c>
      <c r="BK832" s="17"/>
      <c r="BL832" s="17">
        <v>0.93429416272435195</v>
      </c>
      <c r="BM832" s="17">
        <v>0.86985771830408598</v>
      </c>
      <c r="BN832" s="17">
        <v>0.48230394772320301</v>
      </c>
      <c r="BO832" s="17">
        <v>5.8138451704226303E-2</v>
      </c>
    </row>
    <row r="833" spans="2:67" x14ac:dyDescent="0.35">
      <c r="B833" t="s">
        <v>393</v>
      </c>
      <c r="C833" s="17">
        <v>0.10981535988466699</v>
      </c>
      <c r="D833" s="17">
        <v>4.9452934924060901E-2</v>
      </c>
      <c r="E833" s="17">
        <v>0.15970224775547801</v>
      </c>
      <c r="F833" s="17">
        <v>0.17020225524284399</v>
      </c>
      <c r="G833" s="17">
        <v>4.1736477372943302E-2</v>
      </c>
      <c r="H833" s="17">
        <v>0.35690922518888402</v>
      </c>
      <c r="I833" s="17">
        <v>0.18404912214052699</v>
      </c>
      <c r="J833" s="17">
        <v>7.1443547334060206E-2</v>
      </c>
      <c r="K833" s="17">
        <v>1.7243970679551999E-2</v>
      </c>
      <c r="L833" s="17">
        <v>0.11100618039688399</v>
      </c>
      <c r="M833" s="17">
        <v>9.9647012775780197E-2</v>
      </c>
      <c r="N833" s="17">
        <v>7.7548835948197101E-2</v>
      </c>
      <c r="O833" s="17">
        <v>3.5858559329713699E-2</v>
      </c>
      <c r="P833" s="17">
        <v>3.4842085475336702E-2</v>
      </c>
      <c r="Q833" s="17">
        <v>0.33467010694960803</v>
      </c>
      <c r="R833" s="17">
        <v>0.198755593700296</v>
      </c>
      <c r="S833" s="17">
        <v>4.7080528573943299E-2</v>
      </c>
      <c r="T833" s="17"/>
      <c r="U833" s="17">
        <v>6.8450948388183705E-2</v>
      </c>
      <c r="V833" s="17">
        <v>0.28640323916250898</v>
      </c>
      <c r="W833" s="17">
        <v>0.43028877409759902</v>
      </c>
      <c r="X833" s="17">
        <v>0.68232017314926097</v>
      </c>
      <c r="Y833" s="17"/>
      <c r="Z833" s="17">
        <v>6.2423010702255102E-2</v>
      </c>
      <c r="AA833" s="17">
        <v>8.22031744409462E-2</v>
      </c>
      <c r="AB833" s="17">
        <v>6.2984881096062206E-2</v>
      </c>
      <c r="AC833" s="17">
        <v>0.16440715102835399</v>
      </c>
      <c r="AD833" s="17">
        <v>0.248143719614869</v>
      </c>
      <c r="AE833" s="17">
        <v>0.27458166411573998</v>
      </c>
      <c r="AF833" s="17">
        <v>0.29391980578629101</v>
      </c>
      <c r="AG833" s="17">
        <v>0.33891854763253398</v>
      </c>
      <c r="AH833" s="17">
        <v>0.45610964808380799</v>
      </c>
      <c r="AI833" s="17">
        <v>0.68638856715276997</v>
      </c>
      <c r="AJ833" s="17"/>
      <c r="AK833" s="17">
        <v>7.2973100456274698E-2</v>
      </c>
      <c r="AL833" s="17">
        <v>8.1131472543426994E-2</v>
      </c>
      <c r="AM833" s="17">
        <v>0.21866542346338599</v>
      </c>
      <c r="AN833" s="17">
        <v>9.94866236893822E-2</v>
      </c>
      <c r="AO833" s="17">
        <v>0.24737835079058801</v>
      </c>
      <c r="AP833" s="17">
        <v>0.102525393272618</v>
      </c>
      <c r="AQ833" s="17">
        <v>0.12724819345725799</v>
      </c>
      <c r="AR833" s="17"/>
      <c r="AS833" s="17">
        <v>0.24509797028323899</v>
      </c>
      <c r="AT833" s="17">
        <v>5.94268327348541E-2</v>
      </c>
      <c r="AU833" s="17"/>
      <c r="AV833" s="17">
        <v>0.31901899382224402</v>
      </c>
      <c r="AW833" s="17">
        <v>0.171650892045597</v>
      </c>
      <c r="AX833" s="17">
        <v>0.255921026776187</v>
      </c>
      <c r="AY833" s="17"/>
      <c r="AZ833" s="17">
        <v>0.52448484000539997</v>
      </c>
      <c r="BA833" s="17">
        <v>9.0104160117916401E-2</v>
      </c>
      <c r="BB833" s="17"/>
      <c r="BC833" s="17">
        <v>0.103177489424524</v>
      </c>
      <c r="BD833" s="17">
        <v>0.113906345558086</v>
      </c>
      <c r="BE833" s="17"/>
      <c r="BF833" s="17">
        <v>0.107540584001639</v>
      </c>
      <c r="BG833" s="17">
        <v>0.68232017314926097</v>
      </c>
      <c r="BH833" s="17"/>
      <c r="BI833" s="17">
        <v>0.264335335923925</v>
      </c>
      <c r="BJ833" s="17">
        <v>7.3671360174842299E-2</v>
      </c>
      <c r="BK833" s="17"/>
      <c r="BL833" s="17">
        <v>1.2944965900714801E-2</v>
      </c>
      <c r="BM833" s="17">
        <v>8.4608396847497797E-2</v>
      </c>
      <c r="BN833" s="17">
        <v>0.39427976765109501</v>
      </c>
      <c r="BO833" s="17">
        <v>0.94186154829577395</v>
      </c>
    </row>
    <row r="834" spans="2:67" x14ac:dyDescent="0.35">
      <c r="B834" t="s">
        <v>111</v>
      </c>
      <c r="C834" s="17">
        <v>5.7810241721558998E-2</v>
      </c>
      <c r="D834" s="17">
        <v>0.12043228821493999</v>
      </c>
      <c r="E834" s="17">
        <v>2.7485901957812E-2</v>
      </c>
      <c r="F834" s="17">
        <v>1.20198876033054E-4</v>
      </c>
      <c r="G834" s="17">
        <v>2.33923426706753E-4</v>
      </c>
      <c r="H834" s="17">
        <v>4.8755941639698503E-3</v>
      </c>
      <c r="I834" s="17">
        <v>9.9329040448969397E-2</v>
      </c>
      <c r="J834" s="17">
        <v>9.2546325830793294E-2</v>
      </c>
      <c r="K834" s="17">
        <v>0</v>
      </c>
      <c r="L834" s="17">
        <v>2.9293395864421701E-2</v>
      </c>
      <c r="M834" s="17">
        <v>8.4039582862480797E-2</v>
      </c>
      <c r="N834" s="17">
        <v>1.46599651895806E-2</v>
      </c>
      <c r="O834" s="17">
        <v>0</v>
      </c>
      <c r="P834" s="17">
        <v>0</v>
      </c>
      <c r="Q834" s="17">
        <v>2.0558923333234401E-4</v>
      </c>
      <c r="R834" s="17">
        <v>0.17249594967572299</v>
      </c>
      <c r="S834" s="17">
        <v>0</v>
      </c>
      <c r="T834" s="17"/>
      <c r="U834" s="17">
        <v>5.7959841508352303E-2</v>
      </c>
      <c r="V834" s="17">
        <v>4.4717918527487799E-2</v>
      </c>
      <c r="W834" s="17">
        <v>0.13395683198069699</v>
      </c>
      <c r="X834" s="17">
        <v>7.90364397526057E-2</v>
      </c>
      <c r="Y834" s="17"/>
      <c r="Z834" s="17">
        <v>6.4062162130988407E-2</v>
      </c>
      <c r="AA834" s="17">
        <v>1.5013274194266501E-2</v>
      </c>
      <c r="AB834" s="17">
        <v>5.8812957977989799E-2</v>
      </c>
      <c r="AC834" s="17">
        <v>4.3233670267517899E-2</v>
      </c>
      <c r="AD834" s="17">
        <v>1.82236119769426E-2</v>
      </c>
      <c r="AE834" s="17">
        <v>7.8291601612095696E-2</v>
      </c>
      <c r="AF834" s="17">
        <v>8.7725776013695106E-2</v>
      </c>
      <c r="AG834" s="17">
        <v>1.08390558423728E-2</v>
      </c>
      <c r="AH834" s="17">
        <v>8.2950754592716794E-2</v>
      </c>
      <c r="AI834" s="17">
        <v>7.7684176143374695E-2</v>
      </c>
      <c r="AJ834" s="17"/>
      <c r="AK834" s="17">
        <v>9.2505411018101294E-2</v>
      </c>
      <c r="AL834" s="17">
        <v>8.6025221007517E-2</v>
      </c>
      <c r="AM834" s="17">
        <v>5.6448048186215301E-2</v>
      </c>
      <c r="AN834" s="17">
        <v>2.0707435604723001E-2</v>
      </c>
      <c r="AO834" s="17">
        <v>1.4763845646604301E-2</v>
      </c>
      <c r="AP834" s="17">
        <v>8.2505652484263906E-2</v>
      </c>
      <c r="AQ834" s="17">
        <v>8.0242803111460995E-2</v>
      </c>
      <c r="AR834" s="17"/>
      <c r="AS834" s="17">
        <v>7.7175204665435898E-2</v>
      </c>
      <c r="AT834" s="17">
        <v>5.0597400705423803E-2</v>
      </c>
      <c r="AU834" s="17"/>
      <c r="AV834" s="17">
        <v>5.0063142845219802E-2</v>
      </c>
      <c r="AW834" s="17">
        <v>9.1139663184580805E-2</v>
      </c>
      <c r="AX834" s="17">
        <v>9.6085816695264101E-2</v>
      </c>
      <c r="AY834" s="17"/>
      <c r="AZ834" s="17">
        <v>3.87474418689577E-3</v>
      </c>
      <c r="BA834" s="17">
        <v>6.0374050772843101E-2</v>
      </c>
      <c r="BB834" s="17"/>
      <c r="BC834" s="17">
        <v>4.05089225248026E-2</v>
      </c>
      <c r="BD834" s="17">
        <v>6.8473217052305399E-2</v>
      </c>
      <c r="BE834" s="17"/>
      <c r="BF834" s="17">
        <v>5.7725902092877E-2</v>
      </c>
      <c r="BG834" s="17">
        <v>7.90364397526057E-2</v>
      </c>
      <c r="BH834" s="17"/>
      <c r="BI834" s="17">
        <v>8.09759947601119E-2</v>
      </c>
      <c r="BJ834" s="17">
        <v>5.2391505629530398E-2</v>
      </c>
      <c r="BK834" s="17"/>
      <c r="BL834" s="17">
        <v>5.2760871374933002E-2</v>
      </c>
      <c r="BM834" s="17">
        <v>4.5533884848416202E-2</v>
      </c>
      <c r="BN834" s="17">
        <v>0.12341628462570201</v>
      </c>
      <c r="BO834" s="17">
        <v>0</v>
      </c>
    </row>
    <row r="835" spans="2:67" x14ac:dyDescent="0.35">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17"/>
      <c r="BB835" s="17"/>
      <c r="BC835" s="17"/>
      <c r="BD835" s="17"/>
      <c r="BE835" s="17"/>
      <c r="BF835" s="17"/>
      <c r="BG835" s="17"/>
      <c r="BH835" s="17"/>
      <c r="BI835" s="17"/>
      <c r="BJ835" s="17"/>
      <c r="BK835" s="17"/>
      <c r="BL835" s="17"/>
      <c r="BM835" s="17"/>
      <c r="BN835" s="17"/>
      <c r="BO835" s="17"/>
    </row>
    <row r="836" spans="2:67" x14ac:dyDescent="0.35">
      <c r="B836" s="6" t="s">
        <v>397</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17"/>
      <c r="BB836" s="17"/>
      <c r="BC836" s="17"/>
      <c r="BD836" s="17"/>
      <c r="BE836" s="17"/>
      <c r="BF836" s="17"/>
      <c r="BG836" s="17"/>
      <c r="BH836" s="17"/>
      <c r="BI836" s="17"/>
      <c r="BJ836" s="17"/>
      <c r="BK836" s="17"/>
      <c r="BL836" s="17"/>
      <c r="BM836" s="17"/>
      <c r="BN836" s="17"/>
      <c r="BO836" s="17"/>
    </row>
    <row r="837" spans="2:67" x14ac:dyDescent="0.35">
      <c r="B837" s="24" t="s">
        <v>85</v>
      </c>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17"/>
      <c r="BB837" s="17"/>
      <c r="BC837" s="17"/>
      <c r="BD837" s="17"/>
      <c r="BE837" s="17"/>
      <c r="BF837" s="17"/>
      <c r="BG837" s="17"/>
      <c r="BH837" s="17"/>
      <c r="BI837" s="17"/>
      <c r="BJ837" s="17"/>
      <c r="BK837" s="17"/>
      <c r="BL837" s="17"/>
      <c r="BM837" s="17"/>
      <c r="BN837" s="17"/>
      <c r="BO837" s="17"/>
    </row>
    <row r="838" spans="2:67" x14ac:dyDescent="0.35">
      <c r="B838" t="s">
        <v>392</v>
      </c>
      <c r="C838" s="17">
        <v>0.27819537235011899</v>
      </c>
      <c r="D838" s="17">
        <v>0.263311327464752</v>
      </c>
      <c r="E838" s="17">
        <v>0.30904784590648199</v>
      </c>
      <c r="F838" s="17">
        <v>0.62140352350171801</v>
      </c>
      <c r="G838" s="17">
        <v>0.40076666770720598</v>
      </c>
      <c r="H838" s="17">
        <v>0.319107590323573</v>
      </c>
      <c r="I838" s="17">
        <v>0.39228550832836201</v>
      </c>
      <c r="J838" s="17">
        <v>0.19981768791726501</v>
      </c>
      <c r="K838" s="17">
        <v>0.85421487229652804</v>
      </c>
      <c r="L838" s="17">
        <v>0.24466372271985301</v>
      </c>
      <c r="M838" s="17">
        <v>0.17233736131563901</v>
      </c>
      <c r="N838" s="17">
        <v>0.17614520992976199</v>
      </c>
      <c r="O838" s="17">
        <v>0.48207072033514298</v>
      </c>
      <c r="P838" s="17">
        <v>0.27597105989034798</v>
      </c>
      <c r="Q838" s="17">
        <v>0.25567055005505501</v>
      </c>
      <c r="R838" s="17">
        <v>8.9010367215115294E-2</v>
      </c>
      <c r="S838" s="17">
        <v>0.33893841383921802</v>
      </c>
      <c r="T838" s="17"/>
      <c r="U838" s="17">
        <v>0.30327042768809598</v>
      </c>
      <c r="V838" s="17">
        <v>0.154973930517977</v>
      </c>
      <c r="W838" s="17">
        <v>0.15455280484689601</v>
      </c>
      <c r="X838" s="17">
        <v>0.125127571476736</v>
      </c>
      <c r="Y838" s="17"/>
      <c r="Z838" s="17">
        <v>0.27970824905581099</v>
      </c>
      <c r="AA838" s="17">
        <v>0.36365839477746298</v>
      </c>
      <c r="AB838" s="17">
        <v>0.197473498928464</v>
      </c>
      <c r="AC838" s="17">
        <v>0.20484469579811501</v>
      </c>
      <c r="AD838" s="17">
        <v>9.7192646173028502E-2</v>
      </c>
      <c r="AE838" s="17">
        <v>0.32463857717398598</v>
      </c>
      <c r="AF838" s="17">
        <v>7.2503972711957104E-2</v>
      </c>
      <c r="AG838" s="17">
        <v>0.124582405078923</v>
      </c>
      <c r="AH838" s="17">
        <v>4.5208512092544603E-2</v>
      </c>
      <c r="AI838" s="17">
        <v>5.5614659431117597E-2</v>
      </c>
      <c r="AJ838" s="17"/>
      <c r="AK838" s="17">
        <v>0.26568284113784202</v>
      </c>
      <c r="AL838" s="17">
        <v>0.40723669441497701</v>
      </c>
      <c r="AM838" s="17">
        <v>0.20356314058328301</v>
      </c>
      <c r="AN838" s="17">
        <v>0.30528043529369803</v>
      </c>
      <c r="AO838" s="17">
        <v>0.29293119166689102</v>
      </c>
      <c r="AP838" s="17">
        <v>0.14947822903500699</v>
      </c>
      <c r="AQ838" s="17">
        <v>0.17113776122857099</v>
      </c>
      <c r="AR838" s="17"/>
      <c r="AS838" s="17">
        <v>0.138061883192656</v>
      </c>
      <c r="AT838" s="17">
        <v>0.33039069961505801</v>
      </c>
      <c r="AU838" s="17"/>
      <c r="AV838" s="17">
        <v>0.117655154870469</v>
      </c>
      <c r="AW838" s="17">
        <v>3.0590275812305601E-2</v>
      </c>
      <c r="AX838" s="17">
        <v>0.213797989520396</v>
      </c>
      <c r="AY838" s="17"/>
      <c r="AZ838" s="17">
        <v>0.11250480298108299</v>
      </c>
      <c r="BA838" s="17">
        <v>0.28607142802546898</v>
      </c>
      <c r="BB838" s="17"/>
      <c r="BC838" s="17">
        <v>0.28798466079895002</v>
      </c>
      <c r="BD838" s="17">
        <v>0.27216213638421499</v>
      </c>
      <c r="BE838" s="17"/>
      <c r="BF838" s="17">
        <v>0.278803568008613</v>
      </c>
      <c r="BG838" s="17">
        <v>0.125127571476736</v>
      </c>
      <c r="BH838" s="17"/>
      <c r="BI838" s="17">
        <v>7.75581736539976E-2</v>
      </c>
      <c r="BJ838" s="17">
        <v>0.32512672088728201</v>
      </c>
      <c r="BK838" s="17"/>
      <c r="BL838" s="17">
        <v>0.45183754309860902</v>
      </c>
      <c r="BM838" s="17">
        <v>0.16106094406990401</v>
      </c>
      <c r="BN838" s="17">
        <v>5.6508414979713803E-2</v>
      </c>
      <c r="BO838" s="17">
        <v>3.18160982075369E-4</v>
      </c>
    </row>
    <row r="839" spans="2:67" x14ac:dyDescent="0.35">
      <c r="B839" t="s">
        <v>393</v>
      </c>
      <c r="C839" s="17">
        <v>0.59260406003806698</v>
      </c>
      <c r="D839" s="17">
        <v>0.66777524459170801</v>
      </c>
      <c r="E839" s="17">
        <v>0.57154169173214897</v>
      </c>
      <c r="F839" s="17">
        <v>0.26232900599223802</v>
      </c>
      <c r="G839" s="17">
        <v>0.45559353468220298</v>
      </c>
      <c r="H839" s="17">
        <v>0.361784819352854</v>
      </c>
      <c r="I839" s="17">
        <v>0.52516439512441904</v>
      </c>
      <c r="J839" s="17">
        <v>0.66577996222400004</v>
      </c>
      <c r="K839" s="17">
        <v>0.13296122071116001</v>
      </c>
      <c r="L839" s="17">
        <v>0.54397756175973599</v>
      </c>
      <c r="M839" s="17">
        <v>0.68926134897545099</v>
      </c>
      <c r="N839" s="17">
        <v>0.70949169926102695</v>
      </c>
      <c r="O839" s="17">
        <v>0.51792927966485702</v>
      </c>
      <c r="P839" s="17">
        <v>0.53023950541630605</v>
      </c>
      <c r="Q839" s="17">
        <v>0.641811819579445</v>
      </c>
      <c r="R839" s="17">
        <v>0.82474165794702303</v>
      </c>
      <c r="S839" s="17">
        <v>0.36256004442495099</v>
      </c>
      <c r="T839" s="17"/>
      <c r="U839" s="17">
        <v>0.57122964137628096</v>
      </c>
      <c r="V839" s="17">
        <v>0.68848284636693602</v>
      </c>
      <c r="W839" s="17">
        <v>0.74303700311955101</v>
      </c>
      <c r="X839" s="17">
        <v>0.80513770496812997</v>
      </c>
      <c r="Y839" s="17"/>
      <c r="Z839" s="17">
        <v>0.56610152498105704</v>
      </c>
      <c r="AA839" s="17">
        <v>0.576435016454384</v>
      </c>
      <c r="AB839" s="17">
        <v>0.73802641504816402</v>
      </c>
      <c r="AC839" s="17">
        <v>0.63123730364579</v>
      </c>
      <c r="AD839" s="17">
        <v>0.80886966364660995</v>
      </c>
      <c r="AE839" s="17">
        <v>0.67072994040573997</v>
      </c>
      <c r="AF839" s="17">
        <v>0.642593819185445</v>
      </c>
      <c r="AG839" s="17">
        <v>0.66936745669927999</v>
      </c>
      <c r="AH839" s="17">
        <v>0.91118086744933802</v>
      </c>
      <c r="AI839" s="17">
        <v>0.803116444264797</v>
      </c>
      <c r="AJ839" s="17"/>
      <c r="AK839" s="17">
        <v>0.55647645499334097</v>
      </c>
      <c r="AL839" s="17">
        <v>0.57254735210699803</v>
      </c>
      <c r="AM839" s="17">
        <v>0.67260640823849205</v>
      </c>
      <c r="AN839" s="17">
        <v>0.59840657603425595</v>
      </c>
      <c r="AO839" s="17">
        <v>0.64117113884893295</v>
      </c>
      <c r="AP839" s="17">
        <v>0.73686492445634399</v>
      </c>
      <c r="AQ839" s="17">
        <v>0.64680825643766005</v>
      </c>
      <c r="AR839" s="17"/>
      <c r="AS839" s="17">
        <v>0.71819656135533005</v>
      </c>
      <c r="AT839" s="17">
        <v>0.54582479444145504</v>
      </c>
      <c r="AU839" s="17"/>
      <c r="AV839" s="17">
        <v>0.71355738538426305</v>
      </c>
      <c r="AW839" s="17">
        <v>0.92947147815435605</v>
      </c>
      <c r="AX839" s="17">
        <v>0.60532010525522995</v>
      </c>
      <c r="AY839" s="17"/>
      <c r="AZ839" s="17">
        <v>0.79944026747693298</v>
      </c>
      <c r="BA839" s="17">
        <v>0.58277215776583502</v>
      </c>
      <c r="BB839" s="17"/>
      <c r="BC839" s="17">
        <v>0.54957119632115703</v>
      </c>
      <c r="BD839" s="17">
        <v>0.61912564252588098</v>
      </c>
      <c r="BE839" s="17"/>
      <c r="BF839" s="17">
        <v>0.59175958432604303</v>
      </c>
      <c r="BG839" s="17">
        <v>0.80513770496812997</v>
      </c>
      <c r="BH839" s="17"/>
      <c r="BI839" s="17">
        <v>0.77317533970475705</v>
      </c>
      <c r="BJ839" s="17">
        <v>0.55036636076339696</v>
      </c>
      <c r="BK839" s="17"/>
      <c r="BL839" s="17">
        <v>0.35130198761266601</v>
      </c>
      <c r="BM839" s="17">
        <v>0.74708786241255598</v>
      </c>
      <c r="BN839" s="17">
        <v>0.912185876584511</v>
      </c>
      <c r="BO839" s="17">
        <v>0.99968183901792496</v>
      </c>
    </row>
    <row r="840" spans="2:67" x14ac:dyDescent="0.35">
      <c r="B840" t="s">
        <v>111</v>
      </c>
      <c r="C840" s="17">
        <v>0.129200567611814</v>
      </c>
      <c r="D840" s="17">
        <v>6.8913427943539898E-2</v>
      </c>
      <c r="E840" s="17">
        <v>0.119410462361369</v>
      </c>
      <c r="F840" s="17">
        <v>0.116267470506044</v>
      </c>
      <c r="G840" s="17">
        <v>0.14363979761059001</v>
      </c>
      <c r="H840" s="17">
        <v>0.319107590323573</v>
      </c>
      <c r="I840" s="17">
        <v>8.2550096547219606E-2</v>
      </c>
      <c r="J840" s="17">
        <v>0.134402349858735</v>
      </c>
      <c r="K840" s="17">
        <v>1.2823906992311999E-2</v>
      </c>
      <c r="L840" s="17">
        <v>0.21135871552041099</v>
      </c>
      <c r="M840" s="17">
        <v>0.13840128970891</v>
      </c>
      <c r="N840" s="17">
        <v>0.114363090809212</v>
      </c>
      <c r="O840" s="17">
        <v>0</v>
      </c>
      <c r="P840" s="17">
        <v>0.193789434693346</v>
      </c>
      <c r="Q840" s="17">
        <v>0.1025176303655</v>
      </c>
      <c r="R840" s="17">
        <v>8.6247974837861396E-2</v>
      </c>
      <c r="S840" s="17">
        <v>0.29850154173583099</v>
      </c>
      <c r="T840" s="17"/>
      <c r="U840" s="17">
        <v>0.12549993093562301</v>
      </c>
      <c r="V840" s="17">
        <v>0.156543223115087</v>
      </c>
      <c r="W840" s="17">
        <v>0.102410192033553</v>
      </c>
      <c r="X840" s="17">
        <v>6.9734723555133896E-2</v>
      </c>
      <c r="Y840" s="17"/>
      <c r="Z840" s="17">
        <v>0.154190225963133</v>
      </c>
      <c r="AA840" s="17">
        <v>5.9906588768153302E-2</v>
      </c>
      <c r="AB840" s="17">
        <v>6.45000860233719E-2</v>
      </c>
      <c r="AC840" s="17">
        <v>0.16391800055609501</v>
      </c>
      <c r="AD840" s="17">
        <v>9.3937690180361799E-2</v>
      </c>
      <c r="AE840" s="17">
        <v>4.6314824202741099E-3</v>
      </c>
      <c r="AF840" s="17">
        <v>0.28490220810259698</v>
      </c>
      <c r="AG840" s="17">
        <v>0.20605013822179699</v>
      </c>
      <c r="AH840" s="17">
        <v>4.3610620458117602E-2</v>
      </c>
      <c r="AI840" s="17">
        <v>0.14126889630408601</v>
      </c>
      <c r="AJ840" s="17"/>
      <c r="AK840" s="17">
        <v>0.17784070386881701</v>
      </c>
      <c r="AL840" s="17">
        <v>2.0215953478024001E-2</v>
      </c>
      <c r="AM840" s="17">
        <v>0.123830451178226</v>
      </c>
      <c r="AN840" s="17">
        <v>9.6312988672045796E-2</v>
      </c>
      <c r="AO840" s="17">
        <v>6.5897669484175594E-2</v>
      </c>
      <c r="AP840" s="17">
        <v>0.11365684650865</v>
      </c>
      <c r="AQ840" s="17">
        <v>0.18205398233376899</v>
      </c>
      <c r="AR840" s="17"/>
      <c r="AS840" s="17">
        <v>0.143741555452014</v>
      </c>
      <c r="AT840" s="17">
        <v>0.123784505943487</v>
      </c>
      <c r="AU840" s="17"/>
      <c r="AV840" s="17">
        <v>0.16878745974526699</v>
      </c>
      <c r="AW840" s="17">
        <v>3.9938246033338398E-2</v>
      </c>
      <c r="AX840" s="17">
        <v>0.180881905224374</v>
      </c>
      <c r="AY840" s="17"/>
      <c r="AZ840" s="17">
        <v>8.8054929541984503E-2</v>
      </c>
      <c r="BA840" s="17">
        <v>0.131156414208696</v>
      </c>
      <c r="BB840" s="17"/>
      <c r="BC840" s="17">
        <v>0.16244414287989301</v>
      </c>
      <c r="BD840" s="17">
        <v>0.108712221089904</v>
      </c>
      <c r="BE840" s="17"/>
      <c r="BF840" s="17">
        <v>0.129436847665344</v>
      </c>
      <c r="BG840" s="17">
        <v>6.9734723555133896E-2</v>
      </c>
      <c r="BH840" s="17"/>
      <c r="BI840" s="17">
        <v>0.149266486641246</v>
      </c>
      <c r="BJ840" s="17">
        <v>0.124506918349321</v>
      </c>
      <c r="BK840" s="17"/>
      <c r="BL840" s="17">
        <v>0.196860469288725</v>
      </c>
      <c r="BM840" s="17">
        <v>9.18511935175408E-2</v>
      </c>
      <c r="BN840" s="17">
        <v>3.1305708435775403E-2</v>
      </c>
      <c r="BO840" s="17">
        <v>0</v>
      </c>
    </row>
    <row r="841" spans="2:67" x14ac:dyDescent="0.35">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17"/>
      <c r="BB841" s="17"/>
      <c r="BC841" s="17"/>
      <c r="BD841" s="17"/>
      <c r="BE841" s="17"/>
      <c r="BF841" s="17"/>
      <c r="BG841" s="17"/>
      <c r="BH841" s="17"/>
      <c r="BI841" s="17"/>
      <c r="BJ841" s="17"/>
      <c r="BK841" s="17"/>
      <c r="BL841" s="17"/>
      <c r="BM841" s="17"/>
      <c r="BN841" s="17"/>
      <c r="BO841" s="17"/>
    </row>
    <row r="842" spans="2:67" x14ac:dyDescent="0.35">
      <c r="B842" s="6" t="s">
        <v>398</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17"/>
      <c r="BB842" s="17"/>
      <c r="BC842" s="17"/>
      <c r="BD842" s="17"/>
      <c r="BE842" s="17"/>
      <c r="BF842" s="17"/>
      <c r="BG842" s="17"/>
      <c r="BH842" s="17"/>
      <c r="BI842" s="17"/>
      <c r="BJ842" s="17"/>
      <c r="BK842" s="17"/>
      <c r="BL842" s="17"/>
      <c r="BM842" s="17"/>
      <c r="BN842" s="17"/>
      <c r="BO842" s="17"/>
    </row>
    <row r="843" spans="2:67" x14ac:dyDescent="0.35">
      <c r="B843" s="24" t="s">
        <v>85</v>
      </c>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17"/>
      <c r="BB843" s="17"/>
      <c r="BC843" s="17"/>
      <c r="BD843" s="17"/>
      <c r="BE843" s="17"/>
      <c r="BF843" s="17"/>
      <c r="BG843" s="17"/>
      <c r="BH843" s="17"/>
      <c r="BI843" s="17"/>
      <c r="BJ843" s="17"/>
      <c r="BK843" s="17"/>
      <c r="BL843" s="17"/>
      <c r="BM843" s="17"/>
      <c r="BN843" s="17"/>
      <c r="BO843" s="17"/>
    </row>
    <row r="844" spans="2:67" x14ac:dyDescent="0.35">
      <c r="B844" t="s">
        <v>392</v>
      </c>
      <c r="C844" s="17">
        <v>0.57219553290992198</v>
      </c>
      <c r="D844" s="17">
        <v>0.49505148773985402</v>
      </c>
      <c r="E844" s="17">
        <v>0.56094310331960395</v>
      </c>
      <c r="F844" s="17">
        <v>0.56206702142950105</v>
      </c>
      <c r="G844" s="17">
        <v>0.40778739892600502</v>
      </c>
      <c r="H844" s="17">
        <v>0.67357901843047197</v>
      </c>
      <c r="I844" s="17">
        <v>0.69363144815862898</v>
      </c>
      <c r="J844" s="17">
        <v>0.41301689457879498</v>
      </c>
      <c r="K844" s="17">
        <v>0.98275602932044803</v>
      </c>
      <c r="L844" s="17">
        <v>0.56534533820957</v>
      </c>
      <c r="M844" s="17">
        <v>0.64139379441150801</v>
      </c>
      <c r="N844" s="17">
        <v>0.30847894170885698</v>
      </c>
      <c r="O844" s="17">
        <v>0.980577150808568</v>
      </c>
      <c r="P844" s="17">
        <v>0.89188223309039105</v>
      </c>
      <c r="Q844" s="17">
        <v>0.53908859998061198</v>
      </c>
      <c r="R844" s="17">
        <v>0.45402454797055702</v>
      </c>
      <c r="S844" s="17">
        <v>0.64993667312068004</v>
      </c>
      <c r="T844" s="17"/>
      <c r="U844" s="17">
        <v>0.60991937264463103</v>
      </c>
      <c r="V844" s="17">
        <v>0.397908830858133</v>
      </c>
      <c r="W844" s="17">
        <v>0.33749170754100699</v>
      </c>
      <c r="X844" s="17">
        <v>0.21028113110326499</v>
      </c>
      <c r="Y844" s="17"/>
      <c r="Z844" s="17">
        <v>0.65296729767019701</v>
      </c>
      <c r="AA844" s="17">
        <v>0.55295608105723204</v>
      </c>
      <c r="AB844" s="17">
        <v>0.464923876958101</v>
      </c>
      <c r="AC844" s="17">
        <v>0.54045683402609201</v>
      </c>
      <c r="AD844" s="17">
        <v>0.65937115895802401</v>
      </c>
      <c r="AE844" s="17">
        <v>0.34815127581444</v>
      </c>
      <c r="AF844" s="17">
        <v>0.19547631432127999</v>
      </c>
      <c r="AG844" s="17">
        <v>0.48385558532019102</v>
      </c>
      <c r="AH844" s="17">
        <v>0.19006996423832601</v>
      </c>
      <c r="AI844" s="17">
        <v>0.17943308822715701</v>
      </c>
      <c r="AJ844" s="17"/>
      <c r="AK844" s="17">
        <v>0.65466617666392202</v>
      </c>
      <c r="AL844" s="17">
        <v>0.48176748282965498</v>
      </c>
      <c r="AM844" s="17">
        <v>0.473182102520738</v>
      </c>
      <c r="AN844" s="17">
        <v>0.65221995049491699</v>
      </c>
      <c r="AO844" s="17">
        <v>0.44583592975797598</v>
      </c>
      <c r="AP844" s="17">
        <v>0.410107106581164</v>
      </c>
      <c r="AQ844" s="17">
        <v>0.50987092690026703</v>
      </c>
      <c r="AR844" s="17"/>
      <c r="AS844" s="17">
        <v>0.36393784518722</v>
      </c>
      <c r="AT844" s="17">
        <v>0.64976498637519398</v>
      </c>
      <c r="AU844" s="17"/>
      <c r="AV844" s="17">
        <v>0.43831821516693298</v>
      </c>
      <c r="AW844" s="17">
        <v>0.181337006895751</v>
      </c>
      <c r="AX844" s="17">
        <v>0.40554570983434901</v>
      </c>
      <c r="AY844" s="17"/>
      <c r="AZ844" s="17">
        <v>0.187845444751708</v>
      </c>
      <c r="BA844" s="17">
        <v>0.59046550871293702</v>
      </c>
      <c r="BB844" s="17"/>
      <c r="BC844" s="17">
        <v>0.61497379594021295</v>
      </c>
      <c r="BD844" s="17">
        <v>0.54583086336092701</v>
      </c>
      <c r="BE844" s="17"/>
      <c r="BF844" s="17">
        <v>0.57363355427476503</v>
      </c>
      <c r="BG844" s="17">
        <v>0.21028113110326499</v>
      </c>
      <c r="BH844" s="17"/>
      <c r="BI844" s="17">
        <v>0.335050308734408</v>
      </c>
      <c r="BJ844" s="17">
        <v>0.62766652852804405</v>
      </c>
      <c r="BK844" s="17"/>
      <c r="BL844" s="17">
        <v>0.80908051425010397</v>
      </c>
      <c r="BM844" s="17">
        <v>0.43957804623154401</v>
      </c>
      <c r="BN844" s="17">
        <v>0.213045213554928</v>
      </c>
      <c r="BO844" s="17">
        <v>5.9882075306282303E-3</v>
      </c>
    </row>
    <row r="845" spans="2:67" x14ac:dyDescent="0.35">
      <c r="B845" t="s">
        <v>393</v>
      </c>
      <c r="C845" s="17">
        <v>0.40471538738261298</v>
      </c>
      <c r="D845" s="17">
        <v>0.48158176478660802</v>
      </c>
      <c r="E845" s="17">
        <v>0.41386174191775499</v>
      </c>
      <c r="F845" s="17">
        <v>0.43793297857049901</v>
      </c>
      <c r="G845" s="17">
        <v>0.47919337544138302</v>
      </c>
      <c r="H845" s="17">
        <v>0.32398318448754299</v>
      </c>
      <c r="I845" s="17">
        <v>0.29735793535548399</v>
      </c>
      <c r="J845" s="17">
        <v>0.58681933638561501</v>
      </c>
      <c r="K845" s="17">
        <v>1.7243970679551999E-2</v>
      </c>
      <c r="L845" s="17">
        <v>0.43435098664891397</v>
      </c>
      <c r="M845" s="17">
        <v>0.31051062884825997</v>
      </c>
      <c r="N845" s="17">
        <v>0.69152105829114396</v>
      </c>
      <c r="O845" s="17">
        <v>1.9422849191432098E-2</v>
      </c>
      <c r="P845" s="17">
        <v>0.107917424783511</v>
      </c>
      <c r="Q845" s="17">
        <v>0.361581733569383</v>
      </c>
      <c r="R845" s="17">
        <v>0.54561916309640801</v>
      </c>
      <c r="S845" s="17">
        <v>0.35006332687932001</v>
      </c>
      <c r="T845" s="17"/>
      <c r="U845" s="17">
        <v>0.36695473948525698</v>
      </c>
      <c r="V845" s="17">
        <v>0.582916063196385</v>
      </c>
      <c r="W845" s="17">
        <v>0.61748539332462204</v>
      </c>
      <c r="X845" s="17">
        <v>0.75405433201565697</v>
      </c>
      <c r="Y845" s="17"/>
      <c r="Z845" s="17">
        <v>0.30617102910041699</v>
      </c>
      <c r="AA845" s="17">
        <v>0.44704391894276801</v>
      </c>
      <c r="AB845" s="17">
        <v>0.52620817059111802</v>
      </c>
      <c r="AC845" s="17">
        <v>0.45954316597390799</v>
      </c>
      <c r="AD845" s="17">
        <v>0.33883694434556999</v>
      </c>
      <c r="AE845" s="17">
        <v>0.64003412724658904</v>
      </c>
      <c r="AF845" s="17">
        <v>0.75178701273175197</v>
      </c>
      <c r="AG845" s="17">
        <v>0.51539722714699898</v>
      </c>
      <c r="AH845" s="17">
        <v>0.78250687886922099</v>
      </c>
      <c r="AI845" s="17">
        <v>0.77874032523688097</v>
      </c>
      <c r="AJ845" s="17"/>
      <c r="AK845" s="17">
        <v>0.30746786603187698</v>
      </c>
      <c r="AL845" s="17">
        <v>0.50936112117572996</v>
      </c>
      <c r="AM845" s="17">
        <v>0.52476995272256999</v>
      </c>
      <c r="AN845" s="17">
        <v>0.33832010158065201</v>
      </c>
      <c r="AO845" s="17">
        <v>0.55069236328808002</v>
      </c>
      <c r="AP845" s="17">
        <v>0.54195054676799403</v>
      </c>
      <c r="AQ845" s="17">
        <v>0.41859909191433697</v>
      </c>
      <c r="AR845" s="17"/>
      <c r="AS845" s="17">
        <v>0.60114551043914199</v>
      </c>
      <c r="AT845" s="17">
        <v>0.33155133060167302</v>
      </c>
      <c r="AU845" s="17"/>
      <c r="AV845" s="17">
        <v>0.52322385527813298</v>
      </c>
      <c r="AW845" s="17">
        <v>0.817181717508219</v>
      </c>
      <c r="AX845" s="17">
        <v>0.56526903944541995</v>
      </c>
      <c r="AY845" s="17"/>
      <c r="AZ845" s="17">
        <v>0.78927250272157201</v>
      </c>
      <c r="BA845" s="17">
        <v>0.38643557059946299</v>
      </c>
      <c r="BB845" s="17"/>
      <c r="BC845" s="17">
        <v>0.35367054710309898</v>
      </c>
      <c r="BD845" s="17">
        <v>0.43617483081998998</v>
      </c>
      <c r="BE845" s="17"/>
      <c r="BF845" s="17">
        <v>0.40332733301548601</v>
      </c>
      <c r="BG845" s="17">
        <v>0.75405433201565697</v>
      </c>
      <c r="BH845" s="17"/>
      <c r="BI845" s="17">
        <v>0.618160307219211</v>
      </c>
      <c r="BJ845" s="17">
        <v>0.35478816555417197</v>
      </c>
      <c r="BK845" s="17"/>
      <c r="BL845" s="17">
        <v>0.15237505777067001</v>
      </c>
      <c r="BM845" s="17">
        <v>0.54636088086055001</v>
      </c>
      <c r="BN845" s="17">
        <v>0.78605834678062902</v>
      </c>
      <c r="BO845" s="17">
        <v>0.99401179246937199</v>
      </c>
    </row>
    <row r="846" spans="2:67" x14ac:dyDescent="0.35">
      <c r="B846" t="s">
        <v>111</v>
      </c>
      <c r="C846" s="17">
        <v>2.30890797074647E-2</v>
      </c>
      <c r="D846" s="17">
        <v>2.3366747473538001E-2</v>
      </c>
      <c r="E846" s="17">
        <v>2.5195154762641302E-2</v>
      </c>
      <c r="F846" s="17">
        <v>0</v>
      </c>
      <c r="G846" s="17">
        <v>0.11301922563261201</v>
      </c>
      <c r="H846" s="17">
        <v>2.4377970819849299E-3</v>
      </c>
      <c r="I846" s="17">
        <v>9.0106164858873797E-3</v>
      </c>
      <c r="J846" s="17">
        <v>1.6376903559032799E-4</v>
      </c>
      <c r="K846" s="17">
        <v>0</v>
      </c>
      <c r="L846" s="17">
        <v>3.0367514151611702E-4</v>
      </c>
      <c r="M846" s="17">
        <v>4.8095576740232203E-2</v>
      </c>
      <c r="N846" s="17">
        <v>0</v>
      </c>
      <c r="O846" s="17">
        <v>0</v>
      </c>
      <c r="P846" s="17">
        <v>2.00342126098032E-4</v>
      </c>
      <c r="Q846" s="17">
        <v>9.9329666450004794E-2</v>
      </c>
      <c r="R846" s="17">
        <v>3.56288933034842E-4</v>
      </c>
      <c r="S846" s="17">
        <v>0</v>
      </c>
      <c r="T846" s="17"/>
      <c r="U846" s="17">
        <v>2.3125887870111099E-2</v>
      </c>
      <c r="V846" s="17">
        <v>1.9175105945481399E-2</v>
      </c>
      <c r="W846" s="17">
        <v>4.50228991343707E-2</v>
      </c>
      <c r="X846" s="17">
        <v>3.5664536881077298E-2</v>
      </c>
      <c r="Y846" s="17"/>
      <c r="Z846" s="17">
        <v>4.0861673229385602E-2</v>
      </c>
      <c r="AA846" s="17">
        <v>0</v>
      </c>
      <c r="AB846" s="17">
        <v>8.8679524507816101E-3</v>
      </c>
      <c r="AC846" s="17">
        <v>0</v>
      </c>
      <c r="AD846" s="17">
        <v>1.79189669640687E-3</v>
      </c>
      <c r="AE846" s="17">
        <v>1.1814596938970299E-2</v>
      </c>
      <c r="AF846" s="17">
        <v>5.2736672946968002E-2</v>
      </c>
      <c r="AG846" s="17">
        <v>7.4718753280977196E-4</v>
      </c>
      <c r="AH846" s="17">
        <v>2.7423156892452699E-2</v>
      </c>
      <c r="AI846" s="17">
        <v>4.1826586535961802E-2</v>
      </c>
      <c r="AJ846" s="17"/>
      <c r="AK846" s="17">
        <v>3.7865957304200601E-2</v>
      </c>
      <c r="AL846" s="17">
        <v>8.8713959946153994E-3</v>
      </c>
      <c r="AM846" s="17">
        <v>2.0479447566918701E-3</v>
      </c>
      <c r="AN846" s="17">
        <v>9.4599479244304296E-3</v>
      </c>
      <c r="AO846" s="17">
        <v>3.4717069539435801E-3</v>
      </c>
      <c r="AP846" s="17">
        <v>4.7942346650841197E-2</v>
      </c>
      <c r="AQ846" s="17">
        <v>7.1529981185396399E-2</v>
      </c>
      <c r="AR846" s="17"/>
      <c r="AS846" s="17">
        <v>3.4916644373637798E-2</v>
      </c>
      <c r="AT846" s="17">
        <v>1.8683683023132801E-2</v>
      </c>
      <c r="AU846" s="17"/>
      <c r="AV846" s="17">
        <v>3.8457929554934302E-2</v>
      </c>
      <c r="AW846" s="17">
        <v>1.48127559602985E-3</v>
      </c>
      <c r="AX846" s="17">
        <v>2.91852507202305E-2</v>
      </c>
      <c r="AY846" s="17"/>
      <c r="AZ846" s="17">
        <v>2.28820525267198E-2</v>
      </c>
      <c r="BA846" s="17">
        <v>2.3098920687600499E-2</v>
      </c>
      <c r="BB846" s="17"/>
      <c r="BC846" s="17">
        <v>3.1355656956688897E-2</v>
      </c>
      <c r="BD846" s="17">
        <v>1.7994305819083199E-2</v>
      </c>
      <c r="BE846" s="17"/>
      <c r="BF846" s="17">
        <v>2.3039112709749E-2</v>
      </c>
      <c r="BG846" s="17">
        <v>3.5664536881077298E-2</v>
      </c>
      <c r="BH846" s="17"/>
      <c r="BI846" s="17">
        <v>4.6789384046381E-2</v>
      </c>
      <c r="BJ846" s="17">
        <v>1.7545305917783902E-2</v>
      </c>
      <c r="BK846" s="17"/>
      <c r="BL846" s="17">
        <v>3.8544427979225998E-2</v>
      </c>
      <c r="BM846" s="17">
        <v>1.40610729079066E-2</v>
      </c>
      <c r="BN846" s="17">
        <v>8.9643966444233998E-4</v>
      </c>
      <c r="BO846" s="17">
        <v>0</v>
      </c>
    </row>
    <row r="847" spans="2:67" x14ac:dyDescent="0.35">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17"/>
      <c r="BB847" s="17"/>
      <c r="BC847" s="17"/>
      <c r="BD847" s="17"/>
      <c r="BE847" s="17"/>
      <c r="BF847" s="17"/>
      <c r="BG847" s="17"/>
      <c r="BH847" s="17"/>
      <c r="BI847" s="17"/>
      <c r="BJ847" s="17"/>
      <c r="BK847" s="17"/>
      <c r="BL847" s="17"/>
      <c r="BM847" s="17"/>
      <c r="BN847" s="17"/>
      <c r="BO847" s="17"/>
    </row>
    <row r="848" spans="2:67" x14ac:dyDescent="0.35">
      <c r="B848" s="6" t="s">
        <v>399</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17"/>
      <c r="BB848" s="17"/>
      <c r="BC848" s="17"/>
      <c r="BD848" s="17"/>
      <c r="BE848" s="17"/>
      <c r="BF848" s="17"/>
      <c r="BG848" s="17"/>
      <c r="BH848" s="17"/>
      <c r="BI848" s="17"/>
      <c r="BJ848" s="17"/>
      <c r="BK848" s="17"/>
      <c r="BL848" s="17"/>
      <c r="BM848" s="17"/>
      <c r="BN848" s="17"/>
      <c r="BO848" s="17"/>
    </row>
    <row r="849" spans="2:67" x14ac:dyDescent="0.35">
      <c r="B849" s="24" t="s">
        <v>85</v>
      </c>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17"/>
      <c r="BB849" s="17"/>
      <c r="BC849" s="17"/>
      <c r="BD849" s="17"/>
      <c r="BE849" s="17"/>
      <c r="BF849" s="17"/>
      <c r="BG849" s="17"/>
      <c r="BH849" s="17"/>
      <c r="BI849" s="17"/>
      <c r="BJ849" s="17"/>
      <c r="BK849" s="17"/>
      <c r="BL849" s="17"/>
      <c r="BM849" s="17"/>
      <c r="BN849" s="17"/>
      <c r="BO849" s="17"/>
    </row>
    <row r="850" spans="2:67" x14ac:dyDescent="0.35">
      <c r="B850" t="s">
        <v>392</v>
      </c>
      <c r="C850" s="17">
        <v>0.32556957866608099</v>
      </c>
      <c r="D850" s="17">
        <v>0.43226870135864898</v>
      </c>
      <c r="E850" s="17">
        <v>0.242441269000261</v>
      </c>
      <c r="F850" s="17">
        <v>0.445559153171391</v>
      </c>
      <c r="G850" s="17">
        <v>0.348520739177137</v>
      </c>
      <c r="H850" s="17">
        <v>0.319107590323573</v>
      </c>
      <c r="I850" s="17">
        <v>3.1057226750625302E-3</v>
      </c>
      <c r="J850" s="17">
        <v>0.480070983085917</v>
      </c>
      <c r="K850" s="17">
        <v>0</v>
      </c>
      <c r="L850" s="17">
        <v>0.24246109508468899</v>
      </c>
      <c r="M850" s="17">
        <v>0.33993788398897001</v>
      </c>
      <c r="N850" s="17">
        <v>1.1030825694762E-4</v>
      </c>
      <c r="O850" s="17">
        <v>0</v>
      </c>
      <c r="P850" s="17">
        <v>0.70729388841138896</v>
      </c>
      <c r="Q850" s="17">
        <v>0.29840017781667899</v>
      </c>
      <c r="R850" s="17">
        <v>0.258387635580549</v>
      </c>
      <c r="S850" s="17">
        <v>0.48818918470713302</v>
      </c>
      <c r="T850" s="17"/>
      <c r="U850" s="17">
        <v>0.36561179230153101</v>
      </c>
      <c r="V850" s="17">
        <v>0.129045906209035</v>
      </c>
      <c r="W850" s="17">
        <v>0.12413224025344299</v>
      </c>
      <c r="X850" s="17">
        <v>9.4168649047127906E-2</v>
      </c>
      <c r="Y850" s="17"/>
      <c r="Z850" s="17">
        <v>0.42780454540259499</v>
      </c>
      <c r="AA850" s="17">
        <v>0.251676671724965</v>
      </c>
      <c r="AB850" s="17">
        <v>0.38038478814237803</v>
      </c>
      <c r="AC850" s="17">
        <v>0.23492157110310499</v>
      </c>
      <c r="AD850" s="17">
        <v>0.24130660209833199</v>
      </c>
      <c r="AE850" s="17">
        <v>1.3380838090114099E-2</v>
      </c>
      <c r="AF850" s="17">
        <v>2.5495442160928802E-2</v>
      </c>
      <c r="AG850" s="17">
        <v>2.2478247648240201E-2</v>
      </c>
      <c r="AH850" s="17">
        <v>3.5148526457864801E-2</v>
      </c>
      <c r="AI850" s="17">
        <v>7.3063826128989998E-2</v>
      </c>
      <c r="AJ850" s="17"/>
      <c r="AK850" s="17">
        <v>0.37200198701749798</v>
      </c>
      <c r="AL850" s="17">
        <v>0.151588852119417</v>
      </c>
      <c r="AM850" s="17">
        <v>0.25182462285645701</v>
      </c>
      <c r="AN850" s="17">
        <v>0.42208435024723201</v>
      </c>
      <c r="AO850" s="17">
        <v>0.26731441578849502</v>
      </c>
      <c r="AP850" s="17">
        <v>0.165878149101923</v>
      </c>
      <c r="AQ850" s="17">
        <v>0.24123274244722401</v>
      </c>
      <c r="AR850" s="17"/>
      <c r="AS850" s="17">
        <v>0.15874161792675601</v>
      </c>
      <c r="AT850" s="17">
        <v>0.38770775891182502</v>
      </c>
      <c r="AU850" s="17"/>
      <c r="AV850" s="17">
        <v>0.21002344627606101</v>
      </c>
      <c r="AW850" s="17">
        <v>8.2136036782153699E-2</v>
      </c>
      <c r="AX850" s="17">
        <v>0.15242523491635099</v>
      </c>
      <c r="AY850" s="17"/>
      <c r="AZ850" s="17">
        <v>2.9463305783093901E-2</v>
      </c>
      <c r="BA850" s="17">
        <v>0.33964490896356198</v>
      </c>
      <c r="BB850" s="17"/>
      <c r="BC850" s="17">
        <v>0.35901580372526698</v>
      </c>
      <c r="BD850" s="17">
        <v>0.30495633705965097</v>
      </c>
      <c r="BE850" s="17"/>
      <c r="BF850" s="17">
        <v>0.326489021161255</v>
      </c>
      <c r="BG850" s="17">
        <v>9.4168649047127906E-2</v>
      </c>
      <c r="BH850" s="17"/>
      <c r="BI850" s="17">
        <v>0.114553545666798</v>
      </c>
      <c r="BJ850" s="17">
        <v>0.37492865592581698</v>
      </c>
      <c r="BK850" s="17"/>
      <c r="BL850" s="17">
        <v>0.53295168310599905</v>
      </c>
      <c r="BM850" s="17">
        <v>0.200235801862826</v>
      </c>
      <c r="BN850" s="17">
        <v>2.07192730738909E-2</v>
      </c>
      <c r="BO850" s="17">
        <v>3.18160982075369E-4</v>
      </c>
    </row>
    <row r="851" spans="2:67" x14ac:dyDescent="0.35">
      <c r="B851" t="s">
        <v>393</v>
      </c>
      <c r="C851" s="17">
        <v>0.65810269010608402</v>
      </c>
      <c r="D851" s="17">
        <v>0.56627074020579304</v>
      </c>
      <c r="E851" s="17">
        <v>0.73319425812052796</v>
      </c>
      <c r="F851" s="17">
        <v>0.55444084682860895</v>
      </c>
      <c r="G851" s="17">
        <v>0.651479260822863</v>
      </c>
      <c r="H851" s="17">
        <v>0.68089240967642695</v>
      </c>
      <c r="I851" s="17">
        <v>0.90657585336185498</v>
      </c>
      <c r="J851" s="17">
        <v>0.51857739232411804</v>
      </c>
      <c r="K851" s="17">
        <v>1</v>
      </c>
      <c r="L851" s="17">
        <v>0.75738706734455297</v>
      </c>
      <c r="M851" s="17">
        <v>0.62281752772205701</v>
      </c>
      <c r="N851" s="17">
        <v>0.99988969174305198</v>
      </c>
      <c r="O851" s="17">
        <v>1</v>
      </c>
      <c r="P851" s="17">
        <v>0.26648133120312101</v>
      </c>
      <c r="Q851" s="17">
        <v>0.69861744750115795</v>
      </c>
      <c r="R851" s="17">
        <v>0.741612364419451</v>
      </c>
      <c r="S851" s="17">
        <v>0.51181081529286698</v>
      </c>
      <c r="T851" s="17"/>
      <c r="U851" s="17">
        <v>0.62107099685172895</v>
      </c>
      <c r="V851" s="17">
        <v>0.83889490510678799</v>
      </c>
      <c r="W851" s="17">
        <v>0.84823659456435296</v>
      </c>
      <c r="X851" s="17">
        <v>0.88540759971219996</v>
      </c>
      <c r="Y851" s="17"/>
      <c r="Z851" s="17">
        <v>0.55341340078189905</v>
      </c>
      <c r="AA851" s="17">
        <v>0.748323328275035</v>
      </c>
      <c r="AB851" s="17">
        <v>0.618748420577104</v>
      </c>
      <c r="AC851" s="17">
        <v>0.74783425262069803</v>
      </c>
      <c r="AD851" s="17">
        <v>0.75460608948243002</v>
      </c>
      <c r="AE851" s="17">
        <v>0.91280079134702297</v>
      </c>
      <c r="AF851" s="17">
        <v>0.93095658573430795</v>
      </c>
      <c r="AG851" s="17">
        <v>0.97677456481894998</v>
      </c>
      <c r="AH851" s="17">
        <v>0.96329664856028097</v>
      </c>
      <c r="AI851" s="17">
        <v>0.92259829329546605</v>
      </c>
      <c r="AJ851" s="17"/>
      <c r="AK851" s="17">
        <v>0.60870485421316201</v>
      </c>
      <c r="AL851" s="17">
        <v>0.82922526590162005</v>
      </c>
      <c r="AM851" s="17">
        <v>0.74475469709766495</v>
      </c>
      <c r="AN851" s="17">
        <v>0.56695393817093198</v>
      </c>
      <c r="AO851" s="17">
        <v>0.72909986055850495</v>
      </c>
      <c r="AP851" s="17">
        <v>0.75726708512527197</v>
      </c>
      <c r="AQ851" s="17">
        <v>0.7584817105842</v>
      </c>
      <c r="AR851" s="17"/>
      <c r="AS851" s="17">
        <v>0.83172865358734305</v>
      </c>
      <c r="AT851" s="17">
        <v>0.59343246716307496</v>
      </c>
      <c r="AU851" s="17"/>
      <c r="AV851" s="17">
        <v>0.77533381048507799</v>
      </c>
      <c r="AW851" s="17">
        <v>0.89914526407780504</v>
      </c>
      <c r="AX851" s="17">
        <v>0.84733982085522996</v>
      </c>
      <c r="AY851" s="17"/>
      <c r="AZ851" s="17">
        <v>0.94264877625350396</v>
      </c>
      <c r="BA851" s="17">
        <v>0.64457687010779097</v>
      </c>
      <c r="BB851" s="17"/>
      <c r="BC851" s="17">
        <v>0.62230262376793599</v>
      </c>
      <c r="BD851" s="17">
        <v>0.68016662753545198</v>
      </c>
      <c r="BE851" s="17"/>
      <c r="BF851" s="17">
        <v>0.65719952263135595</v>
      </c>
      <c r="BG851" s="17">
        <v>0.88540759971219996</v>
      </c>
      <c r="BH851" s="17"/>
      <c r="BI851" s="17">
        <v>0.88389856439584102</v>
      </c>
      <c r="BJ851" s="17">
        <v>0.60528643796833403</v>
      </c>
      <c r="BK851" s="17"/>
      <c r="BL851" s="17">
        <v>0.44231181625985699</v>
      </c>
      <c r="BM851" s="17">
        <v>0.79291347397360301</v>
      </c>
      <c r="BN851" s="17">
        <v>0.96073801985080498</v>
      </c>
      <c r="BO851" s="17">
        <v>0.99968183901792496</v>
      </c>
    </row>
    <row r="852" spans="2:67" x14ac:dyDescent="0.35">
      <c r="B852" t="s">
        <v>111</v>
      </c>
      <c r="C852" s="17">
        <v>1.63277312278358E-2</v>
      </c>
      <c r="D852" s="17">
        <v>1.46055843555853E-3</v>
      </c>
      <c r="E852" s="17">
        <v>2.4364472879210699E-2</v>
      </c>
      <c r="F852" s="17">
        <v>0</v>
      </c>
      <c r="G852" s="17">
        <v>0</v>
      </c>
      <c r="H852" s="17">
        <v>0</v>
      </c>
      <c r="I852" s="17">
        <v>9.0318423963081998E-2</v>
      </c>
      <c r="J852" s="17">
        <v>1.35162458996494E-3</v>
      </c>
      <c r="K852" s="17">
        <v>0</v>
      </c>
      <c r="L852" s="17">
        <v>1.5183757075805799E-4</v>
      </c>
      <c r="M852" s="17">
        <v>3.7244588288973798E-2</v>
      </c>
      <c r="N852" s="17">
        <v>0</v>
      </c>
      <c r="O852" s="17">
        <v>0</v>
      </c>
      <c r="P852" s="17">
        <v>2.62247803854905E-2</v>
      </c>
      <c r="Q852" s="17">
        <v>2.9823746821632498E-3</v>
      </c>
      <c r="R852" s="17">
        <v>0</v>
      </c>
      <c r="S852" s="17">
        <v>0</v>
      </c>
      <c r="T852" s="17"/>
      <c r="U852" s="17">
        <v>1.331721084674E-2</v>
      </c>
      <c r="V852" s="17">
        <v>3.2059188684176503E-2</v>
      </c>
      <c r="W852" s="17">
        <v>2.7631165182204001E-2</v>
      </c>
      <c r="X852" s="17">
        <v>2.0423751240672298E-2</v>
      </c>
      <c r="Y852" s="17"/>
      <c r="Z852" s="17">
        <v>1.87820538155067E-2</v>
      </c>
      <c r="AA852" s="17">
        <v>0</v>
      </c>
      <c r="AB852" s="17">
        <v>8.6679128051761402E-4</v>
      </c>
      <c r="AC852" s="17">
        <v>1.7244176276196801E-2</v>
      </c>
      <c r="AD852" s="17">
        <v>4.0873084192379503E-3</v>
      </c>
      <c r="AE852" s="17">
        <v>7.3818370562863098E-2</v>
      </c>
      <c r="AF852" s="17">
        <v>4.3547972104763299E-2</v>
      </c>
      <c r="AG852" s="17">
        <v>7.4718753280977196E-4</v>
      </c>
      <c r="AH852" s="17">
        <v>1.5548249818546299E-3</v>
      </c>
      <c r="AI852" s="17">
        <v>4.3378805755433496E-3</v>
      </c>
      <c r="AJ852" s="17"/>
      <c r="AK852" s="17">
        <v>1.9293158769340499E-2</v>
      </c>
      <c r="AL852" s="17">
        <v>1.9185881978962701E-2</v>
      </c>
      <c r="AM852" s="17">
        <v>3.4206800458783898E-3</v>
      </c>
      <c r="AN852" s="17">
        <v>1.0961711581835801E-2</v>
      </c>
      <c r="AO852" s="17">
        <v>3.5857236529998299E-3</v>
      </c>
      <c r="AP852" s="17">
        <v>7.68547657728052E-2</v>
      </c>
      <c r="AQ852" s="17">
        <v>2.8554696857601401E-4</v>
      </c>
      <c r="AR852" s="17"/>
      <c r="AS852" s="17">
        <v>9.5297284859008295E-3</v>
      </c>
      <c r="AT852" s="17">
        <v>1.8859773925099601E-2</v>
      </c>
      <c r="AU852" s="17"/>
      <c r="AV852" s="17">
        <v>1.4642743238861E-2</v>
      </c>
      <c r="AW852" s="17">
        <v>1.87186991400413E-2</v>
      </c>
      <c r="AX852" s="17">
        <v>2.34944228419254E-4</v>
      </c>
      <c r="AY852" s="17"/>
      <c r="AZ852" s="17">
        <v>2.7887917963402401E-2</v>
      </c>
      <c r="BA852" s="17">
        <v>1.5778220928646801E-2</v>
      </c>
      <c r="BB852" s="17"/>
      <c r="BC852" s="17">
        <v>1.8681572506797101E-2</v>
      </c>
      <c r="BD852" s="17">
        <v>1.4877035404897401E-2</v>
      </c>
      <c r="BE852" s="17"/>
      <c r="BF852" s="17">
        <v>1.6311456207389299E-2</v>
      </c>
      <c r="BG852" s="17">
        <v>2.0423751240672298E-2</v>
      </c>
      <c r="BH852" s="17"/>
      <c r="BI852" s="17">
        <v>1.54788993736049E-3</v>
      </c>
      <c r="BJ852" s="17">
        <v>1.97849061058494E-2</v>
      </c>
      <c r="BK852" s="17"/>
      <c r="BL852" s="17">
        <v>2.4736500634144599E-2</v>
      </c>
      <c r="BM852" s="17">
        <v>6.8507241635714297E-3</v>
      </c>
      <c r="BN852" s="17">
        <v>1.8542707075303901E-2</v>
      </c>
      <c r="BO852" s="17">
        <v>0</v>
      </c>
    </row>
    <row r="853" spans="2:67" x14ac:dyDescent="0.35">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17"/>
      <c r="BB853" s="17"/>
      <c r="BC853" s="17"/>
      <c r="BD853" s="17"/>
      <c r="BE853" s="17"/>
      <c r="BF853" s="17"/>
      <c r="BG853" s="17"/>
      <c r="BH853" s="17"/>
      <c r="BI853" s="17"/>
      <c r="BJ853" s="17"/>
      <c r="BK853" s="17"/>
      <c r="BL853" s="17"/>
      <c r="BM853" s="17"/>
      <c r="BN853" s="17"/>
      <c r="BO853" s="17"/>
    </row>
    <row r="854" spans="2:67" x14ac:dyDescent="0.35">
      <c r="B854" s="6" t="s">
        <v>400</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17"/>
      <c r="BB854" s="17"/>
      <c r="BC854" s="17"/>
      <c r="BD854" s="17"/>
      <c r="BE854" s="17"/>
      <c r="BF854" s="17"/>
      <c r="BG854" s="17"/>
      <c r="BH854" s="17"/>
      <c r="BI854" s="17"/>
      <c r="BJ854" s="17"/>
      <c r="BK854" s="17"/>
      <c r="BL854" s="17"/>
      <c r="BM854" s="17"/>
      <c r="BN854" s="17"/>
      <c r="BO854" s="17"/>
    </row>
    <row r="855" spans="2:67" x14ac:dyDescent="0.35">
      <c r="B855" s="24" t="s">
        <v>85</v>
      </c>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17"/>
      <c r="BB855" s="17"/>
      <c r="BC855" s="17"/>
      <c r="BD855" s="17"/>
      <c r="BE855" s="17"/>
      <c r="BF855" s="17"/>
      <c r="BG855" s="17"/>
      <c r="BH855" s="17"/>
      <c r="BI855" s="17"/>
      <c r="BJ855" s="17"/>
      <c r="BK855" s="17"/>
      <c r="BL855" s="17"/>
      <c r="BM855" s="17"/>
      <c r="BN855" s="17"/>
      <c r="BO855" s="17"/>
    </row>
    <row r="856" spans="2:67" x14ac:dyDescent="0.35">
      <c r="B856" t="s">
        <v>392</v>
      </c>
      <c r="C856" s="17">
        <v>0.84397658148819799</v>
      </c>
      <c r="D856" s="17">
        <v>0.76369566844589898</v>
      </c>
      <c r="E856" s="17">
        <v>0.90512283292743601</v>
      </c>
      <c r="F856" s="17">
        <v>0.90107967857814697</v>
      </c>
      <c r="G856" s="17">
        <v>0.99637267267724705</v>
      </c>
      <c r="H856" s="17">
        <v>0.67601681551245696</v>
      </c>
      <c r="I856" s="17">
        <v>0.74023337119739097</v>
      </c>
      <c r="J856" s="17">
        <v>0.847957076378962</v>
      </c>
      <c r="K856" s="17">
        <v>1</v>
      </c>
      <c r="L856" s="17">
        <v>0.82913847526560602</v>
      </c>
      <c r="M856" s="17">
        <v>0.85259854172399496</v>
      </c>
      <c r="N856" s="17">
        <v>0.95166078617401595</v>
      </c>
      <c r="O856" s="17">
        <v>0.99203429585826497</v>
      </c>
      <c r="P856" s="17">
        <v>0.70450634009981306</v>
      </c>
      <c r="Q856" s="17">
        <v>0.89151762027017301</v>
      </c>
      <c r="R856" s="17">
        <v>0.65536438958158905</v>
      </c>
      <c r="S856" s="17">
        <v>0.80459544337286004</v>
      </c>
      <c r="T856" s="17"/>
      <c r="U856" s="17">
        <v>0.86399788998446303</v>
      </c>
      <c r="V856" s="17">
        <v>0.76439364725906001</v>
      </c>
      <c r="W856" s="17">
        <v>0.64590022060661201</v>
      </c>
      <c r="X856" s="17">
        <v>0.59105357630946498</v>
      </c>
      <c r="Y856" s="17"/>
      <c r="Z856" s="17">
        <v>0.86836090820842604</v>
      </c>
      <c r="AA856" s="17">
        <v>0.86071739540334402</v>
      </c>
      <c r="AB856" s="17">
        <v>0.83478186139705302</v>
      </c>
      <c r="AC856" s="17">
        <v>0.71655505384646201</v>
      </c>
      <c r="AD856" s="17">
        <v>0.89135854316260699</v>
      </c>
      <c r="AE856" s="17">
        <v>0.83569082174680398</v>
      </c>
      <c r="AF856" s="17">
        <v>0.66814556595195995</v>
      </c>
      <c r="AG856" s="17">
        <v>0.89822841679529397</v>
      </c>
      <c r="AH856" s="17">
        <v>0.85674938873908102</v>
      </c>
      <c r="AI856" s="17">
        <v>0.48407896159647901</v>
      </c>
      <c r="AJ856" s="17"/>
      <c r="AK856" s="17">
        <v>0.850751018033575</v>
      </c>
      <c r="AL856" s="17">
        <v>0.82251773720010302</v>
      </c>
      <c r="AM856" s="17">
        <v>0.82620579686607898</v>
      </c>
      <c r="AN856" s="17">
        <v>0.88947864598746895</v>
      </c>
      <c r="AO856" s="17">
        <v>0.76684559413103603</v>
      </c>
      <c r="AP856" s="17">
        <v>0.67716002248204898</v>
      </c>
      <c r="AQ856" s="17">
        <v>0.86506900686157195</v>
      </c>
      <c r="AR856" s="17"/>
      <c r="AS856" s="17">
        <v>0.74651357802151397</v>
      </c>
      <c r="AT856" s="17">
        <v>0.88027849185061802</v>
      </c>
      <c r="AU856" s="17"/>
      <c r="AV856" s="17">
        <v>0.63942666336682896</v>
      </c>
      <c r="AW856" s="17">
        <v>0.863088057247136</v>
      </c>
      <c r="AX856" s="17">
        <v>0.73174370182406501</v>
      </c>
      <c r="AY856" s="17"/>
      <c r="AZ856" s="17">
        <v>0.52771717348355396</v>
      </c>
      <c r="BA856" s="17">
        <v>0.85900988552465296</v>
      </c>
      <c r="BB856" s="17"/>
      <c r="BC856" s="17">
        <v>0.85574017271750003</v>
      </c>
      <c r="BD856" s="17">
        <v>0.83672656305592996</v>
      </c>
      <c r="BE856" s="17"/>
      <c r="BF856" s="17">
        <v>0.84498153924420805</v>
      </c>
      <c r="BG856" s="17">
        <v>0.59105357630946498</v>
      </c>
      <c r="BH856" s="17"/>
      <c r="BI856" s="17">
        <v>0.81232121397054802</v>
      </c>
      <c r="BJ856" s="17">
        <v>0.85138113605583199</v>
      </c>
      <c r="BK856" s="17"/>
      <c r="BL856" s="17">
        <v>0.92322172480581799</v>
      </c>
      <c r="BM856" s="17">
        <v>0.85606157417103701</v>
      </c>
      <c r="BN856" s="17">
        <v>0.64204862243403504</v>
      </c>
      <c r="BO856" s="17">
        <v>0.111897819038233</v>
      </c>
    </row>
    <row r="857" spans="2:67" x14ac:dyDescent="0.35">
      <c r="B857" t="s">
        <v>393</v>
      </c>
      <c r="C857" s="17">
        <v>0.10882953041374099</v>
      </c>
      <c r="D857" s="17">
        <v>0.18284556559130699</v>
      </c>
      <c r="E857" s="17">
        <v>6.2314164081299903E-2</v>
      </c>
      <c r="F857" s="17">
        <v>8.3186290901446205E-2</v>
      </c>
      <c r="G857" s="17">
        <v>3.6273273227527799E-3</v>
      </c>
      <c r="H857" s="17">
        <v>0.32154538740555799</v>
      </c>
      <c r="I857" s="17">
        <v>0.25914548426759598</v>
      </c>
      <c r="J857" s="17">
        <v>7.27547597114723E-2</v>
      </c>
      <c r="K857" s="17">
        <v>0</v>
      </c>
      <c r="L857" s="17">
        <v>0.16789970924544001</v>
      </c>
      <c r="M857" s="17">
        <v>9.1819496111129398E-2</v>
      </c>
      <c r="N857" s="17">
        <v>4.67390300643062E-2</v>
      </c>
      <c r="O857" s="17">
        <v>7.9657041417347096E-3</v>
      </c>
      <c r="P857" s="17">
        <v>0.101503883080743</v>
      </c>
      <c r="Q857" s="17">
        <v>0.10848237972982699</v>
      </c>
      <c r="R857" s="17">
        <v>0.172317805209205</v>
      </c>
      <c r="S857" s="17">
        <v>0.190923300057594</v>
      </c>
      <c r="T857" s="17"/>
      <c r="U857" s="17">
        <v>8.5770879277953002E-2</v>
      </c>
      <c r="V857" s="17">
        <v>0.20951330858454301</v>
      </c>
      <c r="W857" s="17">
        <v>0.28644339809275798</v>
      </c>
      <c r="X857" s="17">
        <v>0.35283862106233699</v>
      </c>
      <c r="Y857" s="17"/>
      <c r="Z857" s="17">
        <v>8.7981922548745803E-2</v>
      </c>
      <c r="AA857" s="17">
        <v>9.9067128215243799E-2</v>
      </c>
      <c r="AB857" s="17">
        <v>9.0507578473249695E-2</v>
      </c>
      <c r="AC857" s="17">
        <v>0.23865537629392899</v>
      </c>
      <c r="AD857" s="17">
        <v>0.10335256508962599</v>
      </c>
      <c r="AE857" s="17">
        <v>0.156571667373963</v>
      </c>
      <c r="AF857" s="17">
        <v>0.32667216087571499</v>
      </c>
      <c r="AG857" s="17">
        <v>9.0109697940689903E-2</v>
      </c>
      <c r="AH857" s="17">
        <v>0.11344532449323801</v>
      </c>
      <c r="AI857" s="17">
        <v>0.46362889183319</v>
      </c>
      <c r="AJ857" s="17"/>
      <c r="AK857" s="17">
        <v>7.1300314610248494E-2</v>
      </c>
      <c r="AL857" s="17">
        <v>0.12057385544442301</v>
      </c>
      <c r="AM857" s="17">
        <v>0.11716254587290401</v>
      </c>
      <c r="AN857" s="17">
        <v>8.7927247524270599E-2</v>
      </c>
      <c r="AO857" s="17">
        <v>0.18874279789044801</v>
      </c>
      <c r="AP857" s="17">
        <v>0.276202563000148</v>
      </c>
      <c r="AQ857" s="17">
        <v>9.6395362228555798E-2</v>
      </c>
      <c r="AR857" s="17"/>
      <c r="AS857" s="17">
        <v>0.20804275374627701</v>
      </c>
      <c r="AT857" s="17">
        <v>7.1875718073905803E-2</v>
      </c>
      <c r="AU857" s="17"/>
      <c r="AV857" s="17">
        <v>0.29975955022198397</v>
      </c>
      <c r="AW857" s="17">
        <v>0.13664322836107401</v>
      </c>
      <c r="AX857" s="17">
        <v>0.19898699594636099</v>
      </c>
      <c r="AY857" s="17"/>
      <c r="AZ857" s="17">
        <v>0.47116727433628403</v>
      </c>
      <c r="BA857" s="17">
        <v>9.1605905343935395E-2</v>
      </c>
      <c r="BB857" s="17"/>
      <c r="BC857" s="17">
        <v>0.115430256499159</v>
      </c>
      <c r="BD857" s="17">
        <v>0.104761437188398</v>
      </c>
      <c r="BE857" s="17"/>
      <c r="BF857" s="17">
        <v>0.10785999097619201</v>
      </c>
      <c r="BG857" s="17">
        <v>0.35283862106233699</v>
      </c>
      <c r="BH857" s="17"/>
      <c r="BI857" s="17">
        <v>0.16194969431095399</v>
      </c>
      <c r="BJ857" s="17">
        <v>9.6404113081299495E-2</v>
      </c>
      <c r="BK857" s="17"/>
      <c r="BL857" s="17">
        <v>3.73438082890181E-2</v>
      </c>
      <c r="BM857" s="17">
        <v>9.1158005648561594E-2</v>
      </c>
      <c r="BN857" s="17">
        <v>0.29087652746988601</v>
      </c>
      <c r="BO857" s="17">
        <v>0.887775019285162</v>
      </c>
    </row>
    <row r="858" spans="2:67" x14ac:dyDescent="0.35">
      <c r="B858" t="s">
        <v>111</v>
      </c>
      <c r="C858" s="17">
        <v>4.7193888098061201E-2</v>
      </c>
      <c r="D858" s="17">
        <v>5.3458765962794197E-2</v>
      </c>
      <c r="E858" s="17">
        <v>3.25630029912636E-2</v>
      </c>
      <c r="F858" s="17">
        <v>1.5734030520406901E-2</v>
      </c>
      <c r="G858" s="17">
        <v>0</v>
      </c>
      <c r="H858" s="17">
        <v>2.4377970819849299E-3</v>
      </c>
      <c r="I858" s="17">
        <v>6.2114453501250599E-4</v>
      </c>
      <c r="J858" s="17">
        <v>7.9288163909565806E-2</v>
      </c>
      <c r="K858" s="17">
        <v>0</v>
      </c>
      <c r="L858" s="17">
        <v>2.9618154889543098E-3</v>
      </c>
      <c r="M858" s="17">
        <v>5.5581962164875799E-2</v>
      </c>
      <c r="N858" s="17">
        <v>1.60018376167749E-3</v>
      </c>
      <c r="O858" s="17">
        <v>0</v>
      </c>
      <c r="P858" s="17">
        <v>0.19398977681944399</v>
      </c>
      <c r="Q858" s="17">
        <v>0</v>
      </c>
      <c r="R858" s="17">
        <v>0.172317805209205</v>
      </c>
      <c r="S858" s="17">
        <v>4.4812565695452203E-3</v>
      </c>
      <c r="T858" s="17"/>
      <c r="U858" s="17">
        <v>5.02312307375841E-2</v>
      </c>
      <c r="V858" s="17">
        <v>2.6093044156397498E-2</v>
      </c>
      <c r="W858" s="17">
        <v>6.7656381300630203E-2</v>
      </c>
      <c r="X858" s="17">
        <v>5.6107802628197097E-2</v>
      </c>
      <c r="Y858" s="17"/>
      <c r="Z858" s="17">
        <v>4.3657169242828503E-2</v>
      </c>
      <c r="AA858" s="17">
        <v>4.0215476381411701E-2</v>
      </c>
      <c r="AB858" s="17">
        <v>7.4710560129697207E-2</v>
      </c>
      <c r="AC858" s="17">
        <v>4.4789569859609302E-2</v>
      </c>
      <c r="AD858" s="17">
        <v>5.2888917477678897E-3</v>
      </c>
      <c r="AE858" s="17">
        <v>7.7375108792330297E-3</v>
      </c>
      <c r="AF858" s="17">
        <v>5.1822731723257798E-3</v>
      </c>
      <c r="AG858" s="17">
        <v>1.16618852640162E-2</v>
      </c>
      <c r="AH858" s="17">
        <v>2.98052867676806E-2</v>
      </c>
      <c r="AI858" s="17">
        <v>5.2292146570331099E-2</v>
      </c>
      <c r="AJ858" s="17"/>
      <c r="AK858" s="17">
        <v>7.7948667356176907E-2</v>
      </c>
      <c r="AL858" s="17">
        <v>5.6908407355474401E-2</v>
      </c>
      <c r="AM858" s="17">
        <v>5.6631657261016703E-2</v>
      </c>
      <c r="AN858" s="17">
        <v>2.2594106488260698E-2</v>
      </c>
      <c r="AO858" s="17">
        <v>4.4411607978515399E-2</v>
      </c>
      <c r="AP858" s="17">
        <v>4.6637414517803399E-2</v>
      </c>
      <c r="AQ858" s="17">
        <v>3.8535630909872699E-2</v>
      </c>
      <c r="AR858" s="17"/>
      <c r="AS858" s="17">
        <v>4.5443668232208398E-2</v>
      </c>
      <c r="AT858" s="17">
        <v>4.7845790075476E-2</v>
      </c>
      <c r="AU858" s="17"/>
      <c r="AV858" s="17">
        <v>6.0813786411187197E-2</v>
      </c>
      <c r="AW858" s="17">
        <v>2.6871439179015601E-4</v>
      </c>
      <c r="AX858" s="17">
        <v>6.9269302229574503E-2</v>
      </c>
      <c r="AY858" s="17"/>
      <c r="AZ858" s="17">
        <v>1.11555218016208E-3</v>
      </c>
      <c r="BA858" s="17">
        <v>4.9384209131412102E-2</v>
      </c>
      <c r="BB858" s="17"/>
      <c r="BC858" s="17">
        <v>2.88295707833406E-2</v>
      </c>
      <c r="BD858" s="17">
        <v>5.8511999755672603E-2</v>
      </c>
      <c r="BE858" s="17"/>
      <c r="BF858" s="17">
        <v>4.71584697796004E-2</v>
      </c>
      <c r="BG858" s="17">
        <v>5.6107802628197097E-2</v>
      </c>
      <c r="BH858" s="17"/>
      <c r="BI858" s="17">
        <v>2.5729091718498399E-2</v>
      </c>
      <c r="BJ858" s="17">
        <v>5.2214750862867997E-2</v>
      </c>
      <c r="BK858" s="17"/>
      <c r="BL858" s="17">
        <v>3.9434466905163897E-2</v>
      </c>
      <c r="BM858" s="17">
        <v>5.2780420180401501E-2</v>
      </c>
      <c r="BN858" s="17">
        <v>6.7074850096079303E-2</v>
      </c>
      <c r="BO858" s="17">
        <v>3.2716167660509901E-4</v>
      </c>
    </row>
    <row r="859" spans="2:67" x14ac:dyDescent="0.35">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17"/>
      <c r="BB859" s="17"/>
      <c r="BC859" s="17"/>
      <c r="BD859" s="17"/>
      <c r="BE859" s="17"/>
      <c r="BF859" s="17"/>
      <c r="BG859" s="17"/>
      <c r="BH859" s="17"/>
      <c r="BI859" s="17"/>
      <c r="BJ859" s="17"/>
      <c r="BK859" s="17"/>
      <c r="BL859" s="17"/>
      <c r="BM859" s="17"/>
      <c r="BN859" s="17"/>
      <c r="BO859" s="17"/>
    </row>
    <row r="860" spans="2:67" x14ac:dyDescent="0.35">
      <c r="B860" s="6" t="s">
        <v>401</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17"/>
      <c r="BB860" s="17"/>
      <c r="BC860" s="17"/>
      <c r="BD860" s="17"/>
      <c r="BE860" s="17"/>
      <c r="BF860" s="17"/>
      <c r="BG860" s="17"/>
      <c r="BH860" s="17"/>
      <c r="BI860" s="17"/>
      <c r="BJ860" s="17"/>
      <c r="BK860" s="17"/>
      <c r="BL860" s="17"/>
      <c r="BM860" s="17"/>
      <c r="BN860" s="17"/>
      <c r="BO860" s="17"/>
    </row>
    <row r="861" spans="2:67" x14ac:dyDescent="0.35">
      <c r="B861" s="24" t="s">
        <v>85</v>
      </c>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17"/>
      <c r="BB861" s="17"/>
      <c r="BC861" s="17"/>
      <c r="BD861" s="17"/>
      <c r="BE861" s="17"/>
      <c r="BF861" s="17"/>
      <c r="BG861" s="17"/>
      <c r="BH861" s="17"/>
      <c r="BI861" s="17"/>
      <c r="BJ861" s="17"/>
      <c r="BK861" s="17"/>
      <c r="BL861" s="17"/>
      <c r="BM861" s="17"/>
      <c r="BN861" s="17"/>
      <c r="BO861" s="17"/>
    </row>
    <row r="862" spans="2:67" x14ac:dyDescent="0.35">
      <c r="B862" t="s">
        <v>392</v>
      </c>
      <c r="C862" s="17">
        <v>0.579657366727926</v>
      </c>
      <c r="D862" s="17">
        <v>0.563230414733909</v>
      </c>
      <c r="E862" s="17">
        <v>0.53283112648929398</v>
      </c>
      <c r="F862" s="17">
        <v>0.460030317434587</v>
      </c>
      <c r="G862" s="17">
        <v>0.40731955207259202</v>
      </c>
      <c r="H862" s="17">
        <v>0</v>
      </c>
      <c r="I862" s="17">
        <v>0.30383051797031702</v>
      </c>
      <c r="J862" s="17">
        <v>0.79178377513762999</v>
      </c>
      <c r="K862" s="17">
        <v>0.88251472449349599</v>
      </c>
      <c r="L862" s="17">
        <v>0.47574613571023899</v>
      </c>
      <c r="M862" s="17">
        <v>0.72735697559476398</v>
      </c>
      <c r="N862" s="17">
        <v>0.42779783901825202</v>
      </c>
      <c r="O862" s="17">
        <v>0.48406214637057698</v>
      </c>
      <c r="P862" s="17">
        <v>0.64273697996382695</v>
      </c>
      <c r="Q862" s="17">
        <v>0.43379418416628102</v>
      </c>
      <c r="R862" s="17">
        <v>0.54250048178611998</v>
      </c>
      <c r="S862" s="17">
        <v>0.56906292891390697</v>
      </c>
      <c r="T862" s="17"/>
      <c r="U862" s="17">
        <v>0.63516914640494504</v>
      </c>
      <c r="V862" s="17">
        <v>0.31357876303274701</v>
      </c>
      <c r="W862" s="17">
        <v>0.27178041352771598</v>
      </c>
      <c r="X862" s="17">
        <v>0.186930090798233</v>
      </c>
      <c r="Y862" s="17"/>
      <c r="Z862" s="17">
        <v>0.63254185420361997</v>
      </c>
      <c r="AA862" s="17">
        <v>0.68237712493238201</v>
      </c>
      <c r="AB862" s="17">
        <v>0.59094295492802995</v>
      </c>
      <c r="AC862" s="17">
        <v>0.30300324713715199</v>
      </c>
      <c r="AD862" s="17">
        <v>0.38858015048766498</v>
      </c>
      <c r="AE862" s="17">
        <v>0.43788719450045399</v>
      </c>
      <c r="AF862" s="17">
        <v>0.235898099859122</v>
      </c>
      <c r="AG862" s="17">
        <v>0.22950726510604399</v>
      </c>
      <c r="AH862" s="17">
        <v>8.7128483721615205E-2</v>
      </c>
      <c r="AI862" s="17">
        <v>8.5218959544534095E-2</v>
      </c>
      <c r="AJ862" s="17"/>
      <c r="AK862" s="17">
        <v>0.63217785154695105</v>
      </c>
      <c r="AL862" s="17">
        <v>0.52715728919786597</v>
      </c>
      <c r="AM862" s="17">
        <v>0.38487313654384298</v>
      </c>
      <c r="AN862" s="17">
        <v>0.70288039644102196</v>
      </c>
      <c r="AO862" s="17">
        <v>0.425736783763903</v>
      </c>
      <c r="AP862" s="17">
        <v>0.375111193888018</v>
      </c>
      <c r="AQ862" s="17">
        <v>0.47932623673417502</v>
      </c>
      <c r="AR862" s="17"/>
      <c r="AS862" s="17">
        <v>0.34812115684363398</v>
      </c>
      <c r="AT862" s="17">
        <v>0.66589733920884198</v>
      </c>
      <c r="AU862" s="17"/>
      <c r="AV862" s="17">
        <v>0.316306244951436</v>
      </c>
      <c r="AW862" s="17">
        <v>0.33414693084012198</v>
      </c>
      <c r="AX862" s="17">
        <v>0.38220771395960201</v>
      </c>
      <c r="AY862" s="17"/>
      <c r="AZ862" s="17">
        <v>8.1724793495172601E-2</v>
      </c>
      <c r="BA862" s="17">
        <v>0.60332645474111901</v>
      </c>
      <c r="BB862" s="17"/>
      <c r="BC862" s="17">
        <v>0.56764741400878804</v>
      </c>
      <c r="BD862" s="17">
        <v>0.58705922019997803</v>
      </c>
      <c r="BE862" s="17"/>
      <c r="BF862" s="17">
        <v>0.581217819173378</v>
      </c>
      <c r="BG862" s="17">
        <v>0.186930090798233</v>
      </c>
      <c r="BH862" s="17"/>
      <c r="BI862" s="17">
        <v>0.30643945013792501</v>
      </c>
      <c r="BJ862" s="17">
        <v>0.64356618001585197</v>
      </c>
      <c r="BK862" s="17"/>
      <c r="BL862" s="17">
        <v>0.83586893398111906</v>
      </c>
      <c r="BM862" s="17">
        <v>0.47248338190007</v>
      </c>
      <c r="BN862" s="17">
        <v>0.112280804040851</v>
      </c>
      <c r="BO862" s="17">
        <v>4.8606912621909901E-2</v>
      </c>
    </row>
    <row r="863" spans="2:67" x14ac:dyDescent="0.35">
      <c r="B863" t="s">
        <v>393</v>
      </c>
      <c r="C863" s="17">
        <v>0.364501610630246</v>
      </c>
      <c r="D863" s="17">
        <v>0.319121541943026</v>
      </c>
      <c r="E863" s="17">
        <v>0.41760924586885401</v>
      </c>
      <c r="F863" s="17">
        <v>0.539969682565413</v>
      </c>
      <c r="G863" s="17">
        <v>0.47966122229479602</v>
      </c>
      <c r="H863" s="17">
        <v>0.99756220291801501</v>
      </c>
      <c r="I863" s="17">
        <v>0.68715886554379502</v>
      </c>
      <c r="J863" s="17">
        <v>0.20805245582678</v>
      </c>
      <c r="K863" s="17">
        <v>0.11748527550650401</v>
      </c>
      <c r="L863" s="17">
        <v>0.35294989399233301</v>
      </c>
      <c r="M863" s="17">
        <v>0.21748405681439101</v>
      </c>
      <c r="N863" s="17">
        <v>0.57220216098174803</v>
      </c>
      <c r="O863" s="17">
        <v>0.51593785362942302</v>
      </c>
      <c r="P863" s="17">
        <v>0.357263020036173</v>
      </c>
      <c r="Q863" s="17">
        <v>0.46389377470155102</v>
      </c>
      <c r="R863" s="17">
        <v>0.45732137374736298</v>
      </c>
      <c r="S863" s="17">
        <v>0.43093707108609303</v>
      </c>
      <c r="T863" s="17"/>
      <c r="U863" s="17">
        <v>0.30351389803071999</v>
      </c>
      <c r="V863" s="17">
        <v>0.66280396178621903</v>
      </c>
      <c r="W863" s="17">
        <v>0.668171356709926</v>
      </c>
      <c r="X863" s="17">
        <v>0.77092183029872996</v>
      </c>
      <c r="Y863" s="17"/>
      <c r="Z863" s="17">
        <v>0.25650175254790603</v>
      </c>
      <c r="AA863" s="17">
        <v>0.307728159939402</v>
      </c>
      <c r="AB863" s="17">
        <v>0.39833962081545199</v>
      </c>
      <c r="AC863" s="17">
        <v>0.696912169279716</v>
      </c>
      <c r="AD863" s="17">
        <v>0.60221493271748305</v>
      </c>
      <c r="AE863" s="17">
        <v>0.56158276911570704</v>
      </c>
      <c r="AF863" s="17">
        <v>0.76118214109679805</v>
      </c>
      <c r="AG863" s="17">
        <v>0.74487230639694901</v>
      </c>
      <c r="AH863" s="17">
        <v>0.90754089863670795</v>
      </c>
      <c r="AI863" s="17">
        <v>0.86739901241072903</v>
      </c>
      <c r="AJ863" s="17"/>
      <c r="AK863" s="17">
        <v>0.27952698024429001</v>
      </c>
      <c r="AL863" s="17">
        <v>0.471773445128367</v>
      </c>
      <c r="AM863" s="17">
        <v>0.50515449126025302</v>
      </c>
      <c r="AN863" s="17">
        <v>0.24454565330195399</v>
      </c>
      <c r="AO863" s="17">
        <v>0.56679436739101396</v>
      </c>
      <c r="AP863" s="17">
        <v>0.57986134987216797</v>
      </c>
      <c r="AQ863" s="17">
        <v>0.48758768140598002</v>
      </c>
      <c r="AR863" s="17"/>
      <c r="AS863" s="17">
        <v>0.57479091110986502</v>
      </c>
      <c r="AT863" s="17">
        <v>0.28617544516586202</v>
      </c>
      <c r="AU863" s="17"/>
      <c r="AV863" s="17">
        <v>0.64578853110752399</v>
      </c>
      <c r="AW863" s="17">
        <v>0.665544906340095</v>
      </c>
      <c r="AX863" s="17">
        <v>0.47952708158201002</v>
      </c>
      <c r="AY863" s="17"/>
      <c r="AZ863" s="17">
        <v>0.87260879404520297</v>
      </c>
      <c r="BA863" s="17">
        <v>0.34034887531850599</v>
      </c>
      <c r="BB863" s="17"/>
      <c r="BC863" s="17">
        <v>0.36471821963484202</v>
      </c>
      <c r="BD863" s="17">
        <v>0.36436811234342997</v>
      </c>
      <c r="BE863" s="17"/>
      <c r="BF863" s="17">
        <v>0.362886750994735</v>
      </c>
      <c r="BG863" s="17">
        <v>0.77092183029872996</v>
      </c>
      <c r="BH863" s="17"/>
      <c r="BI863" s="17">
        <v>0.60793697300009797</v>
      </c>
      <c r="BJ863" s="17">
        <v>0.30755927933826199</v>
      </c>
      <c r="BK863" s="17"/>
      <c r="BL863" s="17">
        <v>8.5379387814221899E-2</v>
      </c>
      <c r="BM863" s="17">
        <v>0.48520909862049899</v>
      </c>
      <c r="BN863" s="17">
        <v>0.88258970393400704</v>
      </c>
      <c r="BO863" s="17">
        <v>0.95139308737809003</v>
      </c>
    </row>
    <row r="864" spans="2:67" x14ac:dyDescent="0.35">
      <c r="B864" t="s">
        <v>111</v>
      </c>
      <c r="C864" s="17">
        <v>5.5841022641828303E-2</v>
      </c>
      <c r="D864" s="17">
        <v>0.117648043323066</v>
      </c>
      <c r="E864" s="17">
        <v>4.9559627641851997E-2</v>
      </c>
      <c r="F864" s="17">
        <v>0</v>
      </c>
      <c r="G864" s="17">
        <v>0.11301922563261201</v>
      </c>
      <c r="H864" s="17">
        <v>2.4377970819849299E-3</v>
      </c>
      <c r="I864" s="17">
        <v>9.0106164858873797E-3</v>
      </c>
      <c r="J864" s="17">
        <v>1.6376903559032799E-4</v>
      </c>
      <c r="K864" s="17">
        <v>0</v>
      </c>
      <c r="L864" s="17">
        <v>0.171303970297428</v>
      </c>
      <c r="M864" s="17">
        <v>5.5158967590845397E-2</v>
      </c>
      <c r="N864" s="17">
        <v>0</v>
      </c>
      <c r="O864" s="17">
        <v>0</v>
      </c>
      <c r="P864" s="17">
        <v>0</v>
      </c>
      <c r="Q864" s="17">
        <v>0.10231204113216801</v>
      </c>
      <c r="R864" s="17">
        <v>1.78144466517421E-4</v>
      </c>
      <c r="S864" s="17">
        <v>0</v>
      </c>
      <c r="T864" s="17"/>
      <c r="U864" s="17">
        <v>6.1316955564335203E-2</v>
      </c>
      <c r="V864" s="17">
        <v>2.3617275181033601E-2</v>
      </c>
      <c r="W864" s="17">
        <v>6.0048229762358803E-2</v>
      </c>
      <c r="X864" s="17">
        <v>4.2148078903036498E-2</v>
      </c>
      <c r="Y864" s="17"/>
      <c r="Z864" s="17">
        <v>0.11095639324847401</v>
      </c>
      <c r="AA864" s="17">
        <v>9.8947151282158807E-3</v>
      </c>
      <c r="AB864" s="17">
        <v>1.07174242565182E-2</v>
      </c>
      <c r="AC864" s="17">
        <v>8.4583583131498898E-5</v>
      </c>
      <c r="AD864" s="17">
        <v>9.2049167948521898E-3</v>
      </c>
      <c r="AE864" s="17">
        <v>5.3003638383936199E-4</v>
      </c>
      <c r="AF864" s="17">
        <v>2.9197590440805999E-3</v>
      </c>
      <c r="AG864" s="17">
        <v>2.5620428497006902E-2</v>
      </c>
      <c r="AH864" s="17">
        <v>5.3306176416770398E-3</v>
      </c>
      <c r="AI864" s="17">
        <v>4.7382028044737297E-2</v>
      </c>
      <c r="AJ864" s="17"/>
      <c r="AK864" s="17">
        <v>8.82951682087596E-2</v>
      </c>
      <c r="AL864" s="17">
        <v>1.0692656737665001E-3</v>
      </c>
      <c r="AM864" s="17">
        <v>0.109972372195904</v>
      </c>
      <c r="AN864" s="17">
        <v>5.2573950257024299E-2</v>
      </c>
      <c r="AO864" s="17">
        <v>7.4688488450830896E-3</v>
      </c>
      <c r="AP864" s="17">
        <v>4.5027456239814599E-2</v>
      </c>
      <c r="AQ864" s="17">
        <v>3.3086081859845198E-2</v>
      </c>
      <c r="AR864" s="17"/>
      <c r="AS864" s="17">
        <v>7.7087932046500995E-2</v>
      </c>
      <c r="AT864" s="17">
        <v>4.7927215625296497E-2</v>
      </c>
      <c r="AU864" s="17"/>
      <c r="AV864" s="17">
        <v>3.7905223941039602E-2</v>
      </c>
      <c r="AW864" s="17">
        <v>3.0816281978293501E-4</v>
      </c>
      <c r="AX864" s="17">
        <v>0.138265204458387</v>
      </c>
      <c r="AY864" s="17"/>
      <c r="AZ864" s="17">
        <v>4.5666412459624203E-2</v>
      </c>
      <c r="BA864" s="17">
        <v>5.6324669940375202E-2</v>
      </c>
      <c r="BB864" s="17"/>
      <c r="BC864" s="17">
        <v>6.7634366356370296E-2</v>
      </c>
      <c r="BD864" s="17">
        <v>4.8572667456592E-2</v>
      </c>
      <c r="BE864" s="17"/>
      <c r="BF864" s="17">
        <v>5.5895429831886799E-2</v>
      </c>
      <c r="BG864" s="17">
        <v>4.2148078903036498E-2</v>
      </c>
      <c r="BH864" s="17"/>
      <c r="BI864" s="17">
        <v>8.5623576861976802E-2</v>
      </c>
      <c r="BJ864" s="17">
        <v>4.8874540645886401E-2</v>
      </c>
      <c r="BK864" s="17"/>
      <c r="BL864" s="17">
        <v>7.87516782046596E-2</v>
      </c>
      <c r="BM864" s="17">
        <v>4.2307519479431399E-2</v>
      </c>
      <c r="BN864" s="17">
        <v>5.1294920251418498E-3</v>
      </c>
      <c r="BO864" s="17">
        <v>0</v>
      </c>
    </row>
    <row r="865" spans="2:67" x14ac:dyDescent="0.35">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17"/>
      <c r="BB865" s="17"/>
      <c r="BC865" s="17"/>
      <c r="BD865" s="17"/>
      <c r="BE865" s="17"/>
      <c r="BF865" s="17"/>
      <c r="BG865" s="17"/>
      <c r="BH865" s="17"/>
      <c r="BI865" s="17"/>
      <c r="BJ865" s="17"/>
      <c r="BK865" s="17"/>
      <c r="BL865" s="17"/>
      <c r="BM865" s="17"/>
      <c r="BN865" s="17"/>
      <c r="BO865" s="17"/>
    </row>
    <row r="866" spans="2:67" x14ac:dyDescent="0.35">
      <c r="B866" s="6" t="s">
        <v>402</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17"/>
      <c r="BB866" s="17"/>
      <c r="BC866" s="17"/>
      <c r="BD866" s="17"/>
      <c r="BE866" s="17"/>
      <c r="BF866" s="17"/>
      <c r="BG866" s="17"/>
      <c r="BH866" s="17"/>
      <c r="BI866" s="17"/>
      <c r="BJ866" s="17"/>
      <c r="BK866" s="17"/>
      <c r="BL866" s="17"/>
      <c r="BM866" s="17"/>
      <c r="BN866" s="17"/>
      <c r="BO866" s="17"/>
    </row>
    <row r="867" spans="2:67" x14ac:dyDescent="0.35">
      <c r="B867" s="24" t="s">
        <v>85</v>
      </c>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17"/>
      <c r="BB867" s="17"/>
      <c r="BC867" s="17"/>
      <c r="BD867" s="17"/>
      <c r="BE867" s="17"/>
      <c r="BF867" s="17"/>
      <c r="BG867" s="17"/>
      <c r="BH867" s="17"/>
      <c r="BI867" s="17"/>
      <c r="BJ867" s="17"/>
      <c r="BK867" s="17"/>
      <c r="BL867" s="17"/>
      <c r="BM867" s="17"/>
      <c r="BN867" s="17"/>
      <c r="BO867" s="17"/>
    </row>
    <row r="868" spans="2:67" x14ac:dyDescent="0.35">
      <c r="B868" t="s">
        <v>392</v>
      </c>
      <c r="C868" s="17">
        <v>0.86557094602078599</v>
      </c>
      <c r="D868" s="17">
        <v>0.91170554781348701</v>
      </c>
      <c r="E868" s="17">
        <v>0.88998453955995005</v>
      </c>
      <c r="F868" s="17">
        <v>0.96300123454393805</v>
      </c>
      <c r="G868" s="17">
        <v>0.821176609381852</v>
      </c>
      <c r="H868" s="17">
        <v>0.68089240967642695</v>
      </c>
      <c r="I868" s="17">
        <v>0.81532973332446101</v>
      </c>
      <c r="J868" s="17">
        <v>0.88751927381594997</v>
      </c>
      <c r="K868" s="17">
        <v>0.98717609300768805</v>
      </c>
      <c r="L868" s="17">
        <v>0.84931768544785602</v>
      </c>
      <c r="M868" s="17">
        <v>0.871135937179916</v>
      </c>
      <c r="N868" s="17">
        <v>0.98180874251622197</v>
      </c>
      <c r="O868" s="17">
        <v>0.96613286670571996</v>
      </c>
      <c r="P868" s="17">
        <v>0.67828155971432302</v>
      </c>
      <c r="Q868" s="17">
        <v>0.59609981713565696</v>
      </c>
      <c r="R868" s="17">
        <v>0.80177883969925601</v>
      </c>
      <c r="S868" s="17">
        <v>0.65982592907449</v>
      </c>
      <c r="T868" s="17"/>
      <c r="U868" s="17">
        <v>0.89616060884200899</v>
      </c>
      <c r="V868" s="17">
        <v>0.73446436932125303</v>
      </c>
      <c r="W868" s="17">
        <v>0.61968865044379795</v>
      </c>
      <c r="X868" s="17">
        <v>0.509680684578806</v>
      </c>
      <c r="Y868" s="17"/>
      <c r="Z868" s="17">
        <v>0.90011186117626696</v>
      </c>
      <c r="AA868" s="17">
        <v>0.90597375403788705</v>
      </c>
      <c r="AB868" s="17">
        <v>0.82262741564863195</v>
      </c>
      <c r="AC868" s="17">
        <v>0.65778311845028403</v>
      </c>
      <c r="AD868" s="17">
        <v>0.91547462138398195</v>
      </c>
      <c r="AE868" s="17">
        <v>0.82143716414261703</v>
      </c>
      <c r="AF868" s="17">
        <v>0.93261053520331205</v>
      </c>
      <c r="AG868" s="17">
        <v>0.80846474629432996</v>
      </c>
      <c r="AH868" s="17">
        <v>0.81337699039079103</v>
      </c>
      <c r="AI868" s="17">
        <v>0.57505545633076705</v>
      </c>
      <c r="AJ868" s="17"/>
      <c r="AK868" s="17">
        <v>0.84386893130933804</v>
      </c>
      <c r="AL868" s="17">
        <v>0.81413895768006905</v>
      </c>
      <c r="AM868" s="17">
        <v>0.84338574745130102</v>
      </c>
      <c r="AN868" s="17">
        <v>0.91016080221868501</v>
      </c>
      <c r="AO868" s="17">
        <v>0.91725702852772095</v>
      </c>
      <c r="AP868" s="17">
        <v>0.76348163938917901</v>
      </c>
      <c r="AQ868" s="17">
        <v>0.87753515504582902</v>
      </c>
      <c r="AR868" s="17"/>
      <c r="AS868" s="17">
        <v>0.71679176992502902</v>
      </c>
      <c r="AT868" s="17">
        <v>0.92098652036504702</v>
      </c>
      <c r="AU868" s="17"/>
      <c r="AV868" s="17">
        <v>0.65290649844205195</v>
      </c>
      <c r="AW868" s="17">
        <v>0.77087589823426605</v>
      </c>
      <c r="AX868" s="17">
        <v>0.71624407594763995</v>
      </c>
      <c r="AY868" s="17"/>
      <c r="AZ868" s="17">
        <v>0.58019888061656799</v>
      </c>
      <c r="BA868" s="17">
        <v>0.87913602871603302</v>
      </c>
      <c r="BB868" s="17"/>
      <c r="BC868" s="17">
        <v>0.86013925932137203</v>
      </c>
      <c r="BD868" s="17">
        <v>0.86891854862967</v>
      </c>
      <c r="BE868" s="17"/>
      <c r="BF868" s="17">
        <v>0.86698503122142601</v>
      </c>
      <c r="BG868" s="17">
        <v>0.509680684578806</v>
      </c>
      <c r="BH868" s="17"/>
      <c r="BI868" s="17">
        <v>0.736333783617937</v>
      </c>
      <c r="BJ868" s="17">
        <v>0.89580100481396296</v>
      </c>
      <c r="BK868" s="17"/>
      <c r="BL868" s="17">
        <v>0.96342976929753998</v>
      </c>
      <c r="BM868" s="17">
        <v>0.84896465490363404</v>
      </c>
      <c r="BN868" s="17">
        <v>0.68181128337281305</v>
      </c>
      <c r="BO868" s="17">
        <v>0.15580902044379299</v>
      </c>
    </row>
    <row r="869" spans="2:67" x14ac:dyDescent="0.35">
      <c r="B869" t="s">
        <v>393</v>
      </c>
      <c r="C869" s="17">
        <v>9.2313504249242798E-2</v>
      </c>
      <c r="D869" s="17">
        <v>5.0107852232141301E-2</v>
      </c>
      <c r="E869" s="17">
        <v>8.4719656449848399E-2</v>
      </c>
      <c r="F869" s="17">
        <v>3.6758367703995903E-2</v>
      </c>
      <c r="G869" s="17">
        <v>0.14773497178675701</v>
      </c>
      <c r="H869" s="17">
        <v>0</v>
      </c>
      <c r="I869" s="17">
        <v>0.17503850565463899</v>
      </c>
      <c r="J869" s="17">
        <v>3.3192562274484597E-2</v>
      </c>
      <c r="K869" s="17">
        <v>1.2823906992311999E-2</v>
      </c>
      <c r="L869" s="17">
        <v>0.12830047673473099</v>
      </c>
      <c r="M869" s="17">
        <v>8.5652608552069798E-2</v>
      </c>
      <c r="N869" s="17">
        <v>1.7970640969883201E-2</v>
      </c>
      <c r="O869" s="17">
        <v>3.2871420276563201E-2</v>
      </c>
      <c r="P869" s="17">
        <v>0.22452320974985801</v>
      </c>
      <c r="Q869" s="17">
        <v>0.20524084996433301</v>
      </c>
      <c r="R869" s="17">
        <v>0.1121513299294</v>
      </c>
      <c r="S869" s="17">
        <v>0.34017407092551</v>
      </c>
      <c r="T869" s="17"/>
      <c r="U869" s="17">
        <v>6.5361376049159897E-2</v>
      </c>
      <c r="V869" s="17">
        <v>0.206219171891625</v>
      </c>
      <c r="W869" s="17">
        <v>0.31515533232343002</v>
      </c>
      <c r="X869" s="17">
        <v>0.42978786484690001</v>
      </c>
      <c r="Y869" s="17"/>
      <c r="Z869" s="17">
        <v>6.1623793933809803E-2</v>
      </c>
      <c r="AA869" s="17">
        <v>9.4026245962113106E-2</v>
      </c>
      <c r="AB869" s="17">
        <v>9.3973692797965497E-2</v>
      </c>
      <c r="AC869" s="17">
        <v>0.241085529139383</v>
      </c>
      <c r="AD869" s="17">
        <v>6.4079594651884203E-2</v>
      </c>
      <c r="AE869" s="17">
        <v>0.171038096596064</v>
      </c>
      <c r="AF869" s="17">
        <v>6.2207191624361703E-2</v>
      </c>
      <c r="AG869" s="17">
        <v>0.18056899157015999</v>
      </c>
      <c r="AH869" s="17">
        <v>0.142822104052511</v>
      </c>
      <c r="AI869" s="17">
        <v>0.36902080418410499</v>
      </c>
      <c r="AJ869" s="17"/>
      <c r="AK869" s="17">
        <v>9.3603018470655996E-2</v>
      </c>
      <c r="AL869" s="17">
        <v>0.12894638490765201</v>
      </c>
      <c r="AM869" s="17">
        <v>0.10031785275074399</v>
      </c>
      <c r="AN869" s="17">
        <v>6.0328527031050599E-2</v>
      </c>
      <c r="AO869" s="17">
        <v>5.1265586693958302E-2</v>
      </c>
      <c r="AP869" s="17">
        <v>0.16634432713339201</v>
      </c>
      <c r="AQ869" s="17">
        <v>0.12114612117501899</v>
      </c>
      <c r="AR869" s="17"/>
      <c r="AS869" s="17">
        <v>0.22014511667828099</v>
      </c>
      <c r="AT869" s="17">
        <v>4.4700240027717199E-2</v>
      </c>
      <c r="AU869" s="17"/>
      <c r="AV869" s="17">
        <v>0.26159186162944398</v>
      </c>
      <c r="AW869" s="17">
        <v>0.22882722327598101</v>
      </c>
      <c r="AX869" s="17">
        <v>0.188493084147317</v>
      </c>
      <c r="AY869" s="17"/>
      <c r="AZ869" s="17">
        <v>0.41906113953424001</v>
      </c>
      <c r="BA869" s="17">
        <v>7.6781645211677199E-2</v>
      </c>
      <c r="BB869" s="17"/>
      <c r="BC869" s="17">
        <v>0.105816715591694</v>
      </c>
      <c r="BD869" s="17">
        <v>8.3991340615766602E-2</v>
      </c>
      <c r="BE869" s="17"/>
      <c r="BF869" s="17">
        <v>9.0972592314808101E-2</v>
      </c>
      <c r="BG869" s="17">
        <v>0.42978786484690001</v>
      </c>
      <c r="BH869" s="17"/>
      <c r="BI869" s="17">
        <v>0.198088059056058</v>
      </c>
      <c r="BJ869" s="17">
        <v>6.7571619243559006E-2</v>
      </c>
      <c r="BK869" s="17"/>
      <c r="BL869" s="17">
        <v>1.5260299891168399E-2</v>
      </c>
      <c r="BM869" s="17">
        <v>0.10193085049414601</v>
      </c>
      <c r="BN869" s="17">
        <v>0.21678283408885701</v>
      </c>
      <c r="BO869" s="17">
        <v>0.83944220001300796</v>
      </c>
    </row>
    <row r="870" spans="2:67" x14ac:dyDescent="0.35">
      <c r="B870" t="s">
        <v>111</v>
      </c>
      <c r="C870" s="17">
        <v>4.2115549729971002E-2</v>
      </c>
      <c r="D870" s="17">
        <v>3.8186599954371597E-2</v>
      </c>
      <c r="E870" s="17">
        <v>2.5295803990201801E-2</v>
      </c>
      <c r="F870" s="17">
        <v>2.4039775206610801E-4</v>
      </c>
      <c r="G870" s="17">
        <v>3.1088418831391799E-2</v>
      </c>
      <c r="H870" s="17">
        <v>0.319107590323573</v>
      </c>
      <c r="I870" s="17">
        <v>9.6317610208998903E-3</v>
      </c>
      <c r="J870" s="17">
        <v>7.9288163909565806E-2</v>
      </c>
      <c r="K870" s="17">
        <v>0</v>
      </c>
      <c r="L870" s="17">
        <v>2.23818378174135E-2</v>
      </c>
      <c r="M870" s="17">
        <v>4.32114542680141E-2</v>
      </c>
      <c r="N870" s="17">
        <v>2.2061651389524E-4</v>
      </c>
      <c r="O870" s="17">
        <v>9.9571301771683805E-4</v>
      </c>
      <c r="P870" s="17">
        <v>9.7195230535820007E-2</v>
      </c>
      <c r="Q870" s="17">
        <v>0.19865933290001</v>
      </c>
      <c r="R870" s="17">
        <v>8.6069830371343997E-2</v>
      </c>
      <c r="S870" s="17">
        <v>0</v>
      </c>
      <c r="T870" s="17"/>
      <c r="U870" s="17">
        <v>3.8478015108830803E-2</v>
      </c>
      <c r="V870" s="17">
        <v>5.9316458787122703E-2</v>
      </c>
      <c r="W870" s="17">
        <v>6.5156017232772298E-2</v>
      </c>
      <c r="X870" s="17">
        <v>6.0531450574293703E-2</v>
      </c>
      <c r="Y870" s="17"/>
      <c r="Z870" s="17">
        <v>3.8264344889922697E-2</v>
      </c>
      <c r="AA870" s="17">
        <v>0</v>
      </c>
      <c r="AB870" s="17">
        <v>8.3398891553402604E-2</v>
      </c>
      <c r="AC870" s="17">
        <v>0.101131352410333</v>
      </c>
      <c r="AD870" s="17">
        <v>2.0445783964134299E-2</v>
      </c>
      <c r="AE870" s="17">
        <v>7.5247392613190297E-3</v>
      </c>
      <c r="AF870" s="17">
        <v>5.1822731723257798E-3</v>
      </c>
      <c r="AG870" s="17">
        <v>1.09662621355097E-2</v>
      </c>
      <c r="AH870" s="17">
        <v>4.3800905556698001E-2</v>
      </c>
      <c r="AI870" s="17">
        <v>5.59237394851285E-2</v>
      </c>
      <c r="AJ870" s="17"/>
      <c r="AK870" s="17">
        <v>6.2528050220006196E-2</v>
      </c>
      <c r="AL870" s="17">
        <v>5.69146574122791E-2</v>
      </c>
      <c r="AM870" s="17">
        <v>5.6296399797955601E-2</v>
      </c>
      <c r="AN870" s="17">
        <v>2.9510670750264801E-2</v>
      </c>
      <c r="AO870" s="17">
        <v>3.14773847783206E-2</v>
      </c>
      <c r="AP870" s="17">
        <v>7.0174033477429495E-2</v>
      </c>
      <c r="AQ870" s="17">
        <v>1.31872377915209E-3</v>
      </c>
      <c r="AR870" s="17"/>
      <c r="AS870" s="17">
        <v>6.3063113396690101E-2</v>
      </c>
      <c r="AT870" s="17">
        <v>3.4313239607235299E-2</v>
      </c>
      <c r="AU870" s="17"/>
      <c r="AV870" s="17">
        <v>8.5501639928504E-2</v>
      </c>
      <c r="AW870" s="17">
        <v>2.9687848975216399E-4</v>
      </c>
      <c r="AX870" s="17">
        <v>9.5262839905042307E-2</v>
      </c>
      <c r="AY870" s="17"/>
      <c r="AZ870" s="17">
        <v>7.3997984919253301E-4</v>
      </c>
      <c r="BA870" s="17">
        <v>4.4082326072289998E-2</v>
      </c>
      <c r="BB870" s="17"/>
      <c r="BC870" s="17">
        <v>3.40440250869345E-2</v>
      </c>
      <c r="BD870" s="17">
        <v>4.7090110754563097E-2</v>
      </c>
      <c r="BE870" s="17"/>
      <c r="BF870" s="17">
        <v>4.2042376463765602E-2</v>
      </c>
      <c r="BG870" s="17">
        <v>6.0531450574293703E-2</v>
      </c>
      <c r="BH870" s="17"/>
      <c r="BI870" s="17">
        <v>6.5578157326004902E-2</v>
      </c>
      <c r="BJ870" s="17">
        <v>3.66273759424776E-2</v>
      </c>
      <c r="BK870" s="17"/>
      <c r="BL870" s="17">
        <v>2.1309930811292E-2</v>
      </c>
      <c r="BM870" s="17">
        <v>4.9104494602219502E-2</v>
      </c>
      <c r="BN870" s="17">
        <v>0.10140588253832999</v>
      </c>
      <c r="BO870" s="17">
        <v>4.7487795431987697E-3</v>
      </c>
    </row>
    <row r="871" spans="2:67" x14ac:dyDescent="0.35">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17"/>
      <c r="BB871" s="17"/>
      <c r="BC871" s="17"/>
      <c r="BD871" s="17"/>
      <c r="BE871" s="17"/>
      <c r="BF871" s="17"/>
      <c r="BG871" s="17"/>
      <c r="BH871" s="17"/>
      <c r="BI871" s="17"/>
      <c r="BJ871" s="17"/>
      <c r="BK871" s="17"/>
      <c r="BL871" s="17"/>
      <c r="BM871" s="17"/>
      <c r="BN871" s="17"/>
      <c r="BO871" s="17"/>
    </row>
    <row r="872" spans="2:67" x14ac:dyDescent="0.35">
      <c r="B872" s="6" t="s">
        <v>403</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17"/>
      <c r="BB872" s="17"/>
      <c r="BC872" s="17"/>
      <c r="BD872" s="17"/>
      <c r="BE872" s="17"/>
      <c r="BF872" s="17"/>
      <c r="BG872" s="17"/>
      <c r="BH872" s="17"/>
      <c r="BI872" s="17"/>
      <c r="BJ872" s="17"/>
      <c r="BK872" s="17"/>
      <c r="BL872" s="17"/>
      <c r="BM872" s="17"/>
      <c r="BN872" s="17"/>
      <c r="BO872" s="17"/>
    </row>
    <row r="873" spans="2:67" x14ac:dyDescent="0.35">
      <c r="B873" s="24" t="s">
        <v>85</v>
      </c>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17"/>
      <c r="BB873" s="17"/>
      <c r="BC873" s="17"/>
      <c r="BD873" s="17"/>
      <c r="BE873" s="17"/>
      <c r="BF873" s="17"/>
      <c r="BG873" s="17"/>
      <c r="BH873" s="17"/>
      <c r="BI873" s="17"/>
      <c r="BJ873" s="17"/>
      <c r="BK873" s="17"/>
      <c r="BL873" s="17"/>
      <c r="BM873" s="17"/>
      <c r="BN873" s="17"/>
      <c r="BO873" s="17"/>
    </row>
    <row r="874" spans="2:67" x14ac:dyDescent="0.35">
      <c r="B874" t="s">
        <v>392</v>
      </c>
      <c r="C874" s="17">
        <v>0.529867863925224</v>
      </c>
      <c r="D874" s="17">
        <v>0.54330675586354404</v>
      </c>
      <c r="E874" s="17">
        <v>0.42330706845285399</v>
      </c>
      <c r="F874" s="17">
        <v>0.66272066029117205</v>
      </c>
      <c r="G874" s="17">
        <v>0.47193872079587701</v>
      </c>
      <c r="H874" s="17">
        <v>0.35690922518888402</v>
      </c>
      <c r="I874" s="17">
        <v>0.70574778731957899</v>
      </c>
      <c r="J874" s="17">
        <v>0.58468223184438906</v>
      </c>
      <c r="K874" s="17">
        <v>0.99911598726255202</v>
      </c>
      <c r="L874" s="17">
        <v>0.73352567299457605</v>
      </c>
      <c r="M874" s="17">
        <v>0.48494978363834401</v>
      </c>
      <c r="N874" s="17">
        <v>0.17141001994347299</v>
      </c>
      <c r="O874" s="17">
        <v>0.49551929142027401</v>
      </c>
      <c r="P874" s="17">
        <v>0.45455971846885701</v>
      </c>
      <c r="Q874" s="17">
        <v>0.66193633990156397</v>
      </c>
      <c r="R874" s="17">
        <v>0.51971580800487005</v>
      </c>
      <c r="S874" s="17">
        <v>0.76384965699790097</v>
      </c>
      <c r="T874" s="17"/>
      <c r="U874" s="17">
        <v>0.53542088955303502</v>
      </c>
      <c r="V874" s="17">
        <v>0.52768060468893296</v>
      </c>
      <c r="W874" s="17">
        <v>0.37648320484166897</v>
      </c>
      <c r="X874" s="17">
        <v>0.28508071805872598</v>
      </c>
      <c r="Y874" s="17"/>
      <c r="Z874" s="17">
        <v>0.59297141087066596</v>
      </c>
      <c r="AA874" s="17">
        <v>0.47568047118044299</v>
      </c>
      <c r="AB874" s="17">
        <v>0.42692761949296099</v>
      </c>
      <c r="AC874" s="17">
        <v>0.41319375905840999</v>
      </c>
      <c r="AD874" s="17">
        <v>0.57498370455058601</v>
      </c>
      <c r="AE874" s="17">
        <v>0.40965953706605801</v>
      </c>
      <c r="AF874" s="17">
        <v>0.46547229861578099</v>
      </c>
      <c r="AG874" s="17">
        <v>0.37055578840210102</v>
      </c>
      <c r="AH874" s="17">
        <v>0.35588413258976398</v>
      </c>
      <c r="AI874" s="17">
        <v>0.28864130568179103</v>
      </c>
      <c r="AJ874" s="17"/>
      <c r="AK874" s="17">
        <v>0.55678537350533797</v>
      </c>
      <c r="AL874" s="17">
        <v>0.45620683925798</v>
      </c>
      <c r="AM874" s="17">
        <v>0.53840248595240203</v>
      </c>
      <c r="AN874" s="17">
        <v>0.55522838069209302</v>
      </c>
      <c r="AO874" s="17">
        <v>0.41104666903124998</v>
      </c>
      <c r="AP874" s="17">
        <v>0.27193365110919099</v>
      </c>
      <c r="AQ874" s="17">
        <v>0.61651372331931997</v>
      </c>
      <c r="AR874" s="17"/>
      <c r="AS874" s="17">
        <v>0.35179747330969602</v>
      </c>
      <c r="AT874" s="17">
        <v>0.59619349650780595</v>
      </c>
      <c r="AU874" s="17"/>
      <c r="AV874" s="17">
        <v>0.200760663291045</v>
      </c>
      <c r="AW874" s="17">
        <v>0.41899883790693099</v>
      </c>
      <c r="AX874" s="17">
        <v>0.39428214042054499</v>
      </c>
      <c r="AY874" s="17"/>
      <c r="AZ874" s="17">
        <v>0.18591850872048199</v>
      </c>
      <c r="BA874" s="17">
        <v>0.54621740199132796</v>
      </c>
      <c r="BB874" s="17"/>
      <c r="BC874" s="17">
        <v>0.58798028513943501</v>
      </c>
      <c r="BD874" s="17">
        <v>0.49405259996932599</v>
      </c>
      <c r="BE874" s="17"/>
      <c r="BF874" s="17">
        <v>0.53084049486734097</v>
      </c>
      <c r="BG874" s="17">
        <v>0.28508071805872598</v>
      </c>
      <c r="BH874" s="17"/>
      <c r="BI874" s="17">
        <v>0.36904493799963101</v>
      </c>
      <c r="BJ874" s="17">
        <v>0.56748619611103102</v>
      </c>
      <c r="BK874" s="17"/>
      <c r="BL874" s="17">
        <v>0.78744872675745603</v>
      </c>
      <c r="BM874" s="17">
        <v>0.38335273214625298</v>
      </c>
      <c r="BN874" s="17">
        <v>0.12600723192891</v>
      </c>
      <c r="BO874" s="17">
        <v>1.86129221640957E-3</v>
      </c>
    </row>
    <row r="875" spans="2:67" x14ac:dyDescent="0.35">
      <c r="B875" t="s">
        <v>393</v>
      </c>
      <c r="C875" s="17">
        <v>0.39768913058019101</v>
      </c>
      <c r="D875" s="17">
        <v>0.381054545177197</v>
      </c>
      <c r="E875" s="17">
        <v>0.52107454714707102</v>
      </c>
      <c r="F875" s="17">
        <v>0.26347167337341598</v>
      </c>
      <c r="G875" s="17">
        <v>0.49697286037273097</v>
      </c>
      <c r="H875" s="17">
        <v>0.64309077481111598</v>
      </c>
      <c r="I875" s="17">
        <v>0.28399930712450899</v>
      </c>
      <c r="J875" s="17">
        <v>0.28472463851338498</v>
      </c>
      <c r="K875" s="17">
        <v>8.8401273744799004E-4</v>
      </c>
      <c r="L875" s="17">
        <v>0.25690462861097801</v>
      </c>
      <c r="M875" s="17">
        <v>0.40640712951707703</v>
      </c>
      <c r="N875" s="17">
        <v>0.80935008009581</v>
      </c>
      <c r="O875" s="17">
        <v>0.50348499556200899</v>
      </c>
      <c r="P875" s="17">
        <v>0.51901515901955397</v>
      </c>
      <c r="Q875" s="17">
        <v>0.23575161896626801</v>
      </c>
      <c r="R875" s="17">
        <v>0.30778824231940699</v>
      </c>
      <c r="S875" s="17">
        <v>8.6281743591037893E-2</v>
      </c>
      <c r="T875" s="17"/>
      <c r="U875" s="17">
        <v>0.39030988465268102</v>
      </c>
      <c r="V875" s="17">
        <v>0.414584680737415</v>
      </c>
      <c r="W875" s="17">
        <v>0.52603043352459899</v>
      </c>
      <c r="X875" s="17">
        <v>0.63439768060208601</v>
      </c>
      <c r="Y875" s="17"/>
      <c r="Z875" s="17">
        <v>0.316317962367413</v>
      </c>
      <c r="AA875" s="17">
        <v>0.51948619312453803</v>
      </c>
      <c r="AB875" s="17">
        <v>0.54310353482718399</v>
      </c>
      <c r="AC875" s="17">
        <v>0.47732127540661401</v>
      </c>
      <c r="AD875" s="17">
        <v>0.37726249278281698</v>
      </c>
      <c r="AE875" s="17">
        <v>0.46675831004530699</v>
      </c>
      <c r="AF875" s="17">
        <v>0.482350704802394</v>
      </c>
      <c r="AG875" s="17">
        <v>0.61988415691155496</v>
      </c>
      <c r="AH875" s="17">
        <v>0.62821279757436899</v>
      </c>
      <c r="AI875" s="17">
        <v>0.64835124457808802</v>
      </c>
      <c r="AJ875" s="17"/>
      <c r="AK875" s="17">
        <v>0.37487556781209302</v>
      </c>
      <c r="AL875" s="17">
        <v>0.39774567708178199</v>
      </c>
      <c r="AM875" s="17">
        <v>0.38363670021373902</v>
      </c>
      <c r="AN875" s="17">
        <v>0.39324704250053</v>
      </c>
      <c r="AO875" s="17">
        <v>0.49989966891998899</v>
      </c>
      <c r="AP875" s="17">
        <v>0.62296630243058204</v>
      </c>
      <c r="AQ875" s="17">
        <v>0.33567342054378002</v>
      </c>
      <c r="AR875" s="17"/>
      <c r="AS875" s="17">
        <v>0.59074858812731201</v>
      </c>
      <c r="AT875" s="17">
        <v>0.325780540928643</v>
      </c>
      <c r="AU875" s="17"/>
      <c r="AV875" s="17">
        <v>0.74054401103438305</v>
      </c>
      <c r="AW875" s="17">
        <v>0.58025023296783296</v>
      </c>
      <c r="AX875" s="17">
        <v>0.51196132953505002</v>
      </c>
      <c r="AY875" s="17"/>
      <c r="AZ875" s="17">
        <v>0.81306424413726197</v>
      </c>
      <c r="BA875" s="17">
        <v>0.37794438872198599</v>
      </c>
      <c r="BB875" s="17"/>
      <c r="BC875" s="17">
        <v>0.36534729399066601</v>
      </c>
      <c r="BD875" s="17">
        <v>0.41762172657378299</v>
      </c>
      <c r="BE875" s="17"/>
      <c r="BF875" s="17">
        <v>0.39674859892277903</v>
      </c>
      <c r="BG875" s="17">
        <v>0.63439768060208601</v>
      </c>
      <c r="BH875" s="17"/>
      <c r="BI875" s="17">
        <v>0.57982994516519704</v>
      </c>
      <c r="BJ875" s="17">
        <v>0.35508429903507699</v>
      </c>
      <c r="BK875" s="17"/>
      <c r="BL875" s="17">
        <v>0.13077595196890601</v>
      </c>
      <c r="BM875" s="17">
        <v>0.55488274453360498</v>
      </c>
      <c r="BN875" s="17">
        <v>0.794631881755689</v>
      </c>
      <c r="BO875" s="17">
        <v>0.95169272462399601</v>
      </c>
    </row>
    <row r="876" spans="2:67" x14ac:dyDescent="0.35">
      <c r="B876" t="s">
        <v>111</v>
      </c>
      <c r="C876" s="17">
        <v>7.24430054945851E-2</v>
      </c>
      <c r="D876" s="17">
        <v>7.5638698959258205E-2</v>
      </c>
      <c r="E876" s="17">
        <v>5.5618384400075001E-2</v>
      </c>
      <c r="F876" s="17">
        <v>7.3807666335412497E-2</v>
      </c>
      <c r="G876" s="17">
        <v>3.1088418831391799E-2</v>
      </c>
      <c r="H876" s="17">
        <v>0</v>
      </c>
      <c r="I876" s="17">
        <v>1.0252905555912401E-2</v>
      </c>
      <c r="J876" s="17">
        <v>0.130593129642226</v>
      </c>
      <c r="K876" s="17">
        <v>0</v>
      </c>
      <c r="L876" s="17">
        <v>9.5696983944463798E-3</v>
      </c>
      <c r="M876" s="17">
        <v>0.10864308684458</v>
      </c>
      <c r="N876" s="17">
        <v>1.9239899960717802E-2</v>
      </c>
      <c r="O876" s="17">
        <v>9.9571301771683805E-4</v>
      </c>
      <c r="P876" s="17">
        <v>2.64251225115886E-2</v>
      </c>
      <c r="Q876" s="17">
        <v>0.10231204113216801</v>
      </c>
      <c r="R876" s="17">
        <v>0.17249594967572299</v>
      </c>
      <c r="S876" s="17">
        <v>0.14986859941106201</v>
      </c>
      <c r="T876" s="17"/>
      <c r="U876" s="17">
        <v>7.4269225794284299E-2</v>
      </c>
      <c r="V876" s="17">
        <v>5.7734714573652701E-2</v>
      </c>
      <c r="W876" s="17">
        <v>9.7486361633731394E-2</v>
      </c>
      <c r="X876" s="17">
        <v>8.0521601339188606E-2</v>
      </c>
      <c r="Y876" s="17"/>
      <c r="Z876" s="17">
        <v>9.0710626761921598E-2</v>
      </c>
      <c r="AA876" s="17">
        <v>4.8333356950194797E-3</v>
      </c>
      <c r="AB876" s="17">
        <v>2.9968845679854701E-2</v>
      </c>
      <c r="AC876" s="17">
        <v>0.109484965534976</v>
      </c>
      <c r="AD876" s="17">
        <v>4.7753802666596498E-2</v>
      </c>
      <c r="AE876" s="17">
        <v>0.123582152888635</v>
      </c>
      <c r="AF876" s="17">
        <v>5.2176996581825501E-2</v>
      </c>
      <c r="AG876" s="17">
        <v>9.5600546863442003E-3</v>
      </c>
      <c r="AH876" s="17">
        <v>1.5903069835867301E-2</v>
      </c>
      <c r="AI876" s="17">
        <v>6.3007449740121096E-2</v>
      </c>
      <c r="AJ876" s="17"/>
      <c r="AK876" s="17">
        <v>6.8339058682568898E-2</v>
      </c>
      <c r="AL876" s="17">
        <v>0.14604748366023801</v>
      </c>
      <c r="AM876" s="17">
        <v>7.7960813833859693E-2</v>
      </c>
      <c r="AN876" s="17">
        <v>5.1524576807377702E-2</v>
      </c>
      <c r="AO876" s="17">
        <v>8.9053662048761001E-2</v>
      </c>
      <c r="AP876" s="17">
        <v>0.105100046460227</v>
      </c>
      <c r="AQ876" s="17">
        <v>4.7812856136899597E-2</v>
      </c>
      <c r="AR876" s="17"/>
      <c r="AS876" s="17">
        <v>5.7453938562992503E-2</v>
      </c>
      <c r="AT876" s="17">
        <v>7.8025962563551293E-2</v>
      </c>
      <c r="AU876" s="17"/>
      <c r="AV876" s="17">
        <v>5.8695325674572002E-2</v>
      </c>
      <c r="AW876" s="17">
        <v>7.5092912523670795E-4</v>
      </c>
      <c r="AX876" s="17">
        <v>9.3756530044404596E-2</v>
      </c>
      <c r="AY876" s="17"/>
      <c r="AZ876" s="17">
        <v>1.0172471422559099E-3</v>
      </c>
      <c r="BA876" s="17">
        <v>7.5838209286685901E-2</v>
      </c>
      <c r="BB876" s="17"/>
      <c r="BC876" s="17">
        <v>4.6672420869898402E-2</v>
      </c>
      <c r="BD876" s="17">
        <v>8.8325673456890699E-2</v>
      </c>
      <c r="BE876" s="17"/>
      <c r="BF876" s="17">
        <v>7.2410906209879902E-2</v>
      </c>
      <c r="BG876" s="17">
        <v>8.0521601339188606E-2</v>
      </c>
      <c r="BH876" s="17"/>
      <c r="BI876" s="17">
        <v>5.11251168351722E-2</v>
      </c>
      <c r="BJ876" s="17">
        <v>7.7429504853891995E-2</v>
      </c>
      <c r="BK876" s="17"/>
      <c r="BL876" s="17">
        <v>8.1775321273638304E-2</v>
      </c>
      <c r="BM876" s="17">
        <v>6.17645233201417E-2</v>
      </c>
      <c r="BN876" s="17">
        <v>7.9360886315401405E-2</v>
      </c>
      <c r="BO876" s="17">
        <v>4.6445983159594702E-2</v>
      </c>
    </row>
    <row r="877" spans="2:67" x14ac:dyDescent="0.35">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17"/>
      <c r="BB877" s="17"/>
      <c r="BC877" s="17"/>
      <c r="BD877" s="17"/>
      <c r="BE877" s="17"/>
      <c r="BF877" s="17"/>
      <c r="BG877" s="17"/>
      <c r="BH877" s="17"/>
      <c r="BI877" s="17"/>
      <c r="BJ877" s="17"/>
      <c r="BK877" s="17"/>
      <c r="BL877" s="17"/>
      <c r="BM877" s="17"/>
      <c r="BN877" s="17"/>
      <c r="BO877" s="17"/>
    </row>
    <row r="878" spans="2:67" x14ac:dyDescent="0.35">
      <c r="B878" s="6" t="s">
        <v>404</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17"/>
      <c r="BB878" s="17"/>
      <c r="BC878" s="17"/>
      <c r="BD878" s="17"/>
      <c r="BE878" s="17"/>
      <c r="BF878" s="17"/>
      <c r="BG878" s="17"/>
      <c r="BH878" s="17"/>
      <c r="BI878" s="17"/>
      <c r="BJ878" s="17"/>
      <c r="BK878" s="17"/>
      <c r="BL878" s="17"/>
      <c r="BM878" s="17"/>
      <c r="BN878" s="17"/>
      <c r="BO878" s="17"/>
    </row>
    <row r="879" spans="2:67" x14ac:dyDescent="0.35">
      <c r="B879" s="24" t="s">
        <v>85</v>
      </c>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17"/>
      <c r="BB879" s="17"/>
      <c r="BC879" s="17"/>
      <c r="BD879" s="17"/>
      <c r="BE879" s="17"/>
      <c r="BF879" s="17"/>
      <c r="BG879" s="17"/>
      <c r="BH879" s="17"/>
      <c r="BI879" s="17"/>
      <c r="BJ879" s="17"/>
      <c r="BK879" s="17"/>
      <c r="BL879" s="17"/>
      <c r="BM879" s="17"/>
      <c r="BN879" s="17"/>
      <c r="BO879" s="17"/>
    </row>
    <row r="880" spans="2:67" x14ac:dyDescent="0.35">
      <c r="B880" t="s">
        <v>392</v>
      </c>
      <c r="C880" s="17">
        <v>0.78810122568650798</v>
      </c>
      <c r="D880" s="17">
        <v>0.81228948544296398</v>
      </c>
      <c r="E880" s="17">
        <v>0.76407959597247699</v>
      </c>
      <c r="F880" s="17">
        <v>0.84517117864946401</v>
      </c>
      <c r="G880" s="17">
        <v>0.75630813810314201</v>
      </c>
      <c r="H880" s="17">
        <v>0.319107590323573</v>
      </c>
      <c r="I880" s="17">
        <v>0.77618154470584899</v>
      </c>
      <c r="J880" s="17">
        <v>0.77144699918125903</v>
      </c>
      <c r="K880" s="17">
        <v>0.98452405479534399</v>
      </c>
      <c r="L880" s="17">
        <v>0.83762226106279603</v>
      </c>
      <c r="M880" s="17">
        <v>0.81330415180665105</v>
      </c>
      <c r="N880" s="17">
        <v>0.86975630103716794</v>
      </c>
      <c r="O880" s="17">
        <v>0.48306643335285998</v>
      </c>
      <c r="P880" s="17">
        <v>0.645843579752162</v>
      </c>
      <c r="Q880" s="17">
        <v>0.66193633990156397</v>
      </c>
      <c r="R880" s="17">
        <v>0.68909307637030404</v>
      </c>
      <c r="S880" s="17">
        <v>0.953537299969203</v>
      </c>
      <c r="T880" s="17"/>
      <c r="U880" s="17">
        <v>0.82928763027391605</v>
      </c>
      <c r="V880" s="17">
        <v>0.63180686278380405</v>
      </c>
      <c r="W880" s="17">
        <v>0.342222171267206</v>
      </c>
      <c r="X880" s="17">
        <v>0.21193536801714899</v>
      </c>
      <c r="Y880" s="17"/>
      <c r="Z880" s="17">
        <v>0.86283531523685397</v>
      </c>
      <c r="AA880" s="17">
        <v>0.80980166014664701</v>
      </c>
      <c r="AB880" s="17">
        <v>0.85632321629984998</v>
      </c>
      <c r="AC880" s="17">
        <v>0.56006076210821398</v>
      </c>
      <c r="AD880" s="17">
        <v>0.82828733378209995</v>
      </c>
      <c r="AE880" s="17">
        <v>0.72071695340961195</v>
      </c>
      <c r="AF880" s="17">
        <v>0.52142687373914598</v>
      </c>
      <c r="AG880" s="17">
        <v>0.48649118639238398</v>
      </c>
      <c r="AH880" s="17">
        <v>0.44536635538174202</v>
      </c>
      <c r="AI880" s="17">
        <v>0.27209381989277398</v>
      </c>
      <c r="AJ880" s="17"/>
      <c r="AK880" s="17">
        <v>0.76846548220454203</v>
      </c>
      <c r="AL880" s="17">
        <v>0.84411088936845702</v>
      </c>
      <c r="AM880" s="17">
        <v>0.74326048118592203</v>
      </c>
      <c r="AN880" s="17">
        <v>0.86687527661822605</v>
      </c>
      <c r="AO880" s="17">
        <v>0.70399469586604302</v>
      </c>
      <c r="AP880" s="17">
        <v>0.74561621537885103</v>
      </c>
      <c r="AQ880" s="17">
        <v>0.64712295725010605</v>
      </c>
      <c r="AR880" s="17"/>
      <c r="AS880" s="17">
        <v>0.60891983272168904</v>
      </c>
      <c r="AT880" s="17">
        <v>0.85484067178049306</v>
      </c>
      <c r="AU880" s="17"/>
      <c r="AV880" s="17">
        <v>0.51667660530571702</v>
      </c>
      <c r="AW880" s="17">
        <v>0.75122192843943503</v>
      </c>
      <c r="AX880" s="17">
        <v>0.58080787894011199</v>
      </c>
      <c r="AY880" s="17"/>
      <c r="AZ880" s="17">
        <v>0.44352592432327498</v>
      </c>
      <c r="BA880" s="17">
        <v>0.804480517931217</v>
      </c>
      <c r="BB880" s="17"/>
      <c r="BC880" s="17">
        <v>0.78644591188518198</v>
      </c>
      <c r="BD880" s="17">
        <v>0.78912141206810404</v>
      </c>
      <c r="BE880" s="17"/>
      <c r="BF880" s="17">
        <v>0.79039054826910204</v>
      </c>
      <c r="BG880" s="17">
        <v>0.21193536801714899</v>
      </c>
      <c r="BH880" s="17"/>
      <c r="BI880" s="17">
        <v>0.55154258570118697</v>
      </c>
      <c r="BJ880" s="17">
        <v>0.84343501251555597</v>
      </c>
      <c r="BK880" s="17"/>
      <c r="BL880" s="17">
        <v>0.94117292172568401</v>
      </c>
      <c r="BM880" s="17">
        <v>0.75181713369135506</v>
      </c>
      <c r="BN880" s="17">
        <v>0.47890097586881297</v>
      </c>
      <c r="BO880" s="17">
        <v>3.5134511575955697E-4</v>
      </c>
    </row>
    <row r="881" spans="2:67" x14ac:dyDescent="0.35">
      <c r="B881" t="s">
        <v>393</v>
      </c>
      <c r="C881" s="17">
        <v>0.12546613351375399</v>
      </c>
      <c r="D881" s="17">
        <v>0.12805144882743899</v>
      </c>
      <c r="E881" s="17">
        <v>0.129533949742757</v>
      </c>
      <c r="F881" s="17">
        <v>0.15470862247450301</v>
      </c>
      <c r="G881" s="17">
        <v>9.9818140859560603E-2</v>
      </c>
      <c r="H881" s="17">
        <v>0.35690922518888402</v>
      </c>
      <c r="I881" s="17">
        <v>0.22381845529415101</v>
      </c>
      <c r="J881" s="17">
        <v>0.12561553128224001</v>
      </c>
      <c r="K881" s="17">
        <v>2.6520382123439699E-3</v>
      </c>
      <c r="L881" s="17">
        <v>0.13718592320159401</v>
      </c>
      <c r="M881" s="17">
        <v>4.8681507400599802E-2</v>
      </c>
      <c r="N881" s="17">
        <v>1.8522182254621301E-2</v>
      </c>
      <c r="O881" s="17">
        <v>0.51593785362942302</v>
      </c>
      <c r="P881" s="17">
        <v>0.25676084758591999</v>
      </c>
      <c r="Q881" s="17">
        <v>0.13642195251626299</v>
      </c>
      <c r="R881" s="17">
        <v>0.310016201297109</v>
      </c>
      <c r="S881" s="17">
        <v>4.61537857592242E-2</v>
      </c>
      <c r="T881" s="17"/>
      <c r="U881" s="17">
        <v>8.2706201586717903E-2</v>
      </c>
      <c r="V881" s="17">
        <v>0.29508902764317502</v>
      </c>
      <c r="W881" s="17">
        <v>0.54729331628349198</v>
      </c>
      <c r="X881" s="17">
        <v>0.68467513245519196</v>
      </c>
      <c r="Y881" s="17"/>
      <c r="Z881" s="17">
        <v>6.0892850862170202E-2</v>
      </c>
      <c r="AA881" s="17">
        <v>0.14327143704614601</v>
      </c>
      <c r="AB881" s="17">
        <v>9.7975673060295004E-2</v>
      </c>
      <c r="AC881" s="17">
        <v>0.35898418743714999</v>
      </c>
      <c r="AD881" s="17">
        <v>0.14540837161112299</v>
      </c>
      <c r="AE881" s="17">
        <v>0.14877402398659101</v>
      </c>
      <c r="AF881" s="17">
        <v>0.42468990770244203</v>
      </c>
      <c r="AG881" s="17">
        <v>0.48991457379944803</v>
      </c>
      <c r="AH881" s="17">
        <v>0.528849646471103</v>
      </c>
      <c r="AI881" s="17">
        <v>0.64641165236189801</v>
      </c>
      <c r="AJ881" s="17"/>
      <c r="AK881" s="17">
        <v>0.11424175281039101</v>
      </c>
      <c r="AL881" s="17">
        <v>0.12524347579141501</v>
      </c>
      <c r="AM881" s="17">
        <v>0.218296184243775</v>
      </c>
      <c r="AN881" s="17">
        <v>7.6498923799751303E-2</v>
      </c>
      <c r="AO881" s="17">
        <v>0.22408438648693699</v>
      </c>
      <c r="AP881" s="17">
        <v>0.15997113994514001</v>
      </c>
      <c r="AQ881" s="17">
        <v>0.19627045505462801</v>
      </c>
      <c r="AR881" s="17"/>
      <c r="AS881" s="17">
        <v>0.26821771059480498</v>
      </c>
      <c r="AT881" s="17">
        <v>7.2295650653947399E-2</v>
      </c>
      <c r="AU881" s="17"/>
      <c r="AV881" s="17">
        <v>0.41863335215856301</v>
      </c>
      <c r="AW881" s="17">
        <v>0.24701078445289701</v>
      </c>
      <c r="AX881" s="17">
        <v>0.192995858295995</v>
      </c>
      <c r="AY881" s="17"/>
      <c r="AZ881" s="17">
        <v>0.50822569065776102</v>
      </c>
      <c r="BA881" s="17">
        <v>0.10727176316534601</v>
      </c>
      <c r="BB881" s="17"/>
      <c r="BC881" s="17">
        <v>0.12529327730499501</v>
      </c>
      <c r="BD881" s="17">
        <v>0.12557266651674601</v>
      </c>
      <c r="BE881" s="17"/>
      <c r="BF881" s="17">
        <v>0.12324418687699</v>
      </c>
      <c r="BG881" s="17">
        <v>0.68467513245519196</v>
      </c>
      <c r="BH881" s="17"/>
      <c r="BI881" s="17">
        <v>0.29455402803591002</v>
      </c>
      <c r="BJ881" s="17">
        <v>8.5914530108179094E-2</v>
      </c>
      <c r="BK881" s="17"/>
      <c r="BL881" s="17">
        <v>4.8551745964938E-3</v>
      </c>
      <c r="BM881" s="17">
        <v>0.10573886072116299</v>
      </c>
      <c r="BN881" s="17">
        <v>0.47056155135219302</v>
      </c>
      <c r="BO881" s="17">
        <v>0.99919374050166598</v>
      </c>
    </row>
    <row r="882" spans="2:67" x14ac:dyDescent="0.35">
      <c r="B882" t="s">
        <v>111</v>
      </c>
      <c r="C882" s="17">
        <v>8.6432640799738295E-2</v>
      </c>
      <c r="D882" s="17">
        <v>5.9659065729596603E-2</v>
      </c>
      <c r="E882" s="17">
        <v>0.10638645428476599</v>
      </c>
      <c r="F882" s="17">
        <v>1.20198876033054E-4</v>
      </c>
      <c r="G882" s="17">
        <v>0.14387372103729701</v>
      </c>
      <c r="H882" s="17">
        <v>0.32398318448754299</v>
      </c>
      <c r="I882" s="17">
        <v>0</v>
      </c>
      <c r="J882" s="17">
        <v>0.102937469536501</v>
      </c>
      <c r="K882" s="17">
        <v>1.2823906992311999E-2</v>
      </c>
      <c r="L882" s="17">
        <v>2.5191815735609802E-2</v>
      </c>
      <c r="M882" s="17">
        <v>0.13801434079274899</v>
      </c>
      <c r="N882" s="17">
        <v>0.111721516708211</v>
      </c>
      <c r="O882" s="17">
        <v>9.9571301771683805E-4</v>
      </c>
      <c r="P882" s="17">
        <v>9.7395572661918006E-2</v>
      </c>
      <c r="Q882" s="17">
        <v>0.20164170758217301</v>
      </c>
      <c r="R882" s="17">
        <v>8.9072233258710503E-4</v>
      </c>
      <c r="S882" s="17">
        <v>3.0891427157303801E-4</v>
      </c>
      <c r="T882" s="17"/>
      <c r="U882" s="17">
        <v>8.8006168139366001E-2</v>
      </c>
      <c r="V882" s="17">
        <v>7.3104109573021103E-2</v>
      </c>
      <c r="W882" s="17">
        <v>0.11048451244930201</v>
      </c>
      <c r="X882" s="17">
        <v>0.103389499527659</v>
      </c>
      <c r="Y882" s="17"/>
      <c r="Z882" s="17">
        <v>7.6271833900976194E-2</v>
      </c>
      <c r="AA882" s="17">
        <v>4.6926902807207599E-2</v>
      </c>
      <c r="AB882" s="17">
        <v>4.5701110639854603E-2</v>
      </c>
      <c r="AC882" s="17">
        <v>8.0955050454636204E-2</v>
      </c>
      <c r="AD882" s="17">
        <v>2.6304294606776999E-2</v>
      </c>
      <c r="AE882" s="17">
        <v>0.13050902260379699</v>
      </c>
      <c r="AF882" s="17">
        <v>5.3883218558412299E-2</v>
      </c>
      <c r="AG882" s="17">
        <v>2.35942398081685E-2</v>
      </c>
      <c r="AH882" s="17">
        <v>2.57839981471552E-2</v>
      </c>
      <c r="AI882" s="17">
        <v>8.1494527745328602E-2</v>
      </c>
      <c r="AJ882" s="17"/>
      <c r="AK882" s="17">
        <v>0.11729276498506699</v>
      </c>
      <c r="AL882" s="17">
        <v>3.0645634840127899E-2</v>
      </c>
      <c r="AM882" s="17">
        <v>3.8443334570303203E-2</v>
      </c>
      <c r="AN882" s="17">
        <v>5.66257995820229E-2</v>
      </c>
      <c r="AO882" s="17">
        <v>7.1920917647019494E-2</v>
      </c>
      <c r="AP882" s="17">
        <v>9.44126446760086E-2</v>
      </c>
      <c r="AQ882" s="17">
        <v>0.156606587695266</v>
      </c>
      <c r="AR882" s="17"/>
      <c r="AS882" s="17">
        <v>0.122862456683506</v>
      </c>
      <c r="AT882" s="17">
        <v>7.2863677565560003E-2</v>
      </c>
      <c r="AU882" s="17"/>
      <c r="AV882" s="17">
        <v>6.4690042535720499E-2</v>
      </c>
      <c r="AW882" s="17">
        <v>1.76728710766745E-3</v>
      </c>
      <c r="AX882" s="17">
        <v>0.22619626276389301</v>
      </c>
      <c r="AY882" s="17"/>
      <c r="AZ882" s="17">
        <v>4.8248385018964002E-2</v>
      </c>
      <c r="BA882" s="17">
        <v>8.8247718903437605E-2</v>
      </c>
      <c r="BB882" s="17"/>
      <c r="BC882" s="17">
        <v>8.8260810809822204E-2</v>
      </c>
      <c r="BD882" s="17">
        <v>8.5305921415150004E-2</v>
      </c>
      <c r="BE882" s="17"/>
      <c r="BF882" s="17">
        <v>8.63652648539079E-2</v>
      </c>
      <c r="BG882" s="17">
        <v>0.103389499527659</v>
      </c>
      <c r="BH882" s="17"/>
      <c r="BI882" s="17">
        <v>0.15390338626290301</v>
      </c>
      <c r="BJ882" s="17">
        <v>7.0650457376265199E-2</v>
      </c>
      <c r="BK882" s="17"/>
      <c r="BL882" s="17">
        <v>5.39719036778223E-2</v>
      </c>
      <c r="BM882" s="17">
        <v>0.14244400558748199</v>
      </c>
      <c r="BN882" s="17">
        <v>5.0537472778993897E-2</v>
      </c>
      <c r="BO882" s="17">
        <v>4.5491438257402601E-4</v>
      </c>
    </row>
    <row r="883" spans="2:67" x14ac:dyDescent="0.35">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17"/>
      <c r="BB883" s="17"/>
      <c r="BC883" s="17"/>
      <c r="BD883" s="17"/>
      <c r="BE883" s="17"/>
      <c r="BF883" s="17"/>
      <c r="BG883" s="17"/>
      <c r="BH883" s="17"/>
      <c r="BI883" s="17"/>
      <c r="BJ883" s="17"/>
      <c r="BK883" s="17"/>
      <c r="BL883" s="17"/>
      <c r="BM883" s="17"/>
      <c r="BN883" s="17"/>
      <c r="BO883" s="17"/>
    </row>
    <row r="884" spans="2:67" x14ac:dyDescent="0.35">
      <c r="B884" s="6" t="s">
        <v>409</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17"/>
      <c r="BB884" s="17"/>
      <c r="BC884" s="17"/>
      <c r="BD884" s="17"/>
      <c r="BE884" s="17"/>
      <c r="BF884" s="17"/>
      <c r="BG884" s="17"/>
      <c r="BH884" s="17"/>
      <c r="BI884" s="17"/>
      <c r="BJ884" s="17"/>
      <c r="BK884" s="17"/>
      <c r="BL884" s="17"/>
      <c r="BM884" s="17"/>
      <c r="BN884" s="17"/>
      <c r="BO884" s="17"/>
    </row>
    <row r="885" spans="2:67" x14ac:dyDescent="0.35">
      <c r="B885" s="24" t="s">
        <v>719</v>
      </c>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17"/>
      <c r="BB885" s="17"/>
      <c r="BC885" s="17"/>
      <c r="BD885" s="17"/>
      <c r="BE885" s="17"/>
      <c r="BF885" s="17"/>
      <c r="BG885" s="17"/>
      <c r="BH885" s="17"/>
      <c r="BI885" s="17"/>
      <c r="BJ885" s="17"/>
      <c r="BK885" s="17"/>
      <c r="BL885" s="17"/>
      <c r="BM885" s="17"/>
      <c r="BN885" s="17"/>
      <c r="BO885" s="17"/>
    </row>
    <row r="886" spans="2:67" x14ac:dyDescent="0.35">
      <c r="B886" t="s">
        <v>405</v>
      </c>
      <c r="C886" s="17">
        <v>0.53133980647342804</v>
      </c>
      <c r="D886" s="17">
        <v>0.55347938264122698</v>
      </c>
      <c r="E886" s="17">
        <v>0.61280815017255497</v>
      </c>
      <c r="F886" s="17">
        <v>0.30567924956480702</v>
      </c>
      <c r="G886" s="17">
        <v>0.63222668451784003</v>
      </c>
      <c r="H886" s="17">
        <v>0.479401704190901</v>
      </c>
      <c r="I886" s="17">
        <v>0.87810215585448104</v>
      </c>
      <c r="J886" s="17">
        <v>0.14076014671318501</v>
      </c>
      <c r="K886" s="17">
        <v>0.98364004205789601</v>
      </c>
      <c r="L886" s="17">
        <v>0.43605759231053498</v>
      </c>
      <c r="M886" s="17">
        <v>0.50907435243190702</v>
      </c>
      <c r="N886" s="17">
        <v>0.61261528466118997</v>
      </c>
      <c r="O886" s="17">
        <v>0.96513715368800301</v>
      </c>
      <c r="P886" s="17">
        <v>0.11683542396062301</v>
      </c>
      <c r="Q886" s="17">
        <v>0.34113493161988601</v>
      </c>
      <c r="R886" s="17">
        <v>0.65086603001449295</v>
      </c>
      <c r="S886" s="17">
        <v>0.25574089894426899</v>
      </c>
      <c r="T886" s="17"/>
      <c r="U886" s="17">
        <v>0.54391672772079602</v>
      </c>
      <c r="V886" s="17">
        <v>0.478501129594256</v>
      </c>
      <c r="W886" s="17">
        <v>0.51380748008174904</v>
      </c>
      <c r="X886" s="17">
        <v>0.572246218384179</v>
      </c>
      <c r="Y886" s="17"/>
      <c r="Z886" s="17">
        <v>0.49445990447389898</v>
      </c>
      <c r="AA886" s="17">
        <v>0.66251157938576399</v>
      </c>
      <c r="AB886" s="17">
        <v>0.47779593405044501</v>
      </c>
      <c r="AC886" s="17">
        <v>0.41558618504610201</v>
      </c>
      <c r="AD886" s="17">
        <v>0.57683988653259</v>
      </c>
      <c r="AE886" s="17">
        <v>0.44602662892206701</v>
      </c>
      <c r="AF886" s="17">
        <v>0.53916212123593699</v>
      </c>
      <c r="AG886" s="17">
        <v>0.50257822233998095</v>
      </c>
      <c r="AH886" s="17">
        <v>0.72626700774655095</v>
      </c>
      <c r="AI886" s="17">
        <v>0.65063775265238</v>
      </c>
      <c r="AJ886" s="17"/>
      <c r="AK886" s="17">
        <v>0.45332311587046697</v>
      </c>
      <c r="AL886" s="17">
        <v>0.55192241649149099</v>
      </c>
      <c r="AM886" s="17">
        <v>0.45979117184096102</v>
      </c>
      <c r="AN886" s="17">
        <v>0.49334852052541001</v>
      </c>
      <c r="AO886" s="17">
        <v>0.76188181673925803</v>
      </c>
      <c r="AP886" s="17">
        <v>0.51113412923908197</v>
      </c>
      <c r="AQ886" s="17">
        <v>0.73725790613117803</v>
      </c>
      <c r="AR886" s="17"/>
      <c r="AS886" s="17">
        <v>0.54478072190711002</v>
      </c>
      <c r="AT886" s="17">
        <v>0.524323171266045</v>
      </c>
      <c r="AU886" s="17"/>
      <c r="AV886" s="17">
        <v>0.62629223619456398</v>
      </c>
      <c r="AW886" s="17">
        <v>0.56231745869098504</v>
      </c>
      <c r="AX886" s="17">
        <v>0.47290074683871802</v>
      </c>
      <c r="AY886" s="17"/>
      <c r="AZ886" s="17">
        <v>0.54095309518958501</v>
      </c>
      <c r="BA886" s="17">
        <v>0.53067152693558794</v>
      </c>
      <c r="BB886" s="17"/>
      <c r="BC886" s="17">
        <v>0.51645532601133803</v>
      </c>
      <c r="BD886" s="17">
        <v>0.53973284426902701</v>
      </c>
      <c r="BE886" s="17"/>
      <c r="BF886" s="17">
        <v>0.53112083029803003</v>
      </c>
      <c r="BG886" s="17">
        <v>0.572246218384179</v>
      </c>
      <c r="BH886" s="17"/>
      <c r="BI886" s="17">
        <v>0.63100055756914797</v>
      </c>
      <c r="BJ886" s="17">
        <v>0.49729763780493402</v>
      </c>
      <c r="BK886" s="17"/>
      <c r="BL886" s="17">
        <v>0.34052672385489402</v>
      </c>
      <c r="BM886" s="17">
        <v>0.616156624370925</v>
      </c>
      <c r="BN886" s="17">
        <v>0.65518373899818505</v>
      </c>
      <c r="BO886" s="17">
        <v>0.46421865608400997</v>
      </c>
    </row>
    <row r="887" spans="2:67" x14ac:dyDescent="0.35">
      <c r="B887" t="s">
        <v>406</v>
      </c>
      <c r="C887" s="17">
        <v>0.27198174135208503</v>
      </c>
      <c r="D887" s="17">
        <v>0.12287266961671101</v>
      </c>
      <c r="E887" s="17">
        <v>0.30426550876752201</v>
      </c>
      <c r="F887" s="17">
        <v>0.14418015120653099</v>
      </c>
      <c r="G887" s="17">
        <v>0.76211944627707395</v>
      </c>
      <c r="H887" s="17">
        <v>5.5517779796186398E-2</v>
      </c>
      <c r="I887" s="17">
        <v>0.30778467108922097</v>
      </c>
      <c r="J887" s="17">
        <v>0.25136946770951601</v>
      </c>
      <c r="K887" s="17">
        <v>4.42006368723995E-3</v>
      </c>
      <c r="L887" s="17">
        <v>0.29390339073736899</v>
      </c>
      <c r="M887" s="17">
        <v>0.28441656274787103</v>
      </c>
      <c r="N887" s="17">
        <v>0.28949884451257701</v>
      </c>
      <c r="O887" s="17">
        <v>0.49950214349114203</v>
      </c>
      <c r="P887" s="17">
        <v>0.10517757245444399</v>
      </c>
      <c r="Q887" s="17">
        <v>0.29437001490097597</v>
      </c>
      <c r="R887" s="17">
        <v>0.38382218698302101</v>
      </c>
      <c r="S887" s="17">
        <v>0.31093525589267301</v>
      </c>
      <c r="T887" s="17"/>
      <c r="U887" s="17">
        <v>0.26906372021134001</v>
      </c>
      <c r="V887" s="17">
        <v>0.25487354308437299</v>
      </c>
      <c r="W887" s="17">
        <v>0.42030991819166003</v>
      </c>
      <c r="X887" s="17">
        <v>0.50436372838711696</v>
      </c>
      <c r="Y887" s="17"/>
      <c r="Z887" s="17">
        <v>0.24028957213416899</v>
      </c>
      <c r="AA887" s="17">
        <v>0.26150220145608999</v>
      </c>
      <c r="AB887" s="17">
        <v>0.26061738799227602</v>
      </c>
      <c r="AC887" s="17">
        <v>0.38060111270020602</v>
      </c>
      <c r="AD887" s="17">
        <v>0.32683851642590001</v>
      </c>
      <c r="AE887" s="17">
        <v>0.29721280916563497</v>
      </c>
      <c r="AF887" s="17">
        <v>0.238458111961032</v>
      </c>
      <c r="AG887" s="17">
        <v>0.29218253100281399</v>
      </c>
      <c r="AH887" s="17">
        <v>0.32705089751542799</v>
      </c>
      <c r="AI887" s="17">
        <v>0.58732579212081704</v>
      </c>
      <c r="AJ887" s="17"/>
      <c r="AK887" s="17">
        <v>0.14021622706711201</v>
      </c>
      <c r="AL887" s="17">
        <v>0.30794057682911002</v>
      </c>
      <c r="AM887" s="17">
        <v>0.34862924939229401</v>
      </c>
      <c r="AN887" s="17">
        <v>0.223214458326537</v>
      </c>
      <c r="AO887" s="17">
        <v>0.36746073454042999</v>
      </c>
      <c r="AP887" s="17">
        <v>0.31347051459924202</v>
      </c>
      <c r="AQ887" s="17">
        <v>0.49325729505442201</v>
      </c>
      <c r="AR887" s="17"/>
      <c r="AS887" s="17">
        <v>0.40855415488783597</v>
      </c>
      <c r="AT887" s="17">
        <v>0.20068609114875499</v>
      </c>
      <c r="AU887" s="17"/>
      <c r="AV887" s="17">
        <v>0.58568105817718696</v>
      </c>
      <c r="AW887" s="17">
        <v>0.28281101442561701</v>
      </c>
      <c r="AX887" s="17">
        <v>0.372280304754671</v>
      </c>
      <c r="AY887" s="17"/>
      <c r="AZ887" s="17">
        <v>0.51731980888757501</v>
      </c>
      <c r="BA887" s="17">
        <v>0.25492676513861001</v>
      </c>
      <c r="BB887" s="17"/>
      <c r="BC887" s="17">
        <v>0.36730206439247798</v>
      </c>
      <c r="BD887" s="17">
        <v>0.21823266519156301</v>
      </c>
      <c r="BE887" s="17"/>
      <c r="BF887" s="17">
        <v>0.27073777698621998</v>
      </c>
      <c r="BG887" s="17">
        <v>0.50436372838711696</v>
      </c>
      <c r="BH887" s="17"/>
      <c r="BI887" s="17">
        <v>0.47427556360746997</v>
      </c>
      <c r="BJ887" s="17">
        <v>0.20288211745703699</v>
      </c>
      <c r="BK887" s="17"/>
      <c r="BL887" s="17">
        <v>0.103729585538162</v>
      </c>
      <c r="BM887" s="17">
        <v>0.26010538265299998</v>
      </c>
      <c r="BN887" s="17">
        <v>0.512171550843319</v>
      </c>
      <c r="BO887" s="17">
        <v>0.68980261985597302</v>
      </c>
    </row>
    <row r="888" spans="2:67" x14ac:dyDescent="0.35">
      <c r="B888" t="s">
        <v>407</v>
      </c>
      <c r="C888" s="17">
        <v>0.26875837088933702</v>
      </c>
      <c r="D888" s="17">
        <v>0.18422231982416001</v>
      </c>
      <c r="E888" s="17">
        <v>0.29127014350261898</v>
      </c>
      <c r="F888" s="17">
        <v>0.19757484709297801</v>
      </c>
      <c r="G888" s="17">
        <v>0.28490576687859898</v>
      </c>
      <c r="H888" s="17">
        <v>0.46866081305740998</v>
      </c>
      <c r="I888" s="17">
        <v>0.560437273725369</v>
      </c>
      <c r="J888" s="17">
        <v>0.14801210366516501</v>
      </c>
      <c r="K888" s="17">
        <v>0.115717250031608</v>
      </c>
      <c r="L888" s="17">
        <v>0.23221168920190299</v>
      </c>
      <c r="M888" s="17">
        <v>0.27161216958358902</v>
      </c>
      <c r="N888" s="17">
        <v>0.44758054293211602</v>
      </c>
      <c r="O888" s="17">
        <v>1.9422849191432098E-2</v>
      </c>
      <c r="P888" s="17">
        <v>1.54168789246012E-2</v>
      </c>
      <c r="Q888" s="17">
        <v>0.28892392759081598</v>
      </c>
      <c r="R888" s="17">
        <v>0.38730682132128402</v>
      </c>
      <c r="S888" s="17">
        <v>0.30157599520886502</v>
      </c>
      <c r="T888" s="17"/>
      <c r="U888" s="17">
        <v>0.25152912347536799</v>
      </c>
      <c r="V888" s="17">
        <v>0.30817619766634502</v>
      </c>
      <c r="W888" s="17">
        <v>0.45323331506359099</v>
      </c>
      <c r="X888" s="17">
        <v>0.49204070133494898</v>
      </c>
      <c r="Y888" s="17"/>
      <c r="Z888" s="17">
        <v>0.26412219533421</v>
      </c>
      <c r="AA888" s="17">
        <v>0.337398390349123</v>
      </c>
      <c r="AB888" s="17">
        <v>0.16120188502595201</v>
      </c>
      <c r="AC888" s="17">
        <v>0.30032555432300001</v>
      </c>
      <c r="AD888" s="17">
        <v>0.237230399209199</v>
      </c>
      <c r="AE888" s="17">
        <v>0.149726023909838</v>
      </c>
      <c r="AF888" s="17">
        <v>0.30045654605101701</v>
      </c>
      <c r="AG888" s="17">
        <v>0.41928163182738798</v>
      </c>
      <c r="AH888" s="17">
        <v>0.57677748661496897</v>
      </c>
      <c r="AI888" s="17">
        <v>0.492806848728995</v>
      </c>
      <c r="AJ888" s="17"/>
      <c r="AK888" s="17">
        <v>0.20428975975636399</v>
      </c>
      <c r="AL888" s="17">
        <v>0.314735163290987</v>
      </c>
      <c r="AM888" s="17">
        <v>0.33971297235020498</v>
      </c>
      <c r="AN888" s="17">
        <v>0.21412653973267601</v>
      </c>
      <c r="AO888" s="17">
        <v>0.24167688464218701</v>
      </c>
      <c r="AP888" s="17">
        <v>0.486818190825626</v>
      </c>
      <c r="AQ888" s="17">
        <v>0.32307978503245899</v>
      </c>
      <c r="AR888" s="17"/>
      <c r="AS888" s="17">
        <v>0.39980372049816099</v>
      </c>
      <c r="AT888" s="17">
        <v>0.20034804434826001</v>
      </c>
      <c r="AU888" s="17"/>
      <c r="AV888" s="17">
        <v>0.37638471605551599</v>
      </c>
      <c r="AW888" s="17">
        <v>0.37660527510386199</v>
      </c>
      <c r="AX888" s="17">
        <v>0.46346254928242198</v>
      </c>
      <c r="AY888" s="17"/>
      <c r="AZ888" s="17">
        <v>0.59246857981752599</v>
      </c>
      <c r="BA888" s="17">
        <v>0.24625525928994901</v>
      </c>
      <c r="BB888" s="17"/>
      <c r="BC888" s="17">
        <v>0.261098129629874</v>
      </c>
      <c r="BD888" s="17">
        <v>0.27307781586948499</v>
      </c>
      <c r="BE888" s="17"/>
      <c r="BF888" s="17">
        <v>0.26756311790890802</v>
      </c>
      <c r="BG888" s="17">
        <v>0.49204070133494898</v>
      </c>
      <c r="BH888" s="17"/>
      <c r="BI888" s="17">
        <v>0.39691756639548298</v>
      </c>
      <c r="BJ888" s="17">
        <v>0.22498168947893399</v>
      </c>
      <c r="BK888" s="17"/>
      <c r="BL888" s="17">
        <v>3.66183235750615E-2</v>
      </c>
      <c r="BM888" s="17">
        <v>0.29837610265967301</v>
      </c>
      <c r="BN888" s="17">
        <v>0.46815342480153599</v>
      </c>
      <c r="BO888" s="17">
        <v>0.90833459252556703</v>
      </c>
    </row>
    <row r="889" spans="2:67" x14ac:dyDescent="0.35">
      <c r="B889" t="s">
        <v>408</v>
      </c>
      <c r="C889" s="17">
        <v>0.22265947120954499</v>
      </c>
      <c r="D889" s="17">
        <v>0.16622748329617201</v>
      </c>
      <c r="E889" s="17">
        <v>6.6134305589613598E-2</v>
      </c>
      <c r="F889" s="17">
        <v>0.33319027279392699</v>
      </c>
      <c r="G889" s="17">
        <v>0.40581725411824998</v>
      </c>
      <c r="H889" s="17">
        <v>0</v>
      </c>
      <c r="I889" s="17">
        <v>0.53987376826947697</v>
      </c>
      <c r="J889" s="17">
        <v>9.6972847147002605E-2</v>
      </c>
      <c r="K889" s="17">
        <v>1.6359957942104E-2</v>
      </c>
      <c r="L889" s="17">
        <v>0.37575196652329601</v>
      </c>
      <c r="M889" s="17">
        <v>0.23099144610252001</v>
      </c>
      <c r="N889" s="17">
        <v>0.42167148646973102</v>
      </c>
      <c r="O889" s="17">
        <v>0.50049785650885803</v>
      </c>
      <c r="P889" s="17">
        <v>1.6920489891970002E-2</v>
      </c>
      <c r="Q889" s="17">
        <v>0.30202510809033001</v>
      </c>
      <c r="R889" s="17">
        <v>0.15146656094906299</v>
      </c>
      <c r="S889" s="17">
        <v>0.249399494295764</v>
      </c>
      <c r="T889" s="17"/>
      <c r="U889" s="17">
        <v>0.19874884790952199</v>
      </c>
      <c r="V889" s="17">
        <v>0.28325727394643901</v>
      </c>
      <c r="W889" s="17">
        <v>0.44854421603352101</v>
      </c>
      <c r="X889" s="17">
        <v>0.49017746570293602</v>
      </c>
      <c r="Y889" s="17"/>
      <c r="Z889" s="17">
        <v>0.15395905647928401</v>
      </c>
      <c r="AA889" s="17">
        <v>0.27856646780563998</v>
      </c>
      <c r="AB889" s="17">
        <v>0.26739120858300802</v>
      </c>
      <c r="AC889" s="17">
        <v>0.32400769063935903</v>
      </c>
      <c r="AD889" s="17">
        <v>0.178681875381969</v>
      </c>
      <c r="AE889" s="17">
        <v>0.13335802733057101</v>
      </c>
      <c r="AF889" s="17">
        <v>0.35211516022846001</v>
      </c>
      <c r="AG889" s="17">
        <v>0.42000652716706899</v>
      </c>
      <c r="AH889" s="17">
        <v>0.40323300931084299</v>
      </c>
      <c r="AI889" s="17">
        <v>0.51734385981282205</v>
      </c>
      <c r="AJ889" s="17"/>
      <c r="AK889" s="17">
        <v>0.22791756600264301</v>
      </c>
      <c r="AL889" s="17">
        <v>0.28387095493325898</v>
      </c>
      <c r="AM889" s="17">
        <v>0.30469400492693199</v>
      </c>
      <c r="AN889" s="17">
        <v>0.10993979868337</v>
      </c>
      <c r="AO889" s="17">
        <v>0.21940101647250501</v>
      </c>
      <c r="AP889" s="17">
        <v>0.35524244891412299</v>
      </c>
      <c r="AQ889" s="17">
        <v>0.325353343105033</v>
      </c>
      <c r="AR889" s="17"/>
      <c r="AS889" s="17">
        <v>0.34798511580594899</v>
      </c>
      <c r="AT889" s="17">
        <v>0.15723503381895099</v>
      </c>
      <c r="AU889" s="17"/>
      <c r="AV889" s="17">
        <v>0.472368814620716</v>
      </c>
      <c r="AW889" s="17">
        <v>0.39935994708774403</v>
      </c>
      <c r="AX889" s="17">
        <v>0.215003855077886</v>
      </c>
      <c r="AY889" s="17"/>
      <c r="AZ889" s="17">
        <v>0.58259791554450402</v>
      </c>
      <c r="BA889" s="17">
        <v>0.19763790945961399</v>
      </c>
      <c r="BB889" s="17"/>
      <c r="BC889" s="17">
        <v>0.178289394586784</v>
      </c>
      <c r="BD889" s="17">
        <v>0.247678801312259</v>
      </c>
      <c r="BE889" s="17"/>
      <c r="BF889" s="17">
        <v>0.22122742022907299</v>
      </c>
      <c r="BG889" s="17">
        <v>0.49017746570293602</v>
      </c>
      <c r="BH889" s="17"/>
      <c r="BI889" s="17">
        <v>0.35810150871707302</v>
      </c>
      <c r="BJ889" s="17">
        <v>0.17639511302497299</v>
      </c>
      <c r="BK889" s="17"/>
      <c r="BL889" s="17">
        <v>2.45255173351978E-2</v>
      </c>
      <c r="BM889" s="17">
        <v>0.24175741829752201</v>
      </c>
      <c r="BN889" s="17">
        <v>0.43111799185890498</v>
      </c>
      <c r="BO889" s="17">
        <v>0.65471459309277302</v>
      </c>
    </row>
    <row r="890" spans="2:67" x14ac:dyDescent="0.35">
      <c r="B890" t="s">
        <v>123</v>
      </c>
      <c r="C890" s="17">
        <v>0.29500590713373998</v>
      </c>
      <c r="D890" s="17">
        <v>0.35501025971730399</v>
      </c>
      <c r="E890" s="17">
        <v>0.226378108278533</v>
      </c>
      <c r="F890" s="17">
        <v>0.45114430800080202</v>
      </c>
      <c r="G890" s="17">
        <v>9.4721343441428005E-2</v>
      </c>
      <c r="H890" s="17">
        <v>0.46866081305740998</v>
      </c>
      <c r="I890" s="17">
        <v>2.7406180418731302E-3</v>
      </c>
      <c r="J890" s="17">
        <v>0.55943753768776405</v>
      </c>
      <c r="K890" s="17">
        <v>1.2823906992311999E-2</v>
      </c>
      <c r="L890" s="17">
        <v>0.33114654484358103</v>
      </c>
      <c r="M890" s="17">
        <v>0.33262343148648399</v>
      </c>
      <c r="N890" s="17">
        <v>0.235308128309765</v>
      </c>
      <c r="O890" s="17">
        <v>9.9571301771683805E-4</v>
      </c>
      <c r="P890" s="17">
        <v>0.77083998498086104</v>
      </c>
      <c r="Q890" s="17">
        <v>0.50785251433494905</v>
      </c>
      <c r="R890" s="17">
        <v>4.8042474765607802E-4</v>
      </c>
      <c r="S890" s="17">
        <v>0.45023165290949202</v>
      </c>
      <c r="T890" s="17"/>
      <c r="U890" s="17">
        <v>0.29343767285396199</v>
      </c>
      <c r="V890" s="17">
        <v>0.32590448303643599</v>
      </c>
      <c r="W890" s="17">
        <v>0.17403944659522</v>
      </c>
      <c r="X890" s="17">
        <v>0.10936738424728699</v>
      </c>
      <c r="Y890" s="17"/>
      <c r="Z890" s="17">
        <v>0.333879768022179</v>
      </c>
      <c r="AA890" s="17">
        <v>0.22513794148008301</v>
      </c>
      <c r="AB890" s="17">
        <v>0.355203230192424</v>
      </c>
      <c r="AC890" s="17">
        <v>0.31076678690472997</v>
      </c>
      <c r="AD890" s="17">
        <v>0.21289865196671801</v>
      </c>
      <c r="AE890" s="17">
        <v>0.47060728214493203</v>
      </c>
      <c r="AF890" s="17">
        <v>0.21369997998621401</v>
      </c>
      <c r="AG890" s="17">
        <v>0.25644117903580999</v>
      </c>
      <c r="AH890" s="17">
        <v>4.1563332724786198E-2</v>
      </c>
      <c r="AI890" s="17">
        <v>0.11991700104188401</v>
      </c>
      <c r="AJ890" s="17"/>
      <c r="AK890" s="17">
        <v>0.41375426029829498</v>
      </c>
      <c r="AL890" s="17">
        <v>0.22211601891371399</v>
      </c>
      <c r="AM890" s="17">
        <v>0.33815947551493097</v>
      </c>
      <c r="AN890" s="17">
        <v>0.32537647675270198</v>
      </c>
      <c r="AO890" s="17">
        <v>0.119548472020752</v>
      </c>
      <c r="AP890" s="17">
        <v>0.14083498172962999</v>
      </c>
      <c r="AQ890" s="17">
        <v>0.204982409288402</v>
      </c>
      <c r="AR890" s="17"/>
      <c r="AS890" s="17">
        <v>0.220128571005093</v>
      </c>
      <c r="AT890" s="17">
        <v>0.33409453584416099</v>
      </c>
      <c r="AU890" s="17"/>
      <c r="AV890" s="17">
        <v>0.10167218891146999</v>
      </c>
      <c r="AW890" s="17">
        <v>0.28260364573993701</v>
      </c>
      <c r="AX890" s="17">
        <v>0.242446291757767</v>
      </c>
      <c r="AY890" s="17"/>
      <c r="AZ890" s="17">
        <v>0.12565469251908001</v>
      </c>
      <c r="BA890" s="17">
        <v>0.30677856421052402</v>
      </c>
      <c r="BB890" s="17"/>
      <c r="BC890" s="17">
        <v>0.271390034963367</v>
      </c>
      <c r="BD890" s="17">
        <v>0.30832238856597999</v>
      </c>
      <c r="BE890" s="17"/>
      <c r="BF890" s="17">
        <v>0.29599964899105402</v>
      </c>
      <c r="BG890" s="17">
        <v>0.10936738424728699</v>
      </c>
      <c r="BH890" s="17"/>
      <c r="BI890" s="17">
        <v>0.13535519605979199</v>
      </c>
      <c r="BJ890" s="17">
        <v>0.349539476012871</v>
      </c>
      <c r="BK890" s="17"/>
      <c r="BL890" s="17">
        <v>0.57139216790469205</v>
      </c>
      <c r="BM890" s="17">
        <v>0.221665346641157</v>
      </c>
      <c r="BN890" s="17">
        <v>6.4430216809700194E-2</v>
      </c>
      <c r="BO890" s="17">
        <v>9.3094229772048404E-4</v>
      </c>
    </row>
    <row r="891" spans="2:67" x14ac:dyDescent="0.35">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17"/>
      <c r="BB891" s="17"/>
      <c r="BC891" s="17"/>
      <c r="BD891" s="17"/>
      <c r="BE891" s="17"/>
      <c r="BF891" s="17"/>
      <c r="BG891" s="17"/>
      <c r="BH891" s="17"/>
      <c r="BI891" s="17"/>
      <c r="BJ891" s="17"/>
      <c r="BK891" s="17"/>
      <c r="BL891" s="17"/>
      <c r="BM891" s="17"/>
      <c r="BN891" s="17"/>
      <c r="BO891" s="17"/>
    </row>
    <row r="892" spans="2:67" x14ac:dyDescent="0.35">
      <c r="B892" s="6" t="s">
        <v>416</v>
      </c>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17"/>
      <c r="BB892" s="17"/>
      <c r="BC892" s="17"/>
      <c r="BD892" s="17"/>
      <c r="BE892" s="17"/>
      <c r="BF892" s="17"/>
      <c r="BG892" s="17"/>
      <c r="BH892" s="17"/>
      <c r="BI892" s="17"/>
      <c r="BJ892" s="17"/>
      <c r="BK892" s="17"/>
      <c r="BL892" s="17"/>
      <c r="BM892" s="17"/>
      <c r="BN892" s="17"/>
      <c r="BO892" s="17"/>
    </row>
    <row r="893" spans="2:67" x14ac:dyDescent="0.35">
      <c r="B893" s="24" t="s">
        <v>85</v>
      </c>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17"/>
      <c r="BB893" s="17"/>
      <c r="BC893" s="17"/>
      <c r="BD893" s="17"/>
      <c r="BE893" s="17"/>
      <c r="BF893" s="17"/>
      <c r="BG893" s="17"/>
      <c r="BH893" s="17"/>
      <c r="BI893" s="17"/>
      <c r="BJ893" s="17"/>
      <c r="BK893" s="17"/>
      <c r="BL893" s="17"/>
      <c r="BM893" s="17"/>
      <c r="BN893" s="17"/>
      <c r="BO893" s="17"/>
    </row>
    <row r="894" spans="2:67" x14ac:dyDescent="0.35">
      <c r="B894" t="s">
        <v>410</v>
      </c>
      <c r="C894" s="17">
        <v>3.2550284910697697E-2</v>
      </c>
      <c r="D894" s="17">
        <v>2.22255569895447E-2</v>
      </c>
      <c r="E894" s="17">
        <v>2.5295803990201801E-2</v>
      </c>
      <c r="F894" s="17">
        <v>3.6059662809916201E-4</v>
      </c>
      <c r="G894" s="17">
        <v>0.11301922563261201</v>
      </c>
      <c r="H894" s="17">
        <v>0</v>
      </c>
      <c r="I894" s="17">
        <v>2.48457814005003E-3</v>
      </c>
      <c r="J894" s="17">
        <v>1.20703063668529E-2</v>
      </c>
      <c r="K894" s="17">
        <v>0</v>
      </c>
      <c r="L894" s="17">
        <v>5.0126055533602698E-3</v>
      </c>
      <c r="M894" s="17">
        <v>2.8088488861327501E-2</v>
      </c>
      <c r="N894" s="17">
        <v>8.5594701714788696E-2</v>
      </c>
      <c r="O894" s="17">
        <v>2.8888568205695901E-2</v>
      </c>
      <c r="P894" s="17">
        <v>0.21981387295273799</v>
      </c>
      <c r="Q894" s="17">
        <v>0</v>
      </c>
      <c r="R894" s="17">
        <v>1.78144466517421E-4</v>
      </c>
      <c r="S894" s="17">
        <v>3.0891427157303801E-4</v>
      </c>
      <c r="T894" s="17"/>
      <c r="U894" s="17">
        <v>3.0568918410343399E-2</v>
      </c>
      <c r="V894" s="17">
        <v>3.6692633249382003E-2</v>
      </c>
      <c r="W894" s="17">
        <v>7.1462279037405901E-2</v>
      </c>
      <c r="X894" s="17">
        <v>8.5820446208437706E-2</v>
      </c>
      <c r="Y894" s="17"/>
      <c r="Z894" s="17">
        <v>4.17571752904368E-2</v>
      </c>
      <c r="AA894" s="17">
        <v>3.3370929361599302E-5</v>
      </c>
      <c r="AB894" s="17">
        <v>8.9551174917840801E-2</v>
      </c>
      <c r="AC894" s="17">
        <v>3.31722273476023E-2</v>
      </c>
      <c r="AD894" s="17">
        <v>2.0969401909680201E-2</v>
      </c>
      <c r="AE894" s="17">
        <v>5.0292150940769399E-3</v>
      </c>
      <c r="AF894" s="17">
        <v>5.7363523270838601E-2</v>
      </c>
      <c r="AG894" s="17">
        <v>0.101398827372084</v>
      </c>
      <c r="AH894" s="17">
        <v>2.3706305488288001E-2</v>
      </c>
      <c r="AI894" s="17">
        <v>5.55571527346213E-2</v>
      </c>
      <c r="AJ894" s="17"/>
      <c r="AK894" s="17">
        <v>3.31958618576925E-2</v>
      </c>
      <c r="AL894" s="17">
        <v>2.0471984486141102E-2</v>
      </c>
      <c r="AM894" s="17">
        <v>7.2065945913521098E-3</v>
      </c>
      <c r="AN894" s="17">
        <v>5.21991849789658E-2</v>
      </c>
      <c r="AO894" s="17">
        <v>5.9963200294959797E-3</v>
      </c>
      <c r="AP894" s="17">
        <v>5.7255050052375002E-2</v>
      </c>
      <c r="AQ894" s="17">
        <v>1.1443222321278999E-2</v>
      </c>
      <c r="AR894" s="17"/>
      <c r="AS894" s="17">
        <v>5.9245986776064997E-2</v>
      </c>
      <c r="AT894" s="17">
        <v>2.2606973687893502E-2</v>
      </c>
      <c r="AU894" s="17"/>
      <c r="AV894" s="17">
        <v>2.8443141128897599E-2</v>
      </c>
      <c r="AW894" s="17">
        <v>0.12007986488880899</v>
      </c>
      <c r="AX894" s="17">
        <v>1.7695570588617E-2</v>
      </c>
      <c r="AY894" s="17"/>
      <c r="AZ894" s="17">
        <v>0.15508645884291899</v>
      </c>
      <c r="BA894" s="17">
        <v>2.6725561561566701E-2</v>
      </c>
      <c r="BB894" s="17"/>
      <c r="BC894" s="17">
        <v>4.6189102186406698E-2</v>
      </c>
      <c r="BD894" s="17">
        <v>2.4144545990008499E-2</v>
      </c>
      <c r="BE894" s="17"/>
      <c r="BF894" s="17">
        <v>3.2338622623503802E-2</v>
      </c>
      <c r="BG894" s="17">
        <v>8.5820446208437706E-2</v>
      </c>
      <c r="BH894" s="17"/>
      <c r="BI894" s="17">
        <v>6.5418965368627305E-2</v>
      </c>
      <c r="BJ894" s="17">
        <v>2.4861922490605901E-2</v>
      </c>
      <c r="BK894" s="17"/>
      <c r="BL894" s="17">
        <v>3.3304262319138099E-2</v>
      </c>
      <c r="BM894" s="17">
        <v>2.8049613597147999E-2</v>
      </c>
      <c r="BN894" s="17">
        <v>5.6837786508679303E-3</v>
      </c>
      <c r="BO894" s="17">
        <v>0.29218299289000699</v>
      </c>
    </row>
    <row r="895" spans="2:67" x14ac:dyDescent="0.35">
      <c r="B895" t="s">
        <v>411</v>
      </c>
      <c r="C895" s="17">
        <v>5.85141202315946E-2</v>
      </c>
      <c r="D895" s="17">
        <v>4.9651612301333803E-2</v>
      </c>
      <c r="E895" s="17">
        <v>6.2842898282048906E-2</v>
      </c>
      <c r="F895" s="17">
        <v>4.4489145309507096E-3</v>
      </c>
      <c r="G895" s="17">
        <v>0.14796889521346299</v>
      </c>
      <c r="H895" s="17">
        <v>0.319107590323573</v>
      </c>
      <c r="I895" s="17">
        <v>2.2990389251874799E-2</v>
      </c>
      <c r="J895" s="17">
        <v>5.4827060090541502E-2</v>
      </c>
      <c r="K895" s="17">
        <v>8.8401273744799004E-4</v>
      </c>
      <c r="L895" s="17">
        <v>0.17175948300970201</v>
      </c>
      <c r="M895" s="17">
        <v>4.0628107014447398E-2</v>
      </c>
      <c r="N895" s="17">
        <v>1.71049201862511E-3</v>
      </c>
      <c r="O895" s="17">
        <v>2.9871390531505202E-3</v>
      </c>
      <c r="P895" s="17">
        <v>0.103007745860294</v>
      </c>
      <c r="Q895" s="17">
        <v>2.0558923333234401E-4</v>
      </c>
      <c r="R895" s="17">
        <v>2.58424791073653E-3</v>
      </c>
      <c r="S895" s="17">
        <v>4.0745786374959798E-2</v>
      </c>
      <c r="T895" s="17"/>
      <c r="U895" s="17">
        <v>4.9823405883973E-2</v>
      </c>
      <c r="V895" s="17">
        <v>8.5163331776019993E-2</v>
      </c>
      <c r="W895" s="17">
        <v>0.189522131544717</v>
      </c>
      <c r="X895" s="17">
        <v>0.20497708173199999</v>
      </c>
      <c r="Y895" s="17"/>
      <c r="Z895" s="17">
        <v>6.1291670998139799E-2</v>
      </c>
      <c r="AA895" s="17">
        <v>3.8159042811551497E-2</v>
      </c>
      <c r="AB895" s="17">
        <v>6.7995924665833804E-2</v>
      </c>
      <c r="AC895" s="17">
        <v>6.8750175570835598E-2</v>
      </c>
      <c r="AD895" s="17">
        <v>5.5543151239966199E-2</v>
      </c>
      <c r="AE895" s="17">
        <v>1.34791259886006E-2</v>
      </c>
      <c r="AF895" s="17">
        <v>7.8208920437968801E-2</v>
      </c>
      <c r="AG895" s="17">
        <v>0.125618853331322</v>
      </c>
      <c r="AH895" s="17">
        <v>0.102972398989709</v>
      </c>
      <c r="AI895" s="17">
        <v>0.111555569151487</v>
      </c>
      <c r="AJ895" s="17"/>
      <c r="AK895" s="17">
        <v>7.8877305369261796E-2</v>
      </c>
      <c r="AL895" s="17">
        <v>0.10754875224575899</v>
      </c>
      <c r="AM895" s="17">
        <v>3.4941177840790899E-2</v>
      </c>
      <c r="AN895" s="17">
        <v>4.6153495948458599E-2</v>
      </c>
      <c r="AO895" s="17">
        <v>1.9125366744732301E-2</v>
      </c>
      <c r="AP895" s="17">
        <v>9.2061692640362305E-2</v>
      </c>
      <c r="AQ895" s="17">
        <v>3.9395508878142797E-2</v>
      </c>
      <c r="AR895" s="17"/>
      <c r="AS895" s="17">
        <v>0.123583927136499</v>
      </c>
      <c r="AT895" s="17">
        <v>3.4277659076677201E-2</v>
      </c>
      <c r="AU895" s="17"/>
      <c r="AV895" s="17">
        <v>0.13114731374922101</v>
      </c>
      <c r="AW895" s="17">
        <v>0.11139387730759</v>
      </c>
      <c r="AX895" s="17">
        <v>0.11073331851991999</v>
      </c>
      <c r="AY895" s="17"/>
      <c r="AZ895" s="17">
        <v>2.92331592233449E-2</v>
      </c>
      <c r="BA895" s="17">
        <v>5.9905982665328601E-2</v>
      </c>
      <c r="BB895" s="17"/>
      <c r="BC895" s="17">
        <v>8.0114252023580398E-2</v>
      </c>
      <c r="BD895" s="17">
        <v>4.5201743885056003E-2</v>
      </c>
      <c r="BE895" s="17"/>
      <c r="BF895" s="17">
        <v>5.79321680717899E-2</v>
      </c>
      <c r="BG895" s="17">
        <v>0.20497708173199999</v>
      </c>
      <c r="BH895" s="17"/>
      <c r="BI895" s="17">
        <v>9.1148749918412902E-2</v>
      </c>
      <c r="BJ895" s="17">
        <v>5.0880504978956298E-2</v>
      </c>
      <c r="BK895" s="17"/>
      <c r="BL895" s="17">
        <v>2.3355924609316001E-2</v>
      </c>
      <c r="BM895" s="17">
        <v>6.1118543960243799E-2</v>
      </c>
      <c r="BN895" s="17">
        <v>0.152056361748765</v>
      </c>
      <c r="BO895" s="17">
        <v>2.5139267506844299E-2</v>
      </c>
    </row>
    <row r="896" spans="2:67" x14ac:dyDescent="0.35">
      <c r="B896" t="s">
        <v>412</v>
      </c>
      <c r="C896" s="17">
        <v>0.45794323056192099</v>
      </c>
      <c r="D896" s="17">
        <v>0.47505817066502198</v>
      </c>
      <c r="E896" s="17">
        <v>0.41135772583389002</v>
      </c>
      <c r="F896" s="17">
        <v>0.63322875637445897</v>
      </c>
      <c r="G896" s="17">
        <v>0.30399731214598702</v>
      </c>
      <c r="H896" s="17">
        <v>0.35690922518888402</v>
      </c>
      <c r="I896" s="17">
        <v>0.177216532255389</v>
      </c>
      <c r="J896" s="17">
        <v>0.62223772854905102</v>
      </c>
      <c r="K896" s="17">
        <v>0.54459271165476797</v>
      </c>
      <c r="L896" s="17">
        <v>0.453971648175858</v>
      </c>
      <c r="M896" s="17">
        <v>0.41211541471100599</v>
      </c>
      <c r="N896" s="17">
        <v>0.27628956857718301</v>
      </c>
      <c r="O896" s="17">
        <v>0.48306643335285998</v>
      </c>
      <c r="P896" s="17">
        <v>0.32322230306522798</v>
      </c>
      <c r="Q896" s="17">
        <v>0.51156020566084004</v>
      </c>
      <c r="R896" s="17">
        <v>0.71464014252880803</v>
      </c>
      <c r="S896" s="17">
        <v>0.87266355576242904</v>
      </c>
      <c r="T896" s="17"/>
      <c r="U896" s="17">
        <v>0.46921631601722802</v>
      </c>
      <c r="V896" s="17">
        <v>0.42908324997366898</v>
      </c>
      <c r="W896" s="17">
        <v>0.256447160294483</v>
      </c>
      <c r="X896" s="17">
        <v>0.235995205009528</v>
      </c>
      <c r="Y896" s="17"/>
      <c r="Z896" s="17">
        <v>0.42918299577421498</v>
      </c>
      <c r="AA896" s="17">
        <v>0.45645842258435299</v>
      </c>
      <c r="AB896" s="17">
        <v>0.47600824893305599</v>
      </c>
      <c r="AC896" s="17">
        <v>0.52535433202252702</v>
      </c>
      <c r="AD896" s="17">
        <v>0.46921390322837497</v>
      </c>
      <c r="AE896" s="17">
        <v>0.47944693113241499</v>
      </c>
      <c r="AF896" s="17">
        <v>0.34969367245718003</v>
      </c>
      <c r="AG896" s="17">
        <v>0.27591687141611798</v>
      </c>
      <c r="AH896" s="17">
        <v>0.357349920389331</v>
      </c>
      <c r="AI896" s="17">
        <v>0.20764939378439501</v>
      </c>
      <c r="AJ896" s="17"/>
      <c r="AK896" s="17">
        <v>0.47272925413049499</v>
      </c>
      <c r="AL896" s="17">
        <v>0.34171612221448</v>
      </c>
      <c r="AM896" s="17">
        <v>0.40275854471336803</v>
      </c>
      <c r="AN896" s="17">
        <v>0.50568218781532204</v>
      </c>
      <c r="AO896" s="17">
        <v>0.57997518792025404</v>
      </c>
      <c r="AP896" s="17">
        <v>0.34578012245748102</v>
      </c>
      <c r="AQ896" s="17">
        <v>0.43859521653848499</v>
      </c>
      <c r="AR896" s="17"/>
      <c r="AS896" s="17">
        <v>0.28298287189417698</v>
      </c>
      <c r="AT896" s="17">
        <v>0.523110473838028</v>
      </c>
      <c r="AU896" s="17"/>
      <c r="AV896" s="17">
        <v>0.22378279416532401</v>
      </c>
      <c r="AW896" s="17">
        <v>0.26386192186109803</v>
      </c>
      <c r="AX896" s="17">
        <v>0.35451994517514102</v>
      </c>
      <c r="AY896" s="17"/>
      <c r="AZ896" s="17">
        <v>0.22227935741350099</v>
      </c>
      <c r="BA896" s="17">
        <v>0.46914544800045099</v>
      </c>
      <c r="BB896" s="17"/>
      <c r="BC896" s="17">
        <v>0.38857502173659902</v>
      </c>
      <c r="BD896" s="17">
        <v>0.50069554852280496</v>
      </c>
      <c r="BE896" s="17"/>
      <c r="BF896" s="17">
        <v>0.45882511313148999</v>
      </c>
      <c r="BG896" s="17">
        <v>0.235995205009528</v>
      </c>
      <c r="BH896" s="17"/>
      <c r="BI896" s="17">
        <v>0.27420667650405101</v>
      </c>
      <c r="BJ896" s="17">
        <v>0.50092132392419597</v>
      </c>
      <c r="BK896" s="17"/>
      <c r="BL896" s="17">
        <v>0.56621279558218596</v>
      </c>
      <c r="BM896" s="17">
        <v>0.43718461780485202</v>
      </c>
      <c r="BN896" s="17">
        <v>0.20311581961936201</v>
      </c>
      <c r="BO896" s="17">
        <v>0.22151683105485701</v>
      </c>
    </row>
    <row r="897" spans="2:67" x14ac:dyDescent="0.35">
      <c r="B897" t="s">
        <v>413</v>
      </c>
      <c r="C897" s="17">
        <v>0.115752840969204</v>
      </c>
      <c r="D897" s="17">
        <v>5.84266272594419E-2</v>
      </c>
      <c r="E897" s="17">
        <v>0.13000038889615301</v>
      </c>
      <c r="F897" s="17">
        <v>0.26586686269027898</v>
      </c>
      <c r="G897" s="17">
        <v>0.14726712493334301</v>
      </c>
      <c r="H897" s="17">
        <v>2.4377970819849299E-3</v>
      </c>
      <c r="I897" s="17">
        <v>3.7268672100750399E-3</v>
      </c>
      <c r="J897" s="17">
        <v>5.3311666464986203E-2</v>
      </c>
      <c r="K897" s="17">
        <v>0</v>
      </c>
      <c r="L897" s="17">
        <v>0.10250131071608901</v>
      </c>
      <c r="M897" s="17">
        <v>0.13772441081710701</v>
      </c>
      <c r="N897" s="17">
        <v>0.21340069781856699</v>
      </c>
      <c r="O897" s="17">
        <v>9.9571301771683805E-4</v>
      </c>
      <c r="P897" s="17">
        <v>0.100301830324155</v>
      </c>
      <c r="Q897" s="17">
        <v>0.15376968738955099</v>
      </c>
      <c r="R897" s="17">
        <v>0.19545876792349001</v>
      </c>
      <c r="S897" s="17">
        <v>4.0436872103386798E-2</v>
      </c>
      <c r="T897" s="17"/>
      <c r="U897" s="17">
        <v>0.11268392749846</v>
      </c>
      <c r="V897" s="17">
        <v>0.13164975886110999</v>
      </c>
      <c r="W897" s="17">
        <v>0.122079295862459</v>
      </c>
      <c r="X897" s="17">
        <v>0.15353368932613401</v>
      </c>
      <c r="Y897" s="17"/>
      <c r="Z897" s="17">
        <v>0.10995596742128499</v>
      </c>
      <c r="AA897" s="17">
        <v>0.15132670875380899</v>
      </c>
      <c r="AB897" s="17">
        <v>0.131757854066055</v>
      </c>
      <c r="AC897" s="17">
        <v>3.9155222037187999E-2</v>
      </c>
      <c r="AD897" s="17">
        <v>0.154995181769746</v>
      </c>
      <c r="AE897" s="17">
        <v>7.5035794127973704E-2</v>
      </c>
      <c r="AF897" s="17">
        <v>0.34784317352084598</v>
      </c>
      <c r="AG897" s="17">
        <v>0.20301402259385201</v>
      </c>
      <c r="AH897" s="17">
        <v>6.5906316472631898E-2</v>
      </c>
      <c r="AI897" s="17">
        <v>0.12574440725933</v>
      </c>
      <c r="AJ897" s="17"/>
      <c r="AK897" s="17">
        <v>0.11291967825940399</v>
      </c>
      <c r="AL897" s="17">
        <v>6.2849396094009705E-2</v>
      </c>
      <c r="AM897" s="17">
        <v>0.14547051448253701</v>
      </c>
      <c r="AN897" s="17">
        <v>0.112204311033459</v>
      </c>
      <c r="AO897" s="17">
        <v>0.196782651617671</v>
      </c>
      <c r="AP897" s="17">
        <v>0.26083166623812798</v>
      </c>
      <c r="AQ897" s="17">
        <v>3.8250937092702497E-2</v>
      </c>
      <c r="AR897" s="17"/>
      <c r="AS897" s="17">
        <v>0.16616873276147101</v>
      </c>
      <c r="AT897" s="17">
        <v>9.6974503347893204E-2</v>
      </c>
      <c r="AU897" s="17"/>
      <c r="AV897" s="17">
        <v>0.14866979237278799</v>
      </c>
      <c r="AW897" s="17">
        <v>0.149789708179104</v>
      </c>
      <c r="AX897" s="17">
        <v>0.179891037048308</v>
      </c>
      <c r="AY897" s="17"/>
      <c r="AZ897" s="17">
        <v>0.20831073894555899</v>
      </c>
      <c r="BA897" s="17">
        <v>0.11135312672818699</v>
      </c>
      <c r="BB897" s="17"/>
      <c r="BC897" s="17">
        <v>0.11821660772805601</v>
      </c>
      <c r="BD897" s="17">
        <v>0.114234396978224</v>
      </c>
      <c r="BE897" s="17"/>
      <c r="BF897" s="17">
        <v>0.11560272351920001</v>
      </c>
      <c r="BG897" s="17">
        <v>0.15353368932613401</v>
      </c>
      <c r="BH897" s="17"/>
      <c r="BI897" s="17">
        <v>8.2908369339788193E-2</v>
      </c>
      <c r="BJ897" s="17">
        <v>0.12343554066585299</v>
      </c>
      <c r="BK897" s="17"/>
      <c r="BL897" s="17">
        <v>7.9523750496583903E-2</v>
      </c>
      <c r="BM897" s="17">
        <v>0.154078978527314</v>
      </c>
      <c r="BN897" s="17">
        <v>0.14269955082046801</v>
      </c>
      <c r="BO897" s="17">
        <v>5.7151938659554001E-2</v>
      </c>
    </row>
    <row r="898" spans="2:67" x14ac:dyDescent="0.35">
      <c r="B898" t="s">
        <v>414</v>
      </c>
      <c r="C898" s="17">
        <v>0.135900569384445</v>
      </c>
      <c r="D898" s="17">
        <v>0.16957751953219299</v>
      </c>
      <c r="E898" s="17">
        <v>0.162160794977175</v>
      </c>
      <c r="F898" s="17">
        <v>1.8198885537948399E-2</v>
      </c>
      <c r="G898" s="17">
        <v>0.14387372103729701</v>
      </c>
      <c r="H898" s="17">
        <v>2.4377970819849299E-3</v>
      </c>
      <c r="I898" s="17">
        <v>0.48260393229144399</v>
      </c>
      <c r="J898" s="17">
        <v>5.9087175201269E-2</v>
      </c>
      <c r="K898" s="17">
        <v>0.42887546162315998</v>
      </c>
      <c r="L898" s="17">
        <v>0.164786056185727</v>
      </c>
      <c r="M898" s="17">
        <v>9.1543785367007899E-2</v>
      </c>
      <c r="N898" s="17">
        <v>0.21340069781856699</v>
      </c>
      <c r="O898" s="17">
        <v>0.48207072033514298</v>
      </c>
      <c r="P898" s="17">
        <v>4.1083104188250601E-3</v>
      </c>
      <c r="Q898" s="17">
        <v>0.22917010190194501</v>
      </c>
      <c r="R898" s="17">
        <v>7.12577866069684E-4</v>
      </c>
      <c r="S898" s="17">
        <v>3.0891427157303801E-4</v>
      </c>
      <c r="T898" s="17"/>
      <c r="U898" s="17">
        <v>0.12490804904631</v>
      </c>
      <c r="V898" s="17">
        <v>0.18643913405599299</v>
      </c>
      <c r="W898" s="17">
        <v>0.219107427740514</v>
      </c>
      <c r="X898" s="17">
        <v>0.16880098554341599</v>
      </c>
      <c r="Y898" s="17"/>
      <c r="Z898" s="17">
        <v>0.114101187953874</v>
      </c>
      <c r="AA898" s="17">
        <v>0.16721067784494401</v>
      </c>
      <c r="AB898" s="17">
        <v>9.5878972179794797E-2</v>
      </c>
      <c r="AC898" s="17">
        <v>0.17392887491278999</v>
      </c>
      <c r="AD898" s="17">
        <v>0.19854003174941201</v>
      </c>
      <c r="AE898" s="17">
        <v>0.23618171862061499</v>
      </c>
      <c r="AF898" s="17">
        <v>0.127287007596282</v>
      </c>
      <c r="AG898" s="17">
        <v>0.28225694847390698</v>
      </c>
      <c r="AH898" s="17">
        <v>0.253380792706834</v>
      </c>
      <c r="AI898" s="17">
        <v>0.25056102312939699</v>
      </c>
      <c r="AJ898" s="17"/>
      <c r="AK898" s="17">
        <v>7.8045015799806897E-2</v>
      </c>
      <c r="AL898" s="17">
        <v>0.32331636481347298</v>
      </c>
      <c r="AM898" s="17">
        <v>0.15932307838502999</v>
      </c>
      <c r="AN898" s="17">
        <v>0.107005962402203</v>
      </c>
      <c r="AO898" s="17">
        <v>0.149921848667945</v>
      </c>
      <c r="AP898" s="17">
        <v>8.1741956590558301E-2</v>
      </c>
      <c r="AQ898" s="17">
        <v>0.17678356791984201</v>
      </c>
      <c r="AR898" s="17"/>
      <c r="AS898" s="17">
        <v>0.22452279239811601</v>
      </c>
      <c r="AT898" s="17">
        <v>0.10289157231346401</v>
      </c>
      <c r="AU898" s="17"/>
      <c r="AV898" s="17">
        <v>0.40758895850098198</v>
      </c>
      <c r="AW898" s="17">
        <v>0.24158771652538999</v>
      </c>
      <c r="AX898" s="17">
        <v>9.4139003090809803E-2</v>
      </c>
      <c r="AY898" s="17"/>
      <c r="AZ898" s="17">
        <v>0.34444163640820402</v>
      </c>
      <c r="BA898" s="17">
        <v>0.12598762708042099</v>
      </c>
      <c r="BB898" s="17"/>
      <c r="BC898" s="17">
        <v>0.12521163392411999</v>
      </c>
      <c r="BD898" s="17">
        <v>0.14248826676342599</v>
      </c>
      <c r="BE898" s="17"/>
      <c r="BF898" s="17">
        <v>0.135769843718065</v>
      </c>
      <c r="BG898" s="17">
        <v>0.16880098554341599</v>
      </c>
      <c r="BH898" s="17"/>
      <c r="BI898" s="17">
        <v>0.26457584600052397</v>
      </c>
      <c r="BJ898" s="17">
        <v>0.105801942139697</v>
      </c>
      <c r="BK898" s="17"/>
      <c r="BL898" s="17">
        <v>6.3107001576027902E-2</v>
      </c>
      <c r="BM898" s="17">
        <v>0.15280121777477301</v>
      </c>
      <c r="BN898" s="17">
        <v>0.30906996922959301</v>
      </c>
      <c r="BO898" s="17">
        <v>0.375899835866495</v>
      </c>
    </row>
    <row r="899" spans="2:67" x14ac:dyDescent="0.35">
      <c r="B899" t="s">
        <v>415</v>
      </c>
      <c r="C899" s="17">
        <v>0.13838842306506</v>
      </c>
      <c r="D899" s="17">
        <v>0.146986970598002</v>
      </c>
      <c r="E899" s="17">
        <v>0.177340099568568</v>
      </c>
      <c r="F899" s="17">
        <v>1.9822348423258501E-2</v>
      </c>
      <c r="G899" s="17">
        <v>2.33923426706753E-4</v>
      </c>
      <c r="H899" s="17">
        <v>0.319107590323573</v>
      </c>
      <c r="I899" s="17">
        <v>0.31097770085116699</v>
      </c>
      <c r="J899" s="17">
        <v>0.119177899417734</v>
      </c>
      <c r="K899" s="17">
        <v>0</v>
      </c>
      <c r="L899" s="17">
        <v>6.2273061194247402E-3</v>
      </c>
      <c r="M899" s="17">
        <v>0.22299624462293699</v>
      </c>
      <c r="N899" s="17">
        <v>0.208003658290592</v>
      </c>
      <c r="O899" s="17">
        <v>9.9571301771683805E-4</v>
      </c>
      <c r="P899" s="17">
        <v>5.30505871492752E-2</v>
      </c>
      <c r="Q899" s="17">
        <v>0.10529441581433099</v>
      </c>
      <c r="R899" s="17">
        <v>8.6069830371343997E-2</v>
      </c>
      <c r="S899" s="17">
        <v>4.5535957216078102E-2</v>
      </c>
      <c r="T899" s="17"/>
      <c r="U899" s="17">
        <v>0.14737461656749001</v>
      </c>
      <c r="V899" s="17">
        <v>9.3882057943127706E-2</v>
      </c>
      <c r="W899" s="17">
        <v>8.8393845133564103E-2</v>
      </c>
      <c r="X899" s="17">
        <v>0.12729939642291799</v>
      </c>
      <c r="Y899" s="17"/>
      <c r="Z899" s="17">
        <v>0.16221251199560199</v>
      </c>
      <c r="AA899" s="17">
        <v>0.13570169651917699</v>
      </c>
      <c r="AB899" s="17">
        <v>0.13880782523742</v>
      </c>
      <c r="AC899" s="17">
        <v>0.13587681286950501</v>
      </c>
      <c r="AD899" s="17">
        <v>9.61430520446869E-2</v>
      </c>
      <c r="AE899" s="17">
        <v>9.2177512309248394E-2</v>
      </c>
      <c r="AF899" s="17">
        <v>3.9603702716884702E-2</v>
      </c>
      <c r="AG899" s="17">
        <v>1.1794476812717501E-2</v>
      </c>
      <c r="AH899" s="17">
        <v>0.18067831619425501</v>
      </c>
      <c r="AI899" s="17">
        <v>0.169395671920168</v>
      </c>
      <c r="AJ899" s="17"/>
      <c r="AK899" s="17">
        <v>0.157935452549057</v>
      </c>
      <c r="AL899" s="17">
        <v>0.142009915867569</v>
      </c>
      <c r="AM899" s="17">
        <v>5.59680096124789E-2</v>
      </c>
      <c r="AN899" s="17">
        <v>0.131554971359851</v>
      </c>
      <c r="AO899" s="17">
        <v>4.7879325719779799E-2</v>
      </c>
      <c r="AP899" s="17">
        <v>9.5400949846190505E-2</v>
      </c>
      <c r="AQ899" s="17">
        <v>0.25565857213701099</v>
      </c>
      <c r="AR899" s="17"/>
      <c r="AS899" s="17">
        <v>0.120336274373559</v>
      </c>
      <c r="AT899" s="17">
        <v>0.14511228196883399</v>
      </c>
      <c r="AU899" s="17"/>
      <c r="AV899" s="17">
        <v>6.0282936116876698E-2</v>
      </c>
      <c r="AW899" s="17">
        <v>0.11328691123801</v>
      </c>
      <c r="AX899" s="17">
        <v>0.183760176456157</v>
      </c>
      <c r="AY899" s="17"/>
      <c r="AZ899" s="17">
        <v>4.0495304186189601E-2</v>
      </c>
      <c r="BA899" s="17">
        <v>0.14304174556530699</v>
      </c>
      <c r="BB899" s="17"/>
      <c r="BC899" s="17">
        <v>0.15641936478854801</v>
      </c>
      <c r="BD899" s="17">
        <v>0.12727577410452701</v>
      </c>
      <c r="BE899" s="17"/>
      <c r="BF899" s="17">
        <v>0.13843248391797799</v>
      </c>
      <c r="BG899" s="17">
        <v>0.12729939642291799</v>
      </c>
      <c r="BH899" s="17"/>
      <c r="BI899" s="17">
        <v>0.190361281595609</v>
      </c>
      <c r="BJ899" s="17">
        <v>0.126231373654377</v>
      </c>
      <c r="BK899" s="17"/>
      <c r="BL899" s="17">
        <v>0.13385696917322901</v>
      </c>
      <c r="BM899" s="17">
        <v>0.13930763786090899</v>
      </c>
      <c r="BN899" s="17">
        <v>0.17517656632872899</v>
      </c>
      <c r="BO899" s="17">
        <v>2.81091340222425E-2</v>
      </c>
    </row>
    <row r="900" spans="2:67" x14ac:dyDescent="0.35">
      <c r="B900" t="s">
        <v>83</v>
      </c>
      <c r="C900" s="17">
        <v>6.0950530877077302E-2</v>
      </c>
      <c r="D900" s="17">
        <v>7.8073542654462397E-2</v>
      </c>
      <c r="E900" s="17">
        <v>3.1002288451963001E-2</v>
      </c>
      <c r="F900" s="17">
        <v>5.8073635815005603E-2</v>
      </c>
      <c r="G900" s="17">
        <v>0.14363979761059001</v>
      </c>
      <c r="H900" s="17">
        <v>0</v>
      </c>
      <c r="I900" s="17">
        <v>0</v>
      </c>
      <c r="J900" s="17">
        <v>7.9288163909565806E-2</v>
      </c>
      <c r="K900" s="17">
        <v>2.5647813984624099E-2</v>
      </c>
      <c r="L900" s="17">
        <v>9.5741590239838706E-2</v>
      </c>
      <c r="M900" s="17">
        <v>6.6903548606166693E-2</v>
      </c>
      <c r="N900" s="17">
        <v>1.60018376167749E-3</v>
      </c>
      <c r="O900" s="17">
        <v>9.9571301771683805E-4</v>
      </c>
      <c r="P900" s="17">
        <v>0.196495350229485</v>
      </c>
      <c r="Q900" s="17">
        <v>0</v>
      </c>
      <c r="R900" s="17">
        <v>3.56288933034842E-4</v>
      </c>
      <c r="S900" s="17">
        <v>0</v>
      </c>
      <c r="T900" s="17"/>
      <c r="U900" s="17">
        <v>6.5424766576194601E-2</v>
      </c>
      <c r="V900" s="17">
        <v>3.7089834140698198E-2</v>
      </c>
      <c r="W900" s="17">
        <v>5.2987860386858397E-2</v>
      </c>
      <c r="X900" s="17">
        <v>2.3573195757566098E-2</v>
      </c>
      <c r="Y900" s="17"/>
      <c r="Z900" s="17">
        <v>8.1498490566447701E-2</v>
      </c>
      <c r="AA900" s="17">
        <v>5.1110080556804598E-2</v>
      </c>
      <c r="AB900" s="17">
        <v>0</v>
      </c>
      <c r="AC900" s="17">
        <v>2.3762355239553098E-2</v>
      </c>
      <c r="AD900" s="17">
        <v>4.5952780581331202E-3</v>
      </c>
      <c r="AE900" s="17">
        <v>9.8649702727070299E-2</v>
      </c>
      <c r="AF900" s="17">
        <v>0</v>
      </c>
      <c r="AG900" s="17">
        <v>0</v>
      </c>
      <c r="AH900" s="17">
        <v>1.6005949758950901E-2</v>
      </c>
      <c r="AI900" s="17">
        <v>7.9536782020601104E-2</v>
      </c>
      <c r="AJ900" s="17"/>
      <c r="AK900" s="17">
        <v>6.6297432034283302E-2</v>
      </c>
      <c r="AL900" s="17">
        <v>2.0874642785684901E-3</v>
      </c>
      <c r="AM900" s="17">
        <v>0.19433208037444299</v>
      </c>
      <c r="AN900" s="17">
        <v>4.5199886461740099E-2</v>
      </c>
      <c r="AO900" s="17">
        <v>3.1929930012238299E-4</v>
      </c>
      <c r="AP900" s="17">
        <v>6.6928562174905004E-2</v>
      </c>
      <c r="AQ900" s="17">
        <v>3.9872975112537401E-2</v>
      </c>
      <c r="AR900" s="17"/>
      <c r="AS900" s="17">
        <v>2.3159414660112398E-2</v>
      </c>
      <c r="AT900" s="17">
        <v>7.5026535767210301E-2</v>
      </c>
      <c r="AU900" s="17"/>
      <c r="AV900" s="17">
        <v>8.5063965910528897E-5</v>
      </c>
      <c r="AW900" s="17">
        <v>0</v>
      </c>
      <c r="AX900" s="17">
        <v>5.92609491210472E-2</v>
      </c>
      <c r="AY900" s="17"/>
      <c r="AZ900" s="17">
        <v>1.53344980282874E-4</v>
      </c>
      <c r="BA900" s="17">
        <v>6.3840508398738796E-2</v>
      </c>
      <c r="BB900" s="17"/>
      <c r="BC900" s="17">
        <v>8.5274017612690101E-2</v>
      </c>
      <c r="BD900" s="17">
        <v>4.5959723755953301E-2</v>
      </c>
      <c r="BE900" s="17"/>
      <c r="BF900" s="17">
        <v>6.1099045017974897E-2</v>
      </c>
      <c r="BG900" s="17">
        <v>2.3573195757566098E-2</v>
      </c>
      <c r="BH900" s="17"/>
      <c r="BI900" s="17">
        <v>3.1380111272988398E-2</v>
      </c>
      <c r="BJ900" s="17">
        <v>6.7867392146315597E-2</v>
      </c>
      <c r="BK900" s="17"/>
      <c r="BL900" s="17">
        <v>0.100639296243519</v>
      </c>
      <c r="BM900" s="17">
        <v>2.7459390474759801E-2</v>
      </c>
      <c r="BN900" s="17">
        <v>1.2197953602214101E-2</v>
      </c>
      <c r="BO900" s="17">
        <v>0</v>
      </c>
    </row>
    <row r="901" spans="2:67" x14ac:dyDescent="0.35">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17"/>
      <c r="BB901" s="17"/>
      <c r="BC901" s="17"/>
      <c r="BD901" s="17"/>
      <c r="BE901" s="17"/>
      <c r="BF901" s="17"/>
      <c r="BG901" s="17"/>
      <c r="BH901" s="17"/>
      <c r="BI901" s="17"/>
      <c r="BJ901" s="17"/>
      <c r="BK901" s="17"/>
      <c r="BL901" s="17"/>
      <c r="BM901" s="17"/>
      <c r="BN901" s="17"/>
      <c r="BO901" s="17"/>
    </row>
    <row r="902" spans="2:67" x14ac:dyDescent="0.35">
      <c r="B902" s="6" t="s">
        <v>422</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17"/>
      <c r="BB902" s="17"/>
      <c r="BC902" s="17"/>
      <c r="BD902" s="17"/>
      <c r="BE902" s="17"/>
      <c r="BF902" s="17"/>
      <c r="BG902" s="17"/>
      <c r="BH902" s="17"/>
      <c r="BI902" s="17"/>
      <c r="BJ902" s="17"/>
      <c r="BK902" s="17"/>
      <c r="BL902" s="17"/>
      <c r="BM902" s="17"/>
      <c r="BN902" s="17"/>
      <c r="BO902" s="17"/>
    </row>
    <row r="903" spans="2:67" x14ac:dyDescent="0.35">
      <c r="B903" s="24" t="s">
        <v>720</v>
      </c>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17"/>
      <c r="BB903" s="17"/>
      <c r="BC903" s="17"/>
      <c r="BD903" s="17"/>
      <c r="BE903" s="17"/>
      <c r="BF903" s="17"/>
      <c r="BG903" s="17"/>
      <c r="BH903" s="17"/>
      <c r="BI903" s="17"/>
      <c r="BJ903" s="17"/>
      <c r="BK903" s="17"/>
      <c r="BL903" s="17"/>
      <c r="BM903" s="17"/>
      <c r="BN903" s="17"/>
      <c r="BO903" s="17"/>
    </row>
    <row r="904" spans="2:67" x14ac:dyDescent="0.35">
      <c r="B904" t="s">
        <v>417</v>
      </c>
      <c r="C904" s="17">
        <v>4.4792138055797202E-2</v>
      </c>
      <c r="D904" s="17">
        <v>6.49534695943137E-4</v>
      </c>
      <c r="E904" s="17">
        <v>2.6960809496177202E-4</v>
      </c>
      <c r="F904" s="17">
        <v>0</v>
      </c>
      <c r="G904" s="17">
        <v>0</v>
      </c>
      <c r="H904" s="17" t="s">
        <v>107</v>
      </c>
      <c r="I904" s="17">
        <v>0</v>
      </c>
      <c r="J904" s="17">
        <v>0</v>
      </c>
      <c r="K904" s="17">
        <v>0</v>
      </c>
      <c r="L904" s="17">
        <v>8.0457572199509095E-2</v>
      </c>
      <c r="M904" s="17">
        <v>7.8359486251813895E-2</v>
      </c>
      <c r="N904" s="17">
        <v>0</v>
      </c>
      <c r="O904" s="17">
        <v>0</v>
      </c>
      <c r="P904" s="17">
        <v>0</v>
      </c>
      <c r="Q904" s="17">
        <v>0</v>
      </c>
      <c r="R904" s="17">
        <v>0.42786391044171401</v>
      </c>
      <c r="S904" s="17">
        <v>0</v>
      </c>
      <c r="T904" s="17"/>
      <c r="U904" s="17">
        <v>4.7049812976347798E-2</v>
      </c>
      <c r="V904" s="17">
        <v>5.0587867024621098E-2</v>
      </c>
      <c r="W904" s="17">
        <v>0</v>
      </c>
      <c r="X904" s="17">
        <v>7.2485122231571997E-3</v>
      </c>
      <c r="Y904" s="17"/>
      <c r="Z904" s="17">
        <v>0</v>
      </c>
      <c r="AA904" s="17">
        <v>8.7136452150221894E-2</v>
      </c>
      <c r="AB904" s="17">
        <v>6.09903111452142E-2</v>
      </c>
      <c r="AC904" s="17">
        <v>0</v>
      </c>
      <c r="AD904" s="17">
        <v>0.33365412679359802</v>
      </c>
      <c r="AE904" s="17">
        <v>0</v>
      </c>
      <c r="AF904" s="17">
        <v>0</v>
      </c>
      <c r="AG904" s="17">
        <v>1.5645745629142599E-3</v>
      </c>
      <c r="AH904" s="17">
        <v>0</v>
      </c>
      <c r="AI904" s="17">
        <v>3.7979877570343502E-3</v>
      </c>
      <c r="AJ904" s="17"/>
      <c r="AK904" s="17">
        <v>6.8276424984224704E-2</v>
      </c>
      <c r="AL904" s="17">
        <v>4.4491778416939898E-4</v>
      </c>
      <c r="AM904" s="17">
        <v>4.3729109374183599E-4</v>
      </c>
      <c r="AN904" s="17">
        <v>0</v>
      </c>
      <c r="AO904" s="17">
        <v>0.26046961317376599</v>
      </c>
      <c r="AP904" s="17">
        <v>0</v>
      </c>
      <c r="AQ904" s="17">
        <v>0</v>
      </c>
      <c r="AR904" s="17"/>
      <c r="AS904" s="17">
        <v>4.4792138055797202E-2</v>
      </c>
      <c r="AT904" s="17" t="s">
        <v>107</v>
      </c>
      <c r="AU904" s="17"/>
      <c r="AV904" s="17" t="s">
        <v>107</v>
      </c>
      <c r="AW904" s="17">
        <v>1.2368544191122E-4</v>
      </c>
      <c r="AX904" s="17">
        <v>7.5505335831009296E-2</v>
      </c>
      <c r="AY904" s="17"/>
      <c r="AZ904" s="17">
        <v>0</v>
      </c>
      <c r="BA904" s="17">
        <v>5.1664616019808901E-2</v>
      </c>
      <c r="BB904" s="17"/>
      <c r="BC904" s="17">
        <v>7.0302699415399503E-2</v>
      </c>
      <c r="BD904" s="17">
        <v>2.9909191968118299E-2</v>
      </c>
      <c r="BE904" s="17"/>
      <c r="BF904" s="17">
        <v>4.5236145373618801E-2</v>
      </c>
      <c r="BG904" s="17">
        <v>7.2485122231571997E-3</v>
      </c>
      <c r="BH904" s="17"/>
      <c r="BI904" s="17">
        <v>0</v>
      </c>
      <c r="BJ904" s="17">
        <v>6.8719736555061903E-2</v>
      </c>
      <c r="BK904" s="17"/>
      <c r="BL904" s="17">
        <v>0</v>
      </c>
      <c r="BM904" s="17">
        <v>9.4982795937046001E-5</v>
      </c>
      <c r="BN904" s="17">
        <v>0.14755027315365399</v>
      </c>
      <c r="BO904" s="17">
        <v>0</v>
      </c>
    </row>
    <row r="905" spans="2:67" x14ac:dyDescent="0.35">
      <c r="B905" t="s">
        <v>167</v>
      </c>
      <c r="C905" s="17">
        <v>0.42470643906387701</v>
      </c>
      <c r="D905" s="17">
        <v>0.43848276389929203</v>
      </c>
      <c r="E905" s="17">
        <v>0.28250206406554401</v>
      </c>
      <c r="F905" s="17">
        <v>0.39079744697299301</v>
      </c>
      <c r="G905" s="17">
        <v>0.68015669346209695</v>
      </c>
      <c r="H905" s="17" t="s">
        <v>107</v>
      </c>
      <c r="I905" s="17">
        <v>1.52626505373053E-2</v>
      </c>
      <c r="J905" s="17">
        <v>0.74195311196697999</v>
      </c>
      <c r="K905" s="17">
        <v>0</v>
      </c>
      <c r="L905" s="17">
        <v>0.379266988490918</v>
      </c>
      <c r="M905" s="17">
        <v>0.347404908719602</v>
      </c>
      <c r="N905" s="17">
        <v>0.579717307015433</v>
      </c>
      <c r="O905" s="17">
        <v>3.09725134456172E-2</v>
      </c>
      <c r="P905" s="17">
        <v>0</v>
      </c>
      <c r="Q905" s="17">
        <v>4.6149644879102296E-3</v>
      </c>
      <c r="R905" s="17">
        <v>0.44159610904843699</v>
      </c>
      <c r="S905" s="17">
        <v>0.97074319169155299</v>
      </c>
      <c r="T905" s="17"/>
      <c r="U905" s="17">
        <v>0.49589464029873997</v>
      </c>
      <c r="V905" s="17">
        <v>0.20459450816079799</v>
      </c>
      <c r="W905" s="17">
        <v>0.23034270277256699</v>
      </c>
      <c r="X905" s="17">
        <v>0.133341706018443</v>
      </c>
      <c r="Y905" s="17"/>
      <c r="Z905" s="17">
        <v>0.498021189962707</v>
      </c>
      <c r="AA905" s="17">
        <v>0.578312447263166</v>
      </c>
      <c r="AB905" s="17">
        <v>0.297821863677246</v>
      </c>
      <c r="AC905" s="17">
        <v>0.38329773333181699</v>
      </c>
      <c r="AD905" s="17">
        <v>0.104806057475002</v>
      </c>
      <c r="AE905" s="17">
        <v>9.7668863537129599E-2</v>
      </c>
      <c r="AF905" s="17">
        <v>0.32877075727359301</v>
      </c>
      <c r="AG905" s="17">
        <v>0.15182903973522499</v>
      </c>
      <c r="AH905" s="17">
        <v>0.284215532861401</v>
      </c>
      <c r="AI905" s="17">
        <v>8.5276347578271405E-2</v>
      </c>
      <c r="AJ905" s="17"/>
      <c r="AK905" s="17">
        <v>0.71559970407311801</v>
      </c>
      <c r="AL905" s="17">
        <v>0.47822620078894901</v>
      </c>
      <c r="AM905" s="17">
        <v>0.40456017048585602</v>
      </c>
      <c r="AN905" s="17">
        <v>0.50131919152459403</v>
      </c>
      <c r="AO905" s="17">
        <v>0.27657793353804899</v>
      </c>
      <c r="AP905" s="17">
        <v>0.46628591611282399</v>
      </c>
      <c r="AQ905" s="17">
        <v>4.2511068740812702E-2</v>
      </c>
      <c r="AR905" s="17"/>
      <c r="AS905" s="17">
        <v>0.42470643906387701</v>
      </c>
      <c r="AT905" s="17" t="s">
        <v>107</v>
      </c>
      <c r="AU905" s="17"/>
      <c r="AV905" s="17" t="s">
        <v>107</v>
      </c>
      <c r="AW905" s="17">
        <v>0.518431044369842</v>
      </c>
      <c r="AX905" s="17">
        <v>0.36026314249284302</v>
      </c>
      <c r="AY905" s="17"/>
      <c r="AZ905" s="17">
        <v>0.52317597615765599</v>
      </c>
      <c r="BA905" s="17">
        <v>0.40959821353196701</v>
      </c>
      <c r="BB905" s="17"/>
      <c r="BC905" s="17">
        <v>0.33241434746882498</v>
      </c>
      <c r="BD905" s="17">
        <v>0.47854995133183598</v>
      </c>
      <c r="BE905" s="17"/>
      <c r="BF905" s="17">
        <v>0.428152245662419</v>
      </c>
      <c r="BG905" s="17">
        <v>0.133341706018443</v>
      </c>
      <c r="BH905" s="17"/>
      <c r="BI905" s="17">
        <v>0.45978317271884001</v>
      </c>
      <c r="BJ905" s="17">
        <v>0.40596873115370502</v>
      </c>
      <c r="BK905" s="17"/>
      <c r="BL905" s="17">
        <v>0.468399309020197</v>
      </c>
      <c r="BM905" s="17">
        <v>0.38968932056731598</v>
      </c>
      <c r="BN905" s="17">
        <v>0.46019356969608899</v>
      </c>
      <c r="BO905" s="17">
        <v>0.47924046164304301</v>
      </c>
    </row>
    <row r="906" spans="2:67" x14ac:dyDescent="0.35">
      <c r="B906" t="s">
        <v>418</v>
      </c>
      <c r="C906" s="17">
        <v>0.23875924852147601</v>
      </c>
      <c r="D906" s="17">
        <v>9.8343744754689696E-2</v>
      </c>
      <c r="E906" s="17">
        <v>0.42420805767227898</v>
      </c>
      <c r="F906" s="17">
        <v>0.39470032646917103</v>
      </c>
      <c r="G906" s="17">
        <v>0.16507826277902099</v>
      </c>
      <c r="H906" s="17" t="s">
        <v>107</v>
      </c>
      <c r="I906" s="17">
        <v>0.37403373476614699</v>
      </c>
      <c r="J906" s="17">
        <v>0.13890552474793699</v>
      </c>
      <c r="K906" s="17">
        <v>0</v>
      </c>
      <c r="L906" s="17">
        <v>2.33646281131424E-2</v>
      </c>
      <c r="M906" s="17">
        <v>0.23760734704785</v>
      </c>
      <c r="N906" s="17">
        <v>6.0550868031728697E-3</v>
      </c>
      <c r="O906" s="17">
        <v>0.96902748655438298</v>
      </c>
      <c r="P906" s="17">
        <v>0.80704971671687398</v>
      </c>
      <c r="Q906" s="17">
        <v>0.97153109462182896</v>
      </c>
      <c r="R906" s="17">
        <v>1.77115692546023E-3</v>
      </c>
      <c r="S906" s="17">
        <v>1.5808959468764699E-3</v>
      </c>
      <c r="T906" s="17"/>
      <c r="U906" s="17">
        <v>0.191206136784147</v>
      </c>
      <c r="V906" s="17">
        <v>0.41202808620999698</v>
      </c>
      <c r="W906" s="17">
        <v>0.28898074698864201</v>
      </c>
      <c r="X906" s="17">
        <v>0.37655574406608</v>
      </c>
      <c r="Y906" s="17"/>
      <c r="Z906" s="17">
        <v>0.141350055304064</v>
      </c>
      <c r="AA906" s="17">
        <v>0.30385955839265399</v>
      </c>
      <c r="AB906" s="17">
        <v>0.29193315081714499</v>
      </c>
      <c r="AC906" s="17">
        <v>0.26962222721481299</v>
      </c>
      <c r="AD906" s="17">
        <v>0.38889247040185898</v>
      </c>
      <c r="AE906" s="17">
        <v>0.48512880156001398</v>
      </c>
      <c r="AF906" s="17">
        <v>0.27900161711976901</v>
      </c>
      <c r="AG906" s="17">
        <v>0.43198388973021701</v>
      </c>
      <c r="AH906" s="17">
        <v>0.344087900604582</v>
      </c>
      <c r="AI906" s="17">
        <v>0.57043709022635702</v>
      </c>
      <c r="AJ906" s="17"/>
      <c r="AK906" s="17">
        <v>0.17527119782933501</v>
      </c>
      <c r="AL906" s="17">
        <v>0.129312798709348</v>
      </c>
      <c r="AM906" s="17">
        <v>6.1068471721173197E-2</v>
      </c>
      <c r="AN906" s="17">
        <v>0.22213213466621501</v>
      </c>
      <c r="AO906" s="17">
        <v>0.32794756590899699</v>
      </c>
      <c r="AP906" s="17">
        <v>0.35706164390948802</v>
      </c>
      <c r="AQ906" s="17">
        <v>0.37559712604681</v>
      </c>
      <c r="AR906" s="17"/>
      <c r="AS906" s="17">
        <v>0.23875924852147601</v>
      </c>
      <c r="AT906" s="17" t="s">
        <v>107</v>
      </c>
      <c r="AU906" s="17"/>
      <c r="AV906" s="17" t="s">
        <v>107</v>
      </c>
      <c r="AW906" s="17">
        <v>0.35680831771877403</v>
      </c>
      <c r="AX906" s="17">
        <v>0.15759090269189199</v>
      </c>
      <c r="AY906" s="17"/>
      <c r="AZ906" s="17">
        <v>0.41047628719595203</v>
      </c>
      <c r="BA906" s="17">
        <v>0.21241262575331099</v>
      </c>
      <c r="BB906" s="17"/>
      <c r="BC906" s="17">
        <v>0.29492425689063501</v>
      </c>
      <c r="BD906" s="17">
        <v>0.205992396401321</v>
      </c>
      <c r="BE906" s="17"/>
      <c r="BF906" s="17">
        <v>0.23712960697687099</v>
      </c>
      <c r="BG906" s="17">
        <v>0.37655574406608</v>
      </c>
      <c r="BH906" s="17"/>
      <c r="BI906" s="17">
        <v>0.268291929965494</v>
      </c>
      <c r="BJ906" s="17">
        <v>0.22298312853991001</v>
      </c>
      <c r="BK906" s="17"/>
      <c r="BL906" s="17">
        <v>1.8894117304520399E-3</v>
      </c>
      <c r="BM906" s="17">
        <v>0.28494203626624298</v>
      </c>
      <c r="BN906" s="17">
        <v>0.23445404642184101</v>
      </c>
      <c r="BO906" s="17">
        <v>0.31747577732958199</v>
      </c>
    </row>
    <row r="907" spans="2:67" x14ac:dyDescent="0.35">
      <c r="B907" t="s">
        <v>419</v>
      </c>
      <c r="C907" s="17">
        <v>8.7518245085073998E-2</v>
      </c>
      <c r="D907" s="17">
        <v>0.127910186921432</v>
      </c>
      <c r="E907" s="17">
        <v>1.8609939348688299E-2</v>
      </c>
      <c r="F907" s="17">
        <v>0.109983128926243</v>
      </c>
      <c r="G907" s="17">
        <v>7.4804217124406505E-2</v>
      </c>
      <c r="H907" s="17" t="s">
        <v>107</v>
      </c>
      <c r="I907" s="17">
        <v>0.122101204298442</v>
      </c>
      <c r="J907" s="17">
        <v>1.2055273522420199E-3</v>
      </c>
      <c r="K907" s="17">
        <v>1</v>
      </c>
      <c r="L907" s="17">
        <v>0.100748954161837</v>
      </c>
      <c r="M907" s="17">
        <v>0.203153825775856</v>
      </c>
      <c r="N907" s="17">
        <v>5.3339601544155901E-2</v>
      </c>
      <c r="O907" s="17">
        <v>0</v>
      </c>
      <c r="P907" s="17">
        <v>8.7434254770707306E-2</v>
      </c>
      <c r="Q907" s="17">
        <v>2.3853940890261001E-2</v>
      </c>
      <c r="R907" s="17">
        <v>0.115922203440396</v>
      </c>
      <c r="S907" s="17">
        <v>2.4514120467818E-2</v>
      </c>
      <c r="T907" s="17"/>
      <c r="U907" s="17">
        <v>4.98860187488889E-2</v>
      </c>
      <c r="V907" s="17">
        <v>0.201128037122175</v>
      </c>
      <c r="W907" s="17">
        <v>0.196307567668634</v>
      </c>
      <c r="X907" s="17">
        <v>0.25767553141400201</v>
      </c>
      <c r="Y907" s="17"/>
      <c r="Z907" s="17">
        <v>5.6065070735169698E-2</v>
      </c>
      <c r="AA907" s="17">
        <v>3.82209734698574E-3</v>
      </c>
      <c r="AB907" s="17">
        <v>0.190766645009011</v>
      </c>
      <c r="AC907" s="17">
        <v>6.3708468140660293E-2</v>
      </c>
      <c r="AD907" s="17">
        <v>0.131870362886368</v>
      </c>
      <c r="AE907" s="17">
        <v>9.0255650551142194E-2</v>
      </c>
      <c r="AF907" s="17">
        <v>0.366659543208678</v>
      </c>
      <c r="AG907" s="17">
        <v>4.9665247530657902E-2</v>
      </c>
      <c r="AH907" s="17">
        <v>0.105187552604914</v>
      </c>
      <c r="AI907" s="17">
        <v>0.204534742023777</v>
      </c>
      <c r="AJ907" s="17"/>
      <c r="AK907" s="17">
        <v>3.7959877265999198E-2</v>
      </c>
      <c r="AL907" s="17">
        <v>6.8139052905381199E-3</v>
      </c>
      <c r="AM907" s="17">
        <v>3.2988925382790003E-2</v>
      </c>
      <c r="AN907" s="17">
        <v>0.100883574934235</v>
      </c>
      <c r="AO907" s="17">
        <v>8.1121310094716501E-2</v>
      </c>
      <c r="AP907" s="17">
        <v>4.2751978196665603E-2</v>
      </c>
      <c r="AQ907" s="17">
        <v>0.20683938958363099</v>
      </c>
      <c r="AR907" s="17"/>
      <c r="AS907" s="17">
        <v>8.7518245085073998E-2</v>
      </c>
      <c r="AT907" s="17" t="s">
        <v>107</v>
      </c>
      <c r="AU907" s="17"/>
      <c r="AV907" s="17" t="s">
        <v>107</v>
      </c>
      <c r="AW907" s="17">
        <v>3.0039732105752798E-2</v>
      </c>
      <c r="AX907" s="17">
        <v>0.127039402269959</v>
      </c>
      <c r="AY907" s="17"/>
      <c r="AZ907" s="17">
        <v>2.89028571833881E-2</v>
      </c>
      <c r="BA907" s="17">
        <v>9.65116305136626E-2</v>
      </c>
      <c r="BB907" s="17"/>
      <c r="BC907" s="17">
        <v>0.10082578840383601</v>
      </c>
      <c r="BD907" s="17">
        <v>7.9754580186416901E-2</v>
      </c>
      <c r="BE907" s="17"/>
      <c r="BF907" s="17">
        <v>8.5505890693745298E-2</v>
      </c>
      <c r="BG907" s="17">
        <v>0.25767553141400201</v>
      </c>
      <c r="BH907" s="17"/>
      <c r="BI907" s="17">
        <v>7.1833887780432995E-2</v>
      </c>
      <c r="BJ907" s="17">
        <v>9.5896702122265698E-2</v>
      </c>
      <c r="BK907" s="17"/>
      <c r="BL907" s="17">
        <v>0</v>
      </c>
      <c r="BM907" s="17">
        <v>8.6797375551280601E-2</v>
      </c>
      <c r="BN907" s="17">
        <v>0.11158160955329</v>
      </c>
      <c r="BO907" s="17">
        <v>0.14892675211819401</v>
      </c>
    </row>
    <row r="908" spans="2:67" x14ac:dyDescent="0.35">
      <c r="B908" t="s">
        <v>420</v>
      </c>
      <c r="C908" s="17">
        <v>2.1822096043776999E-2</v>
      </c>
      <c r="D908" s="17">
        <v>1.0721526983505E-2</v>
      </c>
      <c r="E908" s="17">
        <v>4.4502787659507397E-3</v>
      </c>
      <c r="F908" s="17">
        <v>0.104519097631594</v>
      </c>
      <c r="G908" s="17">
        <v>7.4804217124406505E-2</v>
      </c>
      <c r="H908" s="17" t="s">
        <v>107</v>
      </c>
      <c r="I908" s="17">
        <v>0.44281445878618902</v>
      </c>
      <c r="J908" s="17">
        <v>7.2331641134521505E-4</v>
      </c>
      <c r="K908" s="17">
        <v>0</v>
      </c>
      <c r="L908" s="17">
        <v>2.6749177562513101E-2</v>
      </c>
      <c r="M908" s="17">
        <v>2.9585845986326201E-2</v>
      </c>
      <c r="N908" s="17">
        <v>5.6882557564703704E-3</v>
      </c>
      <c r="O908" s="17">
        <v>0</v>
      </c>
      <c r="P908" s="17">
        <v>0.10551602851241899</v>
      </c>
      <c r="Q908" s="17">
        <v>0</v>
      </c>
      <c r="R908" s="17">
        <v>1.2846620143992901E-2</v>
      </c>
      <c r="S908" s="17">
        <v>1.5808959468764699E-3</v>
      </c>
      <c r="T908" s="17"/>
      <c r="U908" s="17">
        <v>0</v>
      </c>
      <c r="V908" s="17">
        <v>5.3170620674493498E-2</v>
      </c>
      <c r="W908" s="17">
        <v>0.21590563840775401</v>
      </c>
      <c r="X908" s="17">
        <v>7.9051376888697303E-2</v>
      </c>
      <c r="Y908" s="17"/>
      <c r="Z908" s="17">
        <v>0</v>
      </c>
      <c r="AA908" s="17">
        <v>2.6869444846973099E-2</v>
      </c>
      <c r="AB908" s="17">
        <v>3.3640744167055703E-2</v>
      </c>
      <c r="AC908" s="17">
        <v>2.6905439800511199E-2</v>
      </c>
      <c r="AD908" s="17">
        <v>4.00863962509777E-2</v>
      </c>
      <c r="AE908" s="17">
        <v>9.3352758279024298E-2</v>
      </c>
      <c r="AF908" s="17">
        <v>2.16203206180429E-2</v>
      </c>
      <c r="AG908" s="17">
        <v>5.3072964821743202E-2</v>
      </c>
      <c r="AH908" s="17">
        <v>0.16354530615445101</v>
      </c>
      <c r="AI908" s="17">
        <v>3.5892085020598201E-2</v>
      </c>
      <c r="AJ908" s="17"/>
      <c r="AK908" s="17">
        <v>3.7250463747093602E-4</v>
      </c>
      <c r="AL908" s="17">
        <v>1.32037259079736E-2</v>
      </c>
      <c r="AM908" s="17">
        <v>6.6659396449383901E-2</v>
      </c>
      <c r="AN908" s="17">
        <v>2.2058209720831199E-2</v>
      </c>
      <c r="AO908" s="17">
        <v>4.7287930086737498E-2</v>
      </c>
      <c r="AP908" s="17">
        <v>1.39732763517593E-2</v>
      </c>
      <c r="AQ908" s="17">
        <v>1.0508776735396999E-2</v>
      </c>
      <c r="AR908" s="17"/>
      <c r="AS908" s="17">
        <v>2.1822096043776999E-2</v>
      </c>
      <c r="AT908" s="17" t="s">
        <v>107</v>
      </c>
      <c r="AU908" s="17"/>
      <c r="AV908" s="17" t="s">
        <v>107</v>
      </c>
      <c r="AW908" s="17">
        <v>3.1585887442376899E-2</v>
      </c>
      <c r="AX908" s="17">
        <v>1.510869455541E-2</v>
      </c>
      <c r="AY908" s="17"/>
      <c r="AZ908" s="17">
        <v>2.8611035378090802E-2</v>
      </c>
      <c r="BA908" s="17">
        <v>2.0780466016740499E-2</v>
      </c>
      <c r="BB908" s="17"/>
      <c r="BC908" s="17">
        <v>3.7788122518613201E-2</v>
      </c>
      <c r="BD908" s="17">
        <v>1.25074632566001E-2</v>
      </c>
      <c r="BE908" s="17"/>
      <c r="BF908" s="17">
        <v>2.1145277571259599E-2</v>
      </c>
      <c r="BG908" s="17">
        <v>7.9051376888697303E-2</v>
      </c>
      <c r="BH908" s="17"/>
      <c r="BI908" s="17">
        <v>2.1222161347627399E-2</v>
      </c>
      <c r="BJ908" s="17">
        <v>2.21425763146086E-2</v>
      </c>
      <c r="BK908" s="17"/>
      <c r="BL908" s="17">
        <v>5.5943743882474204E-4</v>
      </c>
      <c r="BM908" s="17">
        <v>1.5919218541336801E-2</v>
      </c>
      <c r="BN908" s="17">
        <v>3.6893495507123501E-2</v>
      </c>
      <c r="BO908" s="17">
        <v>4.1454595920978998E-2</v>
      </c>
    </row>
    <row r="909" spans="2:67" x14ac:dyDescent="0.35">
      <c r="B909" t="s">
        <v>421</v>
      </c>
      <c r="C909" s="17">
        <v>4.4102440234663698E-2</v>
      </c>
      <c r="D909" s="17">
        <v>6.49534695943137E-4</v>
      </c>
      <c r="E909" s="17">
        <v>0.13079935535529899</v>
      </c>
      <c r="F909" s="17">
        <v>0</v>
      </c>
      <c r="G909" s="17">
        <v>0</v>
      </c>
      <c r="H909" s="17" t="s">
        <v>107</v>
      </c>
      <c r="I909" s="17">
        <v>4.57879516119159E-2</v>
      </c>
      <c r="J909" s="17">
        <v>2.4110547044840501E-4</v>
      </c>
      <c r="K909" s="17">
        <v>0</v>
      </c>
      <c r="L909" s="17">
        <v>1.229298460326E-3</v>
      </c>
      <c r="M909" s="17">
        <v>7.9494787224323904E-2</v>
      </c>
      <c r="N909" s="17">
        <v>7.3366209340499104E-4</v>
      </c>
      <c r="O909" s="17">
        <v>0</v>
      </c>
      <c r="P909" s="17">
        <v>0</v>
      </c>
      <c r="Q909" s="17">
        <v>0</v>
      </c>
      <c r="R909" s="17">
        <v>0</v>
      </c>
      <c r="S909" s="17">
        <v>0</v>
      </c>
      <c r="T909" s="17"/>
      <c r="U909" s="17">
        <v>5.7238701558988199E-2</v>
      </c>
      <c r="V909" s="17">
        <v>0</v>
      </c>
      <c r="W909" s="17">
        <v>0</v>
      </c>
      <c r="X909" s="17">
        <v>8.1309054272658096E-2</v>
      </c>
      <c r="Y909" s="17"/>
      <c r="Z909" s="17">
        <v>7.2591892966324997E-2</v>
      </c>
      <c r="AA909" s="17">
        <v>0</v>
      </c>
      <c r="AB909" s="17">
        <v>0.124847285184328</v>
      </c>
      <c r="AC909" s="17">
        <v>0</v>
      </c>
      <c r="AD909" s="17">
        <v>0</v>
      </c>
      <c r="AE909" s="17">
        <v>0</v>
      </c>
      <c r="AF909" s="17">
        <v>3.9477617799166401E-3</v>
      </c>
      <c r="AG909" s="17">
        <v>2.4167432465475799E-3</v>
      </c>
      <c r="AH909" s="17">
        <v>2.16182971085951E-2</v>
      </c>
      <c r="AI909" s="17">
        <v>4.2477689657579698E-2</v>
      </c>
      <c r="AJ909" s="17"/>
      <c r="AK909" s="17">
        <v>2.5202912098522901E-3</v>
      </c>
      <c r="AL909" s="17">
        <v>0.21646202606578199</v>
      </c>
      <c r="AM909" s="17">
        <v>0</v>
      </c>
      <c r="AN909" s="17">
        <v>7.7000552649454601E-2</v>
      </c>
      <c r="AO909" s="17">
        <v>0</v>
      </c>
      <c r="AP909" s="17">
        <v>8.2928347719146798E-4</v>
      </c>
      <c r="AQ909" s="17">
        <v>1.8631721730594001E-3</v>
      </c>
      <c r="AR909" s="17"/>
      <c r="AS909" s="17">
        <v>4.4102440234663698E-2</v>
      </c>
      <c r="AT909" s="17" t="s">
        <v>107</v>
      </c>
      <c r="AU909" s="17"/>
      <c r="AV909" s="17" t="s">
        <v>107</v>
      </c>
      <c r="AW909" s="17">
        <v>4.7799519099063797E-2</v>
      </c>
      <c r="AX909" s="17">
        <v>4.1560397524243502E-2</v>
      </c>
      <c r="AY909" s="17"/>
      <c r="AZ909" s="17">
        <v>2.80772074791448E-3</v>
      </c>
      <c r="BA909" s="17">
        <v>5.0438307688662101E-2</v>
      </c>
      <c r="BB909" s="17"/>
      <c r="BC909" s="17">
        <v>1.3677308309781701E-4</v>
      </c>
      <c r="BD909" s="17">
        <v>6.97521562366714E-2</v>
      </c>
      <c r="BE909" s="17"/>
      <c r="BF909" s="17">
        <v>4.3662418565529298E-2</v>
      </c>
      <c r="BG909" s="17">
        <v>8.1309054272658096E-2</v>
      </c>
      <c r="BH909" s="17"/>
      <c r="BI909" s="17">
        <v>5.6421125899362302E-2</v>
      </c>
      <c r="BJ909" s="17">
        <v>3.7521897813215098E-2</v>
      </c>
      <c r="BK909" s="17"/>
      <c r="BL909" s="17">
        <v>1.29089117509485E-3</v>
      </c>
      <c r="BM909" s="17">
        <v>8.1527676185652001E-2</v>
      </c>
      <c r="BN909" s="17">
        <v>3.7197725363654802E-4</v>
      </c>
      <c r="BO909" s="17">
        <v>1.1435773619591401E-2</v>
      </c>
    </row>
    <row r="910" spans="2:67" x14ac:dyDescent="0.35">
      <c r="B910" t="s">
        <v>111</v>
      </c>
      <c r="C910" s="17">
        <v>0.138299392995335</v>
      </c>
      <c r="D910" s="17">
        <v>0.32324270804919503</v>
      </c>
      <c r="E910" s="17">
        <v>0.13916069669727699</v>
      </c>
      <c r="F910" s="17">
        <v>0</v>
      </c>
      <c r="G910" s="17">
        <v>5.1566095100692901E-3</v>
      </c>
      <c r="H910" s="17" t="s">
        <v>107</v>
      </c>
      <c r="I910" s="17">
        <v>0</v>
      </c>
      <c r="J910" s="17">
        <v>0.11697141405104799</v>
      </c>
      <c r="K910" s="17">
        <v>0</v>
      </c>
      <c r="L910" s="17">
        <v>0.38818338101175498</v>
      </c>
      <c r="M910" s="17">
        <v>2.4393798994227299E-2</v>
      </c>
      <c r="N910" s="17">
        <v>0.35446608678736302</v>
      </c>
      <c r="O910" s="17">
        <v>0</v>
      </c>
      <c r="P910" s="17">
        <v>0</v>
      </c>
      <c r="Q910" s="17">
        <v>0</v>
      </c>
      <c r="R910" s="17">
        <v>0</v>
      </c>
      <c r="S910" s="17">
        <v>1.5808959468764699E-3</v>
      </c>
      <c r="T910" s="17"/>
      <c r="U910" s="17">
        <v>0.15872468963288699</v>
      </c>
      <c r="V910" s="17">
        <v>7.8490880807915206E-2</v>
      </c>
      <c r="W910" s="17">
        <v>6.8463344162402406E-2</v>
      </c>
      <c r="X910" s="17">
        <v>6.48180751169629E-2</v>
      </c>
      <c r="Y910" s="17"/>
      <c r="Z910" s="17">
        <v>0.23197179103173299</v>
      </c>
      <c r="AA910" s="17">
        <v>0</v>
      </c>
      <c r="AB910" s="17">
        <v>0</v>
      </c>
      <c r="AC910" s="17">
        <v>0.25646613151219799</v>
      </c>
      <c r="AD910" s="17">
        <v>6.9058619219459897E-4</v>
      </c>
      <c r="AE910" s="17">
        <v>0.23359392607269</v>
      </c>
      <c r="AF910" s="17">
        <v>0</v>
      </c>
      <c r="AG910" s="17">
        <v>0.30946754037269403</v>
      </c>
      <c r="AH910" s="17">
        <v>8.1345410666056897E-2</v>
      </c>
      <c r="AI910" s="17">
        <v>5.75840577363824E-2</v>
      </c>
      <c r="AJ910" s="17"/>
      <c r="AK910" s="17">
        <v>0</v>
      </c>
      <c r="AL910" s="17">
        <v>0.15553642545324001</v>
      </c>
      <c r="AM910" s="17">
        <v>0.43428574486705501</v>
      </c>
      <c r="AN910" s="17">
        <v>7.6606336504669401E-2</v>
      </c>
      <c r="AO910" s="17">
        <v>6.5956471977331203E-3</v>
      </c>
      <c r="AP910" s="17">
        <v>0.119097901952072</v>
      </c>
      <c r="AQ910" s="17">
        <v>0.36268046672029097</v>
      </c>
      <c r="AR910" s="17"/>
      <c r="AS910" s="17">
        <v>0.138299392995335</v>
      </c>
      <c r="AT910" s="17" t="s">
        <v>107</v>
      </c>
      <c r="AU910" s="17"/>
      <c r="AV910" s="17" t="s">
        <v>107</v>
      </c>
      <c r="AW910" s="17">
        <v>1.5211813822279501E-2</v>
      </c>
      <c r="AX910" s="17">
        <v>0.22293212463464299</v>
      </c>
      <c r="AY910" s="17"/>
      <c r="AZ910" s="17">
        <v>6.02612333699842E-3</v>
      </c>
      <c r="BA910" s="17">
        <v>0.15859414047584899</v>
      </c>
      <c r="BB910" s="17"/>
      <c r="BC910" s="17">
        <v>0.16360801221959401</v>
      </c>
      <c r="BD910" s="17">
        <v>0.123534260619036</v>
      </c>
      <c r="BE910" s="17"/>
      <c r="BF910" s="17">
        <v>0.13916841515655701</v>
      </c>
      <c r="BG910" s="17">
        <v>6.48180751169629E-2</v>
      </c>
      <c r="BH910" s="17"/>
      <c r="BI910" s="17">
        <v>0.12244772228824399</v>
      </c>
      <c r="BJ910" s="17">
        <v>0.146767227501233</v>
      </c>
      <c r="BK910" s="17"/>
      <c r="BL910" s="17">
        <v>0.52786095063543104</v>
      </c>
      <c r="BM910" s="17">
        <v>0.141029390092234</v>
      </c>
      <c r="BN910" s="17">
        <v>8.9550284143667894E-3</v>
      </c>
      <c r="BO910" s="17">
        <v>1.4666393686107301E-3</v>
      </c>
    </row>
    <row r="911" spans="2:67" x14ac:dyDescent="0.35">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17"/>
      <c r="BB911" s="17"/>
      <c r="BC911" s="17"/>
      <c r="BD911" s="17"/>
      <c r="BE911" s="17"/>
      <c r="BF911" s="17"/>
      <c r="BG911" s="17"/>
      <c r="BH911" s="17"/>
      <c r="BI911" s="17"/>
      <c r="BJ911" s="17"/>
      <c r="BK911" s="17"/>
      <c r="BL911" s="17"/>
      <c r="BM911" s="17"/>
      <c r="BN911" s="17"/>
      <c r="BO911" s="17"/>
    </row>
    <row r="912" spans="2:67" x14ac:dyDescent="0.35">
      <c r="B912" s="6" t="s">
        <v>423</v>
      </c>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17"/>
      <c r="BB912" s="17"/>
      <c r="BC912" s="17"/>
      <c r="BD912" s="17"/>
      <c r="BE912" s="17"/>
      <c r="BF912" s="17"/>
      <c r="BG912" s="17"/>
      <c r="BH912" s="17"/>
      <c r="BI912" s="17"/>
      <c r="BJ912" s="17"/>
      <c r="BK912" s="17"/>
      <c r="BL912" s="17"/>
      <c r="BM912" s="17"/>
      <c r="BN912" s="17"/>
      <c r="BO912" s="17"/>
    </row>
    <row r="913" spans="2:67" x14ac:dyDescent="0.35">
      <c r="B913" s="24" t="s">
        <v>721</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17"/>
      <c r="BB913" s="17"/>
      <c r="BC913" s="17"/>
      <c r="BD913" s="17"/>
      <c r="BE913" s="17"/>
      <c r="BF913" s="17"/>
      <c r="BG913" s="17"/>
      <c r="BH913" s="17"/>
      <c r="BI913" s="17"/>
      <c r="BJ913" s="17"/>
      <c r="BK913" s="17"/>
      <c r="BL913" s="17"/>
      <c r="BM913" s="17"/>
      <c r="BN913" s="17"/>
      <c r="BO913" s="17"/>
    </row>
    <row r="914" spans="2:67" x14ac:dyDescent="0.35">
      <c r="B914" t="s">
        <v>417</v>
      </c>
      <c r="C914" s="17">
        <v>4.9052262974824401E-2</v>
      </c>
      <c r="D914" s="17">
        <v>0</v>
      </c>
      <c r="E914" s="17">
        <v>4.2679743663925698E-2</v>
      </c>
      <c r="F914" s="17">
        <v>0.46464773177318802</v>
      </c>
      <c r="G914" s="17">
        <v>0</v>
      </c>
      <c r="H914" s="17">
        <v>0</v>
      </c>
      <c r="I914" s="17">
        <v>0</v>
      </c>
      <c r="J914" s="17">
        <v>0</v>
      </c>
      <c r="K914" s="17">
        <v>0</v>
      </c>
      <c r="L914" s="17">
        <v>0</v>
      </c>
      <c r="M914" s="17">
        <v>9.3777657809450896E-2</v>
      </c>
      <c r="N914" s="17">
        <v>0</v>
      </c>
      <c r="O914" s="17">
        <v>0</v>
      </c>
      <c r="P914" s="17">
        <v>0</v>
      </c>
      <c r="Q914" s="17">
        <v>0</v>
      </c>
      <c r="R914" s="17">
        <v>0</v>
      </c>
      <c r="S914" s="17">
        <v>0</v>
      </c>
      <c r="T914" s="17"/>
      <c r="U914" s="17">
        <v>5.7668025609380301E-2</v>
      </c>
      <c r="V914" s="17">
        <v>3.6279597272695203E-2</v>
      </c>
      <c r="W914" s="17">
        <v>0</v>
      </c>
      <c r="X914" s="17">
        <v>0</v>
      </c>
      <c r="Y914" s="17"/>
      <c r="Z914" s="17">
        <v>7.8393774334537605E-2</v>
      </c>
      <c r="AA914" s="17">
        <v>0</v>
      </c>
      <c r="AB914" s="17">
        <v>0</v>
      </c>
      <c r="AC914" s="17">
        <v>0.19693286950457001</v>
      </c>
      <c r="AD914" s="17">
        <v>0.12638179975272701</v>
      </c>
      <c r="AE914" s="17">
        <v>0</v>
      </c>
      <c r="AF914" s="17">
        <v>0</v>
      </c>
      <c r="AG914" s="17">
        <v>0</v>
      </c>
      <c r="AH914" s="17">
        <v>0</v>
      </c>
      <c r="AI914" s="17">
        <v>0</v>
      </c>
      <c r="AJ914" s="17"/>
      <c r="AK914" s="17">
        <v>0</v>
      </c>
      <c r="AL914" s="17">
        <v>0</v>
      </c>
      <c r="AM914" s="17">
        <v>8.6741385543545199E-2</v>
      </c>
      <c r="AN914" s="17">
        <v>9.6803443676101497E-2</v>
      </c>
      <c r="AO914" s="17">
        <v>0.11534540863603999</v>
      </c>
      <c r="AP914" s="17">
        <v>0</v>
      </c>
      <c r="AQ914" s="17">
        <v>0</v>
      </c>
      <c r="AR914" s="17"/>
      <c r="AS914" s="17">
        <v>4.9052262974824401E-2</v>
      </c>
      <c r="AT914" s="17" t="s">
        <v>107</v>
      </c>
      <c r="AU914" s="17"/>
      <c r="AV914" s="17">
        <v>9.2732183227429293E-2</v>
      </c>
      <c r="AW914" s="17">
        <v>0</v>
      </c>
      <c r="AX914" s="17" t="s">
        <v>107</v>
      </c>
      <c r="AY914" s="17"/>
      <c r="AZ914" s="17">
        <v>0</v>
      </c>
      <c r="BA914" s="17">
        <v>6.9423083698174806E-2</v>
      </c>
      <c r="BB914" s="17"/>
      <c r="BC914" s="17">
        <v>7.2312426409058703E-2</v>
      </c>
      <c r="BD914" s="17">
        <v>3.4934529567002298E-2</v>
      </c>
      <c r="BE914" s="17"/>
      <c r="BF914" s="17">
        <v>4.9841658364152698E-2</v>
      </c>
      <c r="BG914" s="17">
        <v>0</v>
      </c>
      <c r="BH914" s="17"/>
      <c r="BI914" s="17">
        <v>1.6144004955566098E-2</v>
      </c>
      <c r="BJ914" s="17">
        <v>7.8516005493996704E-2</v>
      </c>
      <c r="BK914" s="17"/>
      <c r="BL914" s="17">
        <v>0.73066429371286901</v>
      </c>
      <c r="BM914" s="17">
        <v>1.57069974766475E-2</v>
      </c>
      <c r="BN914" s="17">
        <v>0</v>
      </c>
      <c r="BO914" s="17">
        <v>0</v>
      </c>
    </row>
    <row r="915" spans="2:67" x14ac:dyDescent="0.35">
      <c r="B915" t="s">
        <v>167</v>
      </c>
      <c r="C915" s="17">
        <v>0.54281426915430497</v>
      </c>
      <c r="D915" s="17">
        <v>0.51225400868407001</v>
      </c>
      <c r="E915" s="17">
        <v>0.53646868154226901</v>
      </c>
      <c r="F915" s="17">
        <v>6.7319867317847297E-3</v>
      </c>
      <c r="G915" s="17">
        <v>0.804557617098977</v>
      </c>
      <c r="H915" s="17">
        <v>0.90023501196643396</v>
      </c>
      <c r="I915" s="17">
        <v>3.1967990369247698E-3</v>
      </c>
      <c r="J915" s="17">
        <v>0.86119402962580405</v>
      </c>
      <c r="K915" s="17">
        <v>0</v>
      </c>
      <c r="L915" s="17">
        <v>0.449718665505493</v>
      </c>
      <c r="M915" s="17">
        <v>0.58410979566156696</v>
      </c>
      <c r="N915" s="17">
        <v>0.78424854412227596</v>
      </c>
      <c r="O915" s="17">
        <v>2.80503050025958E-2</v>
      </c>
      <c r="P915" s="17">
        <v>0.78996854776576497</v>
      </c>
      <c r="Q915" s="17">
        <v>2.9930995895998901E-3</v>
      </c>
      <c r="R915" s="17">
        <v>0.76501334968775103</v>
      </c>
      <c r="S915" s="17">
        <v>0</v>
      </c>
      <c r="T915" s="17"/>
      <c r="U915" s="17">
        <v>0.61864649359289603</v>
      </c>
      <c r="V915" s="17">
        <v>0.39203492963974101</v>
      </c>
      <c r="W915" s="17">
        <v>0.238151605200984</v>
      </c>
      <c r="X915" s="17">
        <v>0.17409130941687301</v>
      </c>
      <c r="Y915" s="17"/>
      <c r="Z915" s="17">
        <v>0.68779348617215996</v>
      </c>
      <c r="AA915" s="17">
        <v>0.561011596220653</v>
      </c>
      <c r="AB915" s="17">
        <v>0.56378658635375201</v>
      </c>
      <c r="AC915" s="17">
        <v>0.479465822699637</v>
      </c>
      <c r="AD915" s="17">
        <v>0.12525298308729901</v>
      </c>
      <c r="AE915" s="17">
        <v>0.61870152229393605</v>
      </c>
      <c r="AF915" s="17">
        <v>0.20745490580374201</v>
      </c>
      <c r="AG915" s="17">
        <v>0.69048940655192503</v>
      </c>
      <c r="AH915" s="17">
        <v>0.268257531077289</v>
      </c>
      <c r="AI915" s="17">
        <v>0.10683315397890999</v>
      </c>
      <c r="AJ915" s="17"/>
      <c r="AK915" s="17">
        <v>0.69806682587281199</v>
      </c>
      <c r="AL915" s="17">
        <v>0.53561023129732199</v>
      </c>
      <c r="AM915" s="17">
        <v>0.71032420913481498</v>
      </c>
      <c r="AN915" s="17">
        <v>0.56463551725388506</v>
      </c>
      <c r="AO915" s="17">
        <v>0.43524894897599598</v>
      </c>
      <c r="AP915" s="17">
        <v>0.52486257869366004</v>
      </c>
      <c r="AQ915" s="17">
        <v>0.164519498382831</v>
      </c>
      <c r="AR915" s="17"/>
      <c r="AS915" s="17">
        <v>0.54281426915430497</v>
      </c>
      <c r="AT915" s="17" t="s">
        <v>107</v>
      </c>
      <c r="AU915" s="17"/>
      <c r="AV915" s="17">
        <v>0.44583785299736101</v>
      </c>
      <c r="AW915" s="17">
        <v>0.65171814627168101</v>
      </c>
      <c r="AX915" s="17" t="s">
        <v>107</v>
      </c>
      <c r="AY915" s="17"/>
      <c r="AZ915" s="17">
        <v>0.485380906160228</v>
      </c>
      <c r="BA915" s="17">
        <v>0.56666566091765602</v>
      </c>
      <c r="BB915" s="17"/>
      <c r="BC915" s="17">
        <v>0.501408778998504</v>
      </c>
      <c r="BD915" s="17">
        <v>0.567945290838334</v>
      </c>
      <c r="BE915" s="17"/>
      <c r="BF915" s="17">
        <v>0.54874810760953896</v>
      </c>
      <c r="BG915" s="17">
        <v>0.17409130941687301</v>
      </c>
      <c r="BH915" s="17"/>
      <c r="BI915" s="17">
        <v>0.55661926214224</v>
      </c>
      <c r="BJ915" s="17">
        <v>0.53045424819429399</v>
      </c>
      <c r="BK915" s="17"/>
      <c r="BL915" s="17">
        <v>1.7309218115898601E-2</v>
      </c>
      <c r="BM915" s="17">
        <v>0.60714279189078102</v>
      </c>
      <c r="BN915" s="17">
        <v>0.55351167465736195</v>
      </c>
      <c r="BO915" s="17">
        <v>0.46857165348567997</v>
      </c>
    </row>
    <row r="916" spans="2:67" x14ac:dyDescent="0.35">
      <c r="B916" t="s">
        <v>418</v>
      </c>
      <c r="C916" s="17">
        <v>0.24496123918982499</v>
      </c>
      <c r="D916" s="17">
        <v>0.44318221352577197</v>
      </c>
      <c r="E916" s="17">
        <v>0.23282637216015001</v>
      </c>
      <c r="F916" s="17">
        <v>0.50312867789664295</v>
      </c>
      <c r="G916" s="17">
        <v>2.2900662838403099E-2</v>
      </c>
      <c r="H916" s="17">
        <v>9.9764988033565594E-2</v>
      </c>
      <c r="I916" s="17">
        <v>2.55743922953981E-2</v>
      </c>
      <c r="J916" s="17">
        <v>0.104271497329085</v>
      </c>
      <c r="K916" s="17">
        <v>1</v>
      </c>
      <c r="L916" s="17">
        <v>0.43025276407052099</v>
      </c>
      <c r="M916" s="17">
        <v>9.8162820391175201E-2</v>
      </c>
      <c r="N916" s="17">
        <v>0.20276051027133399</v>
      </c>
      <c r="O916" s="17">
        <v>0.94196574941815303</v>
      </c>
      <c r="P916" s="17">
        <v>0.18813373392374999</v>
      </c>
      <c r="Q916" s="17">
        <v>0.49850345020519998</v>
      </c>
      <c r="R916" s="17">
        <v>0.212017113343412</v>
      </c>
      <c r="S916" s="17">
        <v>0.33333333333333298</v>
      </c>
      <c r="T916" s="17"/>
      <c r="U916" s="17">
        <v>0.235665656315411</v>
      </c>
      <c r="V916" s="17">
        <v>0.23427960945155399</v>
      </c>
      <c r="W916" s="17">
        <v>0.36509710964460401</v>
      </c>
      <c r="X916" s="17">
        <v>0.38659217641238502</v>
      </c>
      <c r="Y916" s="17"/>
      <c r="Z916" s="17">
        <v>0.233812739493302</v>
      </c>
      <c r="AA916" s="17">
        <v>0.28356415211638902</v>
      </c>
      <c r="AB916" s="17">
        <v>7.2062791270439297E-2</v>
      </c>
      <c r="AC916" s="17">
        <v>0.29841644619261798</v>
      </c>
      <c r="AD916" s="17">
        <v>0.23260830159989099</v>
      </c>
      <c r="AE916" s="17">
        <v>6.4727811986744793E-2</v>
      </c>
      <c r="AF916" s="17">
        <v>0.69224206439372005</v>
      </c>
      <c r="AG916" s="17">
        <v>0.14239747905824801</v>
      </c>
      <c r="AH916" s="17">
        <v>0.51780702413226998</v>
      </c>
      <c r="AI916" s="17">
        <v>0.41431266501804498</v>
      </c>
      <c r="AJ916" s="17"/>
      <c r="AK916" s="17">
        <v>0.230814738937587</v>
      </c>
      <c r="AL916" s="17">
        <v>0.135212904004927</v>
      </c>
      <c r="AM916" s="17">
        <v>0.120651499279862</v>
      </c>
      <c r="AN916" s="17">
        <v>0.11282391729373301</v>
      </c>
      <c r="AO916" s="17">
        <v>0.18236366633180301</v>
      </c>
      <c r="AP916" s="17">
        <v>0.37380591634476201</v>
      </c>
      <c r="AQ916" s="17">
        <v>0.79225602490311797</v>
      </c>
      <c r="AR916" s="17"/>
      <c r="AS916" s="17">
        <v>0.24496123918982499</v>
      </c>
      <c r="AT916" s="17" t="s">
        <v>107</v>
      </c>
      <c r="AU916" s="17"/>
      <c r="AV916" s="17">
        <v>0.260290467838454</v>
      </c>
      <c r="AW916" s="17">
        <v>0.227746616303032</v>
      </c>
      <c r="AX916" s="17" t="s">
        <v>107</v>
      </c>
      <c r="AY916" s="17"/>
      <c r="AZ916" s="17">
        <v>0.32270865094443302</v>
      </c>
      <c r="BA916" s="17">
        <v>0.212673664865874</v>
      </c>
      <c r="BB916" s="17"/>
      <c r="BC916" s="17">
        <v>0.28668590268649302</v>
      </c>
      <c r="BD916" s="17">
        <v>0.21963649555925899</v>
      </c>
      <c r="BE916" s="17"/>
      <c r="BF916" s="17">
        <v>0.242681980251514</v>
      </c>
      <c r="BG916" s="17">
        <v>0.38659217641238502</v>
      </c>
      <c r="BH916" s="17"/>
      <c r="BI916" s="17">
        <v>0.28376862657534302</v>
      </c>
      <c r="BJ916" s="17">
        <v>0.210215830633117</v>
      </c>
      <c r="BK916" s="17"/>
      <c r="BL916" s="17">
        <v>2.8965228489211E-3</v>
      </c>
      <c r="BM916" s="17">
        <v>0.261164120664168</v>
      </c>
      <c r="BN916" s="17">
        <v>0.32219115581123597</v>
      </c>
      <c r="BO916" s="17">
        <v>4.9159942264568698E-2</v>
      </c>
    </row>
    <row r="917" spans="2:67" x14ac:dyDescent="0.35">
      <c r="B917" t="s">
        <v>419</v>
      </c>
      <c r="C917" s="17">
        <v>8.7308410577649306E-2</v>
      </c>
      <c r="D917" s="17">
        <v>3.2259303722065202E-2</v>
      </c>
      <c r="E917" s="17">
        <v>0.17122737270497801</v>
      </c>
      <c r="F917" s="17">
        <v>1.9721329256854801E-2</v>
      </c>
      <c r="G917" s="17">
        <v>0.17123359462165699</v>
      </c>
      <c r="H917" s="17">
        <v>0</v>
      </c>
      <c r="I917" s="17">
        <v>0.45042892174060201</v>
      </c>
      <c r="J917" s="17">
        <v>1.7267236522555501E-2</v>
      </c>
      <c r="K917" s="17">
        <v>0</v>
      </c>
      <c r="L917" s="17">
        <v>0.114953365900612</v>
      </c>
      <c r="M917" s="17">
        <v>6.7610562899714996E-2</v>
      </c>
      <c r="N917" s="17">
        <v>5.8867684904864402E-3</v>
      </c>
      <c r="O917" s="17">
        <v>2.80503050025958E-2</v>
      </c>
      <c r="P917" s="17">
        <v>1.9396047278244798E-2</v>
      </c>
      <c r="Q917" s="17">
        <v>1.5470806086594799E-2</v>
      </c>
      <c r="R917" s="17">
        <v>2.29695369688372E-2</v>
      </c>
      <c r="S917" s="17">
        <v>0</v>
      </c>
      <c r="T917" s="17"/>
      <c r="U917" s="17">
        <v>3.9184130434645699E-2</v>
      </c>
      <c r="V917" s="17">
        <v>0.207146661276325</v>
      </c>
      <c r="W917" s="17">
        <v>0.21305594576249401</v>
      </c>
      <c r="X917" s="17">
        <v>0.23806528822638301</v>
      </c>
      <c r="Y917" s="17"/>
      <c r="Z917" s="17">
        <v>0</v>
      </c>
      <c r="AA917" s="17">
        <v>5.4436364898347599E-2</v>
      </c>
      <c r="AB917" s="17">
        <v>0.18690196412919399</v>
      </c>
      <c r="AC917" s="17">
        <v>9.1431895352970805E-3</v>
      </c>
      <c r="AD917" s="17">
        <v>0.48842340436925202</v>
      </c>
      <c r="AE917" s="17">
        <v>6.2361278083967298E-2</v>
      </c>
      <c r="AF917" s="17">
        <v>5.63875974561402E-2</v>
      </c>
      <c r="AG917" s="17">
        <v>0.113813422907902</v>
      </c>
      <c r="AH917" s="17">
        <v>0.117110213071745</v>
      </c>
      <c r="AI917" s="17">
        <v>0.264548939684975</v>
      </c>
      <c r="AJ917" s="17"/>
      <c r="AK917" s="17">
        <v>6.9322266696049503E-2</v>
      </c>
      <c r="AL917" s="17">
        <v>0.142292768223864</v>
      </c>
      <c r="AM917" s="17">
        <v>3.81554224115188E-2</v>
      </c>
      <c r="AN917" s="17">
        <v>3.75325554431079E-2</v>
      </c>
      <c r="AO917" s="17">
        <v>0.20705509686144399</v>
      </c>
      <c r="AP917" s="17">
        <v>9.2990455626275503E-2</v>
      </c>
      <c r="AQ917" s="17">
        <v>1.8262098287680901E-2</v>
      </c>
      <c r="AR917" s="17"/>
      <c r="AS917" s="17">
        <v>8.7308410577649306E-2</v>
      </c>
      <c r="AT917" s="17" t="s">
        <v>107</v>
      </c>
      <c r="AU917" s="17"/>
      <c r="AV917" s="17">
        <v>0.13760588529680901</v>
      </c>
      <c r="AW917" s="17">
        <v>3.0824677488721801E-2</v>
      </c>
      <c r="AX917" s="17" t="s">
        <v>107</v>
      </c>
      <c r="AY917" s="17"/>
      <c r="AZ917" s="17">
        <v>7.3769777558718205E-2</v>
      </c>
      <c r="BA917" s="17">
        <v>9.29308436590634E-2</v>
      </c>
      <c r="BB917" s="17"/>
      <c r="BC917" s="17">
        <v>0.112801002072227</v>
      </c>
      <c r="BD917" s="17">
        <v>7.1835707145769603E-2</v>
      </c>
      <c r="BE917" s="17"/>
      <c r="BF917" s="17">
        <v>8.4882288378424195E-2</v>
      </c>
      <c r="BG917" s="17">
        <v>0.23806528822638301</v>
      </c>
      <c r="BH917" s="17"/>
      <c r="BI917" s="17">
        <v>4.8981994155624403E-2</v>
      </c>
      <c r="BJ917" s="17">
        <v>0.12162319152048399</v>
      </c>
      <c r="BK917" s="17"/>
      <c r="BL917" s="17">
        <v>1.0275770718012999E-3</v>
      </c>
      <c r="BM917" s="17">
        <v>3.6353791533867003E-2</v>
      </c>
      <c r="BN917" s="17">
        <v>0.112172062501757</v>
      </c>
      <c r="BO917" s="17">
        <v>0.29698079288524498</v>
      </c>
    </row>
    <row r="918" spans="2:67" x14ac:dyDescent="0.35">
      <c r="B918" t="s">
        <v>420</v>
      </c>
      <c r="C918" s="17">
        <v>3.05399480282002E-2</v>
      </c>
      <c r="D918" s="17">
        <v>1.09747259303175E-2</v>
      </c>
      <c r="E918" s="17">
        <v>1.0437773427588899E-2</v>
      </c>
      <c r="F918" s="17">
        <v>4.8085619512748101E-3</v>
      </c>
      <c r="G918" s="17">
        <v>0</v>
      </c>
      <c r="H918" s="17">
        <v>0</v>
      </c>
      <c r="I918" s="17">
        <v>0.46803200963075198</v>
      </c>
      <c r="J918" s="17">
        <v>1.5294567735659801E-2</v>
      </c>
      <c r="K918" s="17">
        <v>0</v>
      </c>
      <c r="L918" s="17">
        <v>1.69173484112485E-3</v>
      </c>
      <c r="M918" s="17">
        <v>3.5407217091658699E-2</v>
      </c>
      <c r="N918" s="17">
        <v>6.2925713656256004E-3</v>
      </c>
      <c r="O918" s="17">
        <v>1.9336405766558901E-3</v>
      </c>
      <c r="P918" s="17">
        <v>0</v>
      </c>
      <c r="Q918" s="17">
        <v>9.9769986319996409E-4</v>
      </c>
      <c r="R918" s="17">
        <v>0</v>
      </c>
      <c r="S918" s="17">
        <v>0.66666666666666696</v>
      </c>
      <c r="T918" s="17"/>
      <c r="U918" s="17">
        <v>0</v>
      </c>
      <c r="V918" s="17">
        <v>0.10223929401701801</v>
      </c>
      <c r="W918" s="17">
        <v>0.13739941729527999</v>
      </c>
      <c r="X918" s="17">
        <v>8.8959964812799899E-2</v>
      </c>
      <c r="Y918" s="17"/>
      <c r="Z918" s="17">
        <v>0</v>
      </c>
      <c r="AA918" s="17">
        <v>5.4436364898347599E-2</v>
      </c>
      <c r="AB918" s="17">
        <v>3.7785177841550902E-2</v>
      </c>
      <c r="AC918" s="17">
        <v>1.56621753106377E-2</v>
      </c>
      <c r="AD918" s="17">
        <v>2.55685428913234E-2</v>
      </c>
      <c r="AE918" s="17">
        <v>4.1564158071131299E-2</v>
      </c>
      <c r="AF918" s="17">
        <v>4.0199740707798803E-2</v>
      </c>
      <c r="AG918" s="17">
        <v>8.9193065567682497E-3</v>
      </c>
      <c r="AH918" s="17">
        <v>8.6430844902410195E-2</v>
      </c>
      <c r="AI918" s="17">
        <v>0.114664389036278</v>
      </c>
      <c r="AJ918" s="17"/>
      <c r="AK918" s="17">
        <v>4.5519742247296602E-4</v>
      </c>
      <c r="AL918" s="17">
        <v>0.18547454869013699</v>
      </c>
      <c r="AM918" s="17">
        <v>4.3615694537235197E-2</v>
      </c>
      <c r="AN918" s="17">
        <v>4.5418307394104801E-3</v>
      </c>
      <c r="AO918" s="17">
        <v>4.2737959163174501E-2</v>
      </c>
      <c r="AP918" s="17">
        <v>6.3708312083906498E-3</v>
      </c>
      <c r="AQ918" s="17">
        <v>2.0901901327081598E-2</v>
      </c>
      <c r="AR918" s="17"/>
      <c r="AS918" s="17">
        <v>3.05399480282002E-2</v>
      </c>
      <c r="AT918" s="17" t="s">
        <v>107</v>
      </c>
      <c r="AU918" s="17"/>
      <c r="AV918" s="17">
        <v>3.3991235983529003E-2</v>
      </c>
      <c r="AW918" s="17">
        <v>2.6664174368184398E-2</v>
      </c>
      <c r="AX918" s="17" t="s">
        <v>107</v>
      </c>
      <c r="AY918" s="17"/>
      <c r="AZ918" s="17">
        <v>6.7430759872643797E-2</v>
      </c>
      <c r="BA918" s="17">
        <v>1.52196331467499E-2</v>
      </c>
      <c r="BB918" s="17"/>
      <c r="BC918" s="17">
        <v>2.1581222190216801E-2</v>
      </c>
      <c r="BD918" s="17">
        <v>3.5977437898467697E-2</v>
      </c>
      <c r="BE918" s="17"/>
      <c r="BF918" s="17">
        <v>2.9599797888380599E-2</v>
      </c>
      <c r="BG918" s="17">
        <v>8.8959964812799899E-2</v>
      </c>
      <c r="BH918" s="17"/>
      <c r="BI918" s="17">
        <v>1.2147828937968201E-2</v>
      </c>
      <c r="BJ918" s="17">
        <v>4.7006959467682102E-2</v>
      </c>
      <c r="BK918" s="17"/>
      <c r="BL918" s="17">
        <v>1.27851992939231E-2</v>
      </c>
      <c r="BM918" s="17">
        <v>1.8419032114339099E-2</v>
      </c>
      <c r="BN918" s="17">
        <v>7.6003299817956798E-3</v>
      </c>
      <c r="BO918" s="17">
        <v>0.178667525811815</v>
      </c>
    </row>
    <row r="919" spans="2:67" x14ac:dyDescent="0.35">
      <c r="B919" t="s">
        <v>421</v>
      </c>
      <c r="C919" s="17">
        <v>2.25316627568539E-2</v>
      </c>
      <c r="D919" s="17">
        <v>6.6487406888730903E-4</v>
      </c>
      <c r="E919" s="17">
        <v>6.5209702131047501E-4</v>
      </c>
      <c r="F919" s="17">
        <v>0</v>
      </c>
      <c r="G919" s="17">
        <v>0</v>
      </c>
      <c r="H919" s="17">
        <v>0</v>
      </c>
      <c r="I919" s="17">
        <v>6.3935980738495397E-3</v>
      </c>
      <c r="J919" s="17">
        <v>4.9316719672391198E-4</v>
      </c>
      <c r="K919" s="17">
        <v>0</v>
      </c>
      <c r="L919" s="17">
        <v>8.4586742056242303E-4</v>
      </c>
      <c r="M919" s="17">
        <v>9.4554049292954107E-2</v>
      </c>
      <c r="N919" s="17">
        <v>4.05802875139167E-4</v>
      </c>
      <c r="O919" s="17">
        <v>0</v>
      </c>
      <c r="P919" s="17">
        <v>1.2508355161204301E-3</v>
      </c>
      <c r="Q919" s="17">
        <v>0</v>
      </c>
      <c r="R919" s="17">
        <v>0</v>
      </c>
      <c r="S919" s="17">
        <v>0</v>
      </c>
      <c r="T919" s="17"/>
      <c r="U919" s="17">
        <v>3.02631734033115E-2</v>
      </c>
      <c r="V919" s="17">
        <v>0</v>
      </c>
      <c r="W919" s="17">
        <v>0</v>
      </c>
      <c r="X919" s="17">
        <v>5.0006118858690003E-2</v>
      </c>
      <c r="Y919" s="17"/>
      <c r="Z919" s="17">
        <v>0</v>
      </c>
      <c r="AA919" s="17">
        <v>0</v>
      </c>
      <c r="AB919" s="17">
        <v>0.13946348040506401</v>
      </c>
      <c r="AC919" s="17">
        <v>0</v>
      </c>
      <c r="AD919" s="17">
        <v>1.0192939450465301E-3</v>
      </c>
      <c r="AE919" s="17">
        <v>0</v>
      </c>
      <c r="AF919" s="17">
        <v>2.6973616496827001E-3</v>
      </c>
      <c r="AG919" s="17">
        <v>4.2709008326719897E-3</v>
      </c>
      <c r="AH919" s="17">
        <v>6.5747155015401402E-3</v>
      </c>
      <c r="AI919" s="17">
        <v>3.89971398125726E-2</v>
      </c>
      <c r="AJ919" s="17"/>
      <c r="AK919" s="17">
        <v>1.3409710710784099E-3</v>
      </c>
      <c r="AL919" s="17">
        <v>1.4095477837494201E-3</v>
      </c>
      <c r="AM919" s="17">
        <v>0</v>
      </c>
      <c r="AN919" s="17">
        <v>9.7204164759350495E-2</v>
      </c>
      <c r="AO919" s="17">
        <v>0</v>
      </c>
      <c r="AP919" s="17">
        <v>5.2958093348321996E-4</v>
      </c>
      <c r="AQ919" s="17">
        <v>2.43363548442741E-3</v>
      </c>
      <c r="AR919" s="17"/>
      <c r="AS919" s="17">
        <v>2.25316627568539E-2</v>
      </c>
      <c r="AT919" s="17" t="s">
        <v>107</v>
      </c>
      <c r="AU919" s="17"/>
      <c r="AV919" s="17">
        <v>0</v>
      </c>
      <c r="AW919" s="17">
        <v>4.7834571746101402E-2</v>
      </c>
      <c r="AX919" s="17" t="s">
        <v>107</v>
      </c>
      <c r="AY919" s="17"/>
      <c r="AZ919" s="17">
        <v>1.52777260163056E-3</v>
      </c>
      <c r="BA919" s="17">
        <v>3.1254328234379299E-2</v>
      </c>
      <c r="BB919" s="17"/>
      <c r="BC919" s="17">
        <v>1.54248099468374E-4</v>
      </c>
      <c r="BD919" s="17">
        <v>3.6113612659419501E-2</v>
      </c>
      <c r="BE919" s="17"/>
      <c r="BF919" s="17">
        <v>2.2089517835176702E-2</v>
      </c>
      <c r="BG919" s="17">
        <v>5.0006118858690003E-2</v>
      </c>
      <c r="BH919" s="17"/>
      <c r="BI919" s="17">
        <v>4.7567228334608802E-2</v>
      </c>
      <c r="BJ919" s="17">
        <v>1.1657601561252699E-4</v>
      </c>
      <c r="BK919" s="17"/>
      <c r="BL919" s="17">
        <v>0</v>
      </c>
      <c r="BM919" s="17">
        <v>4.50205644353922E-2</v>
      </c>
      <c r="BN919" s="17">
        <v>4.5470443936364801E-4</v>
      </c>
      <c r="BO919" s="17">
        <v>5.0377196226755903E-3</v>
      </c>
    </row>
    <row r="920" spans="2:67" x14ac:dyDescent="0.35">
      <c r="B920" t="s">
        <v>104</v>
      </c>
      <c r="C920" s="17">
        <v>2.2792207318342299E-2</v>
      </c>
      <c r="D920" s="17">
        <v>6.6487406888730903E-4</v>
      </c>
      <c r="E920" s="17">
        <v>5.7079594797773197E-3</v>
      </c>
      <c r="F920" s="17">
        <v>9.6171239025496201E-4</v>
      </c>
      <c r="G920" s="17">
        <v>1.3081254409623799E-3</v>
      </c>
      <c r="H920" s="17">
        <v>0</v>
      </c>
      <c r="I920" s="17">
        <v>4.6374279222473197E-2</v>
      </c>
      <c r="J920" s="17">
        <v>1.4795015901717401E-3</v>
      </c>
      <c r="K920" s="17">
        <v>0</v>
      </c>
      <c r="L920" s="17">
        <v>2.5376022616872699E-3</v>
      </c>
      <c r="M920" s="17">
        <v>2.6377896853479001E-2</v>
      </c>
      <c r="N920" s="17">
        <v>4.05802875139167E-4</v>
      </c>
      <c r="O920" s="17">
        <v>0</v>
      </c>
      <c r="P920" s="17">
        <v>1.2508355161204301E-3</v>
      </c>
      <c r="Q920" s="17">
        <v>0.482034944255405</v>
      </c>
      <c r="R920" s="17">
        <v>0</v>
      </c>
      <c r="S920" s="17">
        <v>0</v>
      </c>
      <c r="T920" s="17"/>
      <c r="U920" s="17">
        <v>1.8572520644355699E-2</v>
      </c>
      <c r="V920" s="17">
        <v>2.8019908342667099E-2</v>
      </c>
      <c r="W920" s="17">
        <v>4.6295922096638201E-2</v>
      </c>
      <c r="X920" s="17">
        <v>6.22851422728685E-2</v>
      </c>
      <c r="Y920" s="17"/>
      <c r="Z920" s="17">
        <v>0</v>
      </c>
      <c r="AA920" s="17">
        <v>4.6551521866262997E-2</v>
      </c>
      <c r="AB920" s="17">
        <v>0</v>
      </c>
      <c r="AC920" s="17">
        <v>3.7949675723951502E-4</v>
      </c>
      <c r="AD920" s="17">
        <v>7.4567435446056798E-4</v>
      </c>
      <c r="AE920" s="17">
        <v>0.21264522956422</v>
      </c>
      <c r="AF920" s="17">
        <v>1.0183299889162799E-3</v>
      </c>
      <c r="AG920" s="17">
        <v>4.0109484092484299E-2</v>
      </c>
      <c r="AH920" s="17">
        <v>3.8196713147461299E-3</v>
      </c>
      <c r="AI920" s="17">
        <v>6.06437124692202E-2</v>
      </c>
      <c r="AJ920" s="17"/>
      <c r="AK920" s="17">
        <v>0</v>
      </c>
      <c r="AL920" s="17">
        <v>0</v>
      </c>
      <c r="AM920" s="17">
        <v>5.11789093024075E-4</v>
      </c>
      <c r="AN920" s="17">
        <v>8.6458570834411705E-2</v>
      </c>
      <c r="AO920" s="17">
        <v>1.7248920031541701E-2</v>
      </c>
      <c r="AP920" s="17">
        <v>1.44063719342887E-3</v>
      </c>
      <c r="AQ920" s="17">
        <v>1.6268416148609E-3</v>
      </c>
      <c r="AR920" s="17"/>
      <c r="AS920" s="17">
        <v>2.2792207318342299E-2</v>
      </c>
      <c r="AT920" s="17" t="s">
        <v>107</v>
      </c>
      <c r="AU920" s="17"/>
      <c r="AV920" s="17">
        <v>2.9542374656418499E-2</v>
      </c>
      <c r="AW920" s="17">
        <v>1.5211813822279501E-2</v>
      </c>
      <c r="AX920" s="17" t="s">
        <v>107</v>
      </c>
      <c r="AY920" s="17"/>
      <c r="AZ920" s="17">
        <v>4.91821328623466E-2</v>
      </c>
      <c r="BA920" s="17">
        <v>1.18327854781025E-2</v>
      </c>
      <c r="BB920" s="17"/>
      <c r="BC920" s="17">
        <v>5.0564195440317202E-3</v>
      </c>
      <c r="BD920" s="17">
        <v>3.3556926331747998E-2</v>
      </c>
      <c r="BE920" s="17"/>
      <c r="BF920" s="17">
        <v>2.2156649672813299E-2</v>
      </c>
      <c r="BG920" s="17">
        <v>6.22851422728685E-2</v>
      </c>
      <c r="BH920" s="17"/>
      <c r="BI920" s="17">
        <v>3.47710548986499E-2</v>
      </c>
      <c r="BJ920" s="17">
        <v>1.2067188674813699E-2</v>
      </c>
      <c r="BK920" s="17"/>
      <c r="BL920" s="17">
        <v>0.23531718895658699</v>
      </c>
      <c r="BM920" s="17">
        <v>1.6192701884804699E-2</v>
      </c>
      <c r="BN920" s="17">
        <v>4.0700726084846803E-3</v>
      </c>
      <c r="BO920" s="17">
        <v>1.5823659300163999E-3</v>
      </c>
    </row>
    <row r="921" spans="2:67" x14ac:dyDescent="0.35">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17"/>
      <c r="BB921" s="17"/>
      <c r="BC921" s="17"/>
      <c r="BD921" s="17"/>
      <c r="BE921" s="17"/>
      <c r="BF921" s="17"/>
      <c r="BG921" s="17"/>
      <c r="BH921" s="17"/>
      <c r="BI921" s="17"/>
      <c r="BJ921" s="17"/>
      <c r="BK921" s="17"/>
      <c r="BL921" s="17"/>
      <c r="BM921" s="17"/>
      <c r="BN921" s="17"/>
      <c r="BO921" s="17"/>
    </row>
    <row r="922" spans="2:67" x14ac:dyDescent="0.35">
      <c r="B922" s="6" t="s">
        <v>428</v>
      </c>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17"/>
      <c r="BB922" s="17"/>
      <c r="BC922" s="17"/>
      <c r="BD922" s="17"/>
      <c r="BE922" s="17"/>
      <c r="BF922" s="17"/>
      <c r="BG922" s="17"/>
      <c r="BH922" s="17"/>
      <c r="BI922" s="17"/>
      <c r="BJ922" s="17"/>
      <c r="BK922" s="17"/>
      <c r="BL922" s="17"/>
      <c r="BM922" s="17"/>
      <c r="BN922" s="17"/>
      <c r="BO922" s="17"/>
    </row>
    <row r="923" spans="2:67" x14ac:dyDescent="0.35">
      <c r="B923" s="24" t="s">
        <v>721</v>
      </c>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17"/>
      <c r="BB923" s="17"/>
      <c r="BC923" s="17"/>
      <c r="BD923" s="17"/>
      <c r="BE923" s="17"/>
      <c r="BF923" s="17"/>
      <c r="BG923" s="17"/>
      <c r="BH923" s="17"/>
      <c r="BI923" s="17"/>
      <c r="BJ923" s="17"/>
      <c r="BK923" s="17"/>
      <c r="BL923" s="17"/>
      <c r="BM923" s="17"/>
      <c r="BN923" s="17"/>
      <c r="BO923" s="17"/>
    </row>
    <row r="924" spans="2:67" x14ac:dyDescent="0.35">
      <c r="B924" t="s">
        <v>424</v>
      </c>
      <c r="C924" s="17">
        <v>0.45600528134557999</v>
      </c>
      <c r="D924" s="17">
        <v>0.627556070598421</v>
      </c>
      <c r="E924" s="17">
        <v>0.43336127850556799</v>
      </c>
      <c r="F924" s="17">
        <v>0.50697552745766306</v>
      </c>
      <c r="G924" s="17">
        <v>0.191518006578135</v>
      </c>
      <c r="H924" s="17">
        <v>0.90023501196643396</v>
      </c>
      <c r="I924" s="17">
        <v>6.8751872480946594E-2</v>
      </c>
      <c r="J924" s="17">
        <v>3.4041305848387E-2</v>
      </c>
      <c r="K924" s="17">
        <v>0</v>
      </c>
      <c r="L924" s="17">
        <v>0.55155561100636896</v>
      </c>
      <c r="M924" s="17">
        <v>0.39074573516095501</v>
      </c>
      <c r="N924" s="17">
        <v>0.987414857268749</v>
      </c>
      <c r="O924" s="17">
        <v>0.96808241384409199</v>
      </c>
      <c r="P924" s="17">
        <v>0.18688289840762901</v>
      </c>
      <c r="Q924" s="17">
        <v>2.9930995895998901E-3</v>
      </c>
      <c r="R924" s="17">
        <v>0.973863664758857</v>
      </c>
      <c r="S924" s="17">
        <v>0.66666666666666696</v>
      </c>
      <c r="T924" s="17"/>
      <c r="U924" s="17">
        <v>0.43093826087157999</v>
      </c>
      <c r="V924" s="17">
        <v>0.56053892268664696</v>
      </c>
      <c r="W924" s="17">
        <v>0.40716742556636298</v>
      </c>
      <c r="X924" s="17">
        <v>0.37700176497753102</v>
      </c>
      <c r="Y924" s="17"/>
      <c r="Z924" s="17">
        <v>0.49468563932067799</v>
      </c>
      <c r="AA924" s="17">
        <v>0.26138339595033799</v>
      </c>
      <c r="AB924" s="17">
        <v>0.57699247790208097</v>
      </c>
      <c r="AC924" s="17">
        <v>0.78761182914008498</v>
      </c>
      <c r="AD924" s="17">
        <v>0.364312374719166</v>
      </c>
      <c r="AE924" s="17">
        <v>0.25694902786398299</v>
      </c>
      <c r="AF924" s="17">
        <v>0.70477644277948404</v>
      </c>
      <c r="AG924" s="17">
        <v>0.14104844822055801</v>
      </c>
      <c r="AH924" s="17">
        <v>0.34693504646934098</v>
      </c>
      <c r="AI924" s="17">
        <v>0.42048081286498401</v>
      </c>
      <c r="AJ924" s="17"/>
      <c r="AK924" s="17">
        <v>0.26985799238939101</v>
      </c>
      <c r="AL924" s="17">
        <v>0.78294363454696103</v>
      </c>
      <c r="AM924" s="17">
        <v>0.87749876314645403</v>
      </c>
      <c r="AN924" s="17">
        <v>0.39132188302256798</v>
      </c>
      <c r="AO924" s="17">
        <v>0.40802190640021602</v>
      </c>
      <c r="AP924" s="17">
        <v>0.481709967784543</v>
      </c>
      <c r="AQ924" s="17">
        <v>0.425240043406652</v>
      </c>
      <c r="AR924" s="17"/>
      <c r="AS924" s="17">
        <v>0.45600528134557999</v>
      </c>
      <c r="AT924" s="17" t="s">
        <v>107</v>
      </c>
      <c r="AU924" s="17"/>
      <c r="AV924" s="17">
        <v>0.38912474693114601</v>
      </c>
      <c r="AW924" s="17">
        <v>0.53111168133489595</v>
      </c>
      <c r="AX924" s="17" t="s">
        <v>107</v>
      </c>
      <c r="AY924" s="17"/>
      <c r="AZ924" s="17">
        <v>0.39085857506924199</v>
      </c>
      <c r="BA924" s="17">
        <v>0.48305993272737502</v>
      </c>
      <c r="BB924" s="17"/>
      <c r="BC924" s="17">
        <v>0.50060818456301504</v>
      </c>
      <c r="BD924" s="17">
        <v>0.42893359293638</v>
      </c>
      <c r="BE924" s="17"/>
      <c r="BF924" s="17">
        <v>0.45727668062013799</v>
      </c>
      <c r="BG924" s="17">
        <v>0.37700176497753102</v>
      </c>
      <c r="BH924" s="17"/>
      <c r="BI924" s="17">
        <v>0.66734573556521204</v>
      </c>
      <c r="BJ924" s="17">
        <v>0.26678588470148701</v>
      </c>
      <c r="BK924" s="17"/>
      <c r="BL924" s="17">
        <v>3.5833159418735502E-3</v>
      </c>
      <c r="BM924" s="17">
        <v>0.38761362879970002</v>
      </c>
      <c r="BN924" s="17">
        <v>0.56051496786716104</v>
      </c>
      <c r="BO924" s="17">
        <v>0.64620461802005902</v>
      </c>
    </row>
    <row r="925" spans="2:67" x14ac:dyDescent="0.35">
      <c r="B925" t="s">
        <v>425</v>
      </c>
      <c r="C925" s="17">
        <v>0.293430075966015</v>
      </c>
      <c r="D925" s="17">
        <v>2.7933318480620799E-2</v>
      </c>
      <c r="E925" s="17">
        <v>0.52673250071438704</v>
      </c>
      <c r="F925" s="17">
        <v>0.50071817166437704</v>
      </c>
      <c r="G925" s="17">
        <v>0.19413425746005999</v>
      </c>
      <c r="H925" s="17">
        <v>9.9764988033565594E-2</v>
      </c>
      <c r="I925" s="17">
        <v>0.88807064733350505</v>
      </c>
      <c r="J925" s="17">
        <v>0.33736192954611499</v>
      </c>
      <c r="K925" s="17">
        <v>0</v>
      </c>
      <c r="L925" s="17">
        <v>1.1842143887873901E-2</v>
      </c>
      <c r="M925" s="17">
        <v>0.15151366853673601</v>
      </c>
      <c r="N925" s="17">
        <v>7.1041771159039398E-3</v>
      </c>
      <c r="O925" s="17">
        <v>3.8672811533117801E-3</v>
      </c>
      <c r="P925" s="17">
        <v>0.35061724298865199</v>
      </c>
      <c r="Q925" s="17">
        <v>0.98153609432380495</v>
      </c>
      <c r="R925" s="17">
        <v>0.99683320172769396</v>
      </c>
      <c r="S925" s="17">
        <v>1</v>
      </c>
      <c r="T925" s="17"/>
      <c r="U925" s="17">
        <v>0.267367612208191</v>
      </c>
      <c r="V925" s="17">
        <v>0.33007465453013901</v>
      </c>
      <c r="W925" s="17">
        <v>0.41832066762812598</v>
      </c>
      <c r="X925" s="17">
        <v>0.55072443004090998</v>
      </c>
      <c r="Y925" s="17"/>
      <c r="Z925" s="17">
        <v>0.188672207539966</v>
      </c>
      <c r="AA925" s="17">
        <v>0.56571359854488901</v>
      </c>
      <c r="AB925" s="17">
        <v>2.61393562046702E-4</v>
      </c>
      <c r="AC925" s="17">
        <v>8.2911385905485996E-2</v>
      </c>
      <c r="AD925" s="17">
        <v>0.12999996781089501</v>
      </c>
      <c r="AE925" s="17">
        <v>0.31201594629948598</v>
      </c>
      <c r="AF925" s="17">
        <v>0.76344117628803598</v>
      </c>
      <c r="AG925" s="17">
        <v>9.8717780733238905E-2</v>
      </c>
      <c r="AH925" s="17">
        <v>0.60905956019254404</v>
      </c>
      <c r="AI925" s="17">
        <v>0.63501571695822701</v>
      </c>
      <c r="AJ925" s="17"/>
      <c r="AK925" s="17">
        <v>0.185870198919664</v>
      </c>
      <c r="AL925" s="17">
        <v>0.31912941212310902</v>
      </c>
      <c r="AM925" s="17">
        <v>0.30467104324181699</v>
      </c>
      <c r="AN925" s="17">
        <v>0.19884437974222</v>
      </c>
      <c r="AO925" s="17">
        <v>0.35465603322133399</v>
      </c>
      <c r="AP925" s="17">
        <v>0.55190697141768696</v>
      </c>
      <c r="AQ925" s="17">
        <v>0.31619241024015798</v>
      </c>
      <c r="AR925" s="17"/>
      <c r="AS925" s="17">
        <v>0.293430075966015</v>
      </c>
      <c r="AT925" s="17" t="s">
        <v>107</v>
      </c>
      <c r="AU925" s="17"/>
      <c r="AV925" s="17">
        <v>0.26399707941342399</v>
      </c>
      <c r="AW925" s="17">
        <v>0.326483137388412</v>
      </c>
      <c r="AX925" s="17" t="s">
        <v>107</v>
      </c>
      <c r="AY925" s="17"/>
      <c r="AZ925" s="17">
        <v>1</v>
      </c>
      <c r="BA925" s="17">
        <v>0</v>
      </c>
      <c r="BB925" s="17"/>
      <c r="BC925" s="17">
        <v>0.19020417545662499</v>
      </c>
      <c r="BD925" s="17">
        <v>0.35608293514709199</v>
      </c>
      <c r="BE925" s="17"/>
      <c r="BF925" s="17">
        <v>0.28928945197663403</v>
      </c>
      <c r="BG925" s="17">
        <v>0.55072443004090998</v>
      </c>
      <c r="BH925" s="17"/>
      <c r="BI925" s="17">
        <v>0.27182309890009798</v>
      </c>
      <c r="BJ925" s="17">
        <v>0.312775445402321</v>
      </c>
      <c r="BK925" s="17"/>
      <c r="BL925" s="17">
        <v>0.249560066427713</v>
      </c>
      <c r="BM925" s="17">
        <v>0.11893088125748801</v>
      </c>
      <c r="BN925" s="17">
        <v>0.38451239152935801</v>
      </c>
      <c r="BO925" s="17">
        <v>0.85078136540897098</v>
      </c>
    </row>
    <row r="926" spans="2:67" x14ac:dyDescent="0.35">
      <c r="B926" t="s">
        <v>426</v>
      </c>
      <c r="C926" s="17">
        <v>0.19150650325780799</v>
      </c>
      <c r="D926" s="17">
        <v>4.9882770341255801E-2</v>
      </c>
      <c r="E926" s="17">
        <v>0.244894388141015</v>
      </c>
      <c r="F926" s="17">
        <v>0.50601381506740795</v>
      </c>
      <c r="G926" s="17">
        <v>0.19282613201909801</v>
      </c>
      <c r="H926" s="17">
        <v>0</v>
      </c>
      <c r="I926" s="17">
        <v>0.90887053426057995</v>
      </c>
      <c r="J926" s="17">
        <v>0.12252506824508801</v>
      </c>
      <c r="K926" s="17">
        <v>0.5</v>
      </c>
      <c r="L926" s="17">
        <v>0.15218248316739399</v>
      </c>
      <c r="M926" s="17">
        <v>0.19196994309946899</v>
      </c>
      <c r="N926" s="17">
        <v>1.2179339856112E-2</v>
      </c>
      <c r="O926" s="17">
        <v>5.8034250581847503E-2</v>
      </c>
      <c r="P926" s="17">
        <v>0.18813373392374999</v>
      </c>
      <c r="Q926" s="17">
        <v>1.9461605539394598E-2</v>
      </c>
      <c r="R926" s="17">
        <v>2.4552936104990299E-2</v>
      </c>
      <c r="S926" s="17">
        <v>0.66666666666666696</v>
      </c>
      <c r="T926" s="17"/>
      <c r="U926" s="17">
        <v>9.6852156044026E-2</v>
      </c>
      <c r="V926" s="17">
        <v>0.38203851673855399</v>
      </c>
      <c r="W926" s="17">
        <v>0.59689306515009</v>
      </c>
      <c r="X926" s="17">
        <v>0.53271820036324602</v>
      </c>
      <c r="Y926" s="17"/>
      <c r="Z926" s="17">
        <v>8.1155303603452494E-2</v>
      </c>
      <c r="AA926" s="17">
        <v>0.108872729796695</v>
      </c>
      <c r="AB926" s="17">
        <v>0.25119609908491303</v>
      </c>
      <c r="AC926" s="17">
        <v>0.104799397074199</v>
      </c>
      <c r="AD926" s="17">
        <v>0.56941158586154095</v>
      </c>
      <c r="AE926" s="17">
        <v>0.448167786968444</v>
      </c>
      <c r="AF926" s="17">
        <v>0.218115124020895</v>
      </c>
      <c r="AG926" s="17">
        <v>0.86944949271090199</v>
      </c>
      <c r="AH926" s="17">
        <v>0.22533155451943301</v>
      </c>
      <c r="AI926" s="17">
        <v>0.71031402402476196</v>
      </c>
      <c r="AJ926" s="17"/>
      <c r="AK926" s="17">
        <v>0.101117166282336</v>
      </c>
      <c r="AL926" s="17">
        <v>0.43976691711773302</v>
      </c>
      <c r="AM926" s="17">
        <v>0.10633368534830399</v>
      </c>
      <c r="AN926" s="17">
        <v>0.159580427228213</v>
      </c>
      <c r="AO926" s="17">
        <v>0.35664098653279902</v>
      </c>
      <c r="AP926" s="17">
        <v>0.11469086007732</v>
      </c>
      <c r="AQ926" s="17">
        <v>0.13411869930501</v>
      </c>
      <c r="AR926" s="17"/>
      <c r="AS926" s="17">
        <v>0.19150650325780799</v>
      </c>
      <c r="AT926" s="17" t="s">
        <v>107</v>
      </c>
      <c r="AU926" s="17"/>
      <c r="AV926" s="17">
        <v>0.225205143141017</v>
      </c>
      <c r="AW926" s="17">
        <v>0.15366315244842799</v>
      </c>
      <c r="AX926" s="17" t="s">
        <v>107</v>
      </c>
      <c r="AY926" s="17"/>
      <c r="AZ926" s="17">
        <v>0.18477180845829899</v>
      </c>
      <c r="BA926" s="17">
        <v>0.19430334181462799</v>
      </c>
      <c r="BB926" s="17"/>
      <c r="BC926" s="17">
        <v>0.17404140269858501</v>
      </c>
      <c r="BD926" s="17">
        <v>0.20210692893121501</v>
      </c>
      <c r="BE926" s="17"/>
      <c r="BF926" s="17">
        <v>0.18601540204973099</v>
      </c>
      <c r="BG926" s="17">
        <v>0.53271820036324602</v>
      </c>
      <c r="BH926" s="17"/>
      <c r="BI926" s="17">
        <v>0.158751172053156</v>
      </c>
      <c r="BJ926" s="17">
        <v>0.22083332584985399</v>
      </c>
      <c r="BK926" s="17"/>
      <c r="BL926" s="17">
        <v>0.37943941988615898</v>
      </c>
      <c r="BM926" s="17">
        <v>0.109400738765879</v>
      </c>
      <c r="BN926" s="17">
        <v>0.19034897466110501</v>
      </c>
      <c r="BO926" s="17">
        <v>0.49189392589967001</v>
      </c>
    </row>
    <row r="927" spans="2:67" x14ac:dyDescent="0.35">
      <c r="B927" t="s">
        <v>104</v>
      </c>
      <c r="C927" s="17">
        <v>0.10106203831565</v>
      </c>
      <c r="D927" s="17">
        <v>0.32256115906032301</v>
      </c>
      <c r="E927" s="17">
        <v>6.5209702131047501E-4</v>
      </c>
      <c r="F927" s="17">
        <v>0</v>
      </c>
      <c r="G927" s="17">
        <v>0</v>
      </c>
      <c r="H927" s="17">
        <v>0</v>
      </c>
      <c r="I927" s="17">
        <v>4.9571078259397897E-2</v>
      </c>
      <c r="J927" s="17">
        <v>0</v>
      </c>
      <c r="K927" s="17">
        <v>0</v>
      </c>
      <c r="L927" s="17">
        <v>8.4586742056242303E-4</v>
      </c>
      <c r="M927" s="17">
        <v>0.21354501673062901</v>
      </c>
      <c r="N927" s="17">
        <v>5.8867684904864402E-3</v>
      </c>
      <c r="O927" s="17">
        <v>1.9336405766558901E-3</v>
      </c>
      <c r="P927" s="17">
        <v>0.60433648487425595</v>
      </c>
      <c r="Q927" s="17">
        <v>0</v>
      </c>
      <c r="R927" s="17">
        <v>0</v>
      </c>
      <c r="S927" s="17">
        <v>0</v>
      </c>
      <c r="T927" s="17"/>
      <c r="U927" s="17">
        <v>0.128586503551092</v>
      </c>
      <c r="V927" s="17">
        <v>2.8019908342667099E-2</v>
      </c>
      <c r="W927" s="17">
        <v>3.9563277142474401E-2</v>
      </c>
      <c r="X927" s="17">
        <v>3.79906899811241E-2</v>
      </c>
      <c r="Y927" s="17"/>
      <c r="Z927" s="17">
        <v>0.11002491295239</v>
      </c>
      <c r="AA927" s="17">
        <v>0.17059094646231099</v>
      </c>
      <c r="AB927" s="17">
        <v>0.13946348040506401</v>
      </c>
      <c r="AC927" s="17">
        <v>0</v>
      </c>
      <c r="AD927" s="17">
        <v>7.8021378506275899E-3</v>
      </c>
      <c r="AE927" s="17">
        <v>4.8255565397954198E-2</v>
      </c>
      <c r="AF927" s="17">
        <v>2.33684257777917E-3</v>
      </c>
      <c r="AG927" s="17">
        <v>5.6564003029643001E-3</v>
      </c>
      <c r="AH927" s="17">
        <v>1.0744694756616199E-2</v>
      </c>
      <c r="AI927" s="17">
        <v>1.8247073851414101E-2</v>
      </c>
      <c r="AJ927" s="17"/>
      <c r="AK927" s="17">
        <v>0.15697055918894301</v>
      </c>
      <c r="AL927" s="17">
        <v>1.7932718350860499E-3</v>
      </c>
      <c r="AM927" s="17">
        <v>4.51398331029687E-4</v>
      </c>
      <c r="AN927" s="17">
        <v>0.19590365976078999</v>
      </c>
      <c r="AO927" s="17">
        <v>1.01302738507951E-2</v>
      </c>
      <c r="AP927" s="17">
        <v>1.23074829020006E-3</v>
      </c>
      <c r="AQ927" s="17">
        <v>0.21740121907866</v>
      </c>
      <c r="AR927" s="17"/>
      <c r="AS927" s="17">
        <v>0.10106203831565</v>
      </c>
      <c r="AT927" s="17" t="s">
        <v>107</v>
      </c>
      <c r="AU927" s="17"/>
      <c r="AV927" s="17">
        <v>0.149771974660007</v>
      </c>
      <c r="AW927" s="17">
        <v>4.6361100373624099E-2</v>
      </c>
      <c r="AX927" s="17" t="s">
        <v>107</v>
      </c>
      <c r="AY927" s="17"/>
      <c r="AZ927" s="17">
        <v>0</v>
      </c>
      <c r="BA927" s="17">
        <v>0.143031899431356</v>
      </c>
      <c r="BB927" s="17"/>
      <c r="BC927" s="17">
        <v>0.12121265657607801</v>
      </c>
      <c r="BD927" s="17">
        <v>8.8831640304566903E-2</v>
      </c>
      <c r="BE927" s="17"/>
      <c r="BF927" s="17">
        <v>0.10207704208009501</v>
      </c>
      <c r="BG927" s="17">
        <v>3.79906899811241E-2</v>
      </c>
      <c r="BH927" s="17"/>
      <c r="BI927" s="17">
        <v>5.0008468831355797E-2</v>
      </c>
      <c r="BJ927" s="17">
        <v>0.146771818064235</v>
      </c>
      <c r="BK927" s="17"/>
      <c r="BL927" s="17">
        <v>0</v>
      </c>
      <c r="BM927" s="17">
        <v>0.16690529951611599</v>
      </c>
      <c r="BN927" s="17">
        <v>5.6789678551005002E-2</v>
      </c>
      <c r="BO927" s="17">
        <v>1.07691501255779E-3</v>
      </c>
    </row>
    <row r="928" spans="2:67" x14ac:dyDescent="0.35">
      <c r="B928" t="s">
        <v>427</v>
      </c>
      <c r="C928" s="17">
        <v>0.167368959624936</v>
      </c>
      <c r="D928" s="17">
        <v>9.6676980398151993E-2</v>
      </c>
      <c r="E928" s="17">
        <v>9.7856764062784606E-3</v>
      </c>
      <c r="F928" s="17">
        <v>1.9234247805099199E-3</v>
      </c>
      <c r="G928" s="17">
        <v>0.63201589703635797</v>
      </c>
      <c r="H928" s="17">
        <v>0</v>
      </c>
      <c r="I928" s="17">
        <v>0</v>
      </c>
      <c r="J928" s="17">
        <v>0.54159250379896795</v>
      </c>
      <c r="K928" s="17">
        <v>0.5</v>
      </c>
      <c r="L928" s="17">
        <v>0.43406464284406998</v>
      </c>
      <c r="M928" s="17">
        <v>0.22160384761443</v>
      </c>
      <c r="N928" s="17">
        <v>0</v>
      </c>
      <c r="O928" s="17">
        <v>0</v>
      </c>
      <c r="P928" s="17">
        <v>2.5016710322408602E-3</v>
      </c>
      <c r="Q928" s="17">
        <v>1.9953997263999299E-3</v>
      </c>
      <c r="R928" s="17">
        <v>0</v>
      </c>
      <c r="S928" s="17">
        <v>0</v>
      </c>
      <c r="T928" s="17"/>
      <c r="U928" s="17">
        <v>0.19992964876126099</v>
      </c>
      <c r="V928" s="17">
        <v>7.8824756469890803E-2</v>
      </c>
      <c r="W928" s="17">
        <v>0.118540475305875</v>
      </c>
      <c r="X928" s="17">
        <v>3.71410236318186E-2</v>
      </c>
      <c r="Y928" s="17"/>
      <c r="Z928" s="17">
        <v>0.23755127958345401</v>
      </c>
      <c r="AA928" s="17">
        <v>0.14539456953482899</v>
      </c>
      <c r="AB928" s="17">
        <v>0.172790033174202</v>
      </c>
      <c r="AC928" s="17">
        <v>0.19693286950457001</v>
      </c>
      <c r="AD928" s="17">
        <v>0.19093130062208999</v>
      </c>
      <c r="AE928" s="17">
        <v>0</v>
      </c>
      <c r="AF928" s="17">
        <v>2.95447531741314E-2</v>
      </c>
      <c r="AG928" s="17">
        <v>3.02415263533647E-2</v>
      </c>
      <c r="AH928" s="17">
        <v>0.30169909523037802</v>
      </c>
      <c r="AI928" s="17">
        <v>3.0956805573358E-2</v>
      </c>
      <c r="AJ928" s="17"/>
      <c r="AK928" s="17">
        <v>0.37886326485496202</v>
      </c>
      <c r="AL928" s="17">
        <v>7.7195324110356702E-3</v>
      </c>
      <c r="AM928" s="17">
        <v>0</v>
      </c>
      <c r="AN928" s="17">
        <v>0.222843627407182</v>
      </c>
      <c r="AO928" s="17">
        <v>4.5446016935803503E-2</v>
      </c>
      <c r="AP928" s="17">
        <v>0.19183861077165201</v>
      </c>
      <c r="AQ928" s="17">
        <v>7.7725743312065396E-3</v>
      </c>
      <c r="AR928" s="17"/>
      <c r="AS928" s="17">
        <v>0.167368959624936</v>
      </c>
      <c r="AT928" s="17" t="s">
        <v>107</v>
      </c>
      <c r="AU928" s="17"/>
      <c r="AV928" s="17">
        <v>0.232889455137194</v>
      </c>
      <c r="AW928" s="17">
        <v>9.3789874371994902E-2</v>
      </c>
      <c r="AX928" s="17" t="s">
        <v>107</v>
      </c>
      <c r="AY928" s="17"/>
      <c r="AZ928" s="17">
        <v>9.8353661670140102E-3</v>
      </c>
      <c r="BA928" s="17">
        <v>0.23279078515587101</v>
      </c>
      <c r="BB928" s="17"/>
      <c r="BC928" s="17">
        <v>0.18016964612535299</v>
      </c>
      <c r="BD928" s="17">
        <v>0.15959959549467301</v>
      </c>
      <c r="BE928" s="17"/>
      <c r="BF928" s="17">
        <v>0.169464710687175</v>
      </c>
      <c r="BG928" s="17">
        <v>3.71410236318186E-2</v>
      </c>
      <c r="BH928" s="17"/>
      <c r="BI928" s="17">
        <v>0.11264578667552599</v>
      </c>
      <c r="BJ928" s="17">
        <v>0.216364244537008</v>
      </c>
      <c r="BK928" s="17"/>
      <c r="BL928" s="17">
        <v>0.38343986960850501</v>
      </c>
      <c r="BM928" s="17">
        <v>0.27871458341385902</v>
      </c>
      <c r="BN928" s="17">
        <v>2.5707476969174001E-2</v>
      </c>
      <c r="BO928" s="17">
        <v>1.26585779096325E-2</v>
      </c>
    </row>
    <row r="929" spans="2:67" x14ac:dyDescent="0.35">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17"/>
      <c r="BB929" s="17"/>
      <c r="BC929" s="17"/>
      <c r="BD929" s="17"/>
      <c r="BE929" s="17"/>
      <c r="BF929" s="17"/>
      <c r="BG929" s="17"/>
      <c r="BH929" s="17"/>
      <c r="BI929" s="17"/>
      <c r="BJ929" s="17"/>
      <c r="BK929" s="17"/>
      <c r="BL929" s="17"/>
      <c r="BM929" s="17"/>
      <c r="BN929" s="17"/>
      <c r="BO929" s="17"/>
    </row>
    <row r="930" spans="2:67" x14ac:dyDescent="0.35">
      <c r="B930" s="6" t="s">
        <v>437</v>
      </c>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17"/>
      <c r="BB930" s="17"/>
      <c r="BC930" s="17"/>
      <c r="BD930" s="17"/>
      <c r="BE930" s="17"/>
      <c r="BF930" s="17"/>
      <c r="BG930" s="17"/>
      <c r="BH930" s="17"/>
      <c r="BI930" s="17"/>
      <c r="BJ930" s="17"/>
      <c r="BK930" s="17"/>
      <c r="BL930" s="17"/>
      <c r="BM930" s="17"/>
      <c r="BN930" s="17"/>
      <c r="BO930" s="17"/>
    </row>
    <row r="931" spans="2:67" x14ac:dyDescent="0.35">
      <c r="B931" s="24" t="s">
        <v>722</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17"/>
      <c r="BB931" s="17"/>
      <c r="BC931" s="17"/>
      <c r="BD931" s="17"/>
      <c r="BE931" s="17"/>
      <c r="BF931" s="17"/>
      <c r="BG931" s="17"/>
      <c r="BH931" s="17"/>
      <c r="BI931" s="17"/>
      <c r="BJ931" s="17"/>
      <c r="BK931" s="17"/>
      <c r="BL931" s="17"/>
      <c r="BM931" s="17"/>
      <c r="BN931" s="17"/>
      <c r="BO931" s="17"/>
    </row>
    <row r="932" spans="2:67" x14ac:dyDescent="0.35">
      <c r="B932" t="s">
        <v>429</v>
      </c>
      <c r="C932" s="17">
        <v>0.25098906262040999</v>
      </c>
      <c r="D932" s="17">
        <v>0</v>
      </c>
      <c r="E932" s="17">
        <v>0</v>
      </c>
      <c r="F932" s="17">
        <v>0</v>
      </c>
      <c r="G932" s="17">
        <v>1</v>
      </c>
      <c r="H932" s="17" t="s">
        <v>107</v>
      </c>
      <c r="I932" s="17" t="s">
        <v>107</v>
      </c>
      <c r="J932" s="17">
        <v>0</v>
      </c>
      <c r="K932" s="17">
        <v>0</v>
      </c>
      <c r="L932" s="17">
        <v>0</v>
      </c>
      <c r="M932" s="17">
        <v>0.42317702882404501</v>
      </c>
      <c r="N932" s="17" t="s">
        <v>107</v>
      </c>
      <c r="O932" s="17" t="s">
        <v>107</v>
      </c>
      <c r="P932" s="17">
        <v>0</v>
      </c>
      <c r="Q932" s="17">
        <v>0.5</v>
      </c>
      <c r="R932" s="17" t="s">
        <v>107</v>
      </c>
      <c r="S932" s="17" t="s">
        <v>107</v>
      </c>
      <c r="T932" s="17"/>
      <c r="U932" s="17">
        <v>0.29229985244713602</v>
      </c>
      <c r="V932" s="17">
        <v>0</v>
      </c>
      <c r="W932" s="17">
        <v>0</v>
      </c>
      <c r="X932" s="17">
        <v>4.6943406675057003E-2</v>
      </c>
      <c r="Y932" s="17"/>
      <c r="Z932" s="17">
        <v>0.33929672884934697</v>
      </c>
      <c r="AA932" s="17">
        <v>0</v>
      </c>
      <c r="AB932" s="17">
        <v>0</v>
      </c>
      <c r="AC932" s="17">
        <v>1</v>
      </c>
      <c r="AD932" s="17">
        <v>0</v>
      </c>
      <c r="AE932" s="17" t="s">
        <v>107</v>
      </c>
      <c r="AF932" s="17">
        <v>0</v>
      </c>
      <c r="AG932" s="17">
        <v>0</v>
      </c>
      <c r="AH932" s="17">
        <v>0</v>
      </c>
      <c r="AI932" s="17">
        <v>7.8371245615480201E-2</v>
      </c>
      <c r="AJ932" s="17"/>
      <c r="AK932" s="17">
        <v>0</v>
      </c>
      <c r="AL932" s="17">
        <v>0</v>
      </c>
      <c r="AM932" s="17" t="s">
        <v>107</v>
      </c>
      <c r="AN932" s="17">
        <v>0.434400771529452</v>
      </c>
      <c r="AO932" s="17">
        <v>3.5601579094026599E-3</v>
      </c>
      <c r="AP932" s="17">
        <v>0.90843354566351198</v>
      </c>
      <c r="AQ932" s="17">
        <v>0</v>
      </c>
      <c r="AR932" s="17"/>
      <c r="AS932" s="17">
        <v>0.25098906262040999</v>
      </c>
      <c r="AT932" s="17" t="s">
        <v>107</v>
      </c>
      <c r="AU932" s="17"/>
      <c r="AV932" s="17">
        <v>0.34077344518578201</v>
      </c>
      <c r="AW932" s="17">
        <v>6.2506224472890404E-4</v>
      </c>
      <c r="AX932" s="17" t="s">
        <v>107</v>
      </c>
      <c r="AY932" s="17"/>
      <c r="AZ932" s="17">
        <v>0</v>
      </c>
      <c r="BA932" s="17">
        <v>0.25539287718526699</v>
      </c>
      <c r="BB932" s="17"/>
      <c r="BC932" s="17">
        <v>0.29743325877758098</v>
      </c>
      <c r="BD932" s="17">
        <v>0.219166620547257</v>
      </c>
      <c r="BE932" s="17"/>
      <c r="BF932" s="17">
        <v>0.251708739391583</v>
      </c>
      <c r="BG932" s="17">
        <v>4.6943406675057003E-2</v>
      </c>
      <c r="BH932" s="17"/>
      <c r="BI932" s="17">
        <v>5.18940283302174E-4</v>
      </c>
      <c r="BJ932" s="17">
        <v>0.36774215824776701</v>
      </c>
      <c r="BK932" s="17"/>
      <c r="BL932" s="17">
        <v>1</v>
      </c>
      <c r="BM932" s="17">
        <v>0.14957025440574001</v>
      </c>
      <c r="BN932" s="17">
        <v>3.0631370036292701E-3</v>
      </c>
      <c r="BO932" s="17">
        <v>0</v>
      </c>
    </row>
    <row r="933" spans="2:67" x14ac:dyDescent="0.35">
      <c r="B933" t="s">
        <v>430</v>
      </c>
      <c r="C933" s="17">
        <v>0.16562911745696099</v>
      </c>
      <c r="D933" s="17">
        <v>0.90023501196643396</v>
      </c>
      <c r="E933" s="17">
        <v>0</v>
      </c>
      <c r="F933" s="17">
        <v>0.5</v>
      </c>
      <c r="G933" s="17">
        <v>1</v>
      </c>
      <c r="H933" s="17" t="s">
        <v>107</v>
      </c>
      <c r="I933" s="17" t="s">
        <v>107</v>
      </c>
      <c r="J933" s="17">
        <v>9.1058719104237997E-4</v>
      </c>
      <c r="K933" s="17">
        <v>1</v>
      </c>
      <c r="L933" s="17">
        <v>1.9487130189184401E-3</v>
      </c>
      <c r="M933" s="17">
        <v>3.8117689365436497E-2</v>
      </c>
      <c r="N933" s="17" t="s">
        <v>107</v>
      </c>
      <c r="O933" s="17" t="s">
        <v>107</v>
      </c>
      <c r="P933" s="17">
        <v>0.5</v>
      </c>
      <c r="Q933" s="17">
        <v>0</v>
      </c>
      <c r="R933" s="17" t="s">
        <v>107</v>
      </c>
      <c r="S933" s="17" t="s">
        <v>107</v>
      </c>
      <c r="T933" s="17"/>
      <c r="U933" s="17">
        <v>0.140930740407884</v>
      </c>
      <c r="V933" s="17">
        <v>0.31352559120925699</v>
      </c>
      <c r="W933" s="17">
        <v>0.29710212535931901</v>
      </c>
      <c r="X933" s="17">
        <v>0.55675157222912097</v>
      </c>
      <c r="Y933" s="17"/>
      <c r="Z933" s="17">
        <v>0.33929672884934697</v>
      </c>
      <c r="AA933" s="17">
        <v>0</v>
      </c>
      <c r="AB933" s="17">
        <v>0.192873119802801</v>
      </c>
      <c r="AC933" s="17">
        <v>0</v>
      </c>
      <c r="AD933" s="17">
        <v>8.8336426256561597E-3</v>
      </c>
      <c r="AE933" s="17" t="s">
        <v>107</v>
      </c>
      <c r="AF933" s="17">
        <v>1</v>
      </c>
      <c r="AG933" s="17">
        <v>0</v>
      </c>
      <c r="AH933" s="17">
        <v>0.183659679591093</v>
      </c>
      <c r="AI933" s="17">
        <v>0.64064042685740197</v>
      </c>
      <c r="AJ933" s="17"/>
      <c r="AK933" s="17">
        <v>6.0448409420614503E-2</v>
      </c>
      <c r="AL933" s="17">
        <v>1</v>
      </c>
      <c r="AM933" s="17" t="s">
        <v>107</v>
      </c>
      <c r="AN933" s="17">
        <v>8.3722171176050305E-4</v>
      </c>
      <c r="AO933" s="17">
        <v>1.8447209824401602E-2</v>
      </c>
      <c r="AP933" s="17">
        <v>0.94412615915791998</v>
      </c>
      <c r="AQ933" s="17">
        <v>0.94124385232013097</v>
      </c>
      <c r="AR933" s="17"/>
      <c r="AS933" s="17">
        <v>0.16562911745696099</v>
      </c>
      <c r="AT933" s="17" t="s">
        <v>107</v>
      </c>
      <c r="AU933" s="17"/>
      <c r="AV933" s="17">
        <v>0.20812827855913699</v>
      </c>
      <c r="AW933" s="17">
        <v>4.7120088579873202E-2</v>
      </c>
      <c r="AX933" s="17" t="s">
        <v>107</v>
      </c>
      <c r="AY933" s="17"/>
      <c r="AZ933" s="17">
        <v>0.69303719529252095</v>
      </c>
      <c r="BA933" s="17">
        <v>0.15637529838394201</v>
      </c>
      <c r="BB933" s="17"/>
      <c r="BC933" s="17">
        <v>0.30942457514629501</v>
      </c>
      <c r="BD933" s="17">
        <v>6.7103940980314594E-2</v>
      </c>
      <c r="BE933" s="17"/>
      <c r="BF933" s="17">
        <v>0.16424961371756699</v>
      </c>
      <c r="BG933" s="17">
        <v>0.55675157222912097</v>
      </c>
      <c r="BH933" s="17"/>
      <c r="BI933" s="17">
        <v>4.0655569811204002E-2</v>
      </c>
      <c r="BJ933" s="17">
        <v>0.22388376445049399</v>
      </c>
      <c r="BK933" s="17"/>
      <c r="BL933" s="17">
        <v>0</v>
      </c>
      <c r="BM933" s="17">
        <v>0.14957025440574001</v>
      </c>
      <c r="BN933" s="17">
        <v>0.75740018165159495</v>
      </c>
      <c r="BO933" s="17">
        <v>0.50601384442850705</v>
      </c>
    </row>
    <row r="934" spans="2:67" x14ac:dyDescent="0.35">
      <c r="B934" t="s">
        <v>431</v>
      </c>
      <c r="C934" s="17">
        <v>3.66692833467714E-2</v>
      </c>
      <c r="D934" s="17">
        <v>0</v>
      </c>
      <c r="E934" s="17">
        <v>0</v>
      </c>
      <c r="F934" s="17">
        <v>0</v>
      </c>
      <c r="G934" s="17">
        <v>0</v>
      </c>
      <c r="H934" s="17" t="s">
        <v>107</v>
      </c>
      <c r="I934" s="17" t="s">
        <v>107</v>
      </c>
      <c r="J934" s="17">
        <v>0.119195845487045</v>
      </c>
      <c r="K934" s="17">
        <v>0</v>
      </c>
      <c r="L934" s="17">
        <v>0</v>
      </c>
      <c r="M934" s="17">
        <v>1.2705896455145501E-2</v>
      </c>
      <c r="N934" s="17" t="s">
        <v>107</v>
      </c>
      <c r="O934" s="17" t="s">
        <v>107</v>
      </c>
      <c r="P934" s="17">
        <v>0</v>
      </c>
      <c r="Q934" s="17">
        <v>0</v>
      </c>
      <c r="R934" s="17" t="s">
        <v>107</v>
      </c>
      <c r="S934" s="17" t="s">
        <v>107</v>
      </c>
      <c r="T934" s="17"/>
      <c r="U934" s="17">
        <v>0</v>
      </c>
      <c r="V934" s="17">
        <v>0.33100349333831203</v>
      </c>
      <c r="W934" s="17">
        <v>9.9034041786439694E-2</v>
      </c>
      <c r="X934" s="17">
        <v>0</v>
      </c>
      <c r="Y934" s="17"/>
      <c r="Z934" s="17">
        <v>0</v>
      </c>
      <c r="AA934" s="17">
        <v>0</v>
      </c>
      <c r="AB934" s="17">
        <v>0</v>
      </c>
      <c r="AC934" s="17">
        <v>0</v>
      </c>
      <c r="AD934" s="17">
        <v>0.47603639995053898</v>
      </c>
      <c r="AE934" s="17" t="s">
        <v>107</v>
      </c>
      <c r="AF934" s="17">
        <v>0.5</v>
      </c>
      <c r="AG934" s="17">
        <v>0</v>
      </c>
      <c r="AH934" s="17">
        <v>0</v>
      </c>
      <c r="AI934" s="17">
        <v>0</v>
      </c>
      <c r="AJ934" s="17"/>
      <c r="AK934" s="17">
        <v>0</v>
      </c>
      <c r="AL934" s="17">
        <v>1</v>
      </c>
      <c r="AM934" s="17" t="s">
        <v>107</v>
      </c>
      <c r="AN934" s="17">
        <v>0</v>
      </c>
      <c r="AO934" s="17">
        <v>0.70710020656847095</v>
      </c>
      <c r="AP934" s="17">
        <v>0</v>
      </c>
      <c r="AQ934" s="17">
        <v>0</v>
      </c>
      <c r="AR934" s="17"/>
      <c r="AS934" s="17">
        <v>3.66692833467714E-2</v>
      </c>
      <c r="AT934" s="17" t="s">
        <v>107</v>
      </c>
      <c r="AU934" s="17"/>
      <c r="AV934" s="17">
        <v>4.4520895194015399E-2</v>
      </c>
      <c r="AW934" s="17">
        <v>1.47750418839889E-2</v>
      </c>
      <c r="AX934" s="17" t="s">
        <v>107</v>
      </c>
      <c r="AY934" s="17"/>
      <c r="AZ934" s="17">
        <v>0.22617305681418901</v>
      </c>
      <c r="BA934" s="17">
        <v>3.3344279982168802E-2</v>
      </c>
      <c r="BB934" s="17"/>
      <c r="BC934" s="17">
        <v>0</v>
      </c>
      <c r="BD934" s="17">
        <v>6.1794191122497497E-2</v>
      </c>
      <c r="BE934" s="17"/>
      <c r="BF934" s="17">
        <v>3.6798617300576902E-2</v>
      </c>
      <c r="BG934" s="17">
        <v>0</v>
      </c>
      <c r="BH934" s="17"/>
      <c r="BI934" s="17">
        <v>0.115335804662783</v>
      </c>
      <c r="BJ934" s="17">
        <v>0</v>
      </c>
      <c r="BK934" s="17"/>
      <c r="BL934" s="17">
        <v>0</v>
      </c>
      <c r="BM934" s="17">
        <v>4.0529032656412403E-2</v>
      </c>
      <c r="BN934" s="17">
        <v>0</v>
      </c>
      <c r="BO934" s="17">
        <v>0.50601384442850705</v>
      </c>
    </row>
    <row r="935" spans="2:67" x14ac:dyDescent="0.35">
      <c r="B935" t="s">
        <v>432</v>
      </c>
      <c r="C935" s="17">
        <v>3.5967521260089202E-2</v>
      </c>
      <c r="D935" s="17">
        <v>0</v>
      </c>
      <c r="E935" s="17">
        <v>0</v>
      </c>
      <c r="F935" s="17">
        <v>0.5</v>
      </c>
      <c r="G935" s="17">
        <v>0</v>
      </c>
      <c r="H935" s="17" t="s">
        <v>107</v>
      </c>
      <c r="I935" s="17" t="s">
        <v>107</v>
      </c>
      <c r="J935" s="17">
        <v>0</v>
      </c>
      <c r="K935" s="17">
        <v>0</v>
      </c>
      <c r="L935" s="17">
        <v>0</v>
      </c>
      <c r="M935" s="17">
        <v>0.11465237527512</v>
      </c>
      <c r="N935" s="17" t="s">
        <v>107</v>
      </c>
      <c r="O935" s="17" t="s">
        <v>107</v>
      </c>
      <c r="P935" s="17">
        <v>0.5</v>
      </c>
      <c r="Q935" s="17">
        <v>0.5</v>
      </c>
      <c r="R935" s="17" t="s">
        <v>107</v>
      </c>
      <c r="S935" s="17" t="s">
        <v>107</v>
      </c>
      <c r="T935" s="17"/>
      <c r="U935" s="17">
        <v>0</v>
      </c>
      <c r="V935" s="17">
        <v>0.35547091545243198</v>
      </c>
      <c r="W935" s="17">
        <v>0</v>
      </c>
      <c r="X935" s="17">
        <v>0.22077187247378899</v>
      </c>
      <c r="Y935" s="17"/>
      <c r="Z935" s="17">
        <v>0</v>
      </c>
      <c r="AA935" s="17">
        <v>0</v>
      </c>
      <c r="AB935" s="17">
        <v>0</v>
      </c>
      <c r="AC935" s="17">
        <v>0</v>
      </c>
      <c r="AD935" s="17">
        <v>0.51122449848631801</v>
      </c>
      <c r="AE935" s="17" t="s">
        <v>107</v>
      </c>
      <c r="AF935" s="17">
        <v>0</v>
      </c>
      <c r="AG935" s="17">
        <v>9.6524158067894897E-2</v>
      </c>
      <c r="AH935" s="17">
        <v>7.7697736827265903E-3</v>
      </c>
      <c r="AI935" s="17">
        <v>0.115641406162629</v>
      </c>
      <c r="AJ935" s="17"/>
      <c r="AK935" s="17">
        <v>0</v>
      </c>
      <c r="AL935" s="17">
        <v>0</v>
      </c>
      <c r="AM935" s="17" t="s">
        <v>107</v>
      </c>
      <c r="AN935" s="17">
        <v>0.11769325101506101</v>
      </c>
      <c r="AO935" s="17">
        <v>3.5601579094026599E-3</v>
      </c>
      <c r="AP935" s="17">
        <v>2.76055446478179E-3</v>
      </c>
      <c r="AQ935" s="17">
        <v>5.87561476798691E-2</v>
      </c>
      <c r="AR935" s="17"/>
      <c r="AS935" s="17">
        <v>3.5967521260089202E-2</v>
      </c>
      <c r="AT935" s="17" t="s">
        <v>107</v>
      </c>
      <c r="AU935" s="17"/>
      <c r="AV935" s="17">
        <v>4.8641870832210499E-2</v>
      </c>
      <c r="AW935" s="17">
        <v>6.2506224472890404E-4</v>
      </c>
      <c r="AX935" s="17" t="s">
        <v>107</v>
      </c>
      <c r="AY935" s="17"/>
      <c r="AZ935" s="17">
        <v>1.4118612827722501E-2</v>
      </c>
      <c r="BA935" s="17">
        <v>3.6350878766492602E-2</v>
      </c>
      <c r="BB935" s="17"/>
      <c r="BC935" s="17">
        <v>8.6552981091741199E-2</v>
      </c>
      <c r="BD935" s="17">
        <v>1.3075852846876599E-3</v>
      </c>
      <c r="BE935" s="17"/>
      <c r="BF935" s="17">
        <v>3.5315709300829203E-2</v>
      </c>
      <c r="BG935" s="17">
        <v>0.22077187247378899</v>
      </c>
      <c r="BH935" s="17"/>
      <c r="BI935" s="17">
        <v>0.113128554136944</v>
      </c>
      <c r="BJ935" s="17">
        <v>0</v>
      </c>
      <c r="BK935" s="17"/>
      <c r="BL935" s="17">
        <v>0</v>
      </c>
      <c r="BM935" s="17">
        <v>4.3825995420247302E-2</v>
      </c>
      <c r="BN935" s="17">
        <v>3.0631370036292701E-3</v>
      </c>
      <c r="BO935" s="17">
        <v>4.7681597763734498E-2</v>
      </c>
    </row>
    <row r="936" spans="2:67" x14ac:dyDescent="0.35">
      <c r="B936" t="s">
        <v>433</v>
      </c>
      <c r="C936" s="17">
        <v>1.34936884128543E-2</v>
      </c>
      <c r="D936" s="17">
        <v>9.9764988033565594E-2</v>
      </c>
      <c r="E936" s="17">
        <v>0.51665947744021301</v>
      </c>
      <c r="F936" s="17">
        <v>0</v>
      </c>
      <c r="G936" s="17">
        <v>0</v>
      </c>
      <c r="H936" s="17" t="s">
        <v>107</v>
      </c>
      <c r="I936" s="17" t="s">
        <v>107</v>
      </c>
      <c r="J936" s="17">
        <v>0</v>
      </c>
      <c r="K936" s="17">
        <v>0</v>
      </c>
      <c r="L936" s="17">
        <v>1.9487130189184401E-3</v>
      </c>
      <c r="M936" s="17">
        <v>1.35817741664996E-2</v>
      </c>
      <c r="N936" s="17" t="s">
        <v>107</v>
      </c>
      <c r="O936" s="17" t="s">
        <v>107</v>
      </c>
      <c r="P936" s="17">
        <v>0</v>
      </c>
      <c r="Q936" s="17">
        <v>0</v>
      </c>
      <c r="R936" s="17" t="s">
        <v>107</v>
      </c>
      <c r="S936" s="17" t="s">
        <v>107</v>
      </c>
      <c r="T936" s="17"/>
      <c r="U936" s="17">
        <v>0</v>
      </c>
      <c r="V936" s="17">
        <v>0</v>
      </c>
      <c r="W936" s="17">
        <v>0.31460936172776799</v>
      </c>
      <c r="X936" s="17">
        <v>0.314213034083271</v>
      </c>
      <c r="Y936" s="17"/>
      <c r="Z936" s="17">
        <v>0</v>
      </c>
      <c r="AA936" s="17">
        <v>0</v>
      </c>
      <c r="AB936" s="17">
        <v>0</v>
      </c>
      <c r="AC936" s="17">
        <v>0</v>
      </c>
      <c r="AD936" s="17">
        <v>3.9054589374870499E-3</v>
      </c>
      <c r="AE936" s="17" t="s">
        <v>107</v>
      </c>
      <c r="AF936" s="17">
        <v>0.5</v>
      </c>
      <c r="AG936" s="17">
        <v>0.90347584193210495</v>
      </c>
      <c r="AH936" s="17">
        <v>0.237798751134775</v>
      </c>
      <c r="AI936" s="17">
        <v>0.39687071001155799</v>
      </c>
      <c r="AJ936" s="17"/>
      <c r="AK936" s="17">
        <v>9.8340849911469509E-3</v>
      </c>
      <c r="AL936" s="17">
        <v>1</v>
      </c>
      <c r="AM936" s="17" t="s">
        <v>107</v>
      </c>
      <c r="AN936" s="17">
        <v>1.26679842142738E-2</v>
      </c>
      <c r="AO936" s="17">
        <v>1.6318527471971399E-2</v>
      </c>
      <c r="AP936" s="17">
        <v>0</v>
      </c>
      <c r="AQ936" s="17">
        <v>0</v>
      </c>
      <c r="AR936" s="17"/>
      <c r="AS936" s="17">
        <v>1.34936884128543E-2</v>
      </c>
      <c r="AT936" s="17" t="s">
        <v>107</v>
      </c>
      <c r="AU936" s="17"/>
      <c r="AV936" s="17">
        <v>1.18990482642747E-2</v>
      </c>
      <c r="AW936" s="17">
        <v>1.7940346900118202E-2</v>
      </c>
      <c r="AX936" s="17" t="s">
        <v>107</v>
      </c>
      <c r="AY936" s="17"/>
      <c r="AZ936" s="17">
        <v>0.22617305681418901</v>
      </c>
      <c r="BA936" s="17">
        <v>9.7620497094298205E-3</v>
      </c>
      <c r="BB936" s="17"/>
      <c r="BC936" s="17">
        <v>1.2419383359894801E-2</v>
      </c>
      <c r="BD936" s="17">
        <v>1.42297763020925E-2</v>
      </c>
      <c r="BE936" s="17"/>
      <c r="BF936" s="17">
        <v>1.2433039869670599E-2</v>
      </c>
      <c r="BG936" s="17">
        <v>0.314213034083271</v>
      </c>
      <c r="BH936" s="17"/>
      <c r="BI936" s="17">
        <v>1.42070090501646E-2</v>
      </c>
      <c r="BJ936" s="17">
        <v>1.31611841133244E-2</v>
      </c>
      <c r="BK936" s="17"/>
      <c r="BL936" s="17">
        <v>0</v>
      </c>
      <c r="BM936" s="17">
        <v>6.2453349579542601E-3</v>
      </c>
      <c r="BN936" s="17">
        <v>2.0502934062399301E-2</v>
      </c>
      <c r="BO936" s="17">
        <v>0.95231840223626596</v>
      </c>
    </row>
    <row r="937" spans="2:67" x14ac:dyDescent="0.35">
      <c r="B937" t="s">
        <v>434</v>
      </c>
      <c r="C937" s="17">
        <v>1.0970570166449501E-2</v>
      </c>
      <c r="D937" s="17">
        <v>0</v>
      </c>
      <c r="E937" s="17">
        <v>0</v>
      </c>
      <c r="F937" s="17">
        <v>0</v>
      </c>
      <c r="G937" s="17">
        <v>0</v>
      </c>
      <c r="H937" s="17" t="s">
        <v>107</v>
      </c>
      <c r="I937" s="17" t="s">
        <v>107</v>
      </c>
      <c r="J937" s="17">
        <v>0</v>
      </c>
      <c r="K937" s="17">
        <v>0</v>
      </c>
      <c r="L937" s="17">
        <v>2.8268952980768602E-2</v>
      </c>
      <c r="M937" s="17">
        <v>1.2705896455145501E-2</v>
      </c>
      <c r="N937" s="17" t="s">
        <v>107</v>
      </c>
      <c r="O937" s="17" t="s">
        <v>107</v>
      </c>
      <c r="P937" s="17">
        <v>0</v>
      </c>
      <c r="Q937" s="17">
        <v>0</v>
      </c>
      <c r="R937" s="17" t="s">
        <v>107</v>
      </c>
      <c r="S937" s="17" t="s">
        <v>107</v>
      </c>
      <c r="T937" s="17"/>
      <c r="U937" s="17">
        <v>0</v>
      </c>
      <c r="V937" s="17">
        <v>0</v>
      </c>
      <c r="W937" s="17">
        <v>0.27858170555180201</v>
      </c>
      <c r="X937" s="17">
        <v>0</v>
      </c>
      <c r="Y937" s="17"/>
      <c r="Z937" s="17">
        <v>0</v>
      </c>
      <c r="AA937" s="17">
        <v>2.8399310467316401E-2</v>
      </c>
      <c r="AB937" s="17">
        <v>0</v>
      </c>
      <c r="AC937" s="17">
        <v>0</v>
      </c>
      <c r="AD937" s="17">
        <v>0</v>
      </c>
      <c r="AE937" s="17" t="s">
        <v>107</v>
      </c>
      <c r="AF937" s="17">
        <v>0.5</v>
      </c>
      <c r="AG937" s="17">
        <v>0</v>
      </c>
      <c r="AH937" s="17">
        <v>0</v>
      </c>
      <c r="AI937" s="17">
        <v>0</v>
      </c>
      <c r="AJ937" s="17"/>
      <c r="AK937" s="17">
        <v>0</v>
      </c>
      <c r="AL937" s="17">
        <v>1</v>
      </c>
      <c r="AM937" s="17" t="s">
        <v>107</v>
      </c>
      <c r="AN937" s="17">
        <v>0</v>
      </c>
      <c r="AO937" s="17">
        <v>0.15257028920617899</v>
      </c>
      <c r="AP937" s="17">
        <v>0</v>
      </c>
      <c r="AQ937" s="17">
        <v>0</v>
      </c>
      <c r="AR937" s="17"/>
      <c r="AS937" s="17">
        <v>1.0970570166449501E-2</v>
      </c>
      <c r="AT937" s="17" t="s">
        <v>107</v>
      </c>
      <c r="AU937" s="17"/>
      <c r="AV937" s="17">
        <v>9.6062280739995301E-3</v>
      </c>
      <c r="AW937" s="17">
        <v>1.47750418839889E-2</v>
      </c>
      <c r="AX937" s="17" t="s">
        <v>107</v>
      </c>
      <c r="AY937" s="17"/>
      <c r="AZ937" s="17">
        <v>0.22617305681418901</v>
      </c>
      <c r="BA937" s="17">
        <v>7.1946612276355898E-3</v>
      </c>
      <c r="BB937" s="17"/>
      <c r="BC937" s="17">
        <v>0</v>
      </c>
      <c r="BD937" s="17">
        <v>1.8487340021823399E-2</v>
      </c>
      <c r="BE937" s="17"/>
      <c r="BF937" s="17">
        <v>1.1009263783712401E-2</v>
      </c>
      <c r="BG937" s="17">
        <v>0</v>
      </c>
      <c r="BH937" s="17"/>
      <c r="BI937" s="17">
        <v>1.22665614276609E-2</v>
      </c>
      <c r="BJ937" s="17">
        <v>1.0366462218401399E-2</v>
      </c>
      <c r="BK937" s="17"/>
      <c r="BL937" s="17">
        <v>0</v>
      </c>
      <c r="BM937" s="17">
        <v>0</v>
      </c>
      <c r="BN937" s="17">
        <v>0.131270497100023</v>
      </c>
      <c r="BO937" s="17">
        <v>0.50601384442850705</v>
      </c>
    </row>
    <row r="938" spans="2:67" x14ac:dyDescent="0.35">
      <c r="B938" t="s">
        <v>435</v>
      </c>
      <c r="C938" s="17">
        <v>8.9495672095535501E-3</v>
      </c>
      <c r="D938" s="17">
        <v>0</v>
      </c>
      <c r="E938" s="17">
        <v>0.48334052255978699</v>
      </c>
      <c r="F938" s="17">
        <v>0</v>
      </c>
      <c r="G938" s="17">
        <v>0</v>
      </c>
      <c r="H938" s="17" t="s">
        <v>107</v>
      </c>
      <c r="I938" s="17" t="s">
        <v>107</v>
      </c>
      <c r="J938" s="17">
        <v>0</v>
      </c>
      <c r="K938" s="17">
        <v>0</v>
      </c>
      <c r="L938" s="17">
        <v>0</v>
      </c>
      <c r="M938" s="17">
        <v>1.2705896455145501E-2</v>
      </c>
      <c r="N938" s="17" t="s">
        <v>107</v>
      </c>
      <c r="O938" s="17" t="s">
        <v>107</v>
      </c>
      <c r="P938" s="17">
        <v>0</v>
      </c>
      <c r="Q938" s="17">
        <v>0</v>
      </c>
      <c r="R938" s="17" t="s">
        <v>107</v>
      </c>
      <c r="S938" s="17" t="s">
        <v>107</v>
      </c>
      <c r="T938" s="17"/>
      <c r="U938" s="17">
        <v>0</v>
      </c>
      <c r="V938" s="17">
        <v>0</v>
      </c>
      <c r="W938" s="17">
        <v>0.22726126895506699</v>
      </c>
      <c r="X938" s="17">
        <v>0</v>
      </c>
      <c r="Y938" s="17"/>
      <c r="Z938" s="17">
        <v>0</v>
      </c>
      <c r="AA938" s="17">
        <v>0</v>
      </c>
      <c r="AB938" s="17">
        <v>0</v>
      </c>
      <c r="AC938" s="17">
        <v>0</v>
      </c>
      <c r="AD938" s="17">
        <v>0</v>
      </c>
      <c r="AE938" s="17" t="s">
        <v>107</v>
      </c>
      <c r="AF938" s="17">
        <v>0.5</v>
      </c>
      <c r="AG938" s="17">
        <v>0</v>
      </c>
      <c r="AH938" s="17">
        <v>0.237798751134775</v>
      </c>
      <c r="AI938" s="17">
        <v>0</v>
      </c>
      <c r="AJ938" s="17"/>
      <c r="AK938" s="17">
        <v>0</v>
      </c>
      <c r="AL938" s="17">
        <v>1</v>
      </c>
      <c r="AM938" s="17" t="s">
        <v>107</v>
      </c>
      <c r="AN938" s="17">
        <v>0</v>
      </c>
      <c r="AO938" s="17">
        <v>0.10896084484168</v>
      </c>
      <c r="AP938" s="17">
        <v>0</v>
      </c>
      <c r="AQ938" s="17">
        <v>0</v>
      </c>
      <c r="AR938" s="17"/>
      <c r="AS938" s="17">
        <v>8.9495672095535501E-3</v>
      </c>
      <c r="AT938" s="17" t="s">
        <v>107</v>
      </c>
      <c r="AU938" s="17"/>
      <c r="AV938" s="17">
        <v>6.86046236217312E-3</v>
      </c>
      <c r="AW938" s="17">
        <v>1.47750418839889E-2</v>
      </c>
      <c r="AX938" s="17" t="s">
        <v>107</v>
      </c>
      <c r="AY938" s="17"/>
      <c r="AZ938" s="17">
        <v>0.51901724869394505</v>
      </c>
      <c r="BA938" s="17">
        <v>0</v>
      </c>
      <c r="BB938" s="17"/>
      <c r="BC938" s="17">
        <v>1.2419383359894801E-2</v>
      </c>
      <c r="BD938" s="17">
        <v>6.5721329425234704E-3</v>
      </c>
      <c r="BE938" s="17"/>
      <c r="BF938" s="17">
        <v>8.9811326726991804E-3</v>
      </c>
      <c r="BG938" s="17">
        <v>0</v>
      </c>
      <c r="BH938" s="17"/>
      <c r="BI938" s="17">
        <v>1.22665614276609E-2</v>
      </c>
      <c r="BJ938" s="17">
        <v>7.4033973928564201E-3</v>
      </c>
      <c r="BK938" s="17"/>
      <c r="BL938" s="17">
        <v>0</v>
      </c>
      <c r="BM938" s="17">
        <v>0</v>
      </c>
      <c r="BN938" s="17">
        <v>9.3749211207673294E-2</v>
      </c>
      <c r="BO938" s="17">
        <v>0.50601384442850705</v>
      </c>
    </row>
    <row r="939" spans="2:67" x14ac:dyDescent="0.35">
      <c r="B939" t="s">
        <v>436</v>
      </c>
      <c r="C939" s="17">
        <v>3.8999686003544799E-3</v>
      </c>
      <c r="D939" s="17">
        <v>0</v>
      </c>
      <c r="E939" s="17">
        <v>0</v>
      </c>
      <c r="F939" s="17">
        <v>0</v>
      </c>
      <c r="G939" s="17">
        <v>0</v>
      </c>
      <c r="H939" s="17" t="s">
        <v>107</v>
      </c>
      <c r="I939" s="17" t="s">
        <v>107</v>
      </c>
      <c r="J939" s="17">
        <v>0</v>
      </c>
      <c r="K939" s="17">
        <v>0</v>
      </c>
      <c r="L939" s="17">
        <v>0</v>
      </c>
      <c r="M939" s="17">
        <v>1.2705896455145501E-2</v>
      </c>
      <c r="N939" s="17" t="s">
        <v>107</v>
      </c>
      <c r="O939" s="17" t="s">
        <v>107</v>
      </c>
      <c r="P939" s="17">
        <v>0</v>
      </c>
      <c r="Q939" s="17">
        <v>0</v>
      </c>
      <c r="R939" s="17" t="s">
        <v>107</v>
      </c>
      <c r="S939" s="17" t="s">
        <v>107</v>
      </c>
      <c r="T939" s="17"/>
      <c r="U939" s="17">
        <v>0</v>
      </c>
      <c r="V939" s="17">
        <v>0</v>
      </c>
      <c r="W939" s="17">
        <v>9.9034041786439694E-2</v>
      </c>
      <c r="X939" s="17">
        <v>0</v>
      </c>
      <c r="Y939" s="17"/>
      <c r="Z939" s="17">
        <v>0</v>
      </c>
      <c r="AA939" s="17">
        <v>0</v>
      </c>
      <c r="AB939" s="17">
        <v>0</v>
      </c>
      <c r="AC939" s="17">
        <v>0</v>
      </c>
      <c r="AD939" s="17">
        <v>0</v>
      </c>
      <c r="AE939" s="17" t="s">
        <v>107</v>
      </c>
      <c r="AF939" s="17">
        <v>0.5</v>
      </c>
      <c r="AG939" s="17">
        <v>0</v>
      </c>
      <c r="AH939" s="17">
        <v>0</v>
      </c>
      <c r="AI939" s="17">
        <v>0</v>
      </c>
      <c r="AJ939" s="17"/>
      <c r="AK939" s="17">
        <v>0</v>
      </c>
      <c r="AL939" s="17">
        <v>1</v>
      </c>
      <c r="AM939" s="17" t="s">
        <v>107</v>
      </c>
      <c r="AN939" s="17">
        <v>0</v>
      </c>
      <c r="AO939" s="17">
        <v>0</v>
      </c>
      <c r="AP939" s="17">
        <v>0</v>
      </c>
      <c r="AQ939" s="17">
        <v>0</v>
      </c>
      <c r="AR939" s="17"/>
      <c r="AS939" s="17">
        <v>3.8999686003544799E-3</v>
      </c>
      <c r="AT939" s="17" t="s">
        <v>107</v>
      </c>
      <c r="AU939" s="17"/>
      <c r="AV939" s="17">
        <v>0</v>
      </c>
      <c r="AW939" s="17">
        <v>1.47750418839889E-2</v>
      </c>
      <c r="AX939" s="17" t="s">
        <v>107</v>
      </c>
      <c r="AY939" s="17"/>
      <c r="AZ939" s="17">
        <v>0.22617305681418901</v>
      </c>
      <c r="BA939" s="17">
        <v>0</v>
      </c>
      <c r="BB939" s="17"/>
      <c r="BC939" s="17">
        <v>0</v>
      </c>
      <c r="BD939" s="17">
        <v>6.5721329425234704E-3</v>
      </c>
      <c r="BE939" s="17"/>
      <c r="BF939" s="17">
        <v>3.9137239375949401E-3</v>
      </c>
      <c r="BG939" s="17">
        <v>0</v>
      </c>
      <c r="BH939" s="17"/>
      <c r="BI939" s="17">
        <v>1.22665614276609E-2</v>
      </c>
      <c r="BJ939" s="17">
        <v>0</v>
      </c>
      <c r="BK939" s="17"/>
      <c r="BL939" s="17">
        <v>0</v>
      </c>
      <c r="BM939" s="17">
        <v>0</v>
      </c>
      <c r="BN939" s="17">
        <v>0</v>
      </c>
      <c r="BO939" s="17">
        <v>0.50601384442850705</v>
      </c>
    </row>
    <row r="940" spans="2:67" x14ac:dyDescent="0.35">
      <c r="B940" t="s">
        <v>105</v>
      </c>
      <c r="C940" s="17">
        <v>0.618251867935244</v>
      </c>
      <c r="D940" s="17">
        <v>0</v>
      </c>
      <c r="E940" s="17">
        <v>0</v>
      </c>
      <c r="F940" s="17">
        <v>0</v>
      </c>
      <c r="G940" s="17">
        <v>0</v>
      </c>
      <c r="H940" s="17" t="s">
        <v>107</v>
      </c>
      <c r="I940" s="17" t="s">
        <v>107</v>
      </c>
      <c r="J940" s="17">
        <v>0.87989356732191204</v>
      </c>
      <c r="K940" s="17">
        <v>0</v>
      </c>
      <c r="L940" s="17">
        <v>0.969782334000313</v>
      </c>
      <c r="M940" s="17">
        <v>0.43588292527918998</v>
      </c>
      <c r="N940" s="17" t="s">
        <v>107</v>
      </c>
      <c r="O940" s="17" t="s">
        <v>107</v>
      </c>
      <c r="P940" s="17">
        <v>0</v>
      </c>
      <c r="Q940" s="17">
        <v>0</v>
      </c>
      <c r="R940" s="17" t="s">
        <v>107</v>
      </c>
      <c r="S940" s="17" t="s">
        <v>107</v>
      </c>
      <c r="T940" s="17"/>
      <c r="U940" s="17">
        <v>0.70770014755286403</v>
      </c>
      <c r="V940" s="17">
        <v>0</v>
      </c>
      <c r="W940" s="17">
        <v>0.27858170555180201</v>
      </c>
      <c r="X940" s="17">
        <v>0</v>
      </c>
      <c r="Y940" s="17"/>
      <c r="Z940" s="17">
        <v>0.66070327115065297</v>
      </c>
      <c r="AA940" s="17">
        <v>0.97160068953268397</v>
      </c>
      <c r="AB940" s="17">
        <v>0.80712688019719903</v>
      </c>
      <c r="AC940" s="17">
        <v>0</v>
      </c>
      <c r="AD940" s="17">
        <v>0</v>
      </c>
      <c r="AE940" s="17" t="s">
        <v>107</v>
      </c>
      <c r="AF940" s="17">
        <v>0</v>
      </c>
      <c r="AG940" s="17">
        <v>0</v>
      </c>
      <c r="AH940" s="17">
        <v>0.51663272404772298</v>
      </c>
      <c r="AI940" s="17">
        <v>0</v>
      </c>
      <c r="AJ940" s="17"/>
      <c r="AK940" s="17">
        <v>0.92971750558823896</v>
      </c>
      <c r="AL940" s="17">
        <v>0</v>
      </c>
      <c r="AM940" s="17" t="s">
        <v>107</v>
      </c>
      <c r="AN940" s="17">
        <v>0.434400771529452</v>
      </c>
      <c r="AO940" s="17">
        <v>0</v>
      </c>
      <c r="AP940" s="17">
        <v>5.3113286377298702E-2</v>
      </c>
      <c r="AQ940" s="17">
        <v>0.94124385232013097</v>
      </c>
      <c r="AR940" s="17"/>
      <c r="AS940" s="17">
        <v>0.618251867935244</v>
      </c>
      <c r="AT940" s="17" t="s">
        <v>107</v>
      </c>
      <c r="AU940" s="17"/>
      <c r="AV940" s="17">
        <v>0.49387178379187102</v>
      </c>
      <c r="AW940" s="17">
        <v>0.96508607833397497</v>
      </c>
      <c r="AX940" s="17" t="s">
        <v>107</v>
      </c>
      <c r="AY940" s="17"/>
      <c r="AZ940" s="17">
        <v>0.22617305681418901</v>
      </c>
      <c r="BA940" s="17">
        <v>0.62513122100728702</v>
      </c>
      <c r="BB940" s="17"/>
      <c r="BC940" s="17">
        <v>0.58877556916823703</v>
      </c>
      <c r="BD940" s="17">
        <v>0.63844831631104704</v>
      </c>
      <c r="BE940" s="17"/>
      <c r="BF940" s="17">
        <v>0.62043246573344701</v>
      </c>
      <c r="BG940" s="17">
        <v>0</v>
      </c>
      <c r="BH940" s="17"/>
      <c r="BI940" s="17">
        <v>0.752953806338585</v>
      </c>
      <c r="BJ940" s="17">
        <v>0.55546246954772305</v>
      </c>
      <c r="BK940" s="17"/>
      <c r="BL940" s="17">
        <v>0</v>
      </c>
      <c r="BM940" s="17">
        <v>0.75982938255964605</v>
      </c>
      <c r="BN940" s="17">
        <v>7.2405553057595898E-2</v>
      </c>
      <c r="BO940" s="17">
        <v>0</v>
      </c>
    </row>
    <row r="941" spans="2:67" x14ac:dyDescent="0.35">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17"/>
      <c r="BB941" s="17"/>
      <c r="BC941" s="17"/>
      <c r="BD941" s="17"/>
      <c r="BE941" s="17"/>
      <c r="BF941" s="17"/>
      <c r="BG941" s="17"/>
      <c r="BH941" s="17"/>
      <c r="BI941" s="17"/>
      <c r="BJ941" s="17"/>
      <c r="BK941" s="17"/>
      <c r="BL941" s="17"/>
      <c r="BM941" s="17"/>
      <c r="BN941" s="17"/>
      <c r="BO941" s="17"/>
    </row>
    <row r="942" spans="2:67" x14ac:dyDescent="0.35">
      <c r="B942" s="6" t="s">
        <v>442</v>
      </c>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17"/>
      <c r="BB942" s="17"/>
      <c r="BC942" s="17"/>
      <c r="BD942" s="17"/>
      <c r="BE942" s="17"/>
      <c r="BF942" s="17"/>
      <c r="BG942" s="17"/>
      <c r="BH942" s="17"/>
      <c r="BI942" s="17"/>
      <c r="BJ942" s="17"/>
      <c r="BK942" s="17"/>
      <c r="BL942" s="17"/>
      <c r="BM942" s="17"/>
      <c r="BN942" s="17"/>
      <c r="BO942" s="17"/>
    </row>
    <row r="943" spans="2:67" x14ac:dyDescent="0.35">
      <c r="B943" s="24" t="s">
        <v>721</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17"/>
      <c r="BB943" s="17"/>
      <c r="BC943" s="17"/>
      <c r="BD943" s="17"/>
      <c r="BE943" s="17"/>
      <c r="BF943" s="17"/>
      <c r="BG943" s="17"/>
      <c r="BH943" s="17"/>
      <c r="BI943" s="17"/>
      <c r="BJ943" s="17"/>
      <c r="BK943" s="17"/>
      <c r="BL943" s="17"/>
      <c r="BM943" s="17"/>
      <c r="BN943" s="17"/>
      <c r="BO943" s="17"/>
    </row>
    <row r="944" spans="2:67" x14ac:dyDescent="0.35">
      <c r="B944" t="s">
        <v>425</v>
      </c>
      <c r="C944" s="17">
        <v>0.21736569871131101</v>
      </c>
      <c r="D944" s="17">
        <v>1.5628844412528702E-2</v>
      </c>
      <c r="E944" s="17">
        <v>0.348327839688372</v>
      </c>
      <c r="F944" s="17">
        <v>0.493024472542337</v>
      </c>
      <c r="G944" s="17">
        <v>0.17515797094454399</v>
      </c>
      <c r="H944" s="17">
        <v>9.9764988033565594E-2</v>
      </c>
      <c r="I944" s="17">
        <v>0.87848025022273102</v>
      </c>
      <c r="J944" s="17">
        <v>0.328235144088113</v>
      </c>
      <c r="K944" s="17">
        <v>0</v>
      </c>
      <c r="L944" s="17">
        <v>5.0752045233745397E-3</v>
      </c>
      <c r="M944" s="17">
        <v>3.5697107483820503E-2</v>
      </c>
      <c r="N944" s="17">
        <v>8.1160575027833302E-4</v>
      </c>
      <c r="O944" s="17">
        <v>3.8672811533117801E-3</v>
      </c>
      <c r="P944" s="17">
        <v>0.18563206289150899</v>
      </c>
      <c r="Q944" s="17">
        <v>0.98153609432380495</v>
      </c>
      <c r="R944" s="17">
        <v>0.78956628579274102</v>
      </c>
      <c r="S944" s="17">
        <v>0.66666666666666696</v>
      </c>
      <c r="T944" s="17"/>
      <c r="U944" s="17">
        <v>0.197920308370234</v>
      </c>
      <c r="V944" s="17">
        <v>0.26693921550650601</v>
      </c>
      <c r="W944" s="17">
        <v>0.23466016452399899</v>
      </c>
      <c r="X944" s="17">
        <v>0.38066696788647503</v>
      </c>
      <c r="Y944" s="17"/>
      <c r="Z944" s="17">
        <v>7.6582864540026094E-2</v>
      </c>
      <c r="AA944" s="17">
        <v>0.489859770978683</v>
      </c>
      <c r="AB944" s="17">
        <v>2.61393562046702E-4</v>
      </c>
      <c r="AC944" s="17">
        <v>8.0826109201526108E-3</v>
      </c>
      <c r="AD944" s="17">
        <v>1.6682405365371002E-2</v>
      </c>
      <c r="AE944" s="17">
        <v>0.29364117344935597</v>
      </c>
      <c r="AF944" s="17">
        <v>0.67828923855486201</v>
      </c>
      <c r="AG944" s="17">
        <v>8.4824343027792806E-2</v>
      </c>
      <c r="AH944" s="17">
        <v>0.34631913929511199</v>
      </c>
      <c r="AI944" s="17">
        <v>0.347756529984734</v>
      </c>
      <c r="AJ944" s="17"/>
      <c r="AK944" s="17">
        <v>0.185870198919664</v>
      </c>
      <c r="AL944" s="17">
        <v>0.20375959830144699</v>
      </c>
      <c r="AM944" s="17">
        <v>0.29468102612420799</v>
      </c>
      <c r="AN944" s="17">
        <v>6.5812434661090005E-2</v>
      </c>
      <c r="AO944" s="17">
        <v>0.31352388801366099</v>
      </c>
      <c r="AP944" s="17">
        <v>0.33366377137673497</v>
      </c>
      <c r="AQ944" s="17">
        <v>0.28046522028630599</v>
      </c>
      <c r="AR944" s="17"/>
      <c r="AS944" s="17">
        <v>0.21736569871131101</v>
      </c>
      <c r="AT944" s="17" t="s">
        <v>107</v>
      </c>
      <c r="AU944" s="17"/>
      <c r="AV944" s="17">
        <v>0.20831786927420601</v>
      </c>
      <c r="AW944" s="17">
        <v>0.227526351623074</v>
      </c>
      <c r="AX944" s="17" t="s">
        <v>107</v>
      </c>
      <c r="AY944" s="17"/>
      <c r="AZ944" s="17">
        <v>0.74077511651016303</v>
      </c>
      <c r="BA944" s="17">
        <v>0</v>
      </c>
      <c r="BB944" s="17"/>
      <c r="BC944" s="17">
        <v>7.8442020476124905E-2</v>
      </c>
      <c r="BD944" s="17">
        <v>0.30168528910901898</v>
      </c>
      <c r="BE944" s="17"/>
      <c r="BF944" s="17">
        <v>0.21473770030429501</v>
      </c>
      <c r="BG944" s="17">
        <v>0.38066696788647503</v>
      </c>
      <c r="BH944" s="17"/>
      <c r="BI944" s="17">
        <v>0.138555911796095</v>
      </c>
      <c r="BJ944" s="17">
        <v>0.28792644575242898</v>
      </c>
      <c r="BK944" s="17"/>
      <c r="BL944" s="17">
        <v>0.24754865016872901</v>
      </c>
      <c r="BM944" s="17">
        <v>9.9008557749956497E-2</v>
      </c>
      <c r="BN944" s="17">
        <v>0.28832807905080499</v>
      </c>
      <c r="BO944" s="17">
        <v>0.53138066395156403</v>
      </c>
    </row>
    <row r="945" spans="2:67" x14ac:dyDescent="0.35">
      <c r="B945" t="s">
        <v>426</v>
      </c>
      <c r="C945" s="17">
        <v>0.13562755015236799</v>
      </c>
      <c r="D945" s="17">
        <v>2.7933318480620799E-2</v>
      </c>
      <c r="E945" s="17">
        <v>0.228422606722994</v>
      </c>
      <c r="F945" s="17">
        <v>0.48821591059106301</v>
      </c>
      <c r="G945" s="17">
        <v>1.3081254409623799E-3</v>
      </c>
      <c r="H945" s="17">
        <v>0</v>
      </c>
      <c r="I945" s="17">
        <v>2.23775932584734E-2</v>
      </c>
      <c r="J945" s="17">
        <v>0.11191878119691499</v>
      </c>
      <c r="K945" s="17">
        <v>0.5</v>
      </c>
      <c r="L945" s="17">
        <v>0.14795314606458199</v>
      </c>
      <c r="M945" s="17">
        <v>0.18604870162360601</v>
      </c>
      <c r="N945" s="17">
        <v>1.17735369809729E-2</v>
      </c>
      <c r="O945" s="17">
        <v>5.6100610005191599E-2</v>
      </c>
      <c r="P945" s="17">
        <v>2.1897718310485599E-2</v>
      </c>
      <c r="Q945" s="17">
        <v>1.7466205812994701E-2</v>
      </c>
      <c r="R945" s="17">
        <v>1.5833991361531E-3</v>
      </c>
      <c r="S945" s="17">
        <v>0</v>
      </c>
      <c r="T945" s="17"/>
      <c r="U945" s="17">
        <v>9.6852156044026E-2</v>
      </c>
      <c r="V945" s="17">
        <v>0.16921047932779101</v>
      </c>
      <c r="W945" s="17">
        <v>0.44485188878843901</v>
      </c>
      <c r="X945" s="17">
        <v>0.36304240860167197</v>
      </c>
      <c r="Y945" s="17"/>
      <c r="Z945" s="17">
        <v>8.1155303603452494E-2</v>
      </c>
      <c r="AA945" s="17">
        <v>0</v>
      </c>
      <c r="AB945" s="17">
        <v>0.21232329301469299</v>
      </c>
      <c r="AC945" s="17">
        <v>1.50567151776781E-2</v>
      </c>
      <c r="AD945" s="17">
        <v>0.56866591150708101</v>
      </c>
      <c r="AE945" s="17">
        <v>0.42892707620431098</v>
      </c>
      <c r="AF945" s="17">
        <v>0.12650967230153801</v>
      </c>
      <c r="AG945" s="17">
        <v>0.83558769996401605</v>
      </c>
      <c r="AH945" s="17">
        <v>0.182218188585864</v>
      </c>
      <c r="AI945" s="17">
        <v>0.472541509088936</v>
      </c>
      <c r="AJ945" s="17"/>
      <c r="AK945" s="17">
        <v>3.1794863817896701E-2</v>
      </c>
      <c r="AL945" s="17">
        <v>0.160039156907785</v>
      </c>
      <c r="AM945" s="17">
        <v>7.7993829953469498E-2</v>
      </c>
      <c r="AN945" s="17">
        <v>0.15518124000980499</v>
      </c>
      <c r="AO945" s="17">
        <v>0.35033665223611998</v>
      </c>
      <c r="AP945" s="17">
        <v>4.0902009417934003E-2</v>
      </c>
      <c r="AQ945" s="17">
        <v>9.6282916351600897E-2</v>
      </c>
      <c r="AR945" s="17"/>
      <c r="AS945" s="17">
        <v>0.13562755015236799</v>
      </c>
      <c r="AT945" s="17" t="s">
        <v>107</v>
      </c>
      <c r="AU945" s="17"/>
      <c r="AV945" s="17">
        <v>0.14791251572712599</v>
      </c>
      <c r="AW945" s="17">
        <v>0.12183161466245</v>
      </c>
      <c r="AX945" s="17" t="s">
        <v>107</v>
      </c>
      <c r="AY945" s="17"/>
      <c r="AZ945" s="17">
        <v>2.8151358899448801E-2</v>
      </c>
      <c r="BA945" s="17">
        <v>0.18026113260636001</v>
      </c>
      <c r="BB945" s="17"/>
      <c r="BC945" s="17">
        <v>0.146640090531275</v>
      </c>
      <c r="BD945" s="17">
        <v>0.12894349955866199</v>
      </c>
      <c r="BE945" s="17"/>
      <c r="BF945" s="17">
        <v>0.131967775254383</v>
      </c>
      <c r="BG945" s="17">
        <v>0.36304240860167197</v>
      </c>
      <c r="BH945" s="17"/>
      <c r="BI945" s="17">
        <v>0.135006997338533</v>
      </c>
      <c r="BJ945" s="17">
        <v>0.13618314954981001</v>
      </c>
      <c r="BK945" s="17"/>
      <c r="BL945" s="17">
        <v>0.36661519909863</v>
      </c>
      <c r="BM945" s="17">
        <v>8.2028978099007194E-2</v>
      </c>
      <c r="BN945" s="17">
        <v>0.16639480422994599</v>
      </c>
      <c r="BO945" s="17">
        <v>0.16352492907258001</v>
      </c>
    </row>
    <row r="946" spans="2:67" x14ac:dyDescent="0.35">
      <c r="B946" t="s">
        <v>424</v>
      </c>
      <c r="C946" s="17">
        <v>0.38506710180168402</v>
      </c>
      <c r="D946" s="17">
        <v>0.624231700253984</v>
      </c>
      <c r="E946" s="17">
        <v>0.41281178016104503</v>
      </c>
      <c r="F946" s="17">
        <v>1.7797904476344901E-2</v>
      </c>
      <c r="G946" s="17">
        <v>0.19020988113717299</v>
      </c>
      <c r="H946" s="17">
        <v>0.90023501196643396</v>
      </c>
      <c r="I946" s="17">
        <v>4.9571078259397897E-2</v>
      </c>
      <c r="J946" s="17">
        <v>1.8746738112727201E-2</v>
      </c>
      <c r="K946" s="17">
        <v>0</v>
      </c>
      <c r="L946" s="17">
        <v>0.41206113914741099</v>
      </c>
      <c r="M946" s="17">
        <v>0.34854257976033998</v>
      </c>
      <c r="N946" s="17">
        <v>0.981122285903123</v>
      </c>
      <c r="O946" s="17">
        <v>0.938098468264841</v>
      </c>
      <c r="P946" s="17">
        <v>0.18563206289150899</v>
      </c>
      <c r="Q946" s="17">
        <v>0</v>
      </c>
      <c r="R946" s="17">
        <v>0.20885031507110599</v>
      </c>
      <c r="S946" s="17">
        <v>0.33333333333333298</v>
      </c>
      <c r="T946" s="17"/>
      <c r="U946" s="17">
        <v>0.37671138327338699</v>
      </c>
      <c r="V946" s="17">
        <v>0.48171921872729401</v>
      </c>
      <c r="W946" s="17">
        <v>0.18586327900886501</v>
      </c>
      <c r="X946" s="17">
        <v>0.18058531778849601</v>
      </c>
      <c r="Y946" s="17"/>
      <c r="Z946" s="17">
        <v>0.49468563932067799</v>
      </c>
      <c r="AA946" s="17">
        <v>0.194154713024178</v>
      </c>
      <c r="AB946" s="17">
        <v>0.50848835261313197</v>
      </c>
      <c r="AC946" s="17">
        <v>0.77954830764035998</v>
      </c>
      <c r="AD946" s="17">
        <v>0.21591824465483</v>
      </c>
      <c r="AE946" s="17">
        <v>0.22917618494837899</v>
      </c>
      <c r="AF946" s="17">
        <v>0.19286424656582099</v>
      </c>
      <c r="AG946" s="17">
        <v>4.3690030351862003E-2</v>
      </c>
      <c r="AH946" s="17">
        <v>0.16136301582225299</v>
      </c>
      <c r="AI946" s="17">
        <v>0.13380586244369599</v>
      </c>
      <c r="AJ946" s="17"/>
      <c r="AK946" s="17">
        <v>0.26940279496691799</v>
      </c>
      <c r="AL946" s="17">
        <v>0.63440797295568196</v>
      </c>
      <c r="AM946" s="17">
        <v>0.62687374559129305</v>
      </c>
      <c r="AN946" s="17">
        <v>0.36044560768432599</v>
      </c>
      <c r="AO946" s="17">
        <v>0.28072496396026397</v>
      </c>
      <c r="AP946" s="17">
        <v>0.43759753875226798</v>
      </c>
      <c r="AQ946" s="17">
        <v>0.398065215315833</v>
      </c>
      <c r="AR946" s="17"/>
      <c r="AS946" s="17">
        <v>0.38506710180168402</v>
      </c>
      <c r="AT946" s="17" t="s">
        <v>107</v>
      </c>
      <c r="AU946" s="17"/>
      <c r="AV946" s="17">
        <v>0.270859760533534</v>
      </c>
      <c r="AW946" s="17">
        <v>0.51332119441776802</v>
      </c>
      <c r="AX946" s="17" t="s">
        <v>107</v>
      </c>
      <c r="AY946" s="17"/>
      <c r="AZ946" s="17">
        <v>0.225968799902487</v>
      </c>
      <c r="BA946" s="17">
        <v>0.45113873211650601</v>
      </c>
      <c r="BB946" s="17"/>
      <c r="BC946" s="17">
        <v>0.47333052908012802</v>
      </c>
      <c r="BD946" s="17">
        <v>0.331495701089005</v>
      </c>
      <c r="BE946" s="17"/>
      <c r="BF946" s="17">
        <v>0.38835781598513502</v>
      </c>
      <c r="BG946" s="17">
        <v>0.18058531778849601</v>
      </c>
      <c r="BH946" s="17"/>
      <c r="BI946" s="17">
        <v>0.56677979673296797</v>
      </c>
      <c r="BJ946" s="17">
        <v>0.222374319558786</v>
      </c>
      <c r="BK946" s="17"/>
      <c r="BL946" s="17">
        <v>2.3962811241363198E-3</v>
      </c>
      <c r="BM946" s="17">
        <v>0.37342650225833901</v>
      </c>
      <c r="BN946" s="17">
        <v>0.479405967661794</v>
      </c>
      <c r="BO946" s="17">
        <v>0.29744584540583502</v>
      </c>
    </row>
    <row r="947" spans="2:67" x14ac:dyDescent="0.35">
      <c r="B947" t="s">
        <v>433</v>
      </c>
      <c r="C947" s="17">
        <v>0</v>
      </c>
      <c r="D947" s="17">
        <v>0</v>
      </c>
      <c r="E947" s="17">
        <v>0</v>
      </c>
      <c r="F947" s="17">
        <v>0</v>
      </c>
      <c r="G947" s="17">
        <v>0</v>
      </c>
      <c r="H947" s="17">
        <v>0</v>
      </c>
      <c r="I947" s="17">
        <v>0</v>
      </c>
      <c r="J947" s="17">
        <v>0</v>
      </c>
      <c r="K947" s="17">
        <v>0</v>
      </c>
      <c r="L947" s="17">
        <v>0</v>
      </c>
      <c r="M947" s="17">
        <v>0</v>
      </c>
      <c r="N947" s="17">
        <v>0</v>
      </c>
      <c r="O947" s="17">
        <v>0</v>
      </c>
      <c r="P947" s="17">
        <v>0</v>
      </c>
      <c r="Q947" s="17">
        <v>0</v>
      </c>
      <c r="R947" s="17">
        <v>0</v>
      </c>
      <c r="S947" s="17">
        <v>0</v>
      </c>
      <c r="T947" s="17"/>
      <c r="U947" s="17">
        <v>0</v>
      </c>
      <c r="V947" s="17">
        <v>0</v>
      </c>
      <c r="W947" s="17">
        <v>0</v>
      </c>
      <c r="X947" s="17">
        <v>0</v>
      </c>
      <c r="Y947" s="17"/>
      <c r="Z947" s="17">
        <v>0</v>
      </c>
      <c r="AA947" s="17">
        <v>0</v>
      </c>
      <c r="AB947" s="17">
        <v>0</v>
      </c>
      <c r="AC947" s="17">
        <v>0</v>
      </c>
      <c r="AD947" s="17">
        <v>0</v>
      </c>
      <c r="AE947" s="17">
        <v>0</v>
      </c>
      <c r="AF947" s="17">
        <v>0</v>
      </c>
      <c r="AG947" s="17">
        <v>0</v>
      </c>
      <c r="AH947" s="17">
        <v>0</v>
      </c>
      <c r="AI947" s="17">
        <v>0</v>
      </c>
      <c r="AJ947" s="17"/>
      <c r="AK947" s="17">
        <v>0</v>
      </c>
      <c r="AL947" s="17">
        <v>0</v>
      </c>
      <c r="AM947" s="17">
        <v>0</v>
      </c>
      <c r="AN947" s="17">
        <v>0</v>
      </c>
      <c r="AO947" s="17">
        <v>0</v>
      </c>
      <c r="AP947" s="17">
        <v>0</v>
      </c>
      <c r="AQ947" s="17">
        <v>0</v>
      </c>
      <c r="AR947" s="17"/>
      <c r="AS947" s="17">
        <v>0</v>
      </c>
      <c r="AT947" s="17" t="s">
        <v>107</v>
      </c>
      <c r="AU947" s="17"/>
      <c r="AV947" s="17">
        <v>0</v>
      </c>
      <c r="AW947" s="17">
        <v>0</v>
      </c>
      <c r="AX947" s="17" t="s">
        <v>107</v>
      </c>
      <c r="AY947" s="17"/>
      <c r="AZ947" s="17">
        <v>0</v>
      </c>
      <c r="BA947" s="17">
        <v>0</v>
      </c>
      <c r="BB947" s="17"/>
      <c r="BC947" s="17">
        <v>0</v>
      </c>
      <c r="BD947" s="17">
        <v>0</v>
      </c>
      <c r="BE947" s="17"/>
      <c r="BF947" s="17">
        <v>0</v>
      </c>
      <c r="BG947" s="17">
        <v>0</v>
      </c>
      <c r="BH947" s="17"/>
      <c r="BI947" s="17">
        <v>0</v>
      </c>
      <c r="BJ947" s="17">
        <v>0</v>
      </c>
      <c r="BK947" s="17"/>
      <c r="BL947" s="17">
        <v>0</v>
      </c>
      <c r="BM947" s="17">
        <v>0</v>
      </c>
      <c r="BN947" s="17">
        <v>0</v>
      </c>
      <c r="BO947" s="17">
        <v>0</v>
      </c>
    </row>
    <row r="948" spans="2:67" x14ac:dyDescent="0.35">
      <c r="B948" t="s">
        <v>430</v>
      </c>
      <c r="C948" s="17">
        <v>0</v>
      </c>
      <c r="D948" s="17">
        <v>0</v>
      </c>
      <c r="E948" s="17">
        <v>0</v>
      </c>
      <c r="F948" s="17">
        <v>0</v>
      </c>
      <c r="G948" s="17">
        <v>0</v>
      </c>
      <c r="H948" s="17">
        <v>0</v>
      </c>
      <c r="I948" s="17">
        <v>0</v>
      </c>
      <c r="J948" s="17">
        <v>0</v>
      </c>
      <c r="K948" s="17">
        <v>0</v>
      </c>
      <c r="L948" s="17">
        <v>0</v>
      </c>
      <c r="M948" s="17">
        <v>0</v>
      </c>
      <c r="N948" s="17">
        <v>0</v>
      </c>
      <c r="O948" s="17">
        <v>0</v>
      </c>
      <c r="P948" s="17">
        <v>0</v>
      </c>
      <c r="Q948" s="17">
        <v>0</v>
      </c>
      <c r="R948" s="17">
        <v>0</v>
      </c>
      <c r="S948" s="17">
        <v>0</v>
      </c>
      <c r="T948" s="17"/>
      <c r="U948" s="17">
        <v>0</v>
      </c>
      <c r="V948" s="17">
        <v>0</v>
      </c>
      <c r="W948" s="17">
        <v>0</v>
      </c>
      <c r="X948" s="17">
        <v>0</v>
      </c>
      <c r="Y948" s="17"/>
      <c r="Z948" s="17">
        <v>0</v>
      </c>
      <c r="AA948" s="17">
        <v>0</v>
      </c>
      <c r="AB948" s="17">
        <v>0</v>
      </c>
      <c r="AC948" s="17">
        <v>0</v>
      </c>
      <c r="AD948" s="17">
        <v>0</v>
      </c>
      <c r="AE948" s="17">
        <v>0</v>
      </c>
      <c r="AF948" s="17">
        <v>0</v>
      </c>
      <c r="AG948" s="17">
        <v>0</v>
      </c>
      <c r="AH948" s="17">
        <v>0</v>
      </c>
      <c r="AI948" s="17">
        <v>0</v>
      </c>
      <c r="AJ948" s="17"/>
      <c r="AK948" s="17">
        <v>0</v>
      </c>
      <c r="AL948" s="17">
        <v>0</v>
      </c>
      <c r="AM948" s="17">
        <v>0</v>
      </c>
      <c r="AN948" s="17">
        <v>0</v>
      </c>
      <c r="AO948" s="17">
        <v>0</v>
      </c>
      <c r="AP948" s="17">
        <v>0</v>
      </c>
      <c r="AQ948" s="17">
        <v>0</v>
      </c>
      <c r="AR948" s="17"/>
      <c r="AS948" s="17">
        <v>0</v>
      </c>
      <c r="AT948" s="17" t="s">
        <v>107</v>
      </c>
      <c r="AU948" s="17"/>
      <c r="AV948" s="17">
        <v>0</v>
      </c>
      <c r="AW948" s="17">
        <v>0</v>
      </c>
      <c r="AX948" s="17" t="s">
        <v>107</v>
      </c>
      <c r="AY948" s="17"/>
      <c r="AZ948" s="17">
        <v>0</v>
      </c>
      <c r="BA948" s="17">
        <v>0</v>
      </c>
      <c r="BB948" s="17"/>
      <c r="BC948" s="17">
        <v>0</v>
      </c>
      <c r="BD948" s="17">
        <v>0</v>
      </c>
      <c r="BE948" s="17"/>
      <c r="BF948" s="17">
        <v>0</v>
      </c>
      <c r="BG948" s="17">
        <v>0</v>
      </c>
      <c r="BH948" s="17"/>
      <c r="BI948" s="17">
        <v>0</v>
      </c>
      <c r="BJ948" s="17">
        <v>0</v>
      </c>
      <c r="BK948" s="17"/>
      <c r="BL948" s="17">
        <v>0</v>
      </c>
      <c r="BM948" s="17">
        <v>0</v>
      </c>
      <c r="BN948" s="17">
        <v>0</v>
      </c>
      <c r="BO948" s="17">
        <v>0</v>
      </c>
    </row>
    <row r="949" spans="2:67" x14ac:dyDescent="0.35">
      <c r="B949" t="s">
        <v>438</v>
      </c>
      <c r="C949" s="17">
        <v>0</v>
      </c>
      <c r="D949" s="17">
        <v>0</v>
      </c>
      <c r="E949" s="17">
        <v>0</v>
      </c>
      <c r="F949" s="17">
        <v>0</v>
      </c>
      <c r="G949" s="17">
        <v>0</v>
      </c>
      <c r="H949" s="17">
        <v>0</v>
      </c>
      <c r="I949" s="17">
        <v>0</v>
      </c>
      <c r="J949" s="17">
        <v>0</v>
      </c>
      <c r="K949" s="17">
        <v>0</v>
      </c>
      <c r="L949" s="17">
        <v>0</v>
      </c>
      <c r="M949" s="17">
        <v>0</v>
      </c>
      <c r="N949" s="17">
        <v>0</v>
      </c>
      <c r="O949" s="17">
        <v>0</v>
      </c>
      <c r="P949" s="17">
        <v>0</v>
      </c>
      <c r="Q949" s="17">
        <v>0</v>
      </c>
      <c r="R949" s="17">
        <v>0</v>
      </c>
      <c r="S949" s="17">
        <v>0</v>
      </c>
      <c r="T949" s="17"/>
      <c r="U949" s="17">
        <v>0</v>
      </c>
      <c r="V949" s="17">
        <v>0</v>
      </c>
      <c r="W949" s="17">
        <v>0</v>
      </c>
      <c r="X949" s="17">
        <v>0</v>
      </c>
      <c r="Y949" s="17"/>
      <c r="Z949" s="17">
        <v>0</v>
      </c>
      <c r="AA949" s="17">
        <v>0</v>
      </c>
      <c r="AB949" s="17">
        <v>0</v>
      </c>
      <c r="AC949" s="17">
        <v>0</v>
      </c>
      <c r="AD949" s="17">
        <v>0</v>
      </c>
      <c r="AE949" s="17">
        <v>0</v>
      </c>
      <c r="AF949" s="17">
        <v>0</v>
      </c>
      <c r="AG949" s="17">
        <v>0</v>
      </c>
      <c r="AH949" s="17">
        <v>0</v>
      </c>
      <c r="AI949" s="17">
        <v>0</v>
      </c>
      <c r="AJ949" s="17"/>
      <c r="AK949" s="17">
        <v>0</v>
      </c>
      <c r="AL949" s="17">
        <v>0</v>
      </c>
      <c r="AM949" s="17">
        <v>0</v>
      </c>
      <c r="AN949" s="17">
        <v>0</v>
      </c>
      <c r="AO949" s="17">
        <v>0</v>
      </c>
      <c r="AP949" s="17">
        <v>0</v>
      </c>
      <c r="AQ949" s="17">
        <v>0</v>
      </c>
      <c r="AR949" s="17"/>
      <c r="AS949" s="17">
        <v>0</v>
      </c>
      <c r="AT949" s="17" t="s">
        <v>107</v>
      </c>
      <c r="AU949" s="17"/>
      <c r="AV949" s="17">
        <v>0</v>
      </c>
      <c r="AW949" s="17">
        <v>0</v>
      </c>
      <c r="AX949" s="17" t="s">
        <v>107</v>
      </c>
      <c r="AY949" s="17"/>
      <c r="AZ949" s="17">
        <v>0</v>
      </c>
      <c r="BA949" s="17">
        <v>0</v>
      </c>
      <c r="BB949" s="17"/>
      <c r="BC949" s="17">
        <v>0</v>
      </c>
      <c r="BD949" s="17">
        <v>0</v>
      </c>
      <c r="BE949" s="17"/>
      <c r="BF949" s="17">
        <v>0</v>
      </c>
      <c r="BG949" s="17">
        <v>0</v>
      </c>
      <c r="BH949" s="17"/>
      <c r="BI949" s="17">
        <v>0</v>
      </c>
      <c r="BJ949" s="17">
        <v>0</v>
      </c>
      <c r="BK949" s="17"/>
      <c r="BL949" s="17">
        <v>0</v>
      </c>
      <c r="BM949" s="17">
        <v>0</v>
      </c>
      <c r="BN949" s="17">
        <v>0</v>
      </c>
      <c r="BO949" s="17">
        <v>0</v>
      </c>
    </row>
    <row r="950" spans="2:67" x14ac:dyDescent="0.35">
      <c r="B950" t="s">
        <v>439</v>
      </c>
      <c r="C950" s="17">
        <v>0</v>
      </c>
      <c r="D950" s="17">
        <v>0</v>
      </c>
      <c r="E950" s="17">
        <v>0</v>
      </c>
      <c r="F950" s="17">
        <v>0</v>
      </c>
      <c r="G950" s="17">
        <v>0</v>
      </c>
      <c r="H950" s="17">
        <v>0</v>
      </c>
      <c r="I950" s="17">
        <v>0</v>
      </c>
      <c r="J950" s="17">
        <v>0</v>
      </c>
      <c r="K950" s="17">
        <v>0</v>
      </c>
      <c r="L950" s="17">
        <v>0</v>
      </c>
      <c r="M950" s="17">
        <v>0</v>
      </c>
      <c r="N950" s="17">
        <v>0</v>
      </c>
      <c r="O950" s="17">
        <v>0</v>
      </c>
      <c r="P950" s="17">
        <v>0</v>
      </c>
      <c r="Q950" s="17">
        <v>0</v>
      </c>
      <c r="R950" s="17">
        <v>0</v>
      </c>
      <c r="S950" s="17">
        <v>0</v>
      </c>
      <c r="T950" s="17"/>
      <c r="U950" s="17">
        <v>0</v>
      </c>
      <c r="V950" s="17">
        <v>0</v>
      </c>
      <c r="W950" s="17">
        <v>0</v>
      </c>
      <c r="X950" s="17">
        <v>0</v>
      </c>
      <c r="Y950" s="17"/>
      <c r="Z950" s="17">
        <v>0</v>
      </c>
      <c r="AA950" s="17">
        <v>0</v>
      </c>
      <c r="AB950" s="17">
        <v>0</v>
      </c>
      <c r="AC950" s="17">
        <v>0</v>
      </c>
      <c r="AD950" s="17">
        <v>0</v>
      </c>
      <c r="AE950" s="17">
        <v>0</v>
      </c>
      <c r="AF950" s="17">
        <v>0</v>
      </c>
      <c r="AG950" s="17">
        <v>0</v>
      </c>
      <c r="AH950" s="17">
        <v>0</v>
      </c>
      <c r="AI950" s="17">
        <v>0</v>
      </c>
      <c r="AJ950" s="17"/>
      <c r="AK950" s="17">
        <v>0</v>
      </c>
      <c r="AL950" s="17">
        <v>0</v>
      </c>
      <c r="AM950" s="17">
        <v>0</v>
      </c>
      <c r="AN950" s="17">
        <v>0</v>
      </c>
      <c r="AO950" s="17">
        <v>0</v>
      </c>
      <c r="AP950" s="17">
        <v>0</v>
      </c>
      <c r="AQ950" s="17">
        <v>0</v>
      </c>
      <c r="AR950" s="17"/>
      <c r="AS950" s="17">
        <v>0</v>
      </c>
      <c r="AT950" s="17" t="s">
        <v>107</v>
      </c>
      <c r="AU950" s="17"/>
      <c r="AV950" s="17">
        <v>0</v>
      </c>
      <c r="AW950" s="17">
        <v>0</v>
      </c>
      <c r="AX950" s="17" t="s">
        <v>107</v>
      </c>
      <c r="AY950" s="17"/>
      <c r="AZ950" s="17">
        <v>0</v>
      </c>
      <c r="BA950" s="17">
        <v>0</v>
      </c>
      <c r="BB950" s="17"/>
      <c r="BC950" s="17">
        <v>0</v>
      </c>
      <c r="BD950" s="17">
        <v>0</v>
      </c>
      <c r="BE950" s="17"/>
      <c r="BF950" s="17">
        <v>0</v>
      </c>
      <c r="BG950" s="17">
        <v>0</v>
      </c>
      <c r="BH950" s="17"/>
      <c r="BI950" s="17">
        <v>0</v>
      </c>
      <c r="BJ950" s="17">
        <v>0</v>
      </c>
      <c r="BK950" s="17"/>
      <c r="BL950" s="17">
        <v>0</v>
      </c>
      <c r="BM950" s="17">
        <v>0</v>
      </c>
      <c r="BN950" s="17">
        <v>0</v>
      </c>
      <c r="BO950" s="17">
        <v>0</v>
      </c>
    </row>
    <row r="951" spans="2:67" x14ac:dyDescent="0.35">
      <c r="B951" t="s">
        <v>440</v>
      </c>
      <c r="C951" s="17">
        <v>0</v>
      </c>
      <c r="D951" s="17">
        <v>0</v>
      </c>
      <c r="E951" s="17">
        <v>0</v>
      </c>
      <c r="F951" s="17">
        <v>0</v>
      </c>
      <c r="G951" s="17">
        <v>0</v>
      </c>
      <c r="H951" s="17">
        <v>0</v>
      </c>
      <c r="I951" s="17">
        <v>0</v>
      </c>
      <c r="J951" s="17">
        <v>0</v>
      </c>
      <c r="K951" s="17">
        <v>0</v>
      </c>
      <c r="L951" s="17">
        <v>0</v>
      </c>
      <c r="M951" s="17">
        <v>0</v>
      </c>
      <c r="N951" s="17">
        <v>0</v>
      </c>
      <c r="O951" s="17">
        <v>0</v>
      </c>
      <c r="P951" s="17">
        <v>0</v>
      </c>
      <c r="Q951" s="17">
        <v>0</v>
      </c>
      <c r="R951" s="17">
        <v>0</v>
      </c>
      <c r="S951" s="17">
        <v>0</v>
      </c>
      <c r="T951" s="17"/>
      <c r="U951" s="17">
        <v>0</v>
      </c>
      <c r="V951" s="17">
        <v>0</v>
      </c>
      <c r="W951" s="17">
        <v>0</v>
      </c>
      <c r="X951" s="17">
        <v>0</v>
      </c>
      <c r="Y951" s="17"/>
      <c r="Z951" s="17">
        <v>0</v>
      </c>
      <c r="AA951" s="17">
        <v>0</v>
      </c>
      <c r="AB951" s="17">
        <v>0</v>
      </c>
      <c r="AC951" s="17">
        <v>0</v>
      </c>
      <c r="AD951" s="17">
        <v>0</v>
      </c>
      <c r="AE951" s="17">
        <v>0</v>
      </c>
      <c r="AF951" s="17">
        <v>0</v>
      </c>
      <c r="AG951" s="17">
        <v>0</v>
      </c>
      <c r="AH951" s="17">
        <v>0</v>
      </c>
      <c r="AI951" s="17">
        <v>0</v>
      </c>
      <c r="AJ951" s="17"/>
      <c r="AK951" s="17">
        <v>0</v>
      </c>
      <c r="AL951" s="17">
        <v>0</v>
      </c>
      <c r="AM951" s="17">
        <v>0</v>
      </c>
      <c r="AN951" s="17">
        <v>0</v>
      </c>
      <c r="AO951" s="17">
        <v>0</v>
      </c>
      <c r="AP951" s="17">
        <v>0</v>
      </c>
      <c r="AQ951" s="17">
        <v>0</v>
      </c>
      <c r="AR951" s="17"/>
      <c r="AS951" s="17">
        <v>0</v>
      </c>
      <c r="AT951" s="17" t="s">
        <v>107</v>
      </c>
      <c r="AU951" s="17"/>
      <c r="AV951" s="17">
        <v>0</v>
      </c>
      <c r="AW951" s="17">
        <v>0</v>
      </c>
      <c r="AX951" s="17" t="s">
        <v>107</v>
      </c>
      <c r="AY951" s="17"/>
      <c r="AZ951" s="17">
        <v>0</v>
      </c>
      <c r="BA951" s="17">
        <v>0</v>
      </c>
      <c r="BB951" s="17"/>
      <c r="BC951" s="17">
        <v>0</v>
      </c>
      <c r="BD951" s="17">
        <v>0</v>
      </c>
      <c r="BE951" s="17"/>
      <c r="BF951" s="17">
        <v>0</v>
      </c>
      <c r="BG951" s="17">
        <v>0</v>
      </c>
      <c r="BH951" s="17"/>
      <c r="BI951" s="17">
        <v>0</v>
      </c>
      <c r="BJ951" s="17">
        <v>0</v>
      </c>
      <c r="BK951" s="17"/>
      <c r="BL951" s="17">
        <v>0</v>
      </c>
      <c r="BM951" s="17">
        <v>0</v>
      </c>
      <c r="BN951" s="17">
        <v>0</v>
      </c>
      <c r="BO951" s="17">
        <v>0</v>
      </c>
    </row>
    <row r="952" spans="2:67" x14ac:dyDescent="0.35">
      <c r="B952" t="s">
        <v>441</v>
      </c>
      <c r="C952" s="17">
        <v>0</v>
      </c>
      <c r="D952" s="17">
        <v>0</v>
      </c>
      <c r="E952" s="17">
        <v>0</v>
      </c>
      <c r="F952" s="17">
        <v>0</v>
      </c>
      <c r="G952" s="17">
        <v>0</v>
      </c>
      <c r="H952" s="17">
        <v>0</v>
      </c>
      <c r="I952" s="17">
        <v>0</v>
      </c>
      <c r="J952" s="17">
        <v>0</v>
      </c>
      <c r="K952" s="17">
        <v>0</v>
      </c>
      <c r="L952" s="17">
        <v>0</v>
      </c>
      <c r="M952" s="17">
        <v>0</v>
      </c>
      <c r="N952" s="17">
        <v>0</v>
      </c>
      <c r="O952" s="17">
        <v>0</v>
      </c>
      <c r="P952" s="17">
        <v>0</v>
      </c>
      <c r="Q952" s="17">
        <v>0</v>
      </c>
      <c r="R952" s="17">
        <v>0</v>
      </c>
      <c r="S952" s="17">
        <v>0</v>
      </c>
      <c r="T952" s="17"/>
      <c r="U952" s="17">
        <v>0</v>
      </c>
      <c r="V952" s="17">
        <v>0</v>
      </c>
      <c r="W952" s="17">
        <v>0</v>
      </c>
      <c r="X952" s="17">
        <v>0</v>
      </c>
      <c r="Y952" s="17"/>
      <c r="Z952" s="17">
        <v>0</v>
      </c>
      <c r="AA952" s="17">
        <v>0</v>
      </c>
      <c r="AB952" s="17">
        <v>0</v>
      </c>
      <c r="AC952" s="17">
        <v>0</v>
      </c>
      <c r="AD952" s="17">
        <v>0</v>
      </c>
      <c r="AE952" s="17">
        <v>0</v>
      </c>
      <c r="AF952" s="17">
        <v>0</v>
      </c>
      <c r="AG952" s="17">
        <v>0</v>
      </c>
      <c r="AH952" s="17">
        <v>0</v>
      </c>
      <c r="AI952" s="17">
        <v>0</v>
      </c>
      <c r="AJ952" s="17"/>
      <c r="AK952" s="17">
        <v>0</v>
      </c>
      <c r="AL952" s="17">
        <v>0</v>
      </c>
      <c r="AM952" s="17">
        <v>0</v>
      </c>
      <c r="AN952" s="17">
        <v>0</v>
      </c>
      <c r="AO952" s="17">
        <v>0</v>
      </c>
      <c r="AP952" s="17">
        <v>0</v>
      </c>
      <c r="AQ952" s="17">
        <v>0</v>
      </c>
      <c r="AR952" s="17"/>
      <c r="AS952" s="17">
        <v>0</v>
      </c>
      <c r="AT952" s="17" t="s">
        <v>107</v>
      </c>
      <c r="AU952" s="17"/>
      <c r="AV952" s="17">
        <v>0</v>
      </c>
      <c r="AW952" s="17">
        <v>0</v>
      </c>
      <c r="AX952" s="17" t="s">
        <v>107</v>
      </c>
      <c r="AY952" s="17"/>
      <c r="AZ952" s="17">
        <v>0</v>
      </c>
      <c r="BA952" s="17">
        <v>0</v>
      </c>
      <c r="BB952" s="17"/>
      <c r="BC952" s="17">
        <v>0</v>
      </c>
      <c r="BD952" s="17">
        <v>0</v>
      </c>
      <c r="BE952" s="17"/>
      <c r="BF952" s="17">
        <v>0</v>
      </c>
      <c r="BG952" s="17">
        <v>0</v>
      </c>
      <c r="BH952" s="17"/>
      <c r="BI952" s="17">
        <v>0</v>
      </c>
      <c r="BJ952" s="17">
        <v>0</v>
      </c>
      <c r="BK952" s="17"/>
      <c r="BL952" s="17">
        <v>0</v>
      </c>
      <c r="BM952" s="17">
        <v>0</v>
      </c>
      <c r="BN952" s="17">
        <v>0</v>
      </c>
      <c r="BO952" s="17">
        <v>0</v>
      </c>
    </row>
    <row r="953" spans="2:67" x14ac:dyDescent="0.35">
      <c r="B953" t="s">
        <v>431</v>
      </c>
      <c r="C953" s="17">
        <v>0</v>
      </c>
      <c r="D953" s="17">
        <v>0</v>
      </c>
      <c r="E953" s="17">
        <v>0</v>
      </c>
      <c r="F953" s="17">
        <v>0</v>
      </c>
      <c r="G953" s="17">
        <v>0</v>
      </c>
      <c r="H953" s="17">
        <v>0</v>
      </c>
      <c r="I953" s="17">
        <v>0</v>
      </c>
      <c r="J953" s="17">
        <v>0</v>
      </c>
      <c r="K953" s="17">
        <v>0</v>
      </c>
      <c r="L953" s="17">
        <v>0</v>
      </c>
      <c r="M953" s="17">
        <v>0</v>
      </c>
      <c r="N953" s="17">
        <v>0</v>
      </c>
      <c r="O953" s="17">
        <v>0</v>
      </c>
      <c r="P953" s="17">
        <v>0</v>
      </c>
      <c r="Q953" s="17">
        <v>0</v>
      </c>
      <c r="R953" s="17">
        <v>0</v>
      </c>
      <c r="S953" s="17">
        <v>0</v>
      </c>
      <c r="T953" s="17"/>
      <c r="U953" s="17">
        <v>0</v>
      </c>
      <c r="V953" s="17">
        <v>0</v>
      </c>
      <c r="W953" s="17">
        <v>0</v>
      </c>
      <c r="X953" s="17">
        <v>0</v>
      </c>
      <c r="Y953" s="17"/>
      <c r="Z953" s="17">
        <v>0</v>
      </c>
      <c r="AA953" s="17">
        <v>0</v>
      </c>
      <c r="AB953" s="17">
        <v>0</v>
      </c>
      <c r="AC953" s="17">
        <v>0</v>
      </c>
      <c r="AD953" s="17">
        <v>0</v>
      </c>
      <c r="AE953" s="17">
        <v>0</v>
      </c>
      <c r="AF953" s="17">
        <v>0</v>
      </c>
      <c r="AG953" s="17">
        <v>0</v>
      </c>
      <c r="AH953" s="17">
        <v>0</v>
      </c>
      <c r="AI953" s="17">
        <v>0</v>
      </c>
      <c r="AJ953" s="17"/>
      <c r="AK953" s="17">
        <v>0</v>
      </c>
      <c r="AL953" s="17">
        <v>0</v>
      </c>
      <c r="AM953" s="17">
        <v>0</v>
      </c>
      <c r="AN953" s="17">
        <v>0</v>
      </c>
      <c r="AO953" s="17">
        <v>0</v>
      </c>
      <c r="AP953" s="17">
        <v>0</v>
      </c>
      <c r="AQ953" s="17">
        <v>0</v>
      </c>
      <c r="AR953" s="17"/>
      <c r="AS953" s="17">
        <v>0</v>
      </c>
      <c r="AT953" s="17" t="s">
        <v>107</v>
      </c>
      <c r="AU953" s="17"/>
      <c r="AV953" s="17">
        <v>0</v>
      </c>
      <c r="AW953" s="17">
        <v>0</v>
      </c>
      <c r="AX953" s="17" t="s">
        <v>107</v>
      </c>
      <c r="AY953" s="17"/>
      <c r="AZ953" s="17">
        <v>0</v>
      </c>
      <c r="BA953" s="17">
        <v>0</v>
      </c>
      <c r="BB953" s="17"/>
      <c r="BC953" s="17">
        <v>0</v>
      </c>
      <c r="BD953" s="17">
        <v>0</v>
      </c>
      <c r="BE953" s="17"/>
      <c r="BF953" s="17">
        <v>0</v>
      </c>
      <c r="BG953" s="17">
        <v>0</v>
      </c>
      <c r="BH953" s="17"/>
      <c r="BI953" s="17">
        <v>0</v>
      </c>
      <c r="BJ953" s="17">
        <v>0</v>
      </c>
      <c r="BK953" s="17"/>
      <c r="BL953" s="17">
        <v>0</v>
      </c>
      <c r="BM953" s="17">
        <v>0</v>
      </c>
      <c r="BN953" s="17">
        <v>0</v>
      </c>
      <c r="BO953" s="17">
        <v>0</v>
      </c>
    </row>
    <row r="954" spans="2:67" x14ac:dyDescent="0.35">
      <c r="B954" t="s">
        <v>432</v>
      </c>
      <c r="C954" s="17">
        <v>0</v>
      </c>
      <c r="D954" s="17">
        <v>0</v>
      </c>
      <c r="E954" s="17">
        <v>0</v>
      </c>
      <c r="F954" s="17">
        <v>0</v>
      </c>
      <c r="G954" s="17">
        <v>0</v>
      </c>
      <c r="H954" s="17">
        <v>0</v>
      </c>
      <c r="I954" s="17">
        <v>0</v>
      </c>
      <c r="J954" s="17">
        <v>0</v>
      </c>
      <c r="K954" s="17">
        <v>0</v>
      </c>
      <c r="L954" s="17">
        <v>0</v>
      </c>
      <c r="M954" s="17">
        <v>0</v>
      </c>
      <c r="N954" s="17">
        <v>0</v>
      </c>
      <c r="O954" s="17">
        <v>0</v>
      </c>
      <c r="P954" s="17">
        <v>0</v>
      </c>
      <c r="Q954" s="17">
        <v>0</v>
      </c>
      <c r="R954" s="17">
        <v>0</v>
      </c>
      <c r="S954" s="17">
        <v>0</v>
      </c>
      <c r="T954" s="17"/>
      <c r="U954" s="17">
        <v>0</v>
      </c>
      <c r="V954" s="17">
        <v>0</v>
      </c>
      <c r="W954" s="17">
        <v>0</v>
      </c>
      <c r="X954" s="17">
        <v>0</v>
      </c>
      <c r="Y954" s="17"/>
      <c r="Z954" s="17">
        <v>0</v>
      </c>
      <c r="AA954" s="17">
        <v>0</v>
      </c>
      <c r="AB954" s="17">
        <v>0</v>
      </c>
      <c r="AC954" s="17">
        <v>0</v>
      </c>
      <c r="AD954" s="17">
        <v>0</v>
      </c>
      <c r="AE954" s="17">
        <v>0</v>
      </c>
      <c r="AF954" s="17">
        <v>0</v>
      </c>
      <c r="AG954" s="17">
        <v>0</v>
      </c>
      <c r="AH954" s="17">
        <v>0</v>
      </c>
      <c r="AI954" s="17">
        <v>0</v>
      </c>
      <c r="AJ954" s="17"/>
      <c r="AK954" s="17">
        <v>0</v>
      </c>
      <c r="AL954" s="17">
        <v>0</v>
      </c>
      <c r="AM954" s="17">
        <v>0</v>
      </c>
      <c r="AN954" s="17">
        <v>0</v>
      </c>
      <c r="AO954" s="17">
        <v>0</v>
      </c>
      <c r="AP954" s="17">
        <v>0</v>
      </c>
      <c r="AQ954" s="17">
        <v>0</v>
      </c>
      <c r="AR954" s="17"/>
      <c r="AS954" s="17">
        <v>0</v>
      </c>
      <c r="AT954" s="17" t="s">
        <v>107</v>
      </c>
      <c r="AU954" s="17"/>
      <c r="AV954" s="17">
        <v>0</v>
      </c>
      <c r="AW954" s="17">
        <v>0</v>
      </c>
      <c r="AX954" s="17" t="s">
        <v>107</v>
      </c>
      <c r="AY954" s="17"/>
      <c r="AZ954" s="17">
        <v>0</v>
      </c>
      <c r="BA954" s="17">
        <v>0</v>
      </c>
      <c r="BB954" s="17"/>
      <c r="BC954" s="17">
        <v>0</v>
      </c>
      <c r="BD954" s="17">
        <v>0</v>
      </c>
      <c r="BE954" s="17"/>
      <c r="BF954" s="17">
        <v>0</v>
      </c>
      <c r="BG954" s="17">
        <v>0</v>
      </c>
      <c r="BH954" s="17"/>
      <c r="BI954" s="17">
        <v>0</v>
      </c>
      <c r="BJ954" s="17">
        <v>0</v>
      </c>
      <c r="BK954" s="17"/>
      <c r="BL954" s="17">
        <v>0</v>
      </c>
      <c r="BM954" s="17">
        <v>0</v>
      </c>
      <c r="BN954" s="17">
        <v>0</v>
      </c>
      <c r="BO954" s="17">
        <v>0</v>
      </c>
    </row>
    <row r="955" spans="2:67" x14ac:dyDescent="0.35">
      <c r="B955" t="s">
        <v>427</v>
      </c>
      <c r="C955" s="17">
        <v>0.13218022323923601</v>
      </c>
      <c r="D955" s="17">
        <v>9.6449777925428897E-3</v>
      </c>
      <c r="E955" s="17">
        <v>4.7298139478116098E-3</v>
      </c>
      <c r="F955" s="17">
        <v>9.6171239025496201E-4</v>
      </c>
      <c r="G955" s="17">
        <v>0.63201589703635797</v>
      </c>
      <c r="H955" s="17">
        <v>0</v>
      </c>
      <c r="I955" s="17">
        <v>0</v>
      </c>
      <c r="J955" s="17">
        <v>0.54109933660224496</v>
      </c>
      <c r="K955" s="17">
        <v>0.5</v>
      </c>
      <c r="L955" s="17">
        <v>0.43406464284406998</v>
      </c>
      <c r="M955" s="17">
        <v>9.65933333513017E-2</v>
      </c>
      <c r="N955" s="17">
        <v>0</v>
      </c>
      <c r="O955" s="17">
        <v>0</v>
      </c>
      <c r="P955" s="17">
        <v>2.5016710322408602E-3</v>
      </c>
      <c r="Q955" s="17">
        <v>9.9769986319996409E-4</v>
      </c>
      <c r="R955" s="17">
        <v>0</v>
      </c>
      <c r="S955" s="17">
        <v>0</v>
      </c>
      <c r="T955" s="17"/>
      <c r="U955" s="17">
        <v>0.16966647535794999</v>
      </c>
      <c r="V955" s="17">
        <v>2.6091269753075599E-2</v>
      </c>
      <c r="W955" s="17">
        <v>7.9861274080498507E-2</v>
      </c>
      <c r="X955" s="17">
        <v>2.3659884375830099E-2</v>
      </c>
      <c r="Y955" s="17"/>
      <c r="Z955" s="17">
        <v>0.23755127958345401</v>
      </c>
      <c r="AA955" s="17">
        <v>0.14539456953482899</v>
      </c>
      <c r="AB955" s="17">
        <v>0.13946348040506401</v>
      </c>
      <c r="AC955" s="17">
        <v>0</v>
      </c>
      <c r="AD955" s="17">
        <v>9.25768678617611E-2</v>
      </c>
      <c r="AE955" s="17">
        <v>0</v>
      </c>
      <c r="AF955" s="17">
        <v>0</v>
      </c>
      <c r="AG955" s="17">
        <v>3.02415263533647E-2</v>
      </c>
      <c r="AH955" s="17">
        <v>0.227611293475879</v>
      </c>
      <c r="AI955" s="17">
        <v>1.8577141872731299E-2</v>
      </c>
      <c r="AJ955" s="17"/>
      <c r="AK955" s="17">
        <v>0.35223580955997102</v>
      </c>
      <c r="AL955" s="17">
        <v>0</v>
      </c>
      <c r="AM955" s="17">
        <v>0</v>
      </c>
      <c r="AN955" s="17">
        <v>9.9367000548781698E-2</v>
      </c>
      <c r="AO955" s="17">
        <v>4.5020583516942603E-2</v>
      </c>
      <c r="AP955" s="17">
        <v>0.186218512103488</v>
      </c>
      <c r="AQ955" s="17">
        <v>7.3158878059494097E-3</v>
      </c>
      <c r="AR955" s="17"/>
      <c r="AS955" s="17">
        <v>0.13218022323923601</v>
      </c>
      <c r="AT955" s="17" t="s">
        <v>107</v>
      </c>
      <c r="AU955" s="17"/>
      <c r="AV955" s="17">
        <v>0.16907546044664501</v>
      </c>
      <c r="AW955" s="17">
        <v>9.0747114672413101E-2</v>
      </c>
      <c r="AX955" s="17" t="s">
        <v>107</v>
      </c>
      <c r="AY955" s="17"/>
      <c r="AZ955" s="17">
        <v>5.1047246879011299E-3</v>
      </c>
      <c r="BA955" s="17">
        <v>0.18495316463540001</v>
      </c>
      <c r="BB955" s="17"/>
      <c r="BC955" s="17">
        <v>0.162337830245912</v>
      </c>
      <c r="BD955" s="17">
        <v>0.113876093212725</v>
      </c>
      <c r="BE955" s="17"/>
      <c r="BF955" s="17">
        <v>0.13392663512631001</v>
      </c>
      <c r="BG955" s="17">
        <v>2.3659884375830099E-2</v>
      </c>
      <c r="BH955" s="17"/>
      <c r="BI955" s="17">
        <v>9.6961703999207005E-2</v>
      </c>
      <c r="BJ955" s="17">
        <v>0.163712411366225</v>
      </c>
      <c r="BK955" s="17"/>
      <c r="BL955" s="17">
        <v>0</v>
      </c>
      <c r="BM955" s="17">
        <v>0.26475897342652099</v>
      </c>
      <c r="BN955" s="17">
        <v>8.5392443738773697E-3</v>
      </c>
      <c r="BO955" s="17">
        <v>6.2531622365816003E-3</v>
      </c>
    </row>
    <row r="956" spans="2:67" x14ac:dyDescent="0.35">
      <c r="B956" t="s">
        <v>111</v>
      </c>
      <c r="C956" s="17">
        <v>0.129759426095402</v>
      </c>
      <c r="D956" s="17">
        <v>0.32256115906032301</v>
      </c>
      <c r="E956" s="17">
        <v>5.7079594797773197E-3</v>
      </c>
      <c r="F956" s="17">
        <v>0</v>
      </c>
      <c r="G956" s="17">
        <v>1.3081254409623799E-3</v>
      </c>
      <c r="H956" s="17">
        <v>0</v>
      </c>
      <c r="I956" s="17">
        <v>4.9571078259397897E-2</v>
      </c>
      <c r="J956" s="17">
        <v>0</v>
      </c>
      <c r="K956" s="17">
        <v>0</v>
      </c>
      <c r="L956" s="17">
        <v>8.4586742056242303E-4</v>
      </c>
      <c r="M956" s="17">
        <v>0.333118277780932</v>
      </c>
      <c r="N956" s="17">
        <v>6.2925713656256004E-3</v>
      </c>
      <c r="O956" s="17">
        <v>1.9336405766558901E-3</v>
      </c>
      <c r="P956" s="17">
        <v>0.60433648487425595</v>
      </c>
      <c r="Q956" s="17">
        <v>0</v>
      </c>
      <c r="R956" s="17">
        <v>0</v>
      </c>
      <c r="S956" s="17">
        <v>0</v>
      </c>
      <c r="T956" s="17"/>
      <c r="U956" s="17">
        <v>0.158849676954404</v>
      </c>
      <c r="V956" s="17">
        <v>5.6039816685334101E-2</v>
      </c>
      <c r="W956" s="17">
        <v>5.4763393598197901E-2</v>
      </c>
      <c r="X956" s="17">
        <v>5.2045421347526599E-2</v>
      </c>
      <c r="Y956" s="17"/>
      <c r="Z956" s="17">
        <v>0.11002491295239</v>
      </c>
      <c r="AA956" s="17">
        <v>0.17059094646231099</v>
      </c>
      <c r="AB956" s="17">
        <v>0.13946348040506401</v>
      </c>
      <c r="AC956" s="17">
        <v>0.19731236626181001</v>
      </c>
      <c r="AD956" s="17">
        <v>0.106156570610957</v>
      </c>
      <c r="AE956" s="17">
        <v>4.8255565397954198E-2</v>
      </c>
      <c r="AF956" s="17">
        <v>2.33684257777917E-3</v>
      </c>
      <c r="AG956" s="17">
        <v>5.6564003029643001E-3</v>
      </c>
      <c r="AH956" s="17">
        <v>8.2488362820891697E-2</v>
      </c>
      <c r="AI956" s="17">
        <v>2.7318956609901399E-2</v>
      </c>
      <c r="AJ956" s="17"/>
      <c r="AK956" s="17">
        <v>0.16069633273555001</v>
      </c>
      <c r="AL956" s="17">
        <v>1.7932718350860499E-3</v>
      </c>
      <c r="AM956" s="17">
        <v>4.51398331029687E-4</v>
      </c>
      <c r="AN956" s="17">
        <v>0.31919371709599698</v>
      </c>
      <c r="AO956" s="17">
        <v>1.03939122730111E-2</v>
      </c>
      <c r="AP956" s="17">
        <v>1.6181683495743E-3</v>
      </c>
      <c r="AQ956" s="17">
        <v>0.21787076024031099</v>
      </c>
      <c r="AR956" s="17"/>
      <c r="AS956" s="17">
        <v>0.129759426095402</v>
      </c>
      <c r="AT956" s="17" t="s">
        <v>107</v>
      </c>
      <c r="AU956" s="17"/>
      <c r="AV956" s="17">
        <v>0.20383439401848999</v>
      </c>
      <c r="AW956" s="17">
        <v>4.6573724624294197E-2</v>
      </c>
      <c r="AX956" s="17" t="s">
        <v>107</v>
      </c>
      <c r="AY956" s="17"/>
      <c r="AZ956" s="17">
        <v>0</v>
      </c>
      <c r="BA956" s="17">
        <v>0.18364697064173399</v>
      </c>
      <c r="BB956" s="17"/>
      <c r="BC956" s="17">
        <v>0.13924952966656001</v>
      </c>
      <c r="BD956" s="17">
        <v>0.12399941703058801</v>
      </c>
      <c r="BE956" s="17"/>
      <c r="BF956" s="17">
        <v>0.13101007332987699</v>
      </c>
      <c r="BG956" s="17">
        <v>5.2045421347526599E-2</v>
      </c>
      <c r="BH956" s="17"/>
      <c r="BI956" s="17">
        <v>6.2695590133196394E-2</v>
      </c>
      <c r="BJ956" s="17">
        <v>0.18980367377275001</v>
      </c>
      <c r="BK956" s="17"/>
      <c r="BL956" s="17">
        <v>0.38343986960850501</v>
      </c>
      <c r="BM956" s="17">
        <v>0.18077698846617599</v>
      </c>
      <c r="BN956" s="17">
        <v>5.7331904683576997E-2</v>
      </c>
      <c r="BO956" s="17">
        <v>1.39539933343856E-3</v>
      </c>
    </row>
    <row r="957" spans="2:67" x14ac:dyDescent="0.35">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17"/>
      <c r="BB957" s="17"/>
      <c r="BC957" s="17"/>
      <c r="BD957" s="17"/>
      <c r="BE957" s="17"/>
      <c r="BF957" s="17"/>
      <c r="BG957" s="17"/>
      <c r="BH957" s="17"/>
      <c r="BI957" s="17"/>
      <c r="BJ957" s="17"/>
      <c r="BK957" s="17"/>
      <c r="BL957" s="17"/>
      <c r="BM957" s="17"/>
      <c r="BN957" s="17"/>
      <c r="BO957" s="17"/>
    </row>
    <row r="958" spans="2:67" x14ac:dyDescent="0.35">
      <c r="B958" s="6" t="s">
        <v>458</v>
      </c>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17"/>
      <c r="BB958" s="17"/>
      <c r="BC958" s="17"/>
      <c r="BD958" s="17"/>
      <c r="BE958" s="17"/>
      <c r="BF958" s="17"/>
      <c r="BG958" s="17"/>
      <c r="BH958" s="17"/>
      <c r="BI958" s="17"/>
      <c r="BJ958" s="17"/>
      <c r="BK958" s="17"/>
      <c r="BL958" s="17"/>
      <c r="BM958" s="17"/>
      <c r="BN958" s="17"/>
      <c r="BO958" s="17"/>
    </row>
    <row r="959" spans="2:67" x14ac:dyDescent="0.35">
      <c r="B959" s="24" t="s">
        <v>721</v>
      </c>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17"/>
      <c r="BB959" s="17"/>
      <c r="BC959" s="17"/>
      <c r="BD959" s="17"/>
      <c r="BE959" s="17"/>
      <c r="BF959" s="17"/>
      <c r="BG959" s="17"/>
      <c r="BH959" s="17"/>
      <c r="BI959" s="17"/>
      <c r="BJ959" s="17"/>
      <c r="BK959" s="17"/>
      <c r="BL959" s="17"/>
      <c r="BM959" s="17"/>
      <c r="BN959" s="17"/>
      <c r="BO959" s="17"/>
    </row>
    <row r="960" spans="2:67" x14ac:dyDescent="0.35">
      <c r="B960" t="s">
        <v>443</v>
      </c>
      <c r="C960" s="17">
        <v>0.56660475834367896</v>
      </c>
      <c r="D960" s="17">
        <v>0.87206533077679105</v>
      </c>
      <c r="E960" s="17">
        <v>0.29638166267925398</v>
      </c>
      <c r="F960" s="17">
        <v>0.95671049192527002</v>
      </c>
      <c r="G960" s="17">
        <v>0.99476749823614996</v>
      </c>
      <c r="H960" s="17">
        <v>9.9764988033565594E-2</v>
      </c>
      <c r="I960" s="17">
        <v>0.86569305407503205</v>
      </c>
      <c r="J960" s="17">
        <v>0.41573257209136699</v>
      </c>
      <c r="K960" s="17">
        <v>0.5</v>
      </c>
      <c r="L960" s="17">
        <v>0.85373858877654196</v>
      </c>
      <c r="M960" s="17">
        <v>0.52651574642727805</v>
      </c>
      <c r="N960" s="17">
        <v>0.588592210966846</v>
      </c>
      <c r="O960" s="17">
        <v>0.938098468264841</v>
      </c>
      <c r="P960" s="17">
        <v>2.3148553826606001E-2</v>
      </c>
      <c r="Q960" s="17">
        <v>0.98353149405020501</v>
      </c>
      <c r="R960" s="17">
        <v>0.233403251176096</v>
      </c>
      <c r="S960" s="17">
        <v>0</v>
      </c>
      <c r="T960" s="17"/>
      <c r="U960" s="17">
        <v>0.58426734709930495</v>
      </c>
      <c r="V960" s="17">
        <v>0.53971636672331103</v>
      </c>
      <c r="W960" s="17">
        <v>0.48186729111807902</v>
      </c>
      <c r="X960" s="17">
        <v>0.419847749052569</v>
      </c>
      <c r="Y960" s="17"/>
      <c r="Z960" s="17">
        <v>0.77788574404767097</v>
      </c>
      <c r="AA960" s="17">
        <v>0.58532879028543805</v>
      </c>
      <c r="AB960" s="17">
        <v>0.42627269123478401</v>
      </c>
      <c r="AC960" s="17">
        <v>0.41392520291753998</v>
      </c>
      <c r="AD960" s="17">
        <v>0.457202820616459</v>
      </c>
      <c r="AE960" s="17">
        <v>9.1796045201063506E-2</v>
      </c>
      <c r="AF960" s="17">
        <v>0.69903511827871301</v>
      </c>
      <c r="AG960" s="17">
        <v>0.24287966472853301</v>
      </c>
      <c r="AH960" s="17">
        <v>0.64056294863332797</v>
      </c>
      <c r="AI960" s="17">
        <v>0.54206172444490297</v>
      </c>
      <c r="AJ960" s="17"/>
      <c r="AK960" s="17">
        <v>0.56579244075233404</v>
      </c>
      <c r="AL960" s="17">
        <v>0.39480852454836801</v>
      </c>
      <c r="AM960" s="17">
        <v>0.45174874163587603</v>
      </c>
      <c r="AN960" s="17">
        <v>0.50502976497409802</v>
      </c>
      <c r="AO960" s="17">
        <v>0.58473980003232495</v>
      </c>
      <c r="AP960" s="17">
        <v>0.70265630126774004</v>
      </c>
      <c r="AQ960" s="17">
        <v>0.78785897844545705</v>
      </c>
      <c r="AR960" s="17"/>
      <c r="AS960" s="17">
        <v>0.56660475834367896</v>
      </c>
      <c r="AT960" s="17" t="s">
        <v>107</v>
      </c>
      <c r="AU960" s="17"/>
      <c r="AV960" s="17">
        <v>0.60069872207770703</v>
      </c>
      <c r="AW960" s="17">
        <v>0.528317461451557</v>
      </c>
      <c r="AX960" s="17" t="s">
        <v>107</v>
      </c>
      <c r="AY960" s="17"/>
      <c r="AZ960" s="17">
        <v>0.56718747976261397</v>
      </c>
      <c r="BA960" s="17">
        <v>0.566362761077154</v>
      </c>
      <c r="BB960" s="17"/>
      <c r="BC960" s="17">
        <v>0.56254164732823198</v>
      </c>
      <c r="BD960" s="17">
        <v>0.56907085959376902</v>
      </c>
      <c r="BE960" s="17"/>
      <c r="BF960" s="17">
        <v>0.56896651087985595</v>
      </c>
      <c r="BG960" s="17">
        <v>0.419847749052569</v>
      </c>
      <c r="BH960" s="17"/>
      <c r="BI960" s="17">
        <v>0.59258545461256595</v>
      </c>
      <c r="BJ960" s="17">
        <v>0.54334346797433397</v>
      </c>
      <c r="BK960" s="17"/>
      <c r="BL960" s="17">
        <v>0.98541127915732696</v>
      </c>
      <c r="BM960" s="17">
        <v>0.55971481844923598</v>
      </c>
      <c r="BN960" s="17">
        <v>0.57035437770924702</v>
      </c>
      <c r="BO960" s="17">
        <v>0.38240134984548402</v>
      </c>
    </row>
    <row r="961" spans="2:67" x14ac:dyDescent="0.35">
      <c r="B961" t="s">
        <v>444</v>
      </c>
      <c r="C961" s="17">
        <v>0.30379758938018497</v>
      </c>
      <c r="D961" s="17">
        <v>0.44717145793909602</v>
      </c>
      <c r="E961" s="17">
        <v>0.23723013759730699</v>
      </c>
      <c r="F961" s="17">
        <v>0.480035130017267</v>
      </c>
      <c r="G961" s="17">
        <v>0.804557617098977</v>
      </c>
      <c r="H961" s="17">
        <v>0</v>
      </c>
      <c r="I961" s="17">
        <v>0.94245761733535405</v>
      </c>
      <c r="J961" s="17">
        <v>1.6280902129107599E-2</v>
      </c>
      <c r="K961" s="17">
        <v>0.5</v>
      </c>
      <c r="L961" s="17">
        <v>0.14626141122345801</v>
      </c>
      <c r="M961" s="17">
        <v>0.32926327243395498</v>
      </c>
      <c r="N961" s="17">
        <v>0.40470941479238898</v>
      </c>
      <c r="O961" s="17">
        <v>2.99839455792517E-2</v>
      </c>
      <c r="P961" s="17">
        <v>0.18938456943987</v>
      </c>
      <c r="Q961" s="17">
        <v>0.48702344357140498</v>
      </c>
      <c r="R961" s="17">
        <v>0.20885031507110599</v>
      </c>
      <c r="S961" s="17">
        <v>0.33333333333333298</v>
      </c>
      <c r="T961" s="17"/>
      <c r="U961" s="17">
        <v>0.27447570790404002</v>
      </c>
      <c r="V961" s="17">
        <v>0.37747475327848601</v>
      </c>
      <c r="W961" s="17">
        <v>0.385782497088625</v>
      </c>
      <c r="X961" s="17">
        <v>0.36804559140250798</v>
      </c>
      <c r="Y961" s="17"/>
      <c r="Z961" s="17">
        <v>0.15915640325272701</v>
      </c>
      <c r="AA961" s="17">
        <v>0.29818120716274199</v>
      </c>
      <c r="AB961" s="17">
        <v>0.57123400683881798</v>
      </c>
      <c r="AC961" s="17">
        <v>0.34788804981684601</v>
      </c>
      <c r="AD961" s="17">
        <v>0.24751310036510199</v>
      </c>
      <c r="AE961" s="17">
        <v>0.34738169681355402</v>
      </c>
      <c r="AF961" s="17">
        <v>0.14147991574205401</v>
      </c>
      <c r="AG961" s="17">
        <v>0.45389652093101901</v>
      </c>
      <c r="AH961" s="17">
        <v>0.35214317889253399</v>
      </c>
      <c r="AI961" s="17">
        <v>0.25691963268057999</v>
      </c>
      <c r="AJ961" s="17"/>
      <c r="AK961" s="17">
        <v>7.2863331532581996E-2</v>
      </c>
      <c r="AL961" s="17">
        <v>0.34322988629165302</v>
      </c>
      <c r="AM961" s="17">
        <v>0.28959881568913698</v>
      </c>
      <c r="AN961" s="17">
        <v>0.39624257342886399</v>
      </c>
      <c r="AO961" s="17">
        <v>0.35091412462235499</v>
      </c>
      <c r="AP961" s="17">
        <v>0.45773474282947701</v>
      </c>
      <c r="AQ961" s="17">
        <v>0.344233683745092</v>
      </c>
      <c r="AR961" s="17"/>
      <c r="AS961" s="17">
        <v>0.30379758938018497</v>
      </c>
      <c r="AT961" s="17" t="s">
        <v>107</v>
      </c>
      <c r="AU961" s="17"/>
      <c r="AV961" s="17">
        <v>0.44129537857468598</v>
      </c>
      <c r="AW961" s="17">
        <v>0.14938847702326899</v>
      </c>
      <c r="AX961" s="17" t="s">
        <v>107</v>
      </c>
      <c r="AY961" s="17"/>
      <c r="AZ961" s="17">
        <v>0.30872435759653799</v>
      </c>
      <c r="BA961" s="17">
        <v>0.30175156120545399</v>
      </c>
      <c r="BB961" s="17"/>
      <c r="BC961" s="17">
        <v>0.29700637108488698</v>
      </c>
      <c r="BD961" s="17">
        <v>0.307919512670984</v>
      </c>
      <c r="BE961" s="17"/>
      <c r="BF961" s="17">
        <v>0.302763649792199</v>
      </c>
      <c r="BG961" s="17">
        <v>0.36804559140250798</v>
      </c>
      <c r="BH961" s="17"/>
      <c r="BI961" s="17">
        <v>0.31036475972844701</v>
      </c>
      <c r="BJ961" s="17">
        <v>0.29791780637533999</v>
      </c>
      <c r="BK961" s="17"/>
      <c r="BL961" s="17">
        <v>0.60020482784113904</v>
      </c>
      <c r="BM961" s="17">
        <v>0.22155888356105</v>
      </c>
      <c r="BN961" s="17">
        <v>0.32050378946923502</v>
      </c>
      <c r="BO961" s="17">
        <v>0.43773782006423001</v>
      </c>
    </row>
    <row r="962" spans="2:67" x14ac:dyDescent="0.35">
      <c r="B962" t="s">
        <v>445</v>
      </c>
      <c r="C962" s="17">
        <v>0.28361170168523497</v>
      </c>
      <c r="D962" s="17">
        <v>0.17672350148676699</v>
      </c>
      <c r="E962" s="17">
        <v>0.26849396230167799</v>
      </c>
      <c r="F962" s="17">
        <v>3.65575213429448E-2</v>
      </c>
      <c r="G962" s="17">
        <v>2.1592537397440801E-2</v>
      </c>
      <c r="H962" s="17">
        <v>0</v>
      </c>
      <c r="I962" s="17">
        <v>4.9571078259397897E-2</v>
      </c>
      <c r="J962" s="17">
        <v>0.789484336554934</v>
      </c>
      <c r="K962" s="17">
        <v>0.5</v>
      </c>
      <c r="L962" s="17">
        <v>0.82073880861257198</v>
      </c>
      <c r="M962" s="17">
        <v>0.12190243550081201</v>
      </c>
      <c r="N962" s="17">
        <v>6.6983742407647701E-3</v>
      </c>
      <c r="O962" s="17">
        <v>5.8034250581847503E-2</v>
      </c>
      <c r="P962" s="17">
        <v>0.77432500703588103</v>
      </c>
      <c r="Q962" s="17">
        <v>1.5470806086594799E-2</v>
      </c>
      <c r="R962" s="17">
        <v>0.207266915934952</v>
      </c>
      <c r="S962" s="17">
        <v>0.33333333333333298</v>
      </c>
      <c r="T962" s="17"/>
      <c r="U962" s="17">
        <v>0.30508932932278199</v>
      </c>
      <c r="V962" s="17">
        <v>0.23923296841306299</v>
      </c>
      <c r="W962" s="17">
        <v>0.202446247251962</v>
      </c>
      <c r="X962" s="17">
        <v>0.18341565227224599</v>
      </c>
      <c r="Y962" s="17"/>
      <c r="Z962" s="17">
        <v>0.33751875373201601</v>
      </c>
      <c r="AA962" s="17">
        <v>0.41394615327509399</v>
      </c>
      <c r="AB962" s="17">
        <v>0.172790033174202</v>
      </c>
      <c r="AC962" s="17">
        <v>0.116930282692549</v>
      </c>
      <c r="AD962" s="17">
        <v>0.23646458572427501</v>
      </c>
      <c r="AE962" s="17">
        <v>0.34529632947877897</v>
      </c>
      <c r="AF962" s="17">
        <v>0.18508399425232</v>
      </c>
      <c r="AG962" s="17">
        <v>9.6881025755023997E-2</v>
      </c>
      <c r="AH962" s="17">
        <v>7.5247808666896801E-2</v>
      </c>
      <c r="AI962" s="17">
        <v>0.22798504514682</v>
      </c>
      <c r="AJ962" s="17"/>
      <c r="AK962" s="17">
        <v>0.80011535023425895</v>
      </c>
      <c r="AL962" s="17">
        <v>1.8194639154869099E-3</v>
      </c>
      <c r="AM962" s="17">
        <v>0.24441852861667901</v>
      </c>
      <c r="AN962" s="17">
        <v>0.10021095931858801</v>
      </c>
      <c r="AO962" s="17">
        <v>6.34536866844123E-2</v>
      </c>
      <c r="AP962" s="17">
        <v>0.302785801102051</v>
      </c>
      <c r="AQ962" s="17">
        <v>0.13381160412235099</v>
      </c>
      <c r="AR962" s="17"/>
      <c r="AS962" s="17">
        <v>0.28361170168523497</v>
      </c>
      <c r="AT962" s="17" t="s">
        <v>107</v>
      </c>
      <c r="AU962" s="17"/>
      <c r="AV962" s="17">
        <v>0.30970308316011202</v>
      </c>
      <c r="AW962" s="17">
        <v>0.25431125200307603</v>
      </c>
      <c r="AX962" s="17" t="s">
        <v>107</v>
      </c>
      <c r="AY962" s="17"/>
      <c r="AZ962" s="17">
        <v>0.26651743355751401</v>
      </c>
      <c r="BA962" s="17">
        <v>0.29071074768858401</v>
      </c>
      <c r="BB962" s="17"/>
      <c r="BC962" s="17">
        <v>0.21485283370979399</v>
      </c>
      <c r="BD962" s="17">
        <v>0.325344829238079</v>
      </c>
      <c r="BE962" s="17"/>
      <c r="BF962" s="17">
        <v>0.28522415123676997</v>
      </c>
      <c r="BG962" s="17">
        <v>0.18341565227224599</v>
      </c>
      <c r="BH962" s="17"/>
      <c r="BI962" s="17">
        <v>0.291938048199333</v>
      </c>
      <c r="BJ962" s="17">
        <v>0.27615687591860699</v>
      </c>
      <c r="BK962" s="17"/>
      <c r="BL962" s="17">
        <v>1.0848480074282399E-3</v>
      </c>
      <c r="BM962" s="17">
        <v>0.361661784522948</v>
      </c>
      <c r="BN962" s="17">
        <v>0.28198056466791799</v>
      </c>
      <c r="BO962" s="17">
        <v>3.8016016025862298E-2</v>
      </c>
    </row>
    <row r="963" spans="2:67" x14ac:dyDescent="0.35">
      <c r="B963" t="s">
        <v>446</v>
      </c>
      <c r="C963" s="17">
        <v>0.209851263769848</v>
      </c>
      <c r="D963" s="17">
        <v>3.3589051859839798E-2</v>
      </c>
      <c r="E963" s="17">
        <v>0.41248573165038999</v>
      </c>
      <c r="F963" s="17">
        <v>7.69369912203969E-3</v>
      </c>
      <c r="G963" s="17">
        <v>0</v>
      </c>
      <c r="H963" s="17">
        <v>0</v>
      </c>
      <c r="I963" s="17">
        <v>3.83615884430972E-2</v>
      </c>
      <c r="J963" s="17">
        <v>8.3302314512490996E-2</v>
      </c>
      <c r="K963" s="17">
        <v>0</v>
      </c>
      <c r="L963" s="17">
        <v>0.114107498480049</v>
      </c>
      <c r="M963" s="17">
        <v>0.133165137668215</v>
      </c>
      <c r="N963" s="17">
        <v>0.39841684342676398</v>
      </c>
      <c r="O963" s="17">
        <v>2.99839455792517E-2</v>
      </c>
      <c r="P963" s="17">
        <v>0.35186807850477297</v>
      </c>
      <c r="Q963" s="17">
        <v>0.49950115006840001</v>
      </c>
      <c r="R963" s="17">
        <v>0.76659674882390405</v>
      </c>
      <c r="S963" s="17">
        <v>0.33333333333333298</v>
      </c>
      <c r="T963" s="17"/>
      <c r="U963" s="17">
        <v>0.197682291592649</v>
      </c>
      <c r="V963" s="17">
        <v>0.25407337378203299</v>
      </c>
      <c r="W963" s="17">
        <v>0.18028097792915501</v>
      </c>
      <c r="X963" s="17">
        <v>0.278671387606299</v>
      </c>
      <c r="Y963" s="17"/>
      <c r="Z963" s="17">
        <v>0.227658712829889</v>
      </c>
      <c r="AA963" s="17">
        <v>0.16544264858371099</v>
      </c>
      <c r="AB963" s="17">
        <v>0.211922282780936</v>
      </c>
      <c r="AC963" s="17">
        <v>0.29322308061666202</v>
      </c>
      <c r="AD963" s="17">
        <v>1.71202812941415E-2</v>
      </c>
      <c r="AE963" s="17">
        <v>0.42790170061849497</v>
      </c>
      <c r="AF963" s="17">
        <v>7.0158255979613796E-2</v>
      </c>
      <c r="AG963" s="17">
        <v>0.68778381295603597</v>
      </c>
      <c r="AH963" s="17">
        <v>0.22547383405312901</v>
      </c>
      <c r="AI963" s="17">
        <v>0.22830925418752299</v>
      </c>
      <c r="AJ963" s="17"/>
      <c r="AK963" s="17">
        <v>2.5327579201801901E-2</v>
      </c>
      <c r="AL963" s="17">
        <v>0.24299680721730901</v>
      </c>
      <c r="AM963" s="17">
        <v>0.32038765579538098</v>
      </c>
      <c r="AN963" s="17">
        <v>0.333784785778244</v>
      </c>
      <c r="AO963" s="17">
        <v>5.4120512105020099E-2</v>
      </c>
      <c r="AP963" s="17">
        <v>0.400778172438438</v>
      </c>
      <c r="AQ963" s="17">
        <v>0.275878698748873</v>
      </c>
      <c r="AR963" s="17"/>
      <c r="AS963" s="17">
        <v>0.209851263769848</v>
      </c>
      <c r="AT963" s="17" t="s">
        <v>107</v>
      </c>
      <c r="AU963" s="17"/>
      <c r="AV963" s="17">
        <v>0.13781105697451501</v>
      </c>
      <c r="AW963" s="17">
        <v>0.29075194188577602</v>
      </c>
      <c r="AX963" s="17" t="s">
        <v>107</v>
      </c>
      <c r="AY963" s="17"/>
      <c r="AZ963" s="17">
        <v>0.38099279185227197</v>
      </c>
      <c r="BA963" s="17">
        <v>0.138778225025914</v>
      </c>
      <c r="BB963" s="17"/>
      <c r="BC963" s="17">
        <v>0.161402636835971</v>
      </c>
      <c r="BD963" s="17">
        <v>0.23925711042098499</v>
      </c>
      <c r="BE963" s="17"/>
      <c r="BF963" s="17">
        <v>0.20874374527518799</v>
      </c>
      <c r="BG963" s="17">
        <v>0.278671387606299</v>
      </c>
      <c r="BH963" s="17"/>
      <c r="BI963" s="17">
        <v>0.32875606050370998</v>
      </c>
      <c r="BJ963" s="17">
        <v>0.103392261497201</v>
      </c>
      <c r="BK963" s="17"/>
      <c r="BL963" s="17">
        <v>1.29516323425392E-2</v>
      </c>
      <c r="BM963" s="17">
        <v>0.15520777901504201</v>
      </c>
      <c r="BN963" s="17">
        <v>0.205909898600111</v>
      </c>
      <c r="BO963" s="17">
        <v>0.60401744791839995</v>
      </c>
    </row>
    <row r="964" spans="2:67" x14ac:dyDescent="0.35">
      <c r="B964" t="s">
        <v>447</v>
      </c>
      <c r="C964" s="17">
        <v>0.17118088720928501</v>
      </c>
      <c r="D964" s="17">
        <v>8.9691498881158294E-2</v>
      </c>
      <c r="E964" s="17">
        <v>1.10898704488994E-2</v>
      </c>
      <c r="F964" s="17">
        <v>0.46753286894395302</v>
      </c>
      <c r="G964" s="17">
        <v>0</v>
      </c>
      <c r="H964" s="17">
        <v>0</v>
      </c>
      <c r="I964" s="17">
        <v>0.84331546081655795</v>
      </c>
      <c r="J964" s="17">
        <v>0.30998157317211</v>
      </c>
      <c r="K964" s="17">
        <v>0</v>
      </c>
      <c r="L964" s="17">
        <v>1.5654022661422799E-2</v>
      </c>
      <c r="M964" s="17">
        <v>0.157019762200309</v>
      </c>
      <c r="N964" s="17">
        <v>8.1160575027833302E-4</v>
      </c>
      <c r="O964" s="17">
        <v>0.93616482768818499</v>
      </c>
      <c r="P964" s="17">
        <v>0</v>
      </c>
      <c r="Q964" s="17">
        <v>0.49650805047879998</v>
      </c>
      <c r="R964" s="17">
        <v>2.29695369688372E-2</v>
      </c>
      <c r="S964" s="17">
        <v>0.33333333333333298</v>
      </c>
      <c r="T964" s="17"/>
      <c r="U964" s="17">
        <v>0.15153772126312401</v>
      </c>
      <c r="V964" s="17">
        <v>0.25528343616125898</v>
      </c>
      <c r="W964" s="17">
        <v>0.127182796216667</v>
      </c>
      <c r="X964" s="17">
        <v>0.100348469540398</v>
      </c>
      <c r="Y964" s="17"/>
      <c r="Z964" s="17">
        <v>5.3407150069644298E-2</v>
      </c>
      <c r="AA964" s="17">
        <v>0.30173217278930697</v>
      </c>
      <c r="AB964" s="17">
        <v>0.10889690845224</v>
      </c>
      <c r="AC964" s="17">
        <v>0.20458878591403001</v>
      </c>
      <c r="AD964" s="17">
        <v>2.16342099227213E-2</v>
      </c>
      <c r="AE964" s="17">
        <v>3.97353735078394E-2</v>
      </c>
      <c r="AF964" s="17">
        <v>0.60839276414823396</v>
      </c>
      <c r="AG964" s="17">
        <v>3.4491279322956397E-2</v>
      </c>
      <c r="AH964" s="17">
        <v>6.7379247369539E-2</v>
      </c>
      <c r="AI964" s="17">
        <v>5.2805805215189801E-2</v>
      </c>
      <c r="AJ964" s="17"/>
      <c r="AK964" s="17">
        <v>0.181320840705926</v>
      </c>
      <c r="AL964" s="17">
        <v>0.19374681918776099</v>
      </c>
      <c r="AM964" s="17">
        <v>3.1118894011036201E-2</v>
      </c>
      <c r="AN964" s="17">
        <v>9.6803443676101497E-2</v>
      </c>
      <c r="AO964" s="17">
        <v>0.197240074900118</v>
      </c>
      <c r="AP964" s="17">
        <v>7.0695433402013397E-2</v>
      </c>
      <c r="AQ964" s="17">
        <v>0.53034391899029598</v>
      </c>
      <c r="AR964" s="17"/>
      <c r="AS964" s="17">
        <v>0.17118088720928501</v>
      </c>
      <c r="AT964" s="17" t="s">
        <v>107</v>
      </c>
      <c r="AU964" s="17"/>
      <c r="AV964" s="17">
        <v>0.192516572215673</v>
      </c>
      <c r="AW964" s="17">
        <v>0.147221053362772</v>
      </c>
      <c r="AX964" s="17" t="s">
        <v>107</v>
      </c>
      <c r="AY964" s="17"/>
      <c r="AZ964" s="17">
        <v>0.24818684703240099</v>
      </c>
      <c r="BA964" s="17">
        <v>0.13920122904363999</v>
      </c>
      <c r="BB964" s="17"/>
      <c r="BC964" s="17">
        <v>0.15896735680560001</v>
      </c>
      <c r="BD964" s="17">
        <v>0.17859387752188899</v>
      </c>
      <c r="BE964" s="17"/>
      <c r="BF964" s="17">
        <v>0.172320789438699</v>
      </c>
      <c r="BG964" s="17">
        <v>0.100348469540398</v>
      </c>
      <c r="BH964" s="17"/>
      <c r="BI964" s="17">
        <v>0.105625073332536</v>
      </c>
      <c r="BJ964" s="17">
        <v>0.229874957845567</v>
      </c>
      <c r="BK964" s="17"/>
      <c r="BL964" s="17">
        <v>0.38343986960850501</v>
      </c>
      <c r="BM964" s="17">
        <v>0.16804499268477299</v>
      </c>
      <c r="BN964" s="17">
        <v>0.10226836608565</v>
      </c>
      <c r="BO964" s="17">
        <v>0.31389860126274699</v>
      </c>
    </row>
    <row r="965" spans="2:67" x14ac:dyDescent="0.35">
      <c r="B965" t="s">
        <v>448</v>
      </c>
      <c r="C965" s="17">
        <v>0.16228611868401199</v>
      </c>
      <c r="D965" s="17">
        <v>0.33686025533507802</v>
      </c>
      <c r="E965" s="17">
        <v>0.17840466102601499</v>
      </c>
      <c r="F965" s="17">
        <v>1.9234247805099199E-3</v>
      </c>
      <c r="G965" s="17">
        <v>2.6162508819247499E-3</v>
      </c>
      <c r="H965" s="17">
        <v>9.9764988033565594E-2</v>
      </c>
      <c r="I965" s="17">
        <v>1.27871961476991E-2</v>
      </c>
      <c r="J965" s="17">
        <v>1.01131198514495E-2</v>
      </c>
      <c r="K965" s="17">
        <v>0.5</v>
      </c>
      <c r="L965" s="17">
        <v>0.42686929438827098</v>
      </c>
      <c r="M965" s="17">
        <v>6.2755603299516599E-2</v>
      </c>
      <c r="N965" s="17">
        <v>0.19727954465598599</v>
      </c>
      <c r="O965" s="17">
        <v>0.93616482768818499</v>
      </c>
      <c r="P965" s="17">
        <v>2.1897718310485599E-2</v>
      </c>
      <c r="Q965" s="17">
        <v>1.44731062233948E-2</v>
      </c>
      <c r="R965" s="17">
        <v>0</v>
      </c>
      <c r="S965" s="17">
        <v>0</v>
      </c>
      <c r="T965" s="17"/>
      <c r="U965" s="17">
        <v>0.18968828346498601</v>
      </c>
      <c r="V965" s="17">
        <v>5.6039816685334101E-2</v>
      </c>
      <c r="W965" s="17">
        <v>0.19438471829913001</v>
      </c>
      <c r="X965" s="17">
        <v>0.21687237252015201</v>
      </c>
      <c r="Y965" s="17"/>
      <c r="Z965" s="17">
        <v>0.23330591061195999</v>
      </c>
      <c r="AA965" s="17">
        <v>0.21631157112250801</v>
      </c>
      <c r="AB965" s="17">
        <v>0</v>
      </c>
      <c r="AC965" s="17">
        <v>0.15046633964130601</v>
      </c>
      <c r="AD965" s="17">
        <v>3.9794115830069102E-2</v>
      </c>
      <c r="AE965" s="17">
        <v>0.37430385917603398</v>
      </c>
      <c r="AF965" s="17">
        <v>2.2590577838302199E-2</v>
      </c>
      <c r="AG965" s="17">
        <v>4.22845926701741E-2</v>
      </c>
      <c r="AH965" s="17">
        <v>0.42108838754815098</v>
      </c>
      <c r="AI965" s="17">
        <v>0.21358573758156499</v>
      </c>
      <c r="AJ965" s="17"/>
      <c r="AK965" s="17">
        <v>0.17456803125356299</v>
      </c>
      <c r="AL965" s="17">
        <v>0.188420753787752</v>
      </c>
      <c r="AM965" s="17">
        <v>4.6596268707264098E-2</v>
      </c>
      <c r="AN965" s="17">
        <v>0.11686176110751401</v>
      </c>
      <c r="AO965" s="17">
        <v>0.195383849773966</v>
      </c>
      <c r="AP965" s="17">
        <v>2.5491366492826101E-2</v>
      </c>
      <c r="AQ965" s="17">
        <v>0.44952191112878698</v>
      </c>
      <c r="AR965" s="17"/>
      <c r="AS965" s="17">
        <v>0.16228611868401199</v>
      </c>
      <c r="AT965" s="17" t="s">
        <v>107</v>
      </c>
      <c r="AU965" s="17"/>
      <c r="AV965" s="17">
        <v>5.0954959084782703E-2</v>
      </c>
      <c r="AW965" s="17">
        <v>0.28731027821479499</v>
      </c>
      <c r="AX965" s="17" t="s">
        <v>107</v>
      </c>
      <c r="AY965" s="17"/>
      <c r="AZ965" s="17">
        <v>0.120262644509989</v>
      </c>
      <c r="BA965" s="17">
        <v>0.179737967113731</v>
      </c>
      <c r="BB965" s="17"/>
      <c r="BC965" s="17">
        <v>0.147199428241376</v>
      </c>
      <c r="BD965" s="17">
        <v>0.17144297066734801</v>
      </c>
      <c r="BE965" s="17"/>
      <c r="BF965" s="17">
        <v>0.161407665081962</v>
      </c>
      <c r="BG965" s="17">
        <v>0.21687237252015201</v>
      </c>
      <c r="BH965" s="17"/>
      <c r="BI965" s="17">
        <v>0.25908789943994198</v>
      </c>
      <c r="BJ965" s="17">
        <v>7.5616604244172006E-2</v>
      </c>
      <c r="BK965" s="17"/>
      <c r="BL965" s="17">
        <v>1.8094578063539202E-2</v>
      </c>
      <c r="BM965" s="17">
        <v>0.13221728155895701</v>
      </c>
      <c r="BN965" s="17">
        <v>0.27185052878940802</v>
      </c>
      <c r="BO965" s="17">
        <v>1.70118303625315E-2</v>
      </c>
    </row>
    <row r="966" spans="2:67" x14ac:dyDescent="0.35">
      <c r="B966" t="s">
        <v>449</v>
      </c>
      <c r="C966" s="17">
        <v>0.16206841787999701</v>
      </c>
      <c r="D966" s="17">
        <v>9.9336476673701199E-2</v>
      </c>
      <c r="E966" s="17">
        <v>0.32647414730122798</v>
      </c>
      <c r="F966" s="17">
        <v>3.8468495610198502E-3</v>
      </c>
      <c r="G966" s="17">
        <v>1.3081254409623799E-3</v>
      </c>
      <c r="H966" s="17">
        <v>0</v>
      </c>
      <c r="I966" s="17">
        <v>1.27871961476991E-2</v>
      </c>
      <c r="J966" s="17">
        <v>0.26170689890145399</v>
      </c>
      <c r="K966" s="17">
        <v>0</v>
      </c>
      <c r="L966" s="17">
        <v>0.114107498480049</v>
      </c>
      <c r="M966" s="17">
        <v>0.13743780365578601</v>
      </c>
      <c r="N966" s="17">
        <v>0.39841684342676398</v>
      </c>
      <c r="O966" s="17">
        <v>1.9336405766558901E-3</v>
      </c>
      <c r="P966" s="17">
        <v>0</v>
      </c>
      <c r="Q966" s="17">
        <v>0</v>
      </c>
      <c r="R966" s="17">
        <v>1.5833991361531E-3</v>
      </c>
      <c r="S966" s="17">
        <v>0.33333333333333298</v>
      </c>
      <c r="T966" s="17"/>
      <c r="U966" s="17">
        <v>0.18046787417020599</v>
      </c>
      <c r="V966" s="17">
        <v>0.10353328233350099</v>
      </c>
      <c r="W966" s="17">
        <v>0.15245373663511499</v>
      </c>
      <c r="X966" s="17">
        <v>0.13818691241228001</v>
      </c>
      <c r="Y966" s="17"/>
      <c r="Z966" s="17">
        <v>0.11208934299994</v>
      </c>
      <c r="AA966" s="17">
        <v>7.0632732007173599E-2</v>
      </c>
      <c r="AB966" s="17">
        <v>0.49308862479968402</v>
      </c>
      <c r="AC966" s="17">
        <v>0.14245091526269801</v>
      </c>
      <c r="AD966" s="17">
        <v>1.25282630335253E-2</v>
      </c>
      <c r="AE966" s="17">
        <v>5.6078268791317699E-2</v>
      </c>
      <c r="AF966" s="17">
        <v>0.106764588884323</v>
      </c>
      <c r="AG966" s="17">
        <v>0.335257492722007</v>
      </c>
      <c r="AH966" s="17">
        <v>4.8037238651367303E-2</v>
      </c>
      <c r="AI966" s="17">
        <v>6.8610883273869994E-2</v>
      </c>
      <c r="AJ966" s="17"/>
      <c r="AK966" s="17">
        <v>8.9624390897801207E-2</v>
      </c>
      <c r="AL966" s="17">
        <v>0.142623421196722</v>
      </c>
      <c r="AM966" s="17">
        <v>0.18628567342973401</v>
      </c>
      <c r="AN966" s="17">
        <v>0.32268627684221601</v>
      </c>
      <c r="AO966" s="17">
        <v>0.216902271181482</v>
      </c>
      <c r="AP966" s="17">
        <v>2.1149749278033401E-2</v>
      </c>
      <c r="AQ966" s="17">
        <v>1.52127013021255E-2</v>
      </c>
      <c r="AR966" s="17"/>
      <c r="AS966" s="17">
        <v>0.16206841787999701</v>
      </c>
      <c r="AT966" s="17" t="s">
        <v>107</v>
      </c>
      <c r="AU966" s="17"/>
      <c r="AV966" s="17">
        <v>6.99390806741296E-2</v>
      </c>
      <c r="AW966" s="17">
        <v>0.26552905723519399</v>
      </c>
      <c r="AX966" s="17" t="s">
        <v>107</v>
      </c>
      <c r="AY966" s="17"/>
      <c r="AZ966" s="17">
        <v>0.188565569346241</v>
      </c>
      <c r="BA966" s="17">
        <v>0.15106446639104501</v>
      </c>
      <c r="BB966" s="17"/>
      <c r="BC966" s="17">
        <v>0.16910560573703501</v>
      </c>
      <c r="BD966" s="17">
        <v>0.15779720360468399</v>
      </c>
      <c r="BE966" s="17"/>
      <c r="BF966" s="17">
        <v>0.16245274164332901</v>
      </c>
      <c r="BG966" s="17">
        <v>0.13818691241228001</v>
      </c>
      <c r="BH966" s="17"/>
      <c r="BI966" s="17">
        <v>0.205627619737938</v>
      </c>
      <c r="BJ966" s="17">
        <v>0.123068568446098</v>
      </c>
      <c r="BK966" s="17"/>
      <c r="BL966" s="17">
        <v>1.3812776365724399E-2</v>
      </c>
      <c r="BM966" s="17">
        <v>0.17445678477725801</v>
      </c>
      <c r="BN966" s="17">
        <v>0.10613052087420199</v>
      </c>
      <c r="BO966" s="17">
        <v>0.386286546686119</v>
      </c>
    </row>
    <row r="967" spans="2:67" x14ac:dyDescent="0.35">
      <c r="B967" t="s">
        <v>450</v>
      </c>
      <c r="C967" s="17">
        <v>0.113658442813757</v>
      </c>
      <c r="D967" s="17">
        <v>1.29693481369794E-2</v>
      </c>
      <c r="E967" s="17">
        <v>0.32174433335341701</v>
      </c>
      <c r="F967" s="17">
        <v>3.8468495610198502E-3</v>
      </c>
      <c r="G967" s="17">
        <v>0.63201589703635797</v>
      </c>
      <c r="H967" s="17">
        <v>0</v>
      </c>
      <c r="I967" s="17">
        <v>9.5903971107743104E-3</v>
      </c>
      <c r="J967" s="17">
        <v>8.1404510645538206E-3</v>
      </c>
      <c r="K967" s="17">
        <v>0</v>
      </c>
      <c r="L967" s="17">
        <v>1.31164203997355E-2</v>
      </c>
      <c r="M967" s="17">
        <v>0.132388746184712</v>
      </c>
      <c r="N967" s="17">
        <v>5.8867684904864402E-3</v>
      </c>
      <c r="O967" s="17">
        <v>2.99839455792517E-2</v>
      </c>
      <c r="P967" s="17">
        <v>0</v>
      </c>
      <c r="Q967" s="17">
        <v>1.5470806086594799E-2</v>
      </c>
      <c r="R967" s="17">
        <v>0</v>
      </c>
      <c r="S967" s="17">
        <v>0</v>
      </c>
      <c r="T967" s="17"/>
      <c r="U967" s="17">
        <v>0.13680766770201599</v>
      </c>
      <c r="V967" s="17">
        <v>2.8019908342667099E-2</v>
      </c>
      <c r="W967" s="17">
        <v>0.138677181099087</v>
      </c>
      <c r="X967" s="17">
        <v>0.112484641700074</v>
      </c>
      <c r="Y967" s="17"/>
      <c r="Z967" s="17">
        <v>0.16717060311218501</v>
      </c>
      <c r="AA967" s="17">
        <v>9.8417245650565199E-2</v>
      </c>
      <c r="AB967" s="17">
        <v>3.8073834705497703E-2</v>
      </c>
      <c r="AC967" s="17">
        <v>3.5950796914762799E-4</v>
      </c>
      <c r="AD967" s="17">
        <v>0.49786371932576901</v>
      </c>
      <c r="AE967" s="17">
        <v>2.1381616301192799E-2</v>
      </c>
      <c r="AF967" s="17">
        <v>7.6317297418642599E-2</v>
      </c>
      <c r="AG967" s="17">
        <v>6.0869195547022498E-2</v>
      </c>
      <c r="AH967" s="17">
        <v>6.92560453220534E-2</v>
      </c>
      <c r="AI967" s="17">
        <v>0.107025776301751</v>
      </c>
      <c r="AJ967" s="17"/>
      <c r="AK967" s="17">
        <v>7.9344871681025903E-4</v>
      </c>
      <c r="AL967" s="17">
        <v>0.26604405479335003</v>
      </c>
      <c r="AM967" s="17">
        <v>2.9687870700021299E-2</v>
      </c>
      <c r="AN967" s="17">
        <v>9.07719007644372E-3</v>
      </c>
      <c r="AO967" s="17">
        <v>0.33187941045166403</v>
      </c>
      <c r="AP967" s="17">
        <v>0.25041275651537898</v>
      </c>
      <c r="AQ967" s="17">
        <v>6.80999362295892E-3</v>
      </c>
      <c r="AR967" s="17"/>
      <c r="AS967" s="17">
        <v>0.113658442813757</v>
      </c>
      <c r="AT967" s="17" t="s">
        <v>107</v>
      </c>
      <c r="AU967" s="17"/>
      <c r="AV967" s="17">
        <v>9.6461392097573595E-2</v>
      </c>
      <c r="AW967" s="17">
        <v>0.132970617589794</v>
      </c>
      <c r="AX967" s="17" t="s">
        <v>107</v>
      </c>
      <c r="AY967" s="17"/>
      <c r="AZ967" s="17">
        <v>0.11017243889150501</v>
      </c>
      <c r="BA967" s="17">
        <v>0.115106138733058</v>
      </c>
      <c r="BB967" s="17"/>
      <c r="BC967" s="17">
        <v>0.187995844986378</v>
      </c>
      <c r="BD967" s="17">
        <v>6.8539429395369195E-2</v>
      </c>
      <c r="BE967" s="17"/>
      <c r="BF967" s="17">
        <v>0.11367733273097901</v>
      </c>
      <c r="BG967" s="17">
        <v>0.112484641700074</v>
      </c>
      <c r="BH967" s="17"/>
      <c r="BI967" s="17">
        <v>1.4348309336375801E-2</v>
      </c>
      <c r="BJ967" s="17">
        <v>0.20257376007576</v>
      </c>
      <c r="BK967" s="17"/>
      <c r="BL967" s="17">
        <v>1.0275770718012999E-3</v>
      </c>
      <c r="BM967" s="17">
        <v>5.9734589619954002E-2</v>
      </c>
      <c r="BN967" s="17">
        <v>0.231861169048764</v>
      </c>
      <c r="BO967" s="17">
        <v>3.2278941895487898E-2</v>
      </c>
    </row>
    <row r="968" spans="2:67" x14ac:dyDescent="0.35">
      <c r="B968" t="s">
        <v>451</v>
      </c>
      <c r="C968" s="17">
        <v>0.113533350256681</v>
      </c>
      <c r="D968" s="17">
        <v>4.1904281514608101E-2</v>
      </c>
      <c r="E968" s="17">
        <v>0.20314329443066001</v>
      </c>
      <c r="F968" s="17">
        <v>1.8759616866599899E-2</v>
      </c>
      <c r="G968" s="17">
        <v>1.8976286515516E-2</v>
      </c>
      <c r="H968" s="17">
        <v>0</v>
      </c>
      <c r="I968" s="17">
        <v>1.91807942215486E-2</v>
      </c>
      <c r="J968" s="17">
        <v>3.1082302668043502E-2</v>
      </c>
      <c r="K968" s="17">
        <v>1</v>
      </c>
      <c r="L968" s="17">
        <v>1.8191624923110099E-2</v>
      </c>
      <c r="M968" s="17">
        <v>0.127533786584514</v>
      </c>
      <c r="N968" s="17">
        <v>0.19687374178084699</v>
      </c>
      <c r="O968" s="17">
        <v>1.9336405766558901E-3</v>
      </c>
      <c r="P968" s="17">
        <v>0.18563206289150899</v>
      </c>
      <c r="Q968" s="17">
        <v>0.482034944255405</v>
      </c>
      <c r="R968" s="17">
        <v>4.7501974084592901E-3</v>
      </c>
      <c r="S968" s="17">
        <v>0.33333333333333298</v>
      </c>
      <c r="T968" s="17"/>
      <c r="U968" s="17">
        <v>0.109847980124096</v>
      </c>
      <c r="V968" s="17">
        <v>0.102601108377469</v>
      </c>
      <c r="W968" s="17">
        <v>0.16751390151185</v>
      </c>
      <c r="X968" s="17">
        <v>0.23627841490379001</v>
      </c>
      <c r="Y968" s="17"/>
      <c r="Z968" s="17">
        <v>0</v>
      </c>
      <c r="AA968" s="17">
        <v>0.14476548752381399</v>
      </c>
      <c r="AB968" s="17">
        <v>0.14353051086179799</v>
      </c>
      <c r="AC968" s="17">
        <v>0.22048312749377899</v>
      </c>
      <c r="AD968" s="17">
        <v>2.1297915047070001E-2</v>
      </c>
      <c r="AE968" s="17">
        <v>6.1467427829735702E-2</v>
      </c>
      <c r="AF968" s="17">
        <v>2.1370323264526599E-2</v>
      </c>
      <c r="AG968" s="17">
        <v>0.68255520844446005</v>
      </c>
      <c r="AH968" s="17">
        <v>0.12354035868036201</v>
      </c>
      <c r="AI968" s="17">
        <v>0.44073232159637199</v>
      </c>
      <c r="AJ968" s="17"/>
      <c r="AK968" s="17">
        <v>1.0841715961977E-3</v>
      </c>
      <c r="AL968" s="17">
        <v>0.28793892410160998</v>
      </c>
      <c r="AM968" s="17">
        <v>1.63577022223425E-2</v>
      </c>
      <c r="AN968" s="17">
        <v>0.20370156507161299</v>
      </c>
      <c r="AO968" s="17">
        <v>6.2054101307982598E-2</v>
      </c>
      <c r="AP968" s="17">
        <v>0.25411611608871498</v>
      </c>
      <c r="AQ968" s="17">
        <v>1.8506861094620099E-2</v>
      </c>
      <c r="AR968" s="17"/>
      <c r="AS968" s="17">
        <v>0.113533350256681</v>
      </c>
      <c r="AT968" s="17" t="s">
        <v>107</v>
      </c>
      <c r="AU968" s="17"/>
      <c r="AV968" s="17">
        <v>4.6319323595981003E-2</v>
      </c>
      <c r="AW968" s="17">
        <v>0.189014259843756</v>
      </c>
      <c r="AX968" s="17" t="s">
        <v>107</v>
      </c>
      <c r="AY968" s="17"/>
      <c r="AZ968" s="17">
        <v>0.19050442703817599</v>
      </c>
      <c r="BA968" s="17">
        <v>8.1568178602850996E-2</v>
      </c>
      <c r="BB968" s="17"/>
      <c r="BC968" s="17">
        <v>2.6136549564240101E-2</v>
      </c>
      <c r="BD968" s="17">
        <v>0.16657875281204201</v>
      </c>
      <c r="BE968" s="17"/>
      <c r="BF968" s="17">
        <v>0.111558020634377</v>
      </c>
      <c r="BG968" s="17">
        <v>0.23627841490379001</v>
      </c>
      <c r="BH968" s="17"/>
      <c r="BI968" s="17">
        <v>0.137562134007436</v>
      </c>
      <c r="BJ968" s="17">
        <v>9.2019665239783902E-2</v>
      </c>
      <c r="BK968" s="17"/>
      <c r="BL968" s="17">
        <v>0.23588961743741299</v>
      </c>
      <c r="BM968" s="17">
        <v>0.11212751864183999</v>
      </c>
      <c r="BN968" s="17">
        <v>0.118819913830709</v>
      </c>
      <c r="BO968" s="17">
        <v>3.9751224015288598E-2</v>
      </c>
    </row>
    <row r="969" spans="2:67" x14ac:dyDescent="0.35">
      <c r="B969" t="s">
        <v>452</v>
      </c>
      <c r="C969" s="17">
        <v>9.2412518855629594E-2</v>
      </c>
      <c r="D969" s="17">
        <v>8.8361750743383705E-2</v>
      </c>
      <c r="E969" s="17">
        <v>1.61457329073663E-2</v>
      </c>
      <c r="F969" s="17">
        <v>1.9721329256854801E-2</v>
      </c>
      <c r="G969" s="17">
        <v>0</v>
      </c>
      <c r="H969" s="17">
        <v>9.9764988033565594E-2</v>
      </c>
      <c r="I969" s="17">
        <v>4.6374279222473197E-2</v>
      </c>
      <c r="J969" s="17">
        <v>8.7497428003253497E-2</v>
      </c>
      <c r="K969" s="17">
        <v>0</v>
      </c>
      <c r="L969" s="17">
        <v>1.64998900819852E-2</v>
      </c>
      <c r="M969" s="17">
        <v>0.237028149593839</v>
      </c>
      <c r="N969" s="17">
        <v>0.19606213603056899</v>
      </c>
      <c r="O969" s="17">
        <v>0</v>
      </c>
      <c r="P969" s="17">
        <v>2.5016710322408602E-3</v>
      </c>
      <c r="Q969" s="17">
        <v>1.9953997263999299E-3</v>
      </c>
      <c r="R969" s="17">
        <v>0</v>
      </c>
      <c r="S969" s="17">
        <v>0.33333333333333298</v>
      </c>
      <c r="T969" s="17"/>
      <c r="U969" s="17">
        <v>5.20913290450946E-2</v>
      </c>
      <c r="V969" s="17">
        <v>0.19090438984055899</v>
      </c>
      <c r="W969" s="17">
        <v>0.232647119301649</v>
      </c>
      <c r="X969" s="17">
        <v>0.12170751749891499</v>
      </c>
      <c r="Y969" s="17"/>
      <c r="Z969" s="17">
        <v>2.5992724473682801E-3</v>
      </c>
      <c r="AA969" s="17">
        <v>0</v>
      </c>
      <c r="AB969" s="17">
        <v>0.25336906435570999</v>
      </c>
      <c r="AC969" s="17">
        <v>0.14245091526269801</v>
      </c>
      <c r="AD969" s="17">
        <v>0.21967308287902601</v>
      </c>
      <c r="AE969" s="17">
        <v>8.4691235329443004E-2</v>
      </c>
      <c r="AF969" s="17">
        <v>0.18316774381603601</v>
      </c>
      <c r="AG969" s="17">
        <v>7.4962100421637701E-2</v>
      </c>
      <c r="AH969" s="17">
        <v>0.298525350963811</v>
      </c>
      <c r="AI969" s="17">
        <v>0.16380199357363801</v>
      </c>
      <c r="AJ969" s="17"/>
      <c r="AK969" s="17">
        <v>3.3327330383392298E-3</v>
      </c>
      <c r="AL969" s="17">
        <v>0.101850374968462</v>
      </c>
      <c r="AM969" s="17">
        <v>0.19840191543317801</v>
      </c>
      <c r="AN969" s="17">
        <v>0.15051585990837599</v>
      </c>
      <c r="AO969" s="17">
        <v>0.13660834423195301</v>
      </c>
      <c r="AP969" s="17">
        <v>6.1104511302320301E-2</v>
      </c>
      <c r="AQ969" s="17">
        <v>1.5542908621246101E-2</v>
      </c>
      <c r="AR969" s="17"/>
      <c r="AS969" s="17">
        <v>9.2412518855629594E-2</v>
      </c>
      <c r="AT969" s="17" t="s">
        <v>107</v>
      </c>
      <c r="AU969" s="17"/>
      <c r="AV969" s="17">
        <v>0.120985116369015</v>
      </c>
      <c r="AW969" s="17">
        <v>6.0325679891750798E-2</v>
      </c>
      <c r="AX969" s="17" t="s">
        <v>107</v>
      </c>
      <c r="AY969" s="17"/>
      <c r="AZ969" s="17">
        <v>2.4627414296013499E-2</v>
      </c>
      <c r="BA969" s="17">
        <v>0.120562865627729</v>
      </c>
      <c r="BB969" s="17"/>
      <c r="BC969" s="17">
        <v>0.15165045783065501</v>
      </c>
      <c r="BD969" s="17">
        <v>5.6458109831685997E-2</v>
      </c>
      <c r="BE969" s="17"/>
      <c r="BF969" s="17">
        <v>9.1941076042252004E-2</v>
      </c>
      <c r="BG969" s="17">
        <v>0.12170751749891499</v>
      </c>
      <c r="BH969" s="17"/>
      <c r="BI969" s="17">
        <v>0.12743717822322001</v>
      </c>
      <c r="BJ969" s="17">
        <v>6.1053899240319898E-2</v>
      </c>
      <c r="BK969" s="17"/>
      <c r="BL969" s="17">
        <v>0</v>
      </c>
      <c r="BM969" s="17">
        <v>0.13546892026754001</v>
      </c>
      <c r="BN969" s="17">
        <v>7.2736453376000196E-2</v>
      </c>
      <c r="BO969" s="17">
        <v>1.11026992853602E-2</v>
      </c>
    </row>
    <row r="970" spans="2:67" x14ac:dyDescent="0.35">
      <c r="B970" t="s">
        <v>453</v>
      </c>
      <c r="C970" s="17">
        <v>9.1825494777866307E-2</v>
      </c>
      <c r="D970" s="17">
        <v>1.2304474068092101E-2</v>
      </c>
      <c r="E970" s="17">
        <v>0.17334879856754801</v>
      </c>
      <c r="F970" s="17">
        <v>3.8468495610198502E-3</v>
      </c>
      <c r="G970" s="17">
        <v>2.6162508819247499E-3</v>
      </c>
      <c r="H970" s="17">
        <v>0.90023501196643396</v>
      </c>
      <c r="I970" s="17">
        <v>1.27871961476991E-2</v>
      </c>
      <c r="J970" s="17">
        <v>8.1404510645538206E-3</v>
      </c>
      <c r="K970" s="17">
        <v>0</v>
      </c>
      <c r="L970" s="17">
        <v>2.5376022616872699E-3</v>
      </c>
      <c r="M970" s="17">
        <v>5.9357634145038397E-2</v>
      </c>
      <c r="N970" s="17">
        <v>0</v>
      </c>
      <c r="O970" s="17">
        <v>0</v>
      </c>
      <c r="P970" s="17">
        <v>0.18313039185926799</v>
      </c>
      <c r="Q970" s="17">
        <v>1.9953997263999299E-3</v>
      </c>
      <c r="R970" s="17">
        <v>0.76659674882390405</v>
      </c>
      <c r="S970" s="17">
        <v>0</v>
      </c>
      <c r="T970" s="17"/>
      <c r="U970" s="17">
        <v>6.6006155826770302E-2</v>
      </c>
      <c r="V970" s="17">
        <v>0.172018156127309</v>
      </c>
      <c r="W970" s="17">
        <v>0.10641249547963499</v>
      </c>
      <c r="X970" s="17">
        <v>0.147344102481478</v>
      </c>
      <c r="Y970" s="17"/>
      <c r="Z970" s="17">
        <v>0.11208934299994</v>
      </c>
      <c r="AA970" s="17">
        <v>6.7228682926159994E-2</v>
      </c>
      <c r="AB970" s="17">
        <v>0</v>
      </c>
      <c r="AC970" s="17">
        <v>0.23479484671704701</v>
      </c>
      <c r="AD970" s="17">
        <v>1.62316900971814E-3</v>
      </c>
      <c r="AE970" s="17">
        <v>0.35684584202207098</v>
      </c>
      <c r="AF970" s="17">
        <v>5.1333330037646202E-2</v>
      </c>
      <c r="AG970" s="17">
        <v>1.0223579612352001E-2</v>
      </c>
      <c r="AH970" s="17">
        <v>0.10430039816087799</v>
      </c>
      <c r="AI970" s="17">
        <v>0.11219551676178</v>
      </c>
      <c r="AJ970" s="17"/>
      <c r="AK970" s="17">
        <v>7.22386371403273E-2</v>
      </c>
      <c r="AL970" s="17">
        <v>0.11202170654409099</v>
      </c>
      <c r="AM970" s="17">
        <v>0.23044025432148799</v>
      </c>
      <c r="AN970" s="17">
        <v>0.15980351661196401</v>
      </c>
      <c r="AO970" s="17">
        <v>6.0653430964282603E-3</v>
      </c>
      <c r="AP970" s="17">
        <v>1.71163180080099E-2</v>
      </c>
      <c r="AQ970" s="17">
        <v>7.6167576669402506E-2</v>
      </c>
      <c r="AR970" s="17"/>
      <c r="AS970" s="17">
        <v>9.1825494777866307E-2</v>
      </c>
      <c r="AT970" s="17" t="s">
        <v>107</v>
      </c>
      <c r="AU970" s="17"/>
      <c r="AV970" s="17">
        <v>7.3864161914072704E-2</v>
      </c>
      <c r="AW970" s="17">
        <v>0.11199595337573</v>
      </c>
      <c r="AX970" s="17" t="s">
        <v>107</v>
      </c>
      <c r="AY970" s="17"/>
      <c r="AZ970" s="17">
        <v>0.204154617050362</v>
      </c>
      <c r="BA970" s="17">
        <v>4.5176547857746802E-2</v>
      </c>
      <c r="BB970" s="17"/>
      <c r="BC970" s="17">
        <v>0.10029874448463801</v>
      </c>
      <c r="BD970" s="17">
        <v>8.6682664169803803E-2</v>
      </c>
      <c r="BE970" s="17"/>
      <c r="BF970" s="17">
        <v>9.09320368559422E-2</v>
      </c>
      <c r="BG970" s="17">
        <v>0.147344102481478</v>
      </c>
      <c r="BH970" s="17"/>
      <c r="BI970" s="17">
        <v>0.153435724304092</v>
      </c>
      <c r="BJ970" s="17">
        <v>3.6664023202995701E-2</v>
      </c>
      <c r="BK970" s="17"/>
      <c r="BL970" s="17">
        <v>1.15127876708211E-2</v>
      </c>
      <c r="BM970" s="17">
        <v>7.7998773848422701E-2</v>
      </c>
      <c r="BN970" s="17">
        <v>1.49040843437592E-2</v>
      </c>
      <c r="BO970" s="17">
        <v>0.47177523149211698</v>
      </c>
    </row>
    <row r="971" spans="2:67" x14ac:dyDescent="0.35">
      <c r="B971" t="s">
        <v>454</v>
      </c>
      <c r="C971" s="17">
        <v>9.0473276951305498E-2</v>
      </c>
      <c r="D971" s="17">
        <v>1.32974813777462E-3</v>
      </c>
      <c r="E971" s="17">
        <v>6.5209702131047501E-4</v>
      </c>
      <c r="F971" s="17">
        <v>0</v>
      </c>
      <c r="G971" s="17">
        <v>0.172541720062619</v>
      </c>
      <c r="H971" s="17">
        <v>0</v>
      </c>
      <c r="I971" s="17">
        <v>6.3935980738495397E-3</v>
      </c>
      <c r="J971" s="17">
        <v>9.1267854580016402E-3</v>
      </c>
      <c r="K971" s="17">
        <v>0</v>
      </c>
      <c r="L971" s="17">
        <v>0.420948222444334</v>
      </c>
      <c r="M971" s="17">
        <v>0.17359194733210501</v>
      </c>
      <c r="N971" s="17">
        <v>0</v>
      </c>
      <c r="O971" s="17">
        <v>2.99839455792517E-2</v>
      </c>
      <c r="P971" s="17">
        <v>3.6290423524248702E-2</v>
      </c>
      <c r="Q971" s="17">
        <v>9.9769986319996409E-4</v>
      </c>
      <c r="R971" s="17">
        <v>0</v>
      </c>
      <c r="S971" s="17">
        <v>0</v>
      </c>
      <c r="T971" s="17"/>
      <c r="U971" s="17">
        <v>8.51299847004615E-2</v>
      </c>
      <c r="V971" s="17">
        <v>0.11014738832795599</v>
      </c>
      <c r="W971" s="17">
        <v>9.4326678239594494E-2</v>
      </c>
      <c r="X971" s="17">
        <v>5.81767059326566E-2</v>
      </c>
      <c r="Y971" s="17"/>
      <c r="Z971" s="17">
        <v>0.203860271360505</v>
      </c>
      <c r="AA971" s="17">
        <v>1.46173067289372E-4</v>
      </c>
      <c r="AB971" s="17">
        <v>0</v>
      </c>
      <c r="AC971" s="17">
        <v>0.205830690605254</v>
      </c>
      <c r="AD971" s="17">
        <v>1.9611296171322699E-2</v>
      </c>
      <c r="AE971" s="17">
        <v>4.6362501277008999E-2</v>
      </c>
      <c r="AF971" s="17">
        <v>0.150769113856936</v>
      </c>
      <c r="AG971" s="17">
        <v>5.3437913478138997E-2</v>
      </c>
      <c r="AH971" s="17">
        <v>1.11961021100138E-2</v>
      </c>
      <c r="AI971" s="17">
        <v>2.35124608426131E-2</v>
      </c>
      <c r="AJ971" s="17"/>
      <c r="AK971" s="17">
        <v>0.22631063295758699</v>
      </c>
      <c r="AL971" s="17">
        <v>8.9748790347005197E-2</v>
      </c>
      <c r="AM971" s="17">
        <v>7.7700866575334496E-2</v>
      </c>
      <c r="AN971" s="17">
        <v>9.9686627579950199E-2</v>
      </c>
      <c r="AO971" s="17">
        <v>5.3896168302416904E-3</v>
      </c>
      <c r="AP971" s="17">
        <v>1.0341491341521E-2</v>
      </c>
      <c r="AQ971" s="17">
        <v>2.34448200624427E-3</v>
      </c>
      <c r="AR971" s="17"/>
      <c r="AS971" s="17">
        <v>9.0473276951305498E-2</v>
      </c>
      <c r="AT971" s="17" t="s">
        <v>107</v>
      </c>
      <c r="AU971" s="17"/>
      <c r="AV971" s="17">
        <v>0.16293709198221601</v>
      </c>
      <c r="AW971" s="17">
        <v>9.0968895746989607E-3</v>
      </c>
      <c r="AX971" s="17" t="s">
        <v>107</v>
      </c>
      <c r="AY971" s="17"/>
      <c r="AZ971" s="17">
        <v>4.6698762624563302E-2</v>
      </c>
      <c r="BA971" s="17">
        <v>0.10865231150592899</v>
      </c>
      <c r="BB971" s="17"/>
      <c r="BC971" s="17">
        <v>0.13706495262142099</v>
      </c>
      <c r="BD971" s="17">
        <v>6.2194505050403998E-2</v>
      </c>
      <c r="BE971" s="17"/>
      <c r="BF971" s="17">
        <v>9.0993023905005105E-2</v>
      </c>
      <c r="BG971" s="17">
        <v>5.81767059326566E-2</v>
      </c>
      <c r="BH971" s="17"/>
      <c r="BI971" s="17">
        <v>9.1021533995650897E-2</v>
      </c>
      <c r="BJ971" s="17">
        <v>8.9982406107292398E-2</v>
      </c>
      <c r="BK971" s="17"/>
      <c r="BL971" s="17">
        <v>0.38343986960850501</v>
      </c>
      <c r="BM971" s="17">
        <v>0.13396407626489501</v>
      </c>
      <c r="BN971" s="17">
        <v>4.7704440567609904E-3</v>
      </c>
      <c r="BO971" s="17">
        <v>1.9794431723063902E-2</v>
      </c>
    </row>
    <row r="972" spans="2:67" x14ac:dyDescent="0.35">
      <c r="B972" t="s">
        <v>455</v>
      </c>
      <c r="C972" s="17">
        <v>8.4199586837840207E-2</v>
      </c>
      <c r="D972" s="17">
        <v>1.92899555850858E-2</v>
      </c>
      <c r="E972" s="17">
        <v>6.0340079904325598E-3</v>
      </c>
      <c r="F972" s="17">
        <v>3.3672384172179902E-2</v>
      </c>
      <c r="G972" s="17">
        <v>2.6162508819247499E-3</v>
      </c>
      <c r="H972" s="17">
        <v>0</v>
      </c>
      <c r="I972" s="17">
        <v>2.55743922953981E-2</v>
      </c>
      <c r="J972" s="17">
        <v>7.3682361857765499E-2</v>
      </c>
      <c r="K972" s="17">
        <v>0</v>
      </c>
      <c r="L972" s="17">
        <v>5.0752045233745397E-3</v>
      </c>
      <c r="M972" s="17">
        <v>0.157796153683812</v>
      </c>
      <c r="N972" s="17">
        <v>0.20824147588668099</v>
      </c>
      <c r="O972" s="17">
        <v>1.9336405766558901E-3</v>
      </c>
      <c r="P972" s="17">
        <v>1.2508355161204301E-3</v>
      </c>
      <c r="Q972" s="17">
        <v>9.9769986319996409E-4</v>
      </c>
      <c r="R972" s="17">
        <v>0.76501334968775103</v>
      </c>
      <c r="S972" s="17">
        <v>0.66666666666666696</v>
      </c>
      <c r="T972" s="17"/>
      <c r="U972" s="17">
        <v>7.8913354437219196E-2</v>
      </c>
      <c r="V972" s="17">
        <v>8.2131086438409703E-2</v>
      </c>
      <c r="W972" s="17">
        <v>0.13199480847204501</v>
      </c>
      <c r="X972" s="17">
        <v>0.18362599460741699</v>
      </c>
      <c r="Y972" s="17"/>
      <c r="Z972" s="17">
        <v>6.5319427140603306E-2</v>
      </c>
      <c r="AA972" s="17">
        <v>0.14322868355965601</v>
      </c>
      <c r="AB972" s="17">
        <v>4.1478461366427903E-2</v>
      </c>
      <c r="AC972" s="17">
        <v>1.86676988307685E-3</v>
      </c>
      <c r="AD972" s="17">
        <v>2.16342099227213E-2</v>
      </c>
      <c r="AE972" s="17">
        <v>0.33912828538845302</v>
      </c>
      <c r="AF972" s="17">
        <v>2.91946753506396E-2</v>
      </c>
      <c r="AG972" s="17">
        <v>6.3714631434806601E-2</v>
      </c>
      <c r="AH972" s="17">
        <v>0.20740440877765301</v>
      </c>
      <c r="AI972" s="17">
        <v>0.13192337096673501</v>
      </c>
      <c r="AJ972" s="17"/>
      <c r="AK972" s="17">
        <v>3.1781210348768699E-2</v>
      </c>
      <c r="AL972" s="17">
        <v>1.0948544110271999E-2</v>
      </c>
      <c r="AM972" s="17">
        <v>0.24217758819385099</v>
      </c>
      <c r="AN972" s="17">
        <v>5.6285554022252098E-2</v>
      </c>
      <c r="AO972" s="17">
        <v>5.8284991027292704E-3</v>
      </c>
      <c r="AP972" s="17">
        <v>0.33957374782282801</v>
      </c>
      <c r="AQ972" s="17">
        <v>1.9036564062459901E-2</v>
      </c>
      <c r="AR972" s="17"/>
      <c r="AS972" s="17">
        <v>8.4199586837840207E-2</v>
      </c>
      <c r="AT972" s="17" t="s">
        <v>107</v>
      </c>
      <c r="AU972" s="17"/>
      <c r="AV972" s="17">
        <v>9.9994770428250501E-2</v>
      </c>
      <c r="AW972" s="17">
        <v>6.6461699617997305E-2</v>
      </c>
      <c r="AX972" s="17" t="s">
        <v>107</v>
      </c>
      <c r="AY972" s="17"/>
      <c r="AZ972" s="17">
        <v>0.147237457347763</v>
      </c>
      <c r="BA972" s="17">
        <v>5.8020709838862899E-2</v>
      </c>
      <c r="BB972" s="17"/>
      <c r="BC972" s="17">
        <v>2.6925559454663898E-2</v>
      </c>
      <c r="BD972" s="17">
        <v>0.118962001645206</v>
      </c>
      <c r="BE972" s="17"/>
      <c r="BF972" s="17">
        <v>8.2599523087242804E-2</v>
      </c>
      <c r="BG972" s="17">
        <v>0.18362599460741699</v>
      </c>
      <c r="BH972" s="17"/>
      <c r="BI972" s="17">
        <v>0.12924975057920501</v>
      </c>
      <c r="BJ972" s="17">
        <v>4.3864834869342201E-2</v>
      </c>
      <c r="BK972" s="17"/>
      <c r="BL972" s="17">
        <v>1.20572521678272E-3</v>
      </c>
      <c r="BM972" s="17">
        <v>6.5335578220623303E-2</v>
      </c>
      <c r="BN972" s="17">
        <v>9.0104083415858294E-2</v>
      </c>
      <c r="BO972" s="17">
        <v>0.20422851425855301</v>
      </c>
    </row>
    <row r="973" spans="2:67" x14ac:dyDescent="0.35">
      <c r="B973" t="s">
        <v>456</v>
      </c>
      <c r="C973" s="17">
        <v>7.2688821162098599E-2</v>
      </c>
      <c r="D973" s="17">
        <v>1.2304474068092101E-2</v>
      </c>
      <c r="E973" s="17">
        <v>7.0121535223982697E-3</v>
      </c>
      <c r="F973" s="17">
        <v>1.5874479695835001E-2</v>
      </c>
      <c r="G973" s="17">
        <v>0.172541720062619</v>
      </c>
      <c r="H973" s="17">
        <v>0.90023501196643396</v>
      </c>
      <c r="I973" s="17">
        <v>6.8751872480946594E-2</v>
      </c>
      <c r="J973" s="17">
        <v>8.1404510645538206E-3</v>
      </c>
      <c r="K973" s="17">
        <v>0</v>
      </c>
      <c r="L973" s="17">
        <v>1.69173484112485E-3</v>
      </c>
      <c r="M973" s="17">
        <v>5.4989175636181303E-2</v>
      </c>
      <c r="N973" s="17">
        <v>0.39212427206113798</v>
      </c>
      <c r="O973" s="17">
        <v>1.9336405766558901E-3</v>
      </c>
      <c r="P973" s="17">
        <v>0</v>
      </c>
      <c r="Q973" s="17">
        <v>0</v>
      </c>
      <c r="R973" s="17">
        <v>2.29695369688372E-2</v>
      </c>
      <c r="S973" s="17">
        <v>0</v>
      </c>
      <c r="T973" s="17"/>
      <c r="U973" s="17">
        <v>4.3656311283566E-2</v>
      </c>
      <c r="V973" s="17">
        <v>0.15980421666515701</v>
      </c>
      <c r="W973" s="17">
        <v>0.100356672190586</v>
      </c>
      <c r="X973" s="17">
        <v>0.13614238158099301</v>
      </c>
      <c r="Y973" s="17"/>
      <c r="Z973" s="17">
        <v>0</v>
      </c>
      <c r="AA973" s="17">
        <v>0</v>
      </c>
      <c r="AB973" s="17">
        <v>0.14207037603633399</v>
      </c>
      <c r="AC973" s="17">
        <v>0.30602510171207198</v>
      </c>
      <c r="AD973" s="17">
        <v>9.6548371770410096E-4</v>
      </c>
      <c r="AE973" s="17">
        <v>7.2293507311788499E-3</v>
      </c>
      <c r="AF973" s="17">
        <v>0.13689490501845999</v>
      </c>
      <c r="AG973" s="17">
        <v>6.4734566197573298E-2</v>
      </c>
      <c r="AH973" s="17">
        <v>0.110092253816733</v>
      </c>
      <c r="AI973" s="17">
        <v>0.19763229230617799</v>
      </c>
      <c r="AJ973" s="17"/>
      <c r="AK973" s="17">
        <v>7.2180164076259407E-2</v>
      </c>
      <c r="AL973" s="17">
        <v>7.8704318424319603E-2</v>
      </c>
      <c r="AM973" s="17">
        <v>0.44103368807682403</v>
      </c>
      <c r="AN973" s="17">
        <v>2.9623180881640301E-2</v>
      </c>
      <c r="AO973" s="17">
        <v>5.8981819650685101E-3</v>
      </c>
      <c r="AP973" s="17">
        <v>1.87222944600632E-2</v>
      </c>
      <c r="AQ973" s="17">
        <v>1.1787194574828099E-2</v>
      </c>
      <c r="AR973" s="17"/>
      <c r="AS973" s="17">
        <v>7.2688821162098599E-2</v>
      </c>
      <c r="AT973" s="17" t="s">
        <v>107</v>
      </c>
      <c r="AU973" s="17"/>
      <c r="AV973" s="17">
        <v>9.8715626126465797E-2</v>
      </c>
      <c r="AW973" s="17">
        <v>4.34608904762483E-2</v>
      </c>
      <c r="AX973" s="17" t="s">
        <v>107</v>
      </c>
      <c r="AY973" s="17"/>
      <c r="AZ973" s="17">
        <v>3.3305072869667302E-2</v>
      </c>
      <c r="BA973" s="17">
        <v>8.9044422865743503E-2</v>
      </c>
      <c r="BB973" s="17"/>
      <c r="BC973" s="17">
        <v>4.9994286190855698E-2</v>
      </c>
      <c r="BD973" s="17">
        <v>8.6463246928468906E-2</v>
      </c>
      <c r="BE973" s="17"/>
      <c r="BF973" s="17">
        <v>7.1667666479452205E-2</v>
      </c>
      <c r="BG973" s="17">
        <v>0.13614238158099301</v>
      </c>
      <c r="BH973" s="17"/>
      <c r="BI973" s="17">
        <v>0.112366099385959</v>
      </c>
      <c r="BJ973" s="17">
        <v>3.7164573456089298E-2</v>
      </c>
      <c r="BK973" s="17"/>
      <c r="BL973" s="17">
        <v>0</v>
      </c>
      <c r="BM973" s="17">
        <v>7.7301875037069603E-2</v>
      </c>
      <c r="BN973" s="17">
        <v>9.46338848053489E-2</v>
      </c>
      <c r="BO973" s="17">
        <v>1.9338791457717101E-2</v>
      </c>
    </row>
    <row r="974" spans="2:67" x14ac:dyDescent="0.35">
      <c r="B974" t="s">
        <v>457</v>
      </c>
      <c r="C974" s="17">
        <v>5.98166614281255E-2</v>
      </c>
      <c r="D974" s="17">
        <v>1.9946222066619299E-3</v>
      </c>
      <c r="E974" s="17">
        <v>0.17432694409951399</v>
      </c>
      <c r="F974" s="17">
        <v>9.6171239025496201E-4</v>
      </c>
      <c r="G974" s="17">
        <v>0.17123359462165699</v>
      </c>
      <c r="H974" s="17">
        <v>0</v>
      </c>
      <c r="I974" s="17">
        <v>0</v>
      </c>
      <c r="J974" s="17">
        <v>0.254552782230348</v>
      </c>
      <c r="K974" s="17">
        <v>0</v>
      </c>
      <c r="L974" s="17">
        <v>2.5376022616872699E-3</v>
      </c>
      <c r="M974" s="17">
        <v>4.1743606379812904E-3</v>
      </c>
      <c r="N974" s="17">
        <v>0</v>
      </c>
      <c r="O974" s="17">
        <v>0</v>
      </c>
      <c r="P974" s="17">
        <v>3.75250654836129E-3</v>
      </c>
      <c r="Q974" s="17">
        <v>0</v>
      </c>
      <c r="R974" s="17">
        <v>0</v>
      </c>
      <c r="S974" s="17">
        <v>0</v>
      </c>
      <c r="T974" s="17"/>
      <c r="U974" s="17">
        <v>6.7364259048683303E-2</v>
      </c>
      <c r="V974" s="17">
        <v>2.6087663299954801E-2</v>
      </c>
      <c r="W974" s="17">
        <v>7.92028874045385E-2</v>
      </c>
      <c r="X974" s="17">
        <v>9.7089261131102805E-2</v>
      </c>
      <c r="Y974" s="17"/>
      <c r="Z974" s="17">
        <v>0</v>
      </c>
      <c r="AA974" s="17">
        <v>7.0836012000187798E-2</v>
      </c>
      <c r="AB974" s="17">
        <v>0.21575394989418401</v>
      </c>
      <c r="AC974" s="17">
        <v>0</v>
      </c>
      <c r="AD974" s="17">
        <v>7.4567435446056798E-4</v>
      </c>
      <c r="AE974" s="17">
        <v>6.2069497108485E-2</v>
      </c>
      <c r="AF974" s="17">
        <v>3.8576422381140299E-2</v>
      </c>
      <c r="AG974" s="17">
        <v>6.0069992941118701E-3</v>
      </c>
      <c r="AH974" s="17">
        <v>8.63087228934072E-2</v>
      </c>
      <c r="AI974" s="17">
        <v>6.7341789593133403E-2</v>
      </c>
      <c r="AJ974" s="17"/>
      <c r="AK974" s="17">
        <v>9.3511430784983099E-2</v>
      </c>
      <c r="AL974" s="17">
        <v>1.10227507245513E-2</v>
      </c>
      <c r="AM974" s="17">
        <v>3.4645513654265299E-3</v>
      </c>
      <c r="AN974" s="17">
        <v>4.0628406657631701E-3</v>
      </c>
      <c r="AO974" s="17">
        <v>0.170765784282671</v>
      </c>
      <c r="AP974" s="17">
        <v>5.3935205672238397E-2</v>
      </c>
      <c r="AQ974" s="17">
        <v>1.17275517106994E-2</v>
      </c>
      <c r="AR974" s="17"/>
      <c r="AS974" s="17">
        <v>5.98166614281255E-2</v>
      </c>
      <c r="AT974" s="17" t="s">
        <v>107</v>
      </c>
      <c r="AU974" s="17"/>
      <c r="AV974" s="17">
        <v>1.76549907722298E-2</v>
      </c>
      <c r="AW974" s="17">
        <v>0.107163940097839</v>
      </c>
      <c r="AX974" s="17" t="s">
        <v>107</v>
      </c>
      <c r="AY974" s="17"/>
      <c r="AZ974" s="17">
        <v>7.9281912124134393E-2</v>
      </c>
      <c r="BA974" s="17">
        <v>5.1732974596653901E-2</v>
      </c>
      <c r="BB974" s="17"/>
      <c r="BC974" s="17">
        <v>8.0235284817441493E-2</v>
      </c>
      <c r="BD974" s="17">
        <v>4.7423597966635901E-2</v>
      </c>
      <c r="BE974" s="17"/>
      <c r="BF974" s="17">
        <v>5.9216835516548001E-2</v>
      </c>
      <c r="BG974" s="17">
        <v>9.7089261131102805E-2</v>
      </c>
      <c r="BH974" s="17"/>
      <c r="BI974" s="17">
        <v>1.53545326966107E-2</v>
      </c>
      <c r="BJ974" s="17">
        <v>9.9624928156586398E-2</v>
      </c>
      <c r="BK974" s="17"/>
      <c r="BL974" s="17">
        <v>1.0848480074282399E-3</v>
      </c>
      <c r="BM974" s="17">
        <v>0.10263768693248999</v>
      </c>
      <c r="BN974" s="17">
        <v>2.54596161264833E-2</v>
      </c>
      <c r="BO974" s="17">
        <v>9.7484281448507494E-3</v>
      </c>
    </row>
    <row r="975" spans="2:67" x14ac:dyDescent="0.35">
      <c r="B975" t="s">
        <v>104</v>
      </c>
      <c r="C975" s="17">
        <v>1.9810528999942599E-4</v>
      </c>
      <c r="D975" s="17">
        <v>6.6487406888730903E-4</v>
      </c>
      <c r="E975" s="17">
        <v>6.5209702131047501E-4</v>
      </c>
      <c r="F975" s="17">
        <v>0</v>
      </c>
      <c r="G975" s="17">
        <v>0</v>
      </c>
      <c r="H975" s="17">
        <v>0</v>
      </c>
      <c r="I975" s="17">
        <v>0</v>
      </c>
      <c r="J975" s="17">
        <v>4.9316719672391198E-4</v>
      </c>
      <c r="K975" s="17">
        <v>0</v>
      </c>
      <c r="L975" s="17">
        <v>0</v>
      </c>
      <c r="M975" s="17">
        <v>0</v>
      </c>
      <c r="N975" s="17">
        <v>0</v>
      </c>
      <c r="O975" s="17">
        <v>0</v>
      </c>
      <c r="P975" s="17">
        <v>0</v>
      </c>
      <c r="Q975" s="17">
        <v>0</v>
      </c>
      <c r="R975" s="17">
        <v>0</v>
      </c>
      <c r="S975" s="17">
        <v>0</v>
      </c>
      <c r="T975" s="17"/>
      <c r="U975" s="17">
        <v>0</v>
      </c>
      <c r="V975" s="17">
        <v>0</v>
      </c>
      <c r="W975" s="17">
        <v>0</v>
      </c>
      <c r="X975" s="17">
        <v>1.25081756465334E-2</v>
      </c>
      <c r="Y975" s="17"/>
      <c r="Z975" s="17">
        <v>0</v>
      </c>
      <c r="AA975" s="17">
        <v>0</v>
      </c>
      <c r="AB975" s="17">
        <v>0</v>
      </c>
      <c r="AC975" s="17">
        <v>0</v>
      </c>
      <c r="AD975" s="17">
        <v>0</v>
      </c>
      <c r="AE975" s="17">
        <v>0</v>
      </c>
      <c r="AF975" s="17">
        <v>0</v>
      </c>
      <c r="AG975" s="17">
        <v>0</v>
      </c>
      <c r="AH975" s="17">
        <v>3.3689527191179602E-3</v>
      </c>
      <c r="AI975" s="17">
        <v>1.39183876706543E-2</v>
      </c>
      <c r="AJ975" s="17"/>
      <c r="AK975" s="17">
        <v>0</v>
      </c>
      <c r="AL975" s="17">
        <v>0</v>
      </c>
      <c r="AM975" s="17">
        <v>0</v>
      </c>
      <c r="AN975" s="17">
        <v>2.5942268156551598E-4</v>
      </c>
      <c r="AO975" s="17">
        <v>5.8684549477545998E-4</v>
      </c>
      <c r="AP975" s="17">
        <v>0</v>
      </c>
      <c r="AQ975" s="17">
        <v>4.4480957013775401E-4</v>
      </c>
      <c r="AR975" s="17"/>
      <c r="AS975" s="17">
        <v>1.9810528999942599E-4</v>
      </c>
      <c r="AT975" s="17" t="s">
        <v>107</v>
      </c>
      <c r="AU975" s="17"/>
      <c r="AV975" s="17">
        <v>1.54235403497127E-4</v>
      </c>
      <c r="AW975" s="17">
        <v>2.4737088382243902E-4</v>
      </c>
      <c r="AX975" s="17" t="s">
        <v>107</v>
      </c>
      <c r="AY975" s="17"/>
      <c r="AZ975" s="17">
        <v>3.3379828379784E-4</v>
      </c>
      <c r="BA975" s="17">
        <v>1.4175360544002201E-4</v>
      </c>
      <c r="BB975" s="17"/>
      <c r="BC975" s="17">
        <v>1.10930910888515E-4</v>
      </c>
      <c r="BD975" s="17">
        <v>2.51015693993788E-4</v>
      </c>
      <c r="BE975" s="17"/>
      <c r="BF975" s="17">
        <v>0</v>
      </c>
      <c r="BG975" s="17">
        <v>1.25081756465334E-2</v>
      </c>
      <c r="BH975" s="17"/>
      <c r="BI975" s="17">
        <v>2.0734353038080999E-4</v>
      </c>
      <c r="BJ975" s="17">
        <v>1.8983401852197299E-4</v>
      </c>
      <c r="BK975" s="17"/>
      <c r="BL975" s="17">
        <v>0</v>
      </c>
      <c r="BM975" s="17">
        <v>0</v>
      </c>
      <c r="BN975" s="17">
        <v>4.45444991010114E-4</v>
      </c>
      <c r="BO975" s="17">
        <v>4.1116296178477299E-4</v>
      </c>
    </row>
    <row r="976" spans="2:67" x14ac:dyDescent="0.35">
      <c r="B976" t="s">
        <v>105</v>
      </c>
      <c r="C976" s="17">
        <v>2.1784658660853801E-2</v>
      </c>
      <c r="D976" s="17">
        <v>0</v>
      </c>
      <c r="E976" s="17">
        <v>0</v>
      </c>
      <c r="F976" s="17">
        <v>0</v>
      </c>
      <c r="G976" s="17">
        <v>0</v>
      </c>
      <c r="H976" s="17">
        <v>0</v>
      </c>
      <c r="I976" s="17">
        <v>0</v>
      </c>
      <c r="J976" s="17">
        <v>0</v>
      </c>
      <c r="K976" s="17">
        <v>0</v>
      </c>
      <c r="L976" s="17">
        <v>0</v>
      </c>
      <c r="M976" s="17">
        <v>9.3971755680326702E-2</v>
      </c>
      <c r="N976" s="17">
        <v>0</v>
      </c>
      <c r="O976" s="17">
        <v>0</v>
      </c>
      <c r="P976" s="17">
        <v>0</v>
      </c>
      <c r="Q976" s="17">
        <v>0</v>
      </c>
      <c r="R976" s="17">
        <v>0</v>
      </c>
      <c r="S976" s="17">
        <v>0</v>
      </c>
      <c r="T976" s="17"/>
      <c r="U976" s="17">
        <v>3.02631734033115E-2</v>
      </c>
      <c r="V976" s="17">
        <v>0</v>
      </c>
      <c r="W976" s="17">
        <v>0</v>
      </c>
      <c r="X976" s="17">
        <v>2.8410055925287099E-3</v>
      </c>
      <c r="Y976" s="17"/>
      <c r="Z976" s="17">
        <v>0</v>
      </c>
      <c r="AA976" s="17">
        <v>0</v>
      </c>
      <c r="AB976" s="17">
        <v>0.13975213726901101</v>
      </c>
      <c r="AC976" s="17">
        <v>0</v>
      </c>
      <c r="AD976" s="17">
        <v>0</v>
      </c>
      <c r="AE976" s="17">
        <v>0</v>
      </c>
      <c r="AF976" s="17">
        <v>0</v>
      </c>
      <c r="AG976" s="17">
        <v>0</v>
      </c>
      <c r="AH976" s="17">
        <v>0</v>
      </c>
      <c r="AI976" s="17">
        <v>0</v>
      </c>
      <c r="AJ976" s="17"/>
      <c r="AK976" s="17">
        <v>0</v>
      </c>
      <c r="AL976" s="17">
        <v>0</v>
      </c>
      <c r="AM976" s="17">
        <v>5.11789093024075E-4</v>
      </c>
      <c r="AN976" s="17">
        <v>9.6803443676101497E-2</v>
      </c>
      <c r="AO976" s="17">
        <v>0</v>
      </c>
      <c r="AP976" s="17">
        <v>0</v>
      </c>
      <c r="AQ976" s="17">
        <v>0</v>
      </c>
      <c r="AR976" s="17"/>
      <c r="AS976" s="17">
        <v>2.1784658660853801E-2</v>
      </c>
      <c r="AT976" s="17" t="s">
        <v>107</v>
      </c>
      <c r="AU976" s="17"/>
      <c r="AV976" s="17">
        <v>8.5063965910528897E-5</v>
      </c>
      <c r="AW976" s="17">
        <v>4.6153160692630799E-2</v>
      </c>
      <c r="AX976" s="17" t="s">
        <v>107</v>
      </c>
      <c r="AY976" s="17"/>
      <c r="AZ976" s="17">
        <v>0</v>
      </c>
      <c r="BA976" s="17">
        <v>3.0831568001762299E-2</v>
      </c>
      <c r="BB976" s="17"/>
      <c r="BC976" s="17">
        <v>0</v>
      </c>
      <c r="BD976" s="17">
        <v>3.5006835892063E-2</v>
      </c>
      <c r="BE976" s="17"/>
      <c r="BF976" s="17">
        <v>2.2089517835176702E-2</v>
      </c>
      <c r="BG976" s="17">
        <v>2.8410055925287099E-3</v>
      </c>
      <c r="BH976" s="17"/>
      <c r="BI976" s="17">
        <v>9.5252405783137603E-5</v>
      </c>
      <c r="BJ976" s="17">
        <v>4.1203829402712902E-2</v>
      </c>
      <c r="BK976" s="17"/>
      <c r="BL976" s="17">
        <v>0</v>
      </c>
      <c r="BM976" s="17">
        <v>4.4775088744973102E-2</v>
      </c>
      <c r="BN976" s="17">
        <v>1.2831265569171899E-4</v>
      </c>
      <c r="BO976" s="17">
        <v>0</v>
      </c>
    </row>
    <row r="977" spans="2:67" x14ac:dyDescent="0.35">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17"/>
      <c r="BB977" s="17"/>
      <c r="BC977" s="17"/>
      <c r="BD977" s="17"/>
      <c r="BE977" s="17"/>
      <c r="BF977" s="17"/>
      <c r="BG977" s="17"/>
      <c r="BH977" s="17"/>
      <c r="BI977" s="17"/>
      <c r="BJ977" s="17"/>
      <c r="BK977" s="17"/>
      <c r="BL977" s="17"/>
      <c r="BM977" s="17"/>
      <c r="BN977" s="17"/>
      <c r="BO977" s="17"/>
    </row>
    <row r="978" spans="2:67" x14ac:dyDescent="0.35">
      <c r="B978" s="6" t="s">
        <v>465</v>
      </c>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17"/>
      <c r="BB978" s="17"/>
      <c r="BC978" s="17"/>
      <c r="BD978" s="17"/>
      <c r="BE978" s="17"/>
      <c r="BF978" s="17"/>
      <c r="BG978" s="17"/>
      <c r="BH978" s="17"/>
      <c r="BI978" s="17"/>
      <c r="BJ978" s="17"/>
      <c r="BK978" s="17"/>
      <c r="BL978" s="17"/>
      <c r="BM978" s="17"/>
      <c r="BN978" s="17"/>
      <c r="BO978" s="17"/>
    </row>
    <row r="979" spans="2:67" x14ac:dyDescent="0.35">
      <c r="B979" s="24" t="s">
        <v>721</v>
      </c>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17"/>
      <c r="BB979" s="17"/>
      <c r="BC979" s="17"/>
      <c r="BD979" s="17"/>
      <c r="BE979" s="17"/>
      <c r="BF979" s="17"/>
      <c r="BG979" s="17"/>
      <c r="BH979" s="17"/>
      <c r="BI979" s="17"/>
      <c r="BJ979" s="17"/>
      <c r="BK979" s="17"/>
      <c r="BL979" s="17"/>
      <c r="BM979" s="17"/>
      <c r="BN979" s="17"/>
      <c r="BO979" s="17"/>
    </row>
    <row r="980" spans="2:67" x14ac:dyDescent="0.35">
      <c r="B980" t="s">
        <v>459</v>
      </c>
      <c r="C980" s="17">
        <v>8.9256111663689505E-2</v>
      </c>
      <c r="D980" s="17">
        <v>0.32123141092254898</v>
      </c>
      <c r="E980" s="17">
        <v>4.2679743663925698E-2</v>
      </c>
      <c r="F980" s="17">
        <v>0</v>
      </c>
      <c r="G980" s="17">
        <v>0</v>
      </c>
      <c r="H980" s="17">
        <v>0</v>
      </c>
      <c r="I980" s="17">
        <v>0</v>
      </c>
      <c r="J980" s="17">
        <v>4.9316719672391198E-4</v>
      </c>
      <c r="K980" s="17">
        <v>0</v>
      </c>
      <c r="L980" s="17">
        <v>0</v>
      </c>
      <c r="M980" s="17">
        <v>0.119379163179427</v>
      </c>
      <c r="N980" s="17">
        <v>0</v>
      </c>
      <c r="O980" s="17">
        <v>0.93423118711152897</v>
      </c>
      <c r="P980" s="17">
        <v>1.8145211762124299E-2</v>
      </c>
      <c r="Q980" s="17">
        <v>0</v>
      </c>
      <c r="R980" s="17">
        <v>0</v>
      </c>
      <c r="S980" s="17">
        <v>0</v>
      </c>
      <c r="T980" s="17"/>
      <c r="U980" s="17">
        <v>0.10407235949471901</v>
      </c>
      <c r="V980" s="17">
        <v>6.4299505615362199E-2</v>
      </c>
      <c r="W980" s="17">
        <v>1.6047279082203499E-2</v>
      </c>
      <c r="X980" s="17">
        <v>5.4864619008846201E-3</v>
      </c>
      <c r="Y980" s="17"/>
      <c r="Z980" s="17">
        <v>0.18637991607753901</v>
      </c>
      <c r="AA980" s="17">
        <v>0.118097605464957</v>
      </c>
      <c r="AB980" s="17">
        <v>0</v>
      </c>
      <c r="AC980" s="17">
        <v>0</v>
      </c>
      <c r="AD980" s="17">
        <v>0.12638179975272701</v>
      </c>
      <c r="AE980" s="17">
        <v>2.4902732354089799E-2</v>
      </c>
      <c r="AF980" s="17">
        <v>0</v>
      </c>
      <c r="AG980" s="17">
        <v>0</v>
      </c>
      <c r="AH980" s="17">
        <v>3.8196713147461299E-3</v>
      </c>
      <c r="AI980" s="17">
        <v>3.6811626769867002E-3</v>
      </c>
      <c r="AJ980" s="17"/>
      <c r="AK980" s="17">
        <v>2.5965605375621901E-2</v>
      </c>
      <c r="AL980" s="17">
        <v>0</v>
      </c>
      <c r="AM980" s="17">
        <v>8.6741385543545199E-2</v>
      </c>
      <c r="AN980" s="17">
        <v>0.18237071690894299</v>
      </c>
      <c r="AO980" s="17">
        <v>5.2278218335968397E-3</v>
      </c>
      <c r="AP980" s="17">
        <v>0</v>
      </c>
      <c r="AQ980" s="17">
        <v>0.37986070704297997</v>
      </c>
      <c r="AR980" s="17"/>
      <c r="AS980" s="17">
        <v>8.9256111663689505E-2</v>
      </c>
      <c r="AT980" s="17" t="s">
        <v>107</v>
      </c>
      <c r="AU980" s="17"/>
      <c r="AV980" s="17">
        <v>6.1880041890784401E-2</v>
      </c>
      <c r="AW980" s="17">
        <v>0.119999257849667</v>
      </c>
      <c r="AX980" s="17" t="s">
        <v>107</v>
      </c>
      <c r="AY980" s="17"/>
      <c r="AZ980" s="17">
        <v>2.0226199898314302E-2</v>
      </c>
      <c r="BA980" s="17">
        <v>0.117923412045792</v>
      </c>
      <c r="BB980" s="17"/>
      <c r="BC980" s="17">
        <v>0.21823747070646601</v>
      </c>
      <c r="BD980" s="17">
        <v>1.0971002159065E-2</v>
      </c>
      <c r="BE980" s="17"/>
      <c r="BF980" s="17">
        <v>9.0604212062693507E-2</v>
      </c>
      <c r="BG980" s="17">
        <v>5.4864619008846201E-3</v>
      </c>
      <c r="BH980" s="17"/>
      <c r="BI980" s="17">
        <v>0.12856869143824201</v>
      </c>
      <c r="BJ980" s="17">
        <v>5.4058389330164699E-2</v>
      </c>
      <c r="BK980" s="17"/>
      <c r="BL980" s="17">
        <v>0</v>
      </c>
      <c r="BM980" s="17">
        <v>0.14416158624040601</v>
      </c>
      <c r="BN980" s="17">
        <v>5.4926348136068101E-2</v>
      </c>
      <c r="BO980" s="17">
        <v>0</v>
      </c>
    </row>
    <row r="981" spans="2:67" x14ac:dyDescent="0.35">
      <c r="B981" t="s">
        <v>460</v>
      </c>
      <c r="C981" s="17">
        <v>0.27464617000700697</v>
      </c>
      <c r="D981" s="17">
        <v>0.106986832259582</v>
      </c>
      <c r="E981" s="17">
        <v>0.515593134687091</v>
      </c>
      <c r="F981" s="17">
        <v>0.93218060071714104</v>
      </c>
      <c r="G981" s="17">
        <v>0.17123359462165699</v>
      </c>
      <c r="H981" s="17">
        <v>0</v>
      </c>
      <c r="I981" s="17">
        <v>6.3935980738495397E-3</v>
      </c>
      <c r="J981" s="17">
        <v>1.4795015901717401E-3</v>
      </c>
      <c r="K981" s="17">
        <v>0.5</v>
      </c>
      <c r="L981" s="17">
        <v>0.51940169826296101</v>
      </c>
      <c r="M981" s="17">
        <v>0.198805256960329</v>
      </c>
      <c r="N981" s="17">
        <v>5.8867684904864402E-3</v>
      </c>
      <c r="O981" s="17">
        <v>2.80503050025958E-2</v>
      </c>
      <c r="P981" s="17">
        <v>2.1897718310485599E-2</v>
      </c>
      <c r="Q981" s="17">
        <v>0.96406988851081099</v>
      </c>
      <c r="R981" s="17">
        <v>0.20885031507110599</v>
      </c>
      <c r="S981" s="17">
        <v>0</v>
      </c>
      <c r="T981" s="17"/>
      <c r="U981" s="17">
        <v>0.29463712170524697</v>
      </c>
      <c r="V981" s="17">
        <v>0.27479410419567901</v>
      </c>
      <c r="W981" s="17">
        <v>7.5240276298549499E-2</v>
      </c>
      <c r="X981" s="17">
        <v>6.6006642751491706E-2</v>
      </c>
      <c r="Y981" s="17"/>
      <c r="Z981" s="17">
        <v>0.37764236788743899</v>
      </c>
      <c r="AA981" s="17">
        <v>0.14476548752381399</v>
      </c>
      <c r="AB981" s="17">
        <v>0.36269547972448901</v>
      </c>
      <c r="AC981" s="17">
        <v>0.12422579176519601</v>
      </c>
      <c r="AD981" s="17">
        <v>0.55466636959703997</v>
      </c>
      <c r="AE981" s="17">
        <v>3.0756605684267101E-2</v>
      </c>
      <c r="AF981" s="17">
        <v>0.46482575627276301</v>
      </c>
      <c r="AG981" s="17">
        <v>0.310922116238531</v>
      </c>
      <c r="AH981" s="17">
        <v>6.9257121996395103E-3</v>
      </c>
      <c r="AI981" s="17">
        <v>2.35608314796944E-2</v>
      </c>
      <c r="AJ981" s="17"/>
      <c r="AK981" s="17">
        <v>0.17701377604806701</v>
      </c>
      <c r="AL981" s="17">
        <v>0.40123459767504599</v>
      </c>
      <c r="AM981" s="17">
        <v>0.211264715557514</v>
      </c>
      <c r="AN981" s="17">
        <v>5.9589745699072397E-2</v>
      </c>
      <c r="AO981" s="17">
        <v>0.700843201992293</v>
      </c>
      <c r="AP981" s="17">
        <v>0.30509278262385198</v>
      </c>
      <c r="AQ981" s="17">
        <v>0.15197959596833699</v>
      </c>
      <c r="AR981" s="17"/>
      <c r="AS981" s="17">
        <v>0.27464617000700697</v>
      </c>
      <c r="AT981" s="17" t="s">
        <v>107</v>
      </c>
      <c r="AU981" s="17"/>
      <c r="AV981" s="17">
        <v>0.30807104339908298</v>
      </c>
      <c r="AW981" s="17">
        <v>0.23711025716544101</v>
      </c>
      <c r="AX981" s="17" t="s">
        <v>107</v>
      </c>
      <c r="AY981" s="17"/>
      <c r="AZ981" s="17">
        <v>0.295351228981243</v>
      </c>
      <c r="BA981" s="17">
        <v>0.26604760556061102</v>
      </c>
      <c r="BB981" s="17"/>
      <c r="BC981" s="17">
        <v>0.448921118479159</v>
      </c>
      <c r="BD981" s="17">
        <v>0.16887016077352801</v>
      </c>
      <c r="BE981" s="17"/>
      <c r="BF981" s="17">
        <v>0.27800379452540402</v>
      </c>
      <c r="BG981" s="17">
        <v>6.6006642751491706E-2</v>
      </c>
      <c r="BH981" s="17"/>
      <c r="BI981" s="17">
        <v>0.19558119576187899</v>
      </c>
      <c r="BJ981" s="17">
        <v>0.345435393857147</v>
      </c>
      <c r="BK981" s="17"/>
      <c r="BL981" s="17">
        <v>0.58254161306095098</v>
      </c>
      <c r="BM981" s="17">
        <v>0.245164141364172</v>
      </c>
      <c r="BN981" s="17">
        <v>0.30371482411137801</v>
      </c>
      <c r="BO981" s="17">
        <v>0.10680111876340501</v>
      </c>
    </row>
    <row r="982" spans="2:67" x14ac:dyDescent="0.35">
      <c r="B982" t="s">
        <v>461</v>
      </c>
      <c r="C982" s="17">
        <v>0.230089701623265</v>
      </c>
      <c r="D982" s="17">
        <v>0.110976076672906</v>
      </c>
      <c r="E982" s="17">
        <v>0.19014662849622499</v>
      </c>
      <c r="F982" s="17">
        <v>2.2606466427619699E-2</v>
      </c>
      <c r="G982" s="17">
        <v>0.80717386798090196</v>
      </c>
      <c r="H982" s="17">
        <v>0</v>
      </c>
      <c r="I982" s="17">
        <v>0.480819205778451</v>
      </c>
      <c r="J982" s="17">
        <v>0.26984734996600801</v>
      </c>
      <c r="K982" s="17">
        <v>0</v>
      </c>
      <c r="L982" s="17">
        <v>4.1040996040331401E-2</v>
      </c>
      <c r="M982" s="17">
        <v>0.258369749802219</v>
      </c>
      <c r="N982" s="17">
        <v>0</v>
      </c>
      <c r="O982" s="17">
        <v>5.8009217299676702E-3</v>
      </c>
      <c r="P982" s="17">
        <v>0.77307417151976099</v>
      </c>
      <c r="Q982" s="17">
        <v>1.7466205812994701E-2</v>
      </c>
      <c r="R982" s="17">
        <v>0.76501334968775103</v>
      </c>
      <c r="S982" s="17">
        <v>0</v>
      </c>
      <c r="T982" s="17"/>
      <c r="U982" s="17">
        <v>0.22425688172525601</v>
      </c>
      <c r="V982" s="17">
        <v>0.21936204679589499</v>
      </c>
      <c r="W982" s="17">
        <v>0.33885463293366402</v>
      </c>
      <c r="X982" s="17">
        <v>0.25519282947794902</v>
      </c>
      <c r="Y982" s="17"/>
      <c r="Z982" s="17">
        <v>0.10433402149995399</v>
      </c>
      <c r="AA982" s="17">
        <v>0.39847484260573601</v>
      </c>
      <c r="AB982" s="17">
        <v>0.34809543992041198</v>
      </c>
      <c r="AC982" s="17">
        <v>2.5164872815082399E-2</v>
      </c>
      <c r="AD982" s="17">
        <v>7.7373208494836504E-2</v>
      </c>
      <c r="AE982" s="17">
        <v>0.2848568760604</v>
      </c>
      <c r="AF982" s="17">
        <v>0.22718054792122599</v>
      </c>
      <c r="AG982" s="17">
        <v>0.106691245675896</v>
      </c>
      <c r="AH982" s="17">
        <v>0.29603997837907498</v>
      </c>
      <c r="AI982" s="17">
        <v>0.171616570115042</v>
      </c>
      <c r="AJ982" s="17"/>
      <c r="AK982" s="17">
        <v>0.274140060368882</v>
      </c>
      <c r="AL982" s="17">
        <v>0.28997160805133299</v>
      </c>
      <c r="AM982" s="17">
        <v>0.29194857936510499</v>
      </c>
      <c r="AN982" s="17">
        <v>0.21245278070587001</v>
      </c>
      <c r="AO982" s="17">
        <v>0.18812604815784201</v>
      </c>
      <c r="AP982" s="17">
        <v>0.238516884625456</v>
      </c>
      <c r="AQ982" s="17">
        <v>0.114276676175334</v>
      </c>
      <c r="AR982" s="17"/>
      <c r="AS982" s="17">
        <v>0.230089701623265</v>
      </c>
      <c r="AT982" s="17" t="s">
        <v>107</v>
      </c>
      <c r="AU982" s="17"/>
      <c r="AV982" s="17">
        <v>0.28359714405634701</v>
      </c>
      <c r="AW982" s="17">
        <v>0.17000119591723001</v>
      </c>
      <c r="AX982" s="17" t="s">
        <v>107</v>
      </c>
      <c r="AY982" s="17"/>
      <c r="AZ982" s="17">
        <v>0.335156234904185</v>
      </c>
      <c r="BA982" s="17">
        <v>0.18645682143202799</v>
      </c>
      <c r="BB982" s="17"/>
      <c r="BC982" s="17">
        <v>0.162989590827924</v>
      </c>
      <c r="BD982" s="17">
        <v>0.27081604813077498</v>
      </c>
      <c r="BE982" s="17"/>
      <c r="BF982" s="17">
        <v>0.22968571835757201</v>
      </c>
      <c r="BG982" s="17">
        <v>0.25519282947794902</v>
      </c>
      <c r="BH982" s="17"/>
      <c r="BI982" s="17">
        <v>0.139129825653136</v>
      </c>
      <c r="BJ982" s="17">
        <v>0.31152878489504898</v>
      </c>
      <c r="BK982" s="17"/>
      <c r="BL982" s="17">
        <v>7.3900463588171005E-4</v>
      </c>
      <c r="BM982" s="17">
        <v>0.27786304723836802</v>
      </c>
      <c r="BN982" s="17">
        <v>0.162147532455367</v>
      </c>
      <c r="BO982" s="17">
        <v>0.37560863644529802</v>
      </c>
    </row>
    <row r="983" spans="2:67" x14ac:dyDescent="0.35">
      <c r="B983" t="s">
        <v>462</v>
      </c>
      <c r="C983" s="17">
        <v>0.28039060516159198</v>
      </c>
      <c r="D983" s="17">
        <v>4.92178962723685E-2</v>
      </c>
      <c r="E983" s="17">
        <v>0.24391624260905001</v>
      </c>
      <c r="F983" s="17">
        <v>2.4529891208129598E-2</v>
      </c>
      <c r="G983" s="17">
        <v>1.3081254409623799E-3</v>
      </c>
      <c r="H983" s="17">
        <v>1</v>
      </c>
      <c r="I983" s="17">
        <v>0.453625720777527</v>
      </c>
      <c r="J983" s="17">
        <v>0.64783666991494904</v>
      </c>
      <c r="K983" s="17">
        <v>0.5</v>
      </c>
      <c r="L983" s="17">
        <v>9.3045416261866593E-3</v>
      </c>
      <c r="M983" s="17">
        <v>0.22152224633770701</v>
      </c>
      <c r="N983" s="17">
        <v>0.987414857268749</v>
      </c>
      <c r="O983" s="17">
        <v>2.99839455792517E-2</v>
      </c>
      <c r="P983" s="17">
        <v>0.18313039185926799</v>
      </c>
      <c r="Q983" s="17">
        <v>1.7466205812994701E-2</v>
      </c>
      <c r="R983" s="17">
        <v>2.6136335241143401E-2</v>
      </c>
      <c r="S983" s="17">
        <v>1</v>
      </c>
      <c r="T983" s="17"/>
      <c r="U983" s="17">
        <v>0.23494833927494799</v>
      </c>
      <c r="V983" s="17">
        <v>0.39073949526584001</v>
      </c>
      <c r="W983" s="17">
        <v>0.40342884427797698</v>
      </c>
      <c r="X983" s="17">
        <v>0.44495819764549599</v>
      </c>
      <c r="Y983" s="17"/>
      <c r="Z983" s="17">
        <v>0.17453053022671</v>
      </c>
      <c r="AA983" s="17">
        <v>0.195905108905709</v>
      </c>
      <c r="AB983" s="17">
        <v>0.28920908035509901</v>
      </c>
      <c r="AC983" s="17">
        <v>0.65288936406764597</v>
      </c>
      <c r="AD983" s="17">
        <v>0.14897721509721901</v>
      </c>
      <c r="AE983" s="17">
        <v>0.56498537738445498</v>
      </c>
      <c r="AF983" s="17">
        <v>0.27641551776719198</v>
      </c>
      <c r="AG983" s="17">
        <v>0.53924420177572197</v>
      </c>
      <c r="AH983" s="17">
        <v>0.39798566405831298</v>
      </c>
      <c r="AI983" s="17">
        <v>0.49899492372187199</v>
      </c>
      <c r="AJ983" s="17"/>
      <c r="AK983" s="17">
        <v>0.34758805541422499</v>
      </c>
      <c r="AL983" s="17">
        <v>0.30456331469144898</v>
      </c>
      <c r="AM983" s="17">
        <v>0.40818958317620702</v>
      </c>
      <c r="AN983" s="17">
        <v>0.420924345480855</v>
      </c>
      <c r="AO983" s="17">
        <v>5.3109424953442702E-2</v>
      </c>
      <c r="AP983" s="17">
        <v>0.241328029592867</v>
      </c>
      <c r="AQ983" s="17">
        <v>9.2356763060336897E-2</v>
      </c>
      <c r="AR983" s="17"/>
      <c r="AS983" s="17">
        <v>0.28039060516159198</v>
      </c>
      <c r="AT983" s="17" t="s">
        <v>107</v>
      </c>
      <c r="AU983" s="17"/>
      <c r="AV983" s="17">
        <v>0.20670474612301401</v>
      </c>
      <c r="AW983" s="17">
        <v>0.36313933991622099</v>
      </c>
      <c r="AX983" s="17" t="s">
        <v>107</v>
      </c>
      <c r="AY983" s="17"/>
      <c r="AZ983" s="17">
        <v>0.25353014654648598</v>
      </c>
      <c r="BA983" s="17">
        <v>0.29154543378338499</v>
      </c>
      <c r="BB983" s="17"/>
      <c r="BC983" s="17">
        <v>0.14336512741193599</v>
      </c>
      <c r="BD983" s="17">
        <v>0.36355808463432499</v>
      </c>
      <c r="BE983" s="17"/>
      <c r="BF983" s="17">
        <v>0.27774222788272201</v>
      </c>
      <c r="BG983" s="17">
        <v>0.44495819764549599</v>
      </c>
      <c r="BH983" s="17"/>
      <c r="BI983" s="17">
        <v>0.379450530565551</v>
      </c>
      <c r="BJ983" s="17">
        <v>0.191699306632128</v>
      </c>
      <c r="BK983" s="17"/>
      <c r="BL983" s="17">
        <v>3.0055836873240298E-2</v>
      </c>
      <c r="BM983" s="17">
        <v>0.30133589067900701</v>
      </c>
      <c r="BN983" s="17">
        <v>0.23887768858792299</v>
      </c>
      <c r="BO983" s="17">
        <v>0.47702454651015602</v>
      </c>
    </row>
    <row r="984" spans="2:67" x14ac:dyDescent="0.35">
      <c r="B984" t="s">
        <v>463</v>
      </c>
      <c r="C984" s="17">
        <v>8.1956462975145E-2</v>
      </c>
      <c r="D984" s="17">
        <v>0.41092290980370699</v>
      </c>
      <c r="E984" s="17">
        <v>6.3600565010877999E-3</v>
      </c>
      <c r="F984" s="17">
        <v>1.8759616866599899E-2</v>
      </c>
      <c r="G984" s="17">
        <v>0</v>
      </c>
      <c r="H984" s="17">
        <v>0</v>
      </c>
      <c r="I984" s="17">
        <v>9.5903971107743104E-3</v>
      </c>
      <c r="J984" s="17">
        <v>7.9356976938699697E-2</v>
      </c>
      <c r="K984" s="17">
        <v>0</v>
      </c>
      <c r="L984" s="17">
        <v>1.9883359764234901E-2</v>
      </c>
      <c r="M984" s="17">
        <v>0.19794332095321199</v>
      </c>
      <c r="N984" s="17">
        <v>6.2925713656256004E-3</v>
      </c>
      <c r="O984" s="17">
        <v>0</v>
      </c>
      <c r="P984" s="17">
        <v>1.2508355161204301E-3</v>
      </c>
      <c r="Q984" s="17">
        <v>9.9769986319996409E-4</v>
      </c>
      <c r="R984" s="17">
        <v>0</v>
      </c>
      <c r="S984" s="17">
        <v>0</v>
      </c>
      <c r="T984" s="17"/>
      <c r="U984" s="17">
        <v>8.7218486502679896E-2</v>
      </c>
      <c r="V984" s="17">
        <v>5.0804848127223801E-2</v>
      </c>
      <c r="W984" s="17">
        <v>0.112663632556585</v>
      </c>
      <c r="X984" s="17">
        <v>0.14894277510435899</v>
      </c>
      <c r="Y984" s="17"/>
      <c r="Z984" s="17">
        <v>1.6225682154664601E-4</v>
      </c>
      <c r="AA984" s="17">
        <v>0.14275695549978401</v>
      </c>
      <c r="AB984" s="17">
        <v>0</v>
      </c>
      <c r="AC984" s="17">
        <v>0.197340474594836</v>
      </c>
      <c r="AD984" s="17">
        <v>9.1855732703717996E-2</v>
      </c>
      <c r="AE984" s="17">
        <v>4.5105614122313703E-2</v>
      </c>
      <c r="AF984" s="17">
        <v>3.0559848049903401E-2</v>
      </c>
      <c r="AG984" s="17">
        <v>4.1006985893515202E-2</v>
      </c>
      <c r="AH984" s="17">
        <v>0.22561541228509399</v>
      </c>
      <c r="AI984" s="17">
        <v>0.17492173497496899</v>
      </c>
      <c r="AJ984" s="17"/>
      <c r="AK984" s="17">
        <v>5.39798597956063E-4</v>
      </c>
      <c r="AL984" s="17">
        <v>4.9551597768567404E-4</v>
      </c>
      <c r="AM984" s="17">
        <v>1.8557363576298799E-3</v>
      </c>
      <c r="AN984" s="17">
        <v>0.12382083071674201</v>
      </c>
      <c r="AO984" s="17">
        <v>4.1333341753547102E-2</v>
      </c>
      <c r="AP984" s="17">
        <v>0.21471147446820499</v>
      </c>
      <c r="AQ984" s="17">
        <v>0.24467435092828599</v>
      </c>
      <c r="AR984" s="17"/>
      <c r="AS984" s="17">
        <v>8.1956462975145E-2</v>
      </c>
      <c r="AT984" s="17" t="s">
        <v>107</v>
      </c>
      <c r="AU984" s="17"/>
      <c r="AV984" s="17">
        <v>0.135764825946212</v>
      </c>
      <c r="AW984" s="17">
        <v>2.15300254853882E-2</v>
      </c>
      <c r="AX984" s="17" t="s">
        <v>107</v>
      </c>
      <c r="AY984" s="17"/>
      <c r="AZ984" s="17">
        <v>9.0106687466158394E-2</v>
      </c>
      <c r="BA984" s="17">
        <v>7.8571771792870601E-2</v>
      </c>
      <c r="BB984" s="17"/>
      <c r="BC984" s="17">
        <v>1.77118534354762E-2</v>
      </c>
      <c r="BD984" s="17">
        <v>0.120949665793134</v>
      </c>
      <c r="BE984" s="17"/>
      <c r="BF984" s="17">
        <v>8.0878455912146693E-2</v>
      </c>
      <c r="BG984" s="17">
        <v>0.14894277510435899</v>
      </c>
      <c r="BH984" s="17"/>
      <c r="BI984" s="17">
        <v>6.6739361570610597E-2</v>
      </c>
      <c r="BJ984" s="17">
        <v>9.5580786614790705E-2</v>
      </c>
      <c r="BK984" s="17"/>
      <c r="BL984" s="17">
        <v>0.38666354542992698</v>
      </c>
      <c r="BM984" s="17">
        <v>2.7483524315844401E-2</v>
      </c>
      <c r="BN984" s="17">
        <v>0.12473242915722101</v>
      </c>
      <c r="BO984" s="17">
        <v>2.8943211500831099E-2</v>
      </c>
    </row>
    <row r="985" spans="2:67" x14ac:dyDescent="0.35">
      <c r="B985" t="s">
        <v>464</v>
      </c>
      <c r="C985" s="17">
        <v>1.6341898610443099E-3</v>
      </c>
      <c r="D985" s="17">
        <v>6.6487406888730903E-4</v>
      </c>
      <c r="E985" s="17">
        <v>1.30419404262095E-3</v>
      </c>
      <c r="F985" s="17">
        <v>1.9234247805099199E-3</v>
      </c>
      <c r="G985" s="17">
        <v>0</v>
      </c>
      <c r="H985" s="17">
        <v>0</v>
      </c>
      <c r="I985" s="17">
        <v>3.1967990369247698E-3</v>
      </c>
      <c r="J985" s="17">
        <v>4.9316719672391198E-4</v>
      </c>
      <c r="K985" s="17">
        <v>0</v>
      </c>
      <c r="L985" s="17">
        <v>1.69173484112485E-3</v>
      </c>
      <c r="M985" s="17">
        <v>3.5920670253539299E-3</v>
      </c>
      <c r="N985" s="17">
        <v>0</v>
      </c>
      <c r="O985" s="17">
        <v>0</v>
      </c>
      <c r="P985" s="17">
        <v>2.5016710322408602E-3</v>
      </c>
      <c r="Q985" s="17">
        <v>0</v>
      </c>
      <c r="R985" s="17">
        <v>0</v>
      </c>
      <c r="S985" s="17">
        <v>0</v>
      </c>
      <c r="T985" s="17"/>
      <c r="U985" s="17">
        <v>0</v>
      </c>
      <c r="V985" s="17">
        <v>0</v>
      </c>
      <c r="W985" s="17">
        <v>1.17395423848264E-2</v>
      </c>
      <c r="X985" s="17">
        <v>6.1968189803080401E-2</v>
      </c>
      <c r="Y985" s="17"/>
      <c r="Z985" s="17">
        <v>0</v>
      </c>
      <c r="AA985" s="17">
        <v>0</v>
      </c>
      <c r="AB985" s="17">
        <v>0</v>
      </c>
      <c r="AC985" s="17">
        <v>0</v>
      </c>
      <c r="AD985" s="17">
        <v>0</v>
      </c>
      <c r="AE985" s="17">
        <v>1.13722899652013E-3</v>
      </c>
      <c r="AF985" s="17">
        <v>1.0183299889162799E-3</v>
      </c>
      <c r="AG985" s="17">
        <v>2.1354504163360001E-3</v>
      </c>
      <c r="AH985" s="17">
        <v>6.5793890448385503E-2</v>
      </c>
      <c r="AI985" s="17">
        <v>6.3995421112114106E-2</v>
      </c>
      <c r="AJ985" s="17"/>
      <c r="AK985" s="17">
        <v>9.9953465232490899E-4</v>
      </c>
      <c r="AL985" s="17">
        <v>2.9064631519142999E-3</v>
      </c>
      <c r="AM985" s="17">
        <v>0</v>
      </c>
      <c r="AN985" s="17">
        <v>6.4121994689277496E-4</v>
      </c>
      <c r="AO985" s="17">
        <v>7.2075711291089302E-4</v>
      </c>
      <c r="AP985" s="17">
        <v>3.50828689619692E-4</v>
      </c>
      <c r="AQ985" s="17">
        <v>9.5709794341187395E-3</v>
      </c>
      <c r="AR985" s="17"/>
      <c r="AS985" s="17">
        <v>1.6341898610443099E-3</v>
      </c>
      <c r="AT985" s="17" t="s">
        <v>107</v>
      </c>
      <c r="AU985" s="17"/>
      <c r="AV985" s="17">
        <v>3.5556157859303601E-4</v>
      </c>
      <c r="AW985" s="17">
        <v>3.0700810072537199E-3</v>
      </c>
      <c r="AX985" s="17" t="s">
        <v>107</v>
      </c>
      <c r="AY985" s="17"/>
      <c r="AZ985" s="17">
        <v>3.5584079141247299E-3</v>
      </c>
      <c r="BA985" s="17">
        <v>8.3508501623718505E-4</v>
      </c>
      <c r="BB985" s="17"/>
      <c r="BC985" s="17">
        <v>2.2722707101332498E-3</v>
      </c>
      <c r="BD985" s="17">
        <v>1.24690731483417E-3</v>
      </c>
      <c r="BE985" s="17"/>
      <c r="BF985" s="17">
        <v>6.6323809479399798E-4</v>
      </c>
      <c r="BG985" s="17">
        <v>6.1968189803080401E-2</v>
      </c>
      <c r="BH985" s="17"/>
      <c r="BI985" s="17">
        <v>3.28673623362883E-3</v>
      </c>
      <c r="BJ985" s="17">
        <v>1.54615925701752E-4</v>
      </c>
      <c r="BK985" s="17"/>
      <c r="BL985" s="17">
        <v>0</v>
      </c>
      <c r="BM985" s="17">
        <v>3.3814967691736498E-4</v>
      </c>
      <c r="BN985" s="17">
        <v>2.9593409082497701E-3</v>
      </c>
      <c r="BO985" s="17">
        <v>4.2416769028717398E-3</v>
      </c>
    </row>
    <row r="986" spans="2:67" x14ac:dyDescent="0.35">
      <c r="B986" t="s">
        <v>104</v>
      </c>
      <c r="C986" s="17">
        <v>4.2026758708257797E-2</v>
      </c>
      <c r="D986" s="17">
        <v>0</v>
      </c>
      <c r="E986" s="17">
        <v>0</v>
      </c>
      <c r="F986" s="17">
        <v>0</v>
      </c>
      <c r="G986" s="17">
        <v>2.0284411956478399E-2</v>
      </c>
      <c r="H986" s="17">
        <v>0</v>
      </c>
      <c r="I986" s="17">
        <v>4.6374279222473197E-2</v>
      </c>
      <c r="J986" s="17">
        <v>4.9316719672391198E-4</v>
      </c>
      <c r="K986" s="17">
        <v>0</v>
      </c>
      <c r="L986" s="17">
        <v>0.40867766946516099</v>
      </c>
      <c r="M986" s="17">
        <v>3.8819574175157101E-4</v>
      </c>
      <c r="N986" s="17">
        <v>4.05802875139167E-4</v>
      </c>
      <c r="O986" s="17">
        <v>1.9336405766558901E-3</v>
      </c>
      <c r="P986" s="17">
        <v>0</v>
      </c>
      <c r="Q986" s="17">
        <v>0</v>
      </c>
      <c r="R986" s="17">
        <v>0</v>
      </c>
      <c r="S986" s="17">
        <v>0</v>
      </c>
      <c r="T986" s="17"/>
      <c r="U986" s="17">
        <v>5.486681129715E-2</v>
      </c>
      <c r="V986" s="17">
        <v>0</v>
      </c>
      <c r="W986" s="17">
        <v>4.2025792466194603E-2</v>
      </c>
      <c r="X986" s="17">
        <v>1.7444903316739199E-2</v>
      </c>
      <c r="Y986" s="17"/>
      <c r="Z986" s="17">
        <v>0.15695090748681101</v>
      </c>
      <c r="AA986" s="17">
        <v>0</v>
      </c>
      <c r="AB986" s="17">
        <v>0</v>
      </c>
      <c r="AC986" s="17">
        <v>3.7949675723951502E-4</v>
      </c>
      <c r="AD986" s="17">
        <v>7.4567435446056798E-4</v>
      </c>
      <c r="AE986" s="17">
        <v>4.8255565397954198E-2</v>
      </c>
      <c r="AF986" s="17">
        <v>0</v>
      </c>
      <c r="AG986" s="17">
        <v>0</v>
      </c>
      <c r="AH986" s="17">
        <v>3.8196713147461299E-3</v>
      </c>
      <c r="AI986" s="17">
        <v>6.3229355919321203E-2</v>
      </c>
      <c r="AJ986" s="17"/>
      <c r="AK986" s="17">
        <v>0.173753169542923</v>
      </c>
      <c r="AL986" s="17">
        <v>8.2850045257150699E-4</v>
      </c>
      <c r="AM986" s="17">
        <v>0</v>
      </c>
      <c r="AN986" s="17">
        <v>2.0036054162446499E-4</v>
      </c>
      <c r="AO986" s="17">
        <v>1.06394041963675E-2</v>
      </c>
      <c r="AP986" s="17">
        <v>0</v>
      </c>
      <c r="AQ986" s="17">
        <v>7.2809273906070697E-3</v>
      </c>
      <c r="AR986" s="17"/>
      <c r="AS986" s="17">
        <v>4.2026758708257797E-2</v>
      </c>
      <c r="AT986" s="17" t="s">
        <v>107</v>
      </c>
      <c r="AU986" s="17"/>
      <c r="AV986" s="17">
        <v>3.6266370059666502E-3</v>
      </c>
      <c r="AW986" s="17">
        <v>8.5149842658799296E-2</v>
      </c>
      <c r="AX986" s="17" t="s">
        <v>107</v>
      </c>
      <c r="AY986" s="17"/>
      <c r="AZ986" s="17">
        <v>2.07109428948882E-3</v>
      </c>
      <c r="BA986" s="17">
        <v>5.8619870369076198E-2</v>
      </c>
      <c r="BB986" s="17"/>
      <c r="BC986" s="17">
        <v>6.5025684289057003E-3</v>
      </c>
      <c r="BD986" s="17">
        <v>6.3588131194338302E-2</v>
      </c>
      <c r="BE986" s="17"/>
      <c r="BF986" s="17">
        <v>4.2422353164667699E-2</v>
      </c>
      <c r="BG986" s="17">
        <v>1.7444903316739199E-2</v>
      </c>
      <c r="BH986" s="17"/>
      <c r="BI986" s="17">
        <v>8.7243658776952906E-2</v>
      </c>
      <c r="BJ986" s="17">
        <v>1.5427227450193E-3</v>
      </c>
      <c r="BK986" s="17"/>
      <c r="BL986" s="17">
        <v>0</v>
      </c>
      <c r="BM986" s="17">
        <v>3.6536604852851402E-3</v>
      </c>
      <c r="BN986" s="17">
        <v>0.112641836643793</v>
      </c>
      <c r="BO986" s="17">
        <v>7.3808098774390497E-3</v>
      </c>
    </row>
    <row r="987" spans="2:67" x14ac:dyDescent="0.35">
      <c r="C987" s="17"/>
      <c r="D987" s="17"/>
      <c r="E987" s="17"/>
      <c r="F987" s="17"/>
      <c r="G987" s="17"/>
      <c r="H987" s="17"/>
      <c r="I987" s="17"/>
      <c r="J987" s="17"/>
      <c r="K987" s="17"/>
      <c r="L987" s="17"/>
      <c r="M987" s="17"/>
      <c r="N987" s="17"/>
      <c r="O987" s="17"/>
      <c r="P987" s="17"/>
      <c r="Q987" s="17"/>
      <c r="R987" s="17"/>
      <c r="S987" s="17"/>
      <c r="T987" s="17"/>
      <c r="U987" s="17"/>
      <c r="V987" s="17"/>
      <c r="W987" s="17"/>
      <c r="X987" s="17"/>
      <c r="Y987" s="17"/>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17"/>
      <c r="BB987" s="17"/>
      <c r="BC987" s="17"/>
      <c r="BD987" s="17"/>
      <c r="BE987" s="17"/>
      <c r="BF987" s="17"/>
      <c r="BG987" s="17"/>
      <c r="BH987" s="17"/>
      <c r="BI987" s="17"/>
      <c r="BJ987" s="17"/>
      <c r="BK987" s="17"/>
      <c r="BL987" s="17"/>
      <c r="BM987" s="17"/>
      <c r="BN987" s="17"/>
      <c r="BO987" s="17"/>
    </row>
    <row r="988" spans="2:67" x14ac:dyDescent="0.35">
      <c r="B988" s="6" t="s">
        <v>476</v>
      </c>
      <c r="C988" s="17"/>
      <c r="D988" s="17"/>
      <c r="E988" s="17"/>
      <c r="F988" s="17"/>
      <c r="G988" s="17"/>
      <c r="H988" s="17"/>
      <c r="I988" s="17"/>
      <c r="J988" s="17"/>
      <c r="K988" s="17"/>
      <c r="L988" s="17"/>
      <c r="M988" s="17"/>
      <c r="N988" s="17"/>
      <c r="O988" s="17"/>
      <c r="P988" s="17"/>
      <c r="Q988" s="17"/>
      <c r="R988" s="17"/>
      <c r="S988" s="17"/>
      <c r="T988" s="17"/>
      <c r="U988" s="17"/>
      <c r="V988" s="17"/>
      <c r="W988" s="17"/>
      <c r="X988" s="17"/>
      <c r="Y988" s="17"/>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17"/>
      <c r="BB988" s="17"/>
      <c r="BC988" s="17"/>
      <c r="BD988" s="17"/>
      <c r="BE988" s="17"/>
      <c r="BF988" s="17"/>
      <c r="BG988" s="17"/>
      <c r="BH988" s="17"/>
      <c r="BI988" s="17"/>
      <c r="BJ988" s="17"/>
      <c r="BK988" s="17"/>
      <c r="BL988" s="17"/>
      <c r="BM988" s="17"/>
      <c r="BN988" s="17"/>
      <c r="BO988" s="17"/>
    </row>
    <row r="989" spans="2:67" x14ac:dyDescent="0.35">
      <c r="B989" s="24" t="s">
        <v>721</v>
      </c>
      <c r="C989" s="17"/>
      <c r="D989" s="17"/>
      <c r="E989" s="17"/>
      <c r="F989" s="17"/>
      <c r="G989" s="17"/>
      <c r="H989" s="17"/>
      <c r="I989" s="17"/>
      <c r="J989" s="17"/>
      <c r="K989" s="17"/>
      <c r="L989" s="17"/>
      <c r="M989" s="17"/>
      <c r="N989" s="17"/>
      <c r="O989" s="17"/>
      <c r="P989" s="17"/>
      <c r="Q989" s="17"/>
      <c r="R989" s="17"/>
      <c r="S989" s="17"/>
      <c r="T989" s="17"/>
      <c r="U989" s="17"/>
      <c r="V989" s="17"/>
      <c r="W989" s="17"/>
      <c r="X989" s="17"/>
      <c r="Y989" s="17"/>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17"/>
      <c r="BB989" s="17"/>
      <c r="BC989" s="17"/>
      <c r="BD989" s="17"/>
      <c r="BE989" s="17"/>
      <c r="BF989" s="17"/>
      <c r="BG989" s="17"/>
      <c r="BH989" s="17"/>
      <c r="BI989" s="17"/>
      <c r="BJ989" s="17"/>
      <c r="BK989" s="17"/>
      <c r="BL989" s="17"/>
      <c r="BM989" s="17"/>
      <c r="BN989" s="17"/>
      <c r="BO989" s="17"/>
    </row>
    <row r="990" spans="2:67" x14ac:dyDescent="0.35">
      <c r="B990" t="s">
        <v>466</v>
      </c>
      <c r="C990" s="17">
        <v>0.54177701492278596</v>
      </c>
      <c r="D990" s="17">
        <v>0.12594004701654701</v>
      </c>
      <c r="E990" s="17">
        <v>0.38383029503126098</v>
      </c>
      <c r="F990" s="17">
        <v>0.494947897322847</v>
      </c>
      <c r="G990" s="17">
        <v>0.82353390361449297</v>
      </c>
      <c r="H990" s="17">
        <v>0</v>
      </c>
      <c r="I990" s="17">
        <v>0.87208665214888104</v>
      </c>
      <c r="J990" s="17">
        <v>0.15599834197680901</v>
      </c>
      <c r="K990" s="17">
        <v>0</v>
      </c>
      <c r="L990" s="17">
        <v>0.84654324032074402</v>
      </c>
      <c r="M990" s="17">
        <v>0.58373830399268301</v>
      </c>
      <c r="N990" s="17">
        <v>0.99249002000895703</v>
      </c>
      <c r="O990" s="17">
        <v>0.94196574941815303</v>
      </c>
      <c r="P990" s="17">
        <v>0.35186807850477297</v>
      </c>
      <c r="Q990" s="17">
        <v>4.9884993159998196E-3</v>
      </c>
      <c r="R990" s="17">
        <v>0.97703046303116303</v>
      </c>
      <c r="S990" s="17">
        <v>0.33333333333333298</v>
      </c>
      <c r="T990" s="17"/>
      <c r="U990" s="17">
        <v>0.54781551270870898</v>
      </c>
      <c r="V990" s="17">
        <v>0.58527854998606099</v>
      </c>
      <c r="W990" s="17">
        <v>0.30614032477103997</v>
      </c>
      <c r="X990" s="17">
        <v>0.51775903139384305</v>
      </c>
      <c r="Y990" s="17"/>
      <c r="Z990" s="17">
        <v>0.62494787638249505</v>
      </c>
      <c r="AA990" s="17">
        <v>0.49475605502339598</v>
      </c>
      <c r="AB990" s="17">
        <v>0.70899587332152103</v>
      </c>
      <c r="AC990" s="17">
        <v>0.50050300329124897</v>
      </c>
      <c r="AD990" s="17">
        <v>0.114667111864657</v>
      </c>
      <c r="AE990" s="17">
        <v>0.63547577343012795</v>
      </c>
      <c r="AF990" s="17">
        <v>0.345968728595345</v>
      </c>
      <c r="AG990" s="17">
        <v>0.73878847649722901</v>
      </c>
      <c r="AH990" s="17">
        <v>0.32202327018142202</v>
      </c>
      <c r="AI990" s="17">
        <v>0.62197301806981098</v>
      </c>
      <c r="AJ990" s="17"/>
      <c r="AK990" s="17">
        <v>0.44536268237603099</v>
      </c>
      <c r="AL990" s="17">
        <v>0.81234736963487797</v>
      </c>
      <c r="AM990" s="17">
        <v>0.58794643517788703</v>
      </c>
      <c r="AN990" s="17">
        <v>0.48708485550921898</v>
      </c>
      <c r="AO990" s="17">
        <v>0.46408369308457498</v>
      </c>
      <c r="AP990" s="17">
        <v>0.73851730123022996</v>
      </c>
      <c r="AQ990" s="17">
        <v>0.51514624724639602</v>
      </c>
      <c r="AR990" s="17"/>
      <c r="AS990" s="17">
        <v>0.54177701492278596</v>
      </c>
      <c r="AT990" s="17" t="s">
        <v>107</v>
      </c>
      <c r="AU990" s="17"/>
      <c r="AV990" s="17">
        <v>0.43356727102592701</v>
      </c>
      <c r="AW990" s="17">
        <v>0.66329584516265006</v>
      </c>
      <c r="AX990" s="17" t="s">
        <v>107</v>
      </c>
      <c r="AY990" s="17"/>
      <c r="AZ990" s="17">
        <v>0.50251015740482297</v>
      </c>
      <c r="BA990" s="17">
        <v>0.55808407327967102</v>
      </c>
      <c r="BB990" s="17"/>
      <c r="BC990" s="17">
        <v>0.54871142127815598</v>
      </c>
      <c r="BD990" s="17">
        <v>0.53756818377921101</v>
      </c>
      <c r="BE990" s="17"/>
      <c r="BF990" s="17">
        <v>0.54216353502010395</v>
      </c>
      <c r="BG990" s="17">
        <v>0.51775903139384305</v>
      </c>
      <c r="BH990" s="17"/>
      <c r="BI990" s="17">
        <v>0.62154024142515796</v>
      </c>
      <c r="BJ990" s="17">
        <v>0.47036262505173898</v>
      </c>
      <c r="BK990" s="17"/>
      <c r="BL990" s="17">
        <v>0.35017789752334499</v>
      </c>
      <c r="BM990" s="17">
        <v>0.51319991558134703</v>
      </c>
      <c r="BN990" s="17">
        <v>0.61593817899456205</v>
      </c>
      <c r="BO990" s="17">
        <v>0.556949055644965</v>
      </c>
    </row>
    <row r="991" spans="2:67" x14ac:dyDescent="0.35">
      <c r="B991" t="s">
        <v>467</v>
      </c>
      <c r="C991" s="17">
        <v>0.46548636930818199</v>
      </c>
      <c r="D991" s="17">
        <v>0.61026073721999696</v>
      </c>
      <c r="E991" s="17">
        <v>0.197158782018623</v>
      </c>
      <c r="F991" s="17">
        <v>2.74150283788945E-2</v>
      </c>
      <c r="G991" s="17">
        <v>0.80586574253994003</v>
      </c>
      <c r="H991" s="17">
        <v>1</v>
      </c>
      <c r="I991" s="17">
        <v>0.87208665214888104</v>
      </c>
      <c r="J991" s="17">
        <v>0.59660299246394899</v>
      </c>
      <c r="K991" s="17">
        <v>1</v>
      </c>
      <c r="L991" s="17">
        <v>0.44675265415250598</v>
      </c>
      <c r="M991" s="17">
        <v>0.48608893676338799</v>
      </c>
      <c r="N991" s="17">
        <v>0.99878259137458303</v>
      </c>
      <c r="O991" s="17">
        <v>2.99839455792517E-2</v>
      </c>
      <c r="P991" s="17">
        <v>7.5050130967225697E-3</v>
      </c>
      <c r="Q991" s="17">
        <v>0.99501150068400002</v>
      </c>
      <c r="R991" s="17">
        <v>2.29695369688372E-2</v>
      </c>
      <c r="S991" s="17">
        <v>0.66666666666666696</v>
      </c>
      <c r="T991" s="17"/>
      <c r="U991" s="17">
        <v>0.47261808519621301</v>
      </c>
      <c r="V991" s="17">
        <v>0.43649490123204598</v>
      </c>
      <c r="W991" s="17">
        <v>0.47526133796492598</v>
      </c>
      <c r="X991" s="17">
        <v>0.49248541274559399</v>
      </c>
      <c r="Y991" s="17"/>
      <c r="Z991" s="17">
        <v>0.516208140375642</v>
      </c>
      <c r="AA991" s="17">
        <v>0.37274682323652603</v>
      </c>
      <c r="AB991" s="17">
        <v>0.490053462586936</v>
      </c>
      <c r="AC991" s="17">
        <v>0.62191673796233504</v>
      </c>
      <c r="AD991" s="17">
        <v>0.65653619616943004</v>
      </c>
      <c r="AE991" s="17">
        <v>7.7077196254663999E-2</v>
      </c>
      <c r="AF991" s="17">
        <v>0.26332760898260699</v>
      </c>
      <c r="AG991" s="17">
        <v>0.474759605544682</v>
      </c>
      <c r="AH991" s="17">
        <v>0.74751385043532304</v>
      </c>
      <c r="AI991" s="17">
        <v>0.521103149467531</v>
      </c>
      <c r="AJ991" s="17"/>
      <c r="AK991" s="17">
        <v>0.51790998121377696</v>
      </c>
      <c r="AL991" s="17">
        <v>0.413217279348643</v>
      </c>
      <c r="AM991" s="17">
        <v>0.45796630258981402</v>
      </c>
      <c r="AN991" s="17">
        <v>0.57398211249980002</v>
      </c>
      <c r="AO991" s="17">
        <v>0.28443727946526698</v>
      </c>
      <c r="AP991" s="17">
        <v>0.65786537080291496</v>
      </c>
      <c r="AQ991" s="17">
        <v>0.21198975724923</v>
      </c>
      <c r="AR991" s="17"/>
      <c r="AS991" s="17">
        <v>0.46548636930818199</v>
      </c>
      <c r="AT991" s="17" t="s">
        <v>107</v>
      </c>
      <c r="AU991" s="17"/>
      <c r="AV991" s="17">
        <v>0.50873660394731801</v>
      </c>
      <c r="AW991" s="17">
        <v>0.41691664044941001</v>
      </c>
      <c r="AX991" s="17" t="s">
        <v>107</v>
      </c>
      <c r="AY991" s="17"/>
      <c r="AZ991" s="17">
        <v>0.42166441507318703</v>
      </c>
      <c r="BA991" s="17">
        <v>0.48368510509181101</v>
      </c>
      <c r="BB991" s="17"/>
      <c r="BC991" s="17">
        <v>0.39790802777224399</v>
      </c>
      <c r="BD991" s="17">
        <v>0.50650297749516204</v>
      </c>
      <c r="BE991" s="17"/>
      <c r="BF991" s="17">
        <v>0.465051875176551</v>
      </c>
      <c r="BG991" s="17">
        <v>0.49248541274559399</v>
      </c>
      <c r="BH991" s="17"/>
      <c r="BI991" s="17">
        <v>0.58128678952656798</v>
      </c>
      <c r="BJ991" s="17">
        <v>0.361806807693896</v>
      </c>
      <c r="BK991" s="17"/>
      <c r="BL991" s="17">
        <v>0.237243085303767</v>
      </c>
      <c r="BM991" s="17">
        <v>0.44603372792189599</v>
      </c>
      <c r="BN991" s="17">
        <v>0.543538049147133</v>
      </c>
      <c r="BO991" s="17">
        <v>0.38931497127659398</v>
      </c>
    </row>
    <row r="992" spans="2:67" x14ac:dyDescent="0.35">
      <c r="B992" t="s">
        <v>468</v>
      </c>
      <c r="C992" s="17">
        <v>0.36502922450389702</v>
      </c>
      <c r="D992" s="17">
        <v>0.357479959057938</v>
      </c>
      <c r="E992" s="17">
        <v>0.39198572888426297</v>
      </c>
      <c r="F992" s="17">
        <v>0.476188280456248</v>
      </c>
      <c r="G992" s="17">
        <v>0.195442382901023</v>
      </c>
      <c r="H992" s="17">
        <v>9.9764988033565594E-2</v>
      </c>
      <c r="I992" s="17">
        <v>0.92165773040827903</v>
      </c>
      <c r="J992" s="17">
        <v>0.11142561400019101</v>
      </c>
      <c r="K992" s="17">
        <v>0.5</v>
      </c>
      <c r="L992" s="17">
        <v>0.43279036633220802</v>
      </c>
      <c r="M992" s="17">
        <v>0.19669713245123499</v>
      </c>
      <c r="N992" s="17">
        <v>0.79013531261276204</v>
      </c>
      <c r="O992" s="17">
        <v>0.96614877326743698</v>
      </c>
      <c r="P992" s="17">
        <v>0.20627894568587399</v>
      </c>
      <c r="Q992" s="17">
        <v>1.7466205812994701E-2</v>
      </c>
      <c r="R992" s="17">
        <v>0.207266915934952</v>
      </c>
      <c r="S992" s="17">
        <v>0.66666666666666696</v>
      </c>
      <c r="T992" s="17"/>
      <c r="U992" s="17">
        <v>0.35202490643436102</v>
      </c>
      <c r="V992" s="17">
        <v>0.38409246572606198</v>
      </c>
      <c r="W992" s="17">
        <v>0.43192713626115398</v>
      </c>
      <c r="X992" s="17">
        <v>0.46699018185879099</v>
      </c>
      <c r="Y992" s="17"/>
      <c r="Z992" s="17">
        <v>0.180405589423658</v>
      </c>
      <c r="AA992" s="17">
        <v>0.46808742948627602</v>
      </c>
      <c r="AB992" s="17">
        <v>0.180943182106554</v>
      </c>
      <c r="AC992" s="17">
        <v>0.44957240135339399</v>
      </c>
      <c r="AD992" s="17">
        <v>0.81197039760502698</v>
      </c>
      <c r="AE992" s="17">
        <v>0.36839243856982701</v>
      </c>
      <c r="AF992" s="17">
        <v>0.710376012366289</v>
      </c>
      <c r="AG992" s="17">
        <v>0.100544974347333</v>
      </c>
      <c r="AH992" s="17">
        <v>0.46900066447518102</v>
      </c>
      <c r="AI992" s="17">
        <v>0.56823264032778398</v>
      </c>
      <c r="AJ992" s="17"/>
      <c r="AK992" s="17">
        <v>0.27407393436455302</v>
      </c>
      <c r="AL992" s="17">
        <v>0.40217459676596301</v>
      </c>
      <c r="AM992" s="17">
        <v>0.49915751858292101</v>
      </c>
      <c r="AN992" s="17">
        <v>0.115061256881582</v>
      </c>
      <c r="AO992" s="17">
        <v>0.35217993303869999</v>
      </c>
      <c r="AP992" s="17">
        <v>0.62663150967647896</v>
      </c>
      <c r="AQ992" s="17">
        <v>0.74243180709989198</v>
      </c>
      <c r="AR992" s="17"/>
      <c r="AS992" s="17">
        <v>0.36502922450389702</v>
      </c>
      <c r="AT992" s="17" t="s">
        <v>107</v>
      </c>
      <c r="AU992" s="17"/>
      <c r="AV992" s="17">
        <v>0.38542126701674201</v>
      </c>
      <c r="AW992" s="17">
        <v>0.342129094967279</v>
      </c>
      <c r="AX992" s="17" t="s">
        <v>107</v>
      </c>
      <c r="AY992" s="17"/>
      <c r="AZ992" s="17">
        <v>0.46615361764838498</v>
      </c>
      <c r="BA992" s="17">
        <v>0.32303346817026601</v>
      </c>
      <c r="BB992" s="17"/>
      <c r="BC992" s="17">
        <v>0.24032794000603899</v>
      </c>
      <c r="BD992" s="17">
        <v>0.44071654695678403</v>
      </c>
      <c r="BE992" s="17"/>
      <c r="BF992" s="17">
        <v>0.36338837238523403</v>
      </c>
      <c r="BG992" s="17">
        <v>0.46699018185879099</v>
      </c>
      <c r="BH992" s="17"/>
      <c r="BI992" s="17">
        <v>0.44242703488617602</v>
      </c>
      <c r="BJ992" s="17">
        <v>0.29573266206304599</v>
      </c>
      <c r="BK992" s="17"/>
      <c r="BL992" s="17">
        <v>3.0203579522810799E-2</v>
      </c>
      <c r="BM992" s="17">
        <v>0.17065116482624099</v>
      </c>
      <c r="BN992" s="17">
        <v>0.68780701329907401</v>
      </c>
      <c r="BO992" s="17">
        <v>0.38530422583444901</v>
      </c>
    </row>
    <row r="993" spans="2:67" x14ac:dyDescent="0.35">
      <c r="B993" t="s">
        <v>469</v>
      </c>
      <c r="C993" s="17">
        <v>0.32267139307529502</v>
      </c>
      <c r="D993" s="17">
        <v>0.122615676672111</v>
      </c>
      <c r="E993" s="17">
        <v>0.37747023853017297</v>
      </c>
      <c r="F993" s="17">
        <v>0.47426485567573801</v>
      </c>
      <c r="G993" s="17">
        <v>0.191518006578135</v>
      </c>
      <c r="H993" s="17">
        <v>0</v>
      </c>
      <c r="I993" s="17">
        <v>0.90887053426057995</v>
      </c>
      <c r="J993" s="17">
        <v>0.15501200758336101</v>
      </c>
      <c r="K993" s="17">
        <v>0.5</v>
      </c>
      <c r="L993" s="17">
        <v>0.43109863149108302</v>
      </c>
      <c r="M993" s="17">
        <v>0.21938716975807401</v>
      </c>
      <c r="N993" s="17">
        <v>0.594884782332472</v>
      </c>
      <c r="O993" s="17">
        <v>1.9336405766558901E-3</v>
      </c>
      <c r="P993" s="17">
        <v>0.18938456943987</v>
      </c>
      <c r="Q993" s="17">
        <v>1.84639056761947E-2</v>
      </c>
      <c r="R993" s="17">
        <v>0.97544706389501001</v>
      </c>
      <c r="S993" s="17">
        <v>0.33333333333333298</v>
      </c>
      <c r="T993" s="17"/>
      <c r="U993" s="17">
        <v>0.28320959009329499</v>
      </c>
      <c r="V993" s="17">
        <v>0.46291722219595199</v>
      </c>
      <c r="W993" s="17">
        <v>0.28666326277334397</v>
      </c>
      <c r="X993" s="17">
        <v>0.37753815771472399</v>
      </c>
      <c r="Y993" s="17"/>
      <c r="Z993" s="17">
        <v>0.321914912836892</v>
      </c>
      <c r="AA993" s="17">
        <v>0.27431537838040598</v>
      </c>
      <c r="AB993" s="17">
        <v>0.29788463796041798</v>
      </c>
      <c r="AC993" s="17">
        <v>0.44224795460415001</v>
      </c>
      <c r="AD993" s="17">
        <v>0.41539648696602199</v>
      </c>
      <c r="AE993" s="17">
        <v>0.31509890123351803</v>
      </c>
      <c r="AF993" s="17">
        <v>0.192806588940966</v>
      </c>
      <c r="AG993" s="17">
        <v>5.4677259206428998E-2</v>
      </c>
      <c r="AH993" s="17">
        <v>0.38738069763431898</v>
      </c>
      <c r="AI993" s="17">
        <v>0.533115017280551</v>
      </c>
      <c r="AJ993" s="17"/>
      <c r="AK993" s="17">
        <v>0.24415688632486501</v>
      </c>
      <c r="AL993" s="17">
        <v>0.64738105770238097</v>
      </c>
      <c r="AM993" s="17">
        <v>0.57338739702869901</v>
      </c>
      <c r="AN993" s="17">
        <v>0.13339158061668099</v>
      </c>
      <c r="AO993" s="17">
        <v>0.45066542830302198</v>
      </c>
      <c r="AP993" s="17">
        <v>0.37864431925223602</v>
      </c>
      <c r="AQ993" s="17">
        <v>0.126493073819227</v>
      </c>
      <c r="AR993" s="17"/>
      <c r="AS993" s="17">
        <v>0.32267139307529502</v>
      </c>
      <c r="AT993" s="17" t="s">
        <v>107</v>
      </c>
      <c r="AU993" s="17"/>
      <c r="AV993" s="17">
        <v>0.28352299328872699</v>
      </c>
      <c r="AW993" s="17">
        <v>0.36663478838986702</v>
      </c>
      <c r="AX993" s="17" t="s">
        <v>107</v>
      </c>
      <c r="AY993" s="17"/>
      <c r="AZ993" s="17">
        <v>0.383188884243857</v>
      </c>
      <c r="BA993" s="17">
        <v>0.29753919960535302</v>
      </c>
      <c r="BB993" s="17"/>
      <c r="BC993" s="17">
        <v>0.31826588545832502</v>
      </c>
      <c r="BD993" s="17">
        <v>0.32534531160722402</v>
      </c>
      <c r="BE993" s="17"/>
      <c r="BF993" s="17">
        <v>0.321788425228205</v>
      </c>
      <c r="BG993" s="17">
        <v>0.37753815771472399</v>
      </c>
      <c r="BH993" s="17"/>
      <c r="BI993" s="17">
        <v>0.31888421637049003</v>
      </c>
      <c r="BJ993" s="17">
        <v>0.32606216505841401</v>
      </c>
      <c r="BK993" s="17"/>
      <c r="BL993" s="17">
        <v>0.350963257470986</v>
      </c>
      <c r="BM993" s="17">
        <v>0.20178898091297601</v>
      </c>
      <c r="BN993" s="17">
        <v>0.42305550625057398</v>
      </c>
      <c r="BO993" s="17">
        <v>0.55389137924310405</v>
      </c>
    </row>
    <row r="994" spans="2:67" x14ac:dyDescent="0.35">
      <c r="B994" t="s">
        <v>470</v>
      </c>
      <c r="C994" s="17">
        <v>0.242816665993701</v>
      </c>
      <c r="D994" s="17">
        <v>3.2259303722065202E-2</v>
      </c>
      <c r="E994" s="17">
        <v>6.1759913167189102E-2</v>
      </c>
      <c r="F994" s="17">
        <v>0.46753286894395302</v>
      </c>
      <c r="G994" s="17">
        <v>1.8976286515516E-2</v>
      </c>
      <c r="H994" s="17">
        <v>0</v>
      </c>
      <c r="I994" s="17">
        <v>0.95204801444612797</v>
      </c>
      <c r="J994" s="17">
        <v>2.2941851603489698E-2</v>
      </c>
      <c r="K994" s="17">
        <v>0.5</v>
      </c>
      <c r="L994" s="17">
        <v>0.42856102922939598</v>
      </c>
      <c r="M994" s="17">
        <v>0.234903321011877</v>
      </c>
      <c r="N994" s="17">
        <v>0.39922844917704198</v>
      </c>
      <c r="O994" s="17">
        <v>2.80503050025958E-2</v>
      </c>
      <c r="P994" s="17">
        <v>0.60433648487425595</v>
      </c>
      <c r="Q994" s="17">
        <v>0.484030343981805</v>
      </c>
      <c r="R994" s="17">
        <v>0</v>
      </c>
      <c r="S994" s="17">
        <v>0.33333333333333298</v>
      </c>
      <c r="T994" s="17"/>
      <c r="U994" s="17">
        <v>0.24639485928617599</v>
      </c>
      <c r="V994" s="17">
        <v>0.212738276964064</v>
      </c>
      <c r="W994" s="17">
        <v>0.30104509993071299</v>
      </c>
      <c r="X994" s="17">
        <v>0.27531444477978401</v>
      </c>
      <c r="Y994" s="17"/>
      <c r="Z994" s="17">
        <v>0.23353377202683701</v>
      </c>
      <c r="AA994" s="17">
        <v>0.28841437589163499</v>
      </c>
      <c r="AB994" s="17">
        <v>0.24071779887077399</v>
      </c>
      <c r="AC994" s="17">
        <v>0.227196685292609</v>
      </c>
      <c r="AD994" s="17">
        <v>3.53282178189896E-2</v>
      </c>
      <c r="AE994" s="17">
        <v>0.159426638902157</v>
      </c>
      <c r="AF994" s="17">
        <v>0.53604801208549302</v>
      </c>
      <c r="AG994" s="17">
        <v>5.7624743040038999E-2</v>
      </c>
      <c r="AH994" s="17">
        <v>0.119485981354934</v>
      </c>
      <c r="AI994" s="17">
        <v>0.41789831965617003</v>
      </c>
      <c r="AJ994" s="17"/>
      <c r="AK994" s="17">
        <v>0.401855817390595</v>
      </c>
      <c r="AL994" s="17">
        <v>0.208792647983464</v>
      </c>
      <c r="AM994" s="17">
        <v>0.47728439552137603</v>
      </c>
      <c r="AN994" s="17">
        <v>0.110397211591084</v>
      </c>
      <c r="AO994" s="17">
        <v>0.14371742350317401</v>
      </c>
      <c r="AP994" s="17">
        <v>0.22201099247084299</v>
      </c>
      <c r="AQ994" s="17">
        <v>0.189834756161263</v>
      </c>
      <c r="AR994" s="17"/>
      <c r="AS994" s="17">
        <v>0.242816665993701</v>
      </c>
      <c r="AT994" s="17" t="s">
        <v>107</v>
      </c>
      <c r="AU994" s="17"/>
      <c r="AV994" s="17">
        <v>0.30232493622510898</v>
      </c>
      <c r="AW994" s="17">
        <v>0.175989270163147</v>
      </c>
      <c r="AX994" s="17" t="s">
        <v>107</v>
      </c>
      <c r="AY994" s="17"/>
      <c r="AZ994" s="17">
        <v>0.34885866776306101</v>
      </c>
      <c r="BA994" s="17">
        <v>0.19877868535461199</v>
      </c>
      <c r="BB994" s="17"/>
      <c r="BC994" s="17">
        <v>0.108818102889083</v>
      </c>
      <c r="BD994" s="17">
        <v>0.32414696258817599</v>
      </c>
      <c r="BE994" s="17"/>
      <c r="BF994" s="17">
        <v>0.242293681014389</v>
      </c>
      <c r="BG994" s="17">
        <v>0.27531444477978401</v>
      </c>
      <c r="BH994" s="17"/>
      <c r="BI994" s="17">
        <v>0.31572574712350798</v>
      </c>
      <c r="BJ994" s="17">
        <v>0.177538996405086</v>
      </c>
      <c r="BK994" s="17"/>
      <c r="BL994" s="17">
        <v>1.4388446717181699E-3</v>
      </c>
      <c r="BM994" s="17">
        <v>0.176677877975561</v>
      </c>
      <c r="BN994" s="17">
        <v>0.340029545207579</v>
      </c>
      <c r="BO994" s="17">
        <v>0.370083730269891</v>
      </c>
    </row>
    <row r="995" spans="2:67" x14ac:dyDescent="0.35">
      <c r="B995" t="s">
        <v>471</v>
      </c>
      <c r="C995" s="17">
        <v>0.240612945996551</v>
      </c>
      <c r="D995" s="17">
        <v>0.37211579616081297</v>
      </c>
      <c r="E995" s="17">
        <v>0.17938280655798</v>
      </c>
      <c r="F995" s="17">
        <v>0.46945629372446301</v>
      </c>
      <c r="G995" s="17">
        <v>0.172541720062619</v>
      </c>
      <c r="H995" s="17">
        <v>0</v>
      </c>
      <c r="I995" s="17">
        <v>2.55743922953981E-2</v>
      </c>
      <c r="J995" s="17">
        <v>2.9590031803434702E-3</v>
      </c>
      <c r="K995" s="17">
        <v>0.5</v>
      </c>
      <c r="L995" s="17">
        <v>0.54013092544775798</v>
      </c>
      <c r="M995" s="17">
        <v>0.14180626216464301</v>
      </c>
      <c r="N995" s="17">
        <v>0.79013531261276204</v>
      </c>
      <c r="O995" s="17">
        <v>5.99678911585034E-2</v>
      </c>
      <c r="P995" s="17">
        <v>0.16623601561326401</v>
      </c>
      <c r="Q995" s="17">
        <v>1.6468505949794699E-2</v>
      </c>
      <c r="R995" s="17">
        <v>2.4552936104990299E-2</v>
      </c>
      <c r="S995" s="17">
        <v>0.33333333333333298</v>
      </c>
      <c r="T995" s="17"/>
      <c r="U995" s="17">
        <v>0.26572372960436502</v>
      </c>
      <c r="V995" s="17">
        <v>0.143208970021415</v>
      </c>
      <c r="W995" s="17">
        <v>0.27866388105213902</v>
      </c>
      <c r="X995" s="17">
        <v>0.26087343192527301</v>
      </c>
      <c r="Y995" s="17"/>
      <c r="Z995" s="17">
        <v>0.29249493242359798</v>
      </c>
      <c r="AA995" s="17">
        <v>0.14275695549978401</v>
      </c>
      <c r="AB995" s="17">
        <v>0.211950786417898</v>
      </c>
      <c r="AC995" s="17">
        <v>0.49947143237679498</v>
      </c>
      <c r="AD995" s="17">
        <v>4.8105561246683401E-2</v>
      </c>
      <c r="AE995" s="17">
        <v>6.6182182364941694E-2</v>
      </c>
      <c r="AF995" s="17">
        <v>0.53666545589839798</v>
      </c>
      <c r="AG995" s="17">
        <v>0.12879377262508501</v>
      </c>
      <c r="AH995" s="17">
        <v>0.27669390609797501</v>
      </c>
      <c r="AI995" s="17">
        <v>0.222678760353031</v>
      </c>
      <c r="AJ995" s="17"/>
      <c r="AK995" s="17">
        <v>0.20117350699334299</v>
      </c>
      <c r="AL995" s="17">
        <v>0.43192249591166698</v>
      </c>
      <c r="AM995" s="17">
        <v>0.39771129717168302</v>
      </c>
      <c r="AN995" s="17">
        <v>0.205977305118904</v>
      </c>
      <c r="AO995" s="17">
        <v>0.130091284013721</v>
      </c>
      <c r="AP995" s="17">
        <v>0.28850628260238997</v>
      </c>
      <c r="AQ995" s="17">
        <v>0.24122766435204601</v>
      </c>
      <c r="AR995" s="17"/>
      <c r="AS995" s="17">
        <v>0.240612945996551</v>
      </c>
      <c r="AT995" s="17" t="s">
        <v>107</v>
      </c>
      <c r="AU995" s="17"/>
      <c r="AV995" s="17">
        <v>0.22577386172393299</v>
      </c>
      <c r="AW995" s="17">
        <v>0.25727713997485002</v>
      </c>
      <c r="AX995" s="17" t="s">
        <v>107</v>
      </c>
      <c r="AY995" s="17"/>
      <c r="AZ995" s="17">
        <v>0.32310198819484098</v>
      </c>
      <c r="BA995" s="17">
        <v>0.20635622901032999</v>
      </c>
      <c r="BB995" s="17"/>
      <c r="BC995" s="17">
        <v>0.106427564953937</v>
      </c>
      <c r="BD995" s="17">
        <v>0.32205663155546099</v>
      </c>
      <c r="BE995" s="17"/>
      <c r="BF995" s="17">
        <v>0.24028689510291801</v>
      </c>
      <c r="BG995" s="17">
        <v>0.26087343192527301</v>
      </c>
      <c r="BH995" s="17"/>
      <c r="BI995" s="17">
        <v>0.37999313090894599</v>
      </c>
      <c r="BJ995" s="17">
        <v>0.11582171948647001</v>
      </c>
      <c r="BK995" s="17"/>
      <c r="BL995" s="17">
        <v>1.4388446717181699E-3</v>
      </c>
      <c r="BM995" s="17">
        <v>6.8048368746672902E-2</v>
      </c>
      <c r="BN995" s="17">
        <v>0.466305216058927</v>
      </c>
      <c r="BO995" s="17">
        <v>0.43148981537465098</v>
      </c>
    </row>
    <row r="996" spans="2:67" x14ac:dyDescent="0.35">
      <c r="B996" t="s">
        <v>472</v>
      </c>
      <c r="C996" s="17">
        <v>0.22042327226307901</v>
      </c>
      <c r="D996" s="17">
        <v>0.14257050632608401</v>
      </c>
      <c r="E996" s="17">
        <v>0.239512477171893</v>
      </c>
      <c r="F996" s="17">
        <v>7.69369912203969E-3</v>
      </c>
      <c r="G996" s="17">
        <v>0.19413425746005999</v>
      </c>
      <c r="H996" s="17">
        <v>0.90023501196643396</v>
      </c>
      <c r="I996" s="17">
        <v>0.912067333297505</v>
      </c>
      <c r="J996" s="17">
        <v>2.54076875871093E-2</v>
      </c>
      <c r="K996" s="17">
        <v>0.5</v>
      </c>
      <c r="L996" s="17">
        <v>0.134836725664847</v>
      </c>
      <c r="M996" s="17">
        <v>0.14695111215700299</v>
      </c>
      <c r="N996" s="17">
        <v>0.40470941479238898</v>
      </c>
      <c r="O996" s="17">
        <v>2.99839455792517E-2</v>
      </c>
      <c r="P996" s="17">
        <v>0.18438122737538801</v>
      </c>
      <c r="Q996" s="17">
        <v>1.6468505949794699E-2</v>
      </c>
      <c r="R996" s="17">
        <v>0.78956628579274102</v>
      </c>
      <c r="S996" s="17">
        <v>0.33333333333333298</v>
      </c>
      <c r="T996" s="17"/>
      <c r="U996" s="17">
        <v>0.139925640513648</v>
      </c>
      <c r="V996" s="17">
        <v>0.43031765369682801</v>
      </c>
      <c r="W996" s="17">
        <v>0.41706139487162203</v>
      </c>
      <c r="X996" s="17">
        <v>0.39539300581280001</v>
      </c>
      <c r="Y996" s="17"/>
      <c r="Z996" s="17">
        <v>0.11208934299994</v>
      </c>
      <c r="AA996" s="17">
        <v>0.252101413356351</v>
      </c>
      <c r="AB996" s="17">
        <v>0.24527733918703601</v>
      </c>
      <c r="AC996" s="17">
        <v>0.359418412787682</v>
      </c>
      <c r="AD996" s="17">
        <v>5.6316303995156497E-2</v>
      </c>
      <c r="AE996" s="17">
        <v>0.33196915497254798</v>
      </c>
      <c r="AF996" s="17">
        <v>0.15077352666535601</v>
      </c>
      <c r="AG996" s="17">
        <v>0.448782735479623</v>
      </c>
      <c r="AH996" s="17">
        <v>0.32266214675965899</v>
      </c>
      <c r="AI996" s="17">
        <v>0.55568886851020105</v>
      </c>
      <c r="AJ996" s="17"/>
      <c r="AK996" s="17">
        <v>0.169386255962895</v>
      </c>
      <c r="AL996" s="17">
        <v>0.367701212710558</v>
      </c>
      <c r="AM996" s="17">
        <v>0.67539542521669405</v>
      </c>
      <c r="AN996" s="17">
        <v>0.14000156874775899</v>
      </c>
      <c r="AO996" s="17">
        <v>7.3581401287054093E-2</v>
      </c>
      <c r="AP996" s="17">
        <v>0.29665395648450399</v>
      </c>
      <c r="AQ996" s="17">
        <v>0.146546288305302</v>
      </c>
      <c r="AR996" s="17"/>
      <c r="AS996" s="17">
        <v>0.22042327226307901</v>
      </c>
      <c r="AT996" s="17" t="s">
        <v>107</v>
      </c>
      <c r="AU996" s="17"/>
      <c r="AV996" s="17">
        <v>0.30565461197967603</v>
      </c>
      <c r="AW996" s="17">
        <v>0.12470903869083</v>
      </c>
      <c r="AX996" s="17" t="s">
        <v>107</v>
      </c>
      <c r="AY996" s="17"/>
      <c r="AZ996" s="17">
        <v>0.42168885201501199</v>
      </c>
      <c r="BA996" s="17">
        <v>0.13684007356311201</v>
      </c>
      <c r="BB996" s="17"/>
      <c r="BC996" s="17">
        <v>0.123495808027227</v>
      </c>
      <c r="BD996" s="17">
        <v>0.27925330171867502</v>
      </c>
      <c r="BE996" s="17"/>
      <c r="BF996" s="17">
        <v>0.21760749389609499</v>
      </c>
      <c r="BG996" s="17">
        <v>0.39539300581280001</v>
      </c>
      <c r="BH996" s="17"/>
      <c r="BI996" s="17">
        <v>0.35139441486156098</v>
      </c>
      <c r="BJ996" s="17">
        <v>0.10316091152963699</v>
      </c>
      <c r="BK996" s="17"/>
      <c r="BL996" s="17">
        <v>1.4388446717181699E-3</v>
      </c>
      <c r="BM996" s="17">
        <v>7.2526675648870498E-2</v>
      </c>
      <c r="BN996" s="17">
        <v>0.24775469912655801</v>
      </c>
      <c r="BO996" s="17">
        <v>0.96411337335903402</v>
      </c>
    </row>
    <row r="997" spans="2:67" x14ac:dyDescent="0.35">
      <c r="B997" t="s">
        <v>473</v>
      </c>
      <c r="C997" s="17">
        <v>0.21855653473961001</v>
      </c>
      <c r="D997" s="17">
        <v>4.7223274065706602E-2</v>
      </c>
      <c r="E997" s="17">
        <v>0.210481496463713</v>
      </c>
      <c r="F997" s="17">
        <v>5.1470288648524799E-2</v>
      </c>
      <c r="G997" s="17">
        <v>0.63724839880020701</v>
      </c>
      <c r="H997" s="17">
        <v>1</v>
      </c>
      <c r="I997" s="17">
        <v>0.44723212270367702</v>
      </c>
      <c r="J997" s="17">
        <v>8.8483762396701401E-2</v>
      </c>
      <c r="K997" s="17">
        <v>0</v>
      </c>
      <c r="L997" s="17">
        <v>0.53124384215083498</v>
      </c>
      <c r="M997" s="17">
        <v>8.1008341646751802E-2</v>
      </c>
      <c r="N997" s="17">
        <v>6.6983742407647701E-3</v>
      </c>
      <c r="O997" s="17">
        <v>3.8672811533117801E-3</v>
      </c>
      <c r="P997" s="17">
        <v>0.18938456943987</v>
      </c>
      <c r="Q997" s="17">
        <v>0.50049884993159999</v>
      </c>
      <c r="R997" s="17">
        <v>0.76659674882390405</v>
      </c>
      <c r="S997" s="17">
        <v>0.33333333333333298</v>
      </c>
      <c r="T997" s="17"/>
      <c r="U997" s="17">
        <v>0.16762172119768901</v>
      </c>
      <c r="V997" s="17">
        <v>0.35940820444411697</v>
      </c>
      <c r="W997" s="17">
        <v>0.29122354746365098</v>
      </c>
      <c r="X997" s="17">
        <v>0.40423787666400102</v>
      </c>
      <c r="Y997" s="17"/>
      <c r="Z997" s="17">
        <v>0.293278734634001</v>
      </c>
      <c r="AA997" s="17">
        <v>0.220025186549348</v>
      </c>
      <c r="AB997" s="17">
        <v>7.6264439270559398E-2</v>
      </c>
      <c r="AC997" s="17">
        <v>0.148699112986241</v>
      </c>
      <c r="AD997" s="17">
        <v>2.8947083553957399E-3</v>
      </c>
      <c r="AE997" s="17">
        <v>0.470577837352818</v>
      </c>
      <c r="AF997" s="17">
        <v>0.22543554900461399</v>
      </c>
      <c r="AG997" s="17">
        <v>0.75174797339196697</v>
      </c>
      <c r="AH997" s="17">
        <v>0.40154048915354801</v>
      </c>
      <c r="AI997" s="17">
        <v>0.52530554138818397</v>
      </c>
      <c r="AJ997" s="17"/>
      <c r="AK997" s="17">
        <v>0.31902012417493403</v>
      </c>
      <c r="AL997" s="17">
        <v>0.14708056414454401</v>
      </c>
      <c r="AM997" s="17">
        <v>0.24416308886485999</v>
      </c>
      <c r="AN997" s="17">
        <v>4.6823637024085402E-2</v>
      </c>
      <c r="AO997" s="17">
        <v>0.24309052819892599</v>
      </c>
      <c r="AP997" s="17">
        <v>0.25703085617285398</v>
      </c>
      <c r="AQ997" s="17">
        <v>0.34107087250206303</v>
      </c>
      <c r="AR997" s="17"/>
      <c r="AS997" s="17">
        <v>0.21855653473961001</v>
      </c>
      <c r="AT997" s="17" t="s">
        <v>107</v>
      </c>
      <c r="AU997" s="17"/>
      <c r="AV997" s="17">
        <v>0.19610890310166401</v>
      </c>
      <c r="AW997" s="17">
        <v>0.24376507733535399</v>
      </c>
      <c r="AX997" s="17" t="s">
        <v>107</v>
      </c>
      <c r="AY997" s="17"/>
      <c r="AZ997" s="17">
        <v>0.34804610314235301</v>
      </c>
      <c r="BA997" s="17">
        <v>0.16478105887970601</v>
      </c>
      <c r="BB997" s="17"/>
      <c r="BC997" s="17">
        <v>0.124592060867408</v>
      </c>
      <c r="BD997" s="17">
        <v>0.275588180096906</v>
      </c>
      <c r="BE997" s="17"/>
      <c r="BF997" s="17">
        <v>0.215568375044008</v>
      </c>
      <c r="BG997" s="17">
        <v>0.40423787666400102</v>
      </c>
      <c r="BH997" s="17"/>
      <c r="BI997" s="17">
        <v>0.28382280443611302</v>
      </c>
      <c r="BJ997" s="17">
        <v>0.16012170162266801</v>
      </c>
      <c r="BK997" s="17"/>
      <c r="BL997" s="17">
        <v>4.55379933717571E-3</v>
      </c>
      <c r="BM997" s="17">
        <v>0.14129951766875501</v>
      </c>
      <c r="BN997" s="17">
        <v>0.28301536826308299</v>
      </c>
      <c r="BO997" s="17">
        <v>0.49504490575214299</v>
      </c>
    </row>
    <row r="998" spans="2:67" x14ac:dyDescent="0.35">
      <c r="B998" t="s">
        <v>474</v>
      </c>
      <c r="C998" s="17">
        <v>0.184396334492236</v>
      </c>
      <c r="D998" s="17">
        <v>3.2924177790952497E-2</v>
      </c>
      <c r="E998" s="17">
        <v>0.375513947466242</v>
      </c>
      <c r="F998" s="17">
        <v>2.3568178817874701E-2</v>
      </c>
      <c r="G998" s="17">
        <v>0</v>
      </c>
      <c r="H998" s="17">
        <v>9.9764988033565594E-2</v>
      </c>
      <c r="I998" s="17">
        <v>0.86569305407503205</v>
      </c>
      <c r="J998" s="17">
        <v>1.01131198514495E-2</v>
      </c>
      <c r="K998" s="17">
        <v>0</v>
      </c>
      <c r="L998" s="17">
        <v>0.41798221109134798</v>
      </c>
      <c r="M998" s="17">
        <v>0.16478618986364399</v>
      </c>
      <c r="N998" s="17">
        <v>4.05802875139167E-4</v>
      </c>
      <c r="O998" s="17">
        <v>1.9336405766558901E-3</v>
      </c>
      <c r="P998" s="17">
        <v>3.75250654836129E-3</v>
      </c>
      <c r="Q998" s="17">
        <v>1.6468505949794699E-2</v>
      </c>
      <c r="R998" s="17">
        <v>1.5833991361531E-3</v>
      </c>
      <c r="S998" s="17">
        <v>0.66666666666666696</v>
      </c>
      <c r="T998" s="17"/>
      <c r="U998" s="17">
        <v>0.16349824556975301</v>
      </c>
      <c r="V998" s="17">
        <v>0.24075818530673099</v>
      </c>
      <c r="W998" s="17">
        <v>0.20841160977102699</v>
      </c>
      <c r="X998" s="17">
        <v>0.29989572520609598</v>
      </c>
      <c r="Y998" s="17"/>
      <c r="Z998" s="17">
        <v>0.27163952293411903</v>
      </c>
      <c r="AA998" s="17">
        <v>0.184726557362901</v>
      </c>
      <c r="AB998" s="17">
        <v>7.9813689633972298E-2</v>
      </c>
      <c r="AC998" s="17">
        <v>1.4649110087412801E-2</v>
      </c>
      <c r="AD998" s="17">
        <v>0.46743531819308598</v>
      </c>
      <c r="AE998" s="17">
        <v>3.5302997710645501E-3</v>
      </c>
      <c r="AF998" s="17">
        <v>6.5044374086956805E-2</v>
      </c>
      <c r="AG998" s="17">
        <v>0.51343124140936902</v>
      </c>
      <c r="AH998" s="17">
        <v>0.27191322209109797</v>
      </c>
      <c r="AI998" s="17">
        <v>0.34354861689636501</v>
      </c>
      <c r="AJ998" s="17"/>
      <c r="AK998" s="17">
        <v>0.247375858359485</v>
      </c>
      <c r="AL998" s="17">
        <v>0.18863925693866601</v>
      </c>
      <c r="AM998" s="17">
        <v>1.6983081760015901E-2</v>
      </c>
      <c r="AN998" s="17">
        <v>0.173745712672703</v>
      </c>
      <c r="AO998" s="17">
        <v>0.26221300390905999</v>
      </c>
      <c r="AP998" s="17">
        <v>0.21989007787100601</v>
      </c>
      <c r="AQ998" s="17">
        <v>1.7126286305475601E-2</v>
      </c>
      <c r="AR998" s="17"/>
      <c r="AS998" s="17">
        <v>0.184396334492236</v>
      </c>
      <c r="AT998" s="17" t="s">
        <v>107</v>
      </c>
      <c r="AU998" s="17"/>
      <c r="AV998" s="17">
        <v>0.16668468899195599</v>
      </c>
      <c r="AW998" s="17">
        <v>0.20428639582413</v>
      </c>
      <c r="AX998" s="17" t="s">
        <v>107</v>
      </c>
      <c r="AY998" s="17"/>
      <c r="AZ998" s="17">
        <v>0.30870598324068499</v>
      </c>
      <c r="BA998" s="17">
        <v>0.132772017584839</v>
      </c>
      <c r="BB998" s="17"/>
      <c r="BC998" s="17">
        <v>0.187233942586566</v>
      </c>
      <c r="BD998" s="17">
        <v>0.18267405103945999</v>
      </c>
      <c r="BE998" s="17"/>
      <c r="BF998" s="17">
        <v>0.182537609104855</v>
      </c>
      <c r="BG998" s="17">
        <v>0.29989572520609598</v>
      </c>
      <c r="BH998" s="17"/>
      <c r="BI998" s="17">
        <v>0.23010788190459</v>
      </c>
      <c r="BJ998" s="17">
        <v>0.14346942604505</v>
      </c>
      <c r="BK998" s="17"/>
      <c r="BL998" s="17">
        <v>1.29516323425392E-2</v>
      </c>
      <c r="BM998" s="17">
        <v>2.7653157678222101E-2</v>
      </c>
      <c r="BN998" s="17">
        <v>0.30513523243370999</v>
      </c>
      <c r="BO998" s="17">
        <v>0.62051218699257904</v>
      </c>
    </row>
    <row r="999" spans="2:67" x14ac:dyDescent="0.35">
      <c r="B999" t="s">
        <v>475</v>
      </c>
      <c r="C999" s="17">
        <v>0.17376057492348401</v>
      </c>
      <c r="D999" s="17">
        <v>0.10332572108702499</v>
      </c>
      <c r="E999" s="17">
        <v>5.0996091228944898E-2</v>
      </c>
      <c r="F999" s="17">
        <v>2.74150283788945E-2</v>
      </c>
      <c r="G999" s="17">
        <v>0.172541720062619</v>
      </c>
      <c r="H999" s="17">
        <v>0</v>
      </c>
      <c r="I999" s="17">
        <v>0.912067333297505</v>
      </c>
      <c r="J999" s="17">
        <v>8.0836478528871505E-2</v>
      </c>
      <c r="K999" s="17">
        <v>0.5</v>
      </c>
      <c r="L999" s="17">
        <v>0.42856102922939598</v>
      </c>
      <c r="M999" s="17">
        <v>0.17022344307647</v>
      </c>
      <c r="N999" s="17">
        <v>0</v>
      </c>
      <c r="O999" s="17">
        <v>3.8672811533117801E-3</v>
      </c>
      <c r="P999" s="17">
        <v>0.20627894568587399</v>
      </c>
      <c r="Q999" s="17">
        <v>1.5470806086594799E-2</v>
      </c>
      <c r="R999" s="17">
        <v>0.76501334968775103</v>
      </c>
      <c r="S999" s="17">
        <v>0.33333333333333298</v>
      </c>
      <c r="T999" s="17"/>
      <c r="U999" s="17">
        <v>0.111952010092586</v>
      </c>
      <c r="V999" s="17">
        <v>0.35595229949601598</v>
      </c>
      <c r="W999" s="17">
        <v>0.243643082696616</v>
      </c>
      <c r="X999" s="17">
        <v>0.31373272582600997</v>
      </c>
      <c r="Y999" s="17"/>
      <c r="Z999" s="17">
        <v>0.15695090748681101</v>
      </c>
      <c r="AA999" s="17">
        <v>0.25195524028906202</v>
      </c>
      <c r="AB999" s="17">
        <v>3.37002997009948E-2</v>
      </c>
      <c r="AC999" s="17">
        <v>9.3235986040329205E-2</v>
      </c>
      <c r="AD999" s="17">
        <v>4.3897608687495301E-2</v>
      </c>
      <c r="AE999" s="17">
        <v>0.450682659024364</v>
      </c>
      <c r="AF999" s="17">
        <v>0.33607866485118398</v>
      </c>
      <c r="AG999" s="17">
        <v>2.1332657099888099E-2</v>
      </c>
      <c r="AH999" s="17">
        <v>0.299148584439971</v>
      </c>
      <c r="AI999" s="17">
        <v>0.30636368559533</v>
      </c>
      <c r="AJ999" s="17"/>
      <c r="AK999" s="17">
        <v>0.26661702411990401</v>
      </c>
      <c r="AL999" s="17">
        <v>0.28726303429595201</v>
      </c>
      <c r="AM999" s="17">
        <v>0.42644604905927902</v>
      </c>
      <c r="AN999" s="17">
        <v>8.6436480200379803E-3</v>
      </c>
      <c r="AO999" s="17">
        <v>1.2757628495615901E-2</v>
      </c>
      <c r="AP999" s="17">
        <v>0.26400118714363102</v>
      </c>
      <c r="AQ999" s="17">
        <v>0.18738576430178</v>
      </c>
      <c r="AR999" s="17"/>
      <c r="AS999" s="17">
        <v>0.17376057492348401</v>
      </c>
      <c r="AT999" s="17" t="s">
        <v>107</v>
      </c>
      <c r="AU999" s="17"/>
      <c r="AV999" s="17">
        <v>0.21123654785909099</v>
      </c>
      <c r="AW999" s="17">
        <v>0.13167530395586799</v>
      </c>
      <c r="AX999" s="17" t="s">
        <v>107</v>
      </c>
      <c r="AY999" s="17"/>
      <c r="AZ999" s="17">
        <v>0.34149033531733203</v>
      </c>
      <c r="BA999" s="17">
        <v>0.10410440267497401</v>
      </c>
      <c r="BB999" s="17"/>
      <c r="BC999" s="17">
        <v>6.8404694874894395E-2</v>
      </c>
      <c r="BD999" s="17">
        <v>0.23770622309908301</v>
      </c>
      <c r="BE999" s="17"/>
      <c r="BF999" s="17">
        <v>0.171508010742836</v>
      </c>
      <c r="BG999" s="17">
        <v>0.31373272582600997</v>
      </c>
      <c r="BH999" s="17"/>
      <c r="BI999" s="17">
        <v>0.23618806618178301</v>
      </c>
      <c r="BJ999" s="17">
        <v>0.11786738460402101</v>
      </c>
      <c r="BK999" s="17"/>
      <c r="BL999" s="17">
        <v>1.7876146247002699E-2</v>
      </c>
      <c r="BM999" s="17">
        <v>6.0977871116709603E-2</v>
      </c>
      <c r="BN999" s="17">
        <v>0.25220449491247598</v>
      </c>
      <c r="BO999" s="17">
        <v>0.53676976225151796</v>
      </c>
    </row>
    <row r="1000" spans="2:67" x14ac:dyDescent="0.35">
      <c r="B1000" t="s">
        <v>123</v>
      </c>
      <c r="C1000" s="17">
        <v>4.2170900842836E-2</v>
      </c>
      <c r="D1000" s="17">
        <v>6.6487406888730903E-4</v>
      </c>
      <c r="E1000" s="17">
        <v>3.2604851065523799E-4</v>
      </c>
      <c r="F1000" s="17">
        <v>0</v>
      </c>
      <c r="G1000" s="17">
        <v>0</v>
      </c>
      <c r="H1000" s="17">
        <v>0</v>
      </c>
      <c r="I1000" s="17">
        <v>0</v>
      </c>
      <c r="J1000" s="17">
        <v>0.23827188010124001</v>
      </c>
      <c r="K1000" s="17">
        <v>0</v>
      </c>
      <c r="L1000" s="17">
        <v>0</v>
      </c>
      <c r="M1000" s="17">
        <v>9.4165853551202494E-2</v>
      </c>
      <c r="N1000" s="17">
        <v>0</v>
      </c>
      <c r="O1000" s="17">
        <v>0</v>
      </c>
      <c r="P1000" s="17">
        <v>0</v>
      </c>
      <c r="Q1000" s="17">
        <v>0</v>
      </c>
      <c r="R1000" s="17">
        <v>0</v>
      </c>
      <c r="S1000" s="17">
        <v>0</v>
      </c>
      <c r="T1000" s="17"/>
      <c r="U1000" s="17">
        <v>5.8443302017349201E-2</v>
      </c>
      <c r="V1000" s="17">
        <v>0</v>
      </c>
      <c r="W1000" s="17">
        <v>0</v>
      </c>
      <c r="X1000" s="17">
        <v>1.18662552946252E-2</v>
      </c>
      <c r="Y1000" s="17"/>
      <c r="Z1000" s="17">
        <v>0</v>
      </c>
      <c r="AA1000" s="17">
        <v>7.0632732007173599E-2</v>
      </c>
      <c r="AB1000" s="17">
        <v>0</v>
      </c>
      <c r="AC1000" s="17">
        <v>0.19693286950457001</v>
      </c>
      <c r="AD1000" s="17">
        <v>0</v>
      </c>
      <c r="AE1000" s="17">
        <v>0</v>
      </c>
      <c r="AF1000" s="17">
        <v>0</v>
      </c>
      <c r="AG1000" s="17">
        <v>0</v>
      </c>
      <c r="AH1000" s="17">
        <v>3.8196713147461299E-3</v>
      </c>
      <c r="AI1000" s="17">
        <v>1.2558669840399101E-2</v>
      </c>
      <c r="AJ1000" s="17"/>
      <c r="AK1000" s="17">
        <v>8.9241320008524097E-2</v>
      </c>
      <c r="AL1000" s="17">
        <v>0</v>
      </c>
      <c r="AM1000" s="17">
        <v>5.11789093024075E-4</v>
      </c>
      <c r="AN1000" s="17">
        <v>9.6803443676101497E-2</v>
      </c>
      <c r="AO1000" s="17">
        <v>0</v>
      </c>
      <c r="AP1000" s="17">
        <v>7.2912481743308904E-4</v>
      </c>
      <c r="AQ1000" s="17">
        <v>6.5298160482170798E-4</v>
      </c>
      <c r="AR1000" s="17"/>
      <c r="AS1000" s="17">
        <v>4.2170900842836E-2</v>
      </c>
      <c r="AT1000" s="17" t="s">
        <v>107</v>
      </c>
      <c r="AU1000" s="17"/>
      <c r="AV1000" s="17">
        <v>4.1258426302738703E-2</v>
      </c>
      <c r="AW1000" s="17">
        <v>4.3195603746134403E-2</v>
      </c>
      <c r="AX1000" s="17" t="s">
        <v>107</v>
      </c>
      <c r="AY1000" s="17"/>
      <c r="AZ1000" s="17">
        <v>2.8859535805560502E-4</v>
      </c>
      <c r="BA1000" s="17">
        <v>5.9564123596879903E-2</v>
      </c>
      <c r="BB1000" s="17"/>
      <c r="BC1000" s="17">
        <v>0</v>
      </c>
      <c r="BD1000" s="17">
        <v>6.7766487793468194E-2</v>
      </c>
      <c r="BE1000" s="17"/>
      <c r="BF1000" s="17">
        <v>4.2658591848718203E-2</v>
      </c>
      <c r="BG1000" s="17">
        <v>1.18662552946252E-2</v>
      </c>
      <c r="BH1000" s="17"/>
      <c r="BI1000" s="17">
        <v>3.9784834194708498E-4</v>
      </c>
      <c r="BJ1000" s="17">
        <v>7.9571557614330601E-2</v>
      </c>
      <c r="BK1000" s="17"/>
      <c r="BL1000" s="17">
        <v>0.38343986960850501</v>
      </c>
      <c r="BM1000" s="17">
        <v>4.1905840512341599E-2</v>
      </c>
      <c r="BN1000" s="17">
        <v>2.4148450600800601E-4</v>
      </c>
      <c r="BO1000" s="17">
        <v>0</v>
      </c>
    </row>
    <row r="1001" spans="2:67" x14ac:dyDescent="0.35">
      <c r="C1001" s="17"/>
      <c r="D1001" s="17"/>
      <c r="E1001" s="17"/>
      <c r="F1001" s="17"/>
      <c r="G1001" s="17"/>
      <c r="H1001" s="17"/>
      <c r="I1001" s="17"/>
      <c r="J1001" s="17"/>
      <c r="K1001" s="17"/>
      <c r="L1001" s="17"/>
      <c r="M1001" s="17"/>
      <c r="N1001" s="17"/>
      <c r="O1001" s="17"/>
      <c r="P1001" s="17"/>
      <c r="Q1001" s="17"/>
      <c r="R1001" s="17"/>
      <c r="S1001" s="17"/>
      <c r="T1001" s="17"/>
      <c r="U1001" s="17"/>
      <c r="V1001" s="17"/>
      <c r="W1001" s="17"/>
      <c r="X1001" s="17"/>
      <c r="Y1001" s="17"/>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17"/>
      <c r="BB1001" s="17"/>
      <c r="BC1001" s="17"/>
      <c r="BD1001" s="17"/>
      <c r="BE1001" s="17"/>
      <c r="BF1001" s="17"/>
      <c r="BG1001" s="17"/>
      <c r="BH1001" s="17"/>
      <c r="BI1001" s="17"/>
      <c r="BJ1001" s="17"/>
      <c r="BK1001" s="17"/>
      <c r="BL1001" s="17"/>
      <c r="BM1001" s="17"/>
      <c r="BN1001" s="17"/>
      <c r="BO1001" s="17"/>
    </row>
    <row r="1002" spans="2:67" x14ac:dyDescent="0.35">
      <c r="B1002" s="6" t="s">
        <v>487</v>
      </c>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17"/>
      <c r="BB1002" s="17"/>
      <c r="BC1002" s="17"/>
      <c r="BD1002" s="17"/>
      <c r="BE1002" s="17"/>
      <c r="BF1002" s="17"/>
      <c r="BG1002" s="17"/>
      <c r="BH1002" s="17"/>
      <c r="BI1002" s="17"/>
      <c r="BJ1002" s="17"/>
      <c r="BK1002" s="17"/>
      <c r="BL1002" s="17"/>
      <c r="BM1002" s="17"/>
      <c r="BN1002" s="17"/>
      <c r="BO1002" s="17"/>
    </row>
    <row r="1003" spans="2:67" x14ac:dyDescent="0.35">
      <c r="B1003" s="24" t="s">
        <v>721</v>
      </c>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c r="AO1003" s="17"/>
      <c r="AP1003" s="17"/>
      <c r="AQ1003" s="17"/>
      <c r="AR1003" s="17"/>
      <c r="AS1003" s="17"/>
      <c r="AT1003" s="17"/>
      <c r="AU1003" s="17"/>
      <c r="AV1003" s="17"/>
      <c r="AW1003" s="17"/>
      <c r="AX1003" s="17"/>
      <c r="AY1003" s="17"/>
      <c r="AZ1003" s="17"/>
      <c r="BA1003" s="17"/>
      <c r="BB1003" s="17"/>
      <c r="BC1003" s="17"/>
      <c r="BD1003" s="17"/>
      <c r="BE1003" s="17"/>
      <c r="BF1003" s="17"/>
      <c r="BG1003" s="17"/>
      <c r="BH1003" s="17"/>
      <c r="BI1003" s="17"/>
      <c r="BJ1003" s="17"/>
      <c r="BK1003" s="17"/>
      <c r="BL1003" s="17"/>
      <c r="BM1003" s="17"/>
      <c r="BN1003" s="17"/>
      <c r="BO1003" s="17"/>
    </row>
    <row r="1004" spans="2:67" x14ac:dyDescent="0.35">
      <c r="B1004" t="s">
        <v>481</v>
      </c>
      <c r="C1004" s="17">
        <v>7.9744714408068004E-2</v>
      </c>
      <c r="D1004" s="17">
        <v>3.3243703444365402E-3</v>
      </c>
      <c r="E1004" s="17">
        <v>1.0437773427588899E-2</v>
      </c>
      <c r="F1004" s="17">
        <v>1.5874479695835001E-2</v>
      </c>
      <c r="G1004" s="17">
        <v>0</v>
      </c>
      <c r="H1004" s="17">
        <v>0</v>
      </c>
      <c r="I1004" s="17">
        <v>5.27678772963227E-2</v>
      </c>
      <c r="J1004" s="17">
        <v>0.24024454888813601</v>
      </c>
      <c r="K1004" s="17">
        <v>0</v>
      </c>
      <c r="L1004" s="17">
        <v>2.5376022616872699E-3</v>
      </c>
      <c r="M1004" s="17">
        <v>0.10377746740201001</v>
      </c>
      <c r="N1004" s="17">
        <v>4.05802875139167E-4</v>
      </c>
      <c r="O1004" s="17">
        <v>0</v>
      </c>
      <c r="P1004" s="17">
        <v>0.60433648487425595</v>
      </c>
      <c r="Q1004" s="17">
        <v>0</v>
      </c>
      <c r="R1004" s="17">
        <v>2.29695369688372E-2</v>
      </c>
      <c r="S1004" s="17">
        <v>0</v>
      </c>
      <c r="T1004" s="17"/>
      <c r="U1004" s="17">
        <v>9.9811319065761503E-2</v>
      </c>
      <c r="V1004" s="17">
        <v>0</v>
      </c>
      <c r="W1004" s="17">
        <v>0.11775009115535399</v>
      </c>
      <c r="X1004" s="17">
        <v>9.4571347406001802E-2</v>
      </c>
      <c r="Y1004" s="17"/>
      <c r="Z1004" s="17">
        <v>0</v>
      </c>
      <c r="AA1004" s="17">
        <v>0.25017437810211302</v>
      </c>
      <c r="AB1004" s="17">
        <v>0</v>
      </c>
      <c r="AC1004" s="17">
        <v>1.56621753106377E-2</v>
      </c>
      <c r="AD1004" s="17">
        <v>1.08171049613606E-2</v>
      </c>
      <c r="AE1004" s="17">
        <v>3.4140567744819902E-3</v>
      </c>
      <c r="AF1004" s="17">
        <v>6.7681052909349504E-2</v>
      </c>
      <c r="AG1004" s="17">
        <v>2.9338910229567802E-2</v>
      </c>
      <c r="AH1004" s="17">
        <v>9.6176597283474996E-2</v>
      </c>
      <c r="AI1004" s="17">
        <v>7.02101884619835E-2</v>
      </c>
      <c r="AJ1004" s="17"/>
      <c r="AK1004" s="17">
        <v>0.22177195360299801</v>
      </c>
      <c r="AL1004" s="17">
        <v>1.19367825306151E-2</v>
      </c>
      <c r="AM1004" s="17">
        <v>2.8052874897172099E-2</v>
      </c>
      <c r="AN1004" s="17">
        <v>3.6328765831181598E-4</v>
      </c>
      <c r="AO1004" s="17">
        <v>0</v>
      </c>
      <c r="AP1004" s="17">
        <v>0.20874729747114101</v>
      </c>
      <c r="AQ1004" s="17">
        <v>1.8344077152747499E-2</v>
      </c>
      <c r="AR1004" s="17"/>
      <c r="AS1004" s="17">
        <v>7.9744714408068004E-2</v>
      </c>
      <c r="AT1004" s="17" t="s">
        <v>107</v>
      </c>
      <c r="AU1004" s="17"/>
      <c r="AV1004" s="17">
        <v>0.13822048521651301</v>
      </c>
      <c r="AW1004" s="17">
        <v>1.40768086343544E-2</v>
      </c>
      <c r="AX1004" s="17" t="s">
        <v>107</v>
      </c>
      <c r="AY1004" s="17"/>
      <c r="AZ1004" s="17">
        <v>8.9290676629328394E-2</v>
      </c>
      <c r="BA1004" s="17">
        <v>7.5780389966176698E-2</v>
      </c>
      <c r="BB1004" s="17"/>
      <c r="BC1004" s="17">
        <v>6.0372665852949804E-3</v>
      </c>
      <c r="BD1004" s="17">
        <v>0.124481377650998</v>
      </c>
      <c r="BE1004" s="17"/>
      <c r="BF1004" s="17">
        <v>7.9506110212909001E-2</v>
      </c>
      <c r="BG1004" s="17">
        <v>9.4571347406001802E-2</v>
      </c>
      <c r="BH1004" s="17"/>
      <c r="BI1004" s="17">
        <v>5.5070495807349497E-2</v>
      </c>
      <c r="BJ1004" s="17">
        <v>0.101836276449665</v>
      </c>
      <c r="BK1004" s="17"/>
      <c r="BL1004" s="17">
        <v>1.15127876708211E-2</v>
      </c>
      <c r="BM1004" s="17">
        <v>0.111234878549394</v>
      </c>
      <c r="BN1004" s="17">
        <v>6.9642760557347597E-2</v>
      </c>
      <c r="BO1004" s="17">
        <v>6.4973975928924697E-3</v>
      </c>
    </row>
    <row r="1005" spans="2:67" x14ac:dyDescent="0.35">
      <c r="B1005" t="s">
        <v>482</v>
      </c>
      <c r="C1005" s="17">
        <v>0.28739413790172802</v>
      </c>
      <c r="D1005" s="17">
        <v>0.65543216998207698</v>
      </c>
      <c r="E1005" s="17">
        <v>0.21097267977300699</v>
      </c>
      <c r="F1005" s="17">
        <v>1.9721329256854801E-2</v>
      </c>
      <c r="G1005" s="17">
        <v>0.345083440125239</v>
      </c>
      <c r="H1005" s="17">
        <v>0.90023501196643396</v>
      </c>
      <c r="I1005" s="17">
        <v>1.27871961476991E-2</v>
      </c>
      <c r="J1005" s="17">
        <v>0.26269323329490202</v>
      </c>
      <c r="K1005" s="17">
        <v>0</v>
      </c>
      <c r="L1005" s="17">
        <v>0.81989294119200995</v>
      </c>
      <c r="M1005" s="17">
        <v>8.6610227831610306E-2</v>
      </c>
      <c r="N1005" s="17">
        <v>0.39841684342676398</v>
      </c>
      <c r="O1005" s="17">
        <v>2.80503050025958E-2</v>
      </c>
      <c r="P1005" s="17">
        <v>0.18187955634314801</v>
      </c>
      <c r="Q1005" s="17">
        <v>0.48303264411860503</v>
      </c>
      <c r="R1005" s="17">
        <v>0.207266915934952</v>
      </c>
      <c r="S1005" s="17">
        <v>0</v>
      </c>
      <c r="T1005" s="17"/>
      <c r="U1005" s="17">
        <v>0.292710992963019</v>
      </c>
      <c r="V1005" s="17">
        <v>0.31332682460410699</v>
      </c>
      <c r="W1005" s="17">
        <v>0.162190559413599</v>
      </c>
      <c r="X1005" s="17">
        <v>0.141597720116483</v>
      </c>
      <c r="Y1005" s="17"/>
      <c r="Z1005" s="17">
        <v>0.390256818098771</v>
      </c>
      <c r="AA1005" s="17">
        <v>0.28244752053185401</v>
      </c>
      <c r="AB1005" s="17">
        <v>0.13577143721524901</v>
      </c>
      <c r="AC1005" s="17">
        <v>0.36710243753016703</v>
      </c>
      <c r="AD1005" s="17">
        <v>0.20273791746376801</v>
      </c>
      <c r="AE1005" s="17">
        <v>0.31985424239482402</v>
      </c>
      <c r="AF1005" s="17">
        <v>0.17174401869917999</v>
      </c>
      <c r="AG1005" s="17">
        <v>0.363954639485492</v>
      </c>
      <c r="AH1005" s="17">
        <v>0.113068143791064</v>
      </c>
      <c r="AI1005" s="17">
        <v>8.6679132306382106E-2</v>
      </c>
      <c r="AJ1005" s="17"/>
      <c r="AK1005" s="17">
        <v>0.50949560276998196</v>
      </c>
      <c r="AL1005" s="17">
        <v>7.7872617203713093E-2</v>
      </c>
      <c r="AM1005" s="17">
        <v>0.34066647822025797</v>
      </c>
      <c r="AN1005" s="17">
        <v>0.25214710333610901</v>
      </c>
      <c r="AO1005" s="17">
        <v>8.6921168192995904E-2</v>
      </c>
      <c r="AP1005" s="17">
        <v>0.31230928852300899</v>
      </c>
      <c r="AQ1005" s="17">
        <v>0.308805138595656</v>
      </c>
      <c r="AR1005" s="17"/>
      <c r="AS1005" s="17">
        <v>0.28739413790172802</v>
      </c>
      <c r="AT1005" s="17" t="s">
        <v>107</v>
      </c>
      <c r="AU1005" s="17"/>
      <c r="AV1005" s="17">
        <v>0.33976966044141399</v>
      </c>
      <c r="AW1005" s="17">
        <v>0.228576770786518</v>
      </c>
      <c r="AX1005" s="17" t="s">
        <v>107</v>
      </c>
      <c r="AY1005" s="17"/>
      <c r="AZ1005" s="17">
        <v>0.215329325536365</v>
      </c>
      <c r="BA1005" s="17">
        <v>0.31732179636490898</v>
      </c>
      <c r="BB1005" s="17"/>
      <c r="BC1005" s="17">
        <v>0.22441687813617101</v>
      </c>
      <c r="BD1005" s="17">
        <v>0.32561812401597501</v>
      </c>
      <c r="BE1005" s="17"/>
      <c r="BF1005" s="17">
        <v>0.28974043169125901</v>
      </c>
      <c r="BG1005" s="17">
        <v>0.141597720116483</v>
      </c>
      <c r="BH1005" s="17"/>
      <c r="BI1005" s="17">
        <v>0.413156188250699</v>
      </c>
      <c r="BJ1005" s="17">
        <v>0.17479563244462301</v>
      </c>
      <c r="BK1005" s="17"/>
      <c r="BL1005" s="17">
        <v>0.23588961743741299</v>
      </c>
      <c r="BM1005" s="17">
        <v>0.230337607914539</v>
      </c>
      <c r="BN1005" s="17">
        <v>0.45852414616620701</v>
      </c>
      <c r="BO1005" s="17">
        <v>1.36525373594315E-2</v>
      </c>
    </row>
    <row r="1006" spans="2:67" x14ac:dyDescent="0.35">
      <c r="B1006" t="s">
        <v>483</v>
      </c>
      <c r="C1006" s="17">
        <v>0.34701836353939502</v>
      </c>
      <c r="D1006" s="17">
        <v>0.20831793113994501</v>
      </c>
      <c r="E1006" s="17">
        <v>0.55163626891767004</v>
      </c>
      <c r="F1006" s="17">
        <v>0.490139335371573</v>
      </c>
      <c r="G1006" s="17">
        <v>0.65230030899283598</v>
      </c>
      <c r="H1006" s="17">
        <v>0</v>
      </c>
      <c r="I1006" s="17">
        <v>1.59839951846238E-2</v>
      </c>
      <c r="J1006" s="17">
        <v>8.1822812922319299E-2</v>
      </c>
      <c r="K1006" s="17">
        <v>0</v>
      </c>
      <c r="L1006" s="17">
        <v>0.139494471858958</v>
      </c>
      <c r="M1006" s="17">
        <v>0.35690406186227902</v>
      </c>
      <c r="N1006" s="17">
        <v>0.39882264630190301</v>
      </c>
      <c r="O1006" s="17">
        <v>0.97001605442074801</v>
      </c>
      <c r="P1006" s="17">
        <v>0.20627894568587399</v>
      </c>
      <c r="Q1006" s="17">
        <v>0.484030343981805</v>
      </c>
      <c r="R1006" s="17">
        <v>1.5833991361531E-3</v>
      </c>
      <c r="S1006" s="17">
        <v>0</v>
      </c>
      <c r="T1006" s="17"/>
      <c r="U1006" s="17">
        <v>0.37326887547262499</v>
      </c>
      <c r="V1006" s="17">
        <v>0.25693923883819397</v>
      </c>
      <c r="W1006" s="17">
        <v>0.36447097898702102</v>
      </c>
      <c r="X1006" s="17">
        <v>0.29068050180382399</v>
      </c>
      <c r="Y1006" s="17"/>
      <c r="Z1006" s="17">
        <v>0.43451555245315399</v>
      </c>
      <c r="AA1006" s="17">
        <v>0.21631157112250801</v>
      </c>
      <c r="AB1006" s="17">
        <v>0.39315911392558101</v>
      </c>
      <c r="AC1006" s="17">
        <v>0.61568117225227703</v>
      </c>
      <c r="AD1006" s="17">
        <v>0.28053765281323201</v>
      </c>
      <c r="AE1006" s="17">
        <v>0.22386542706127099</v>
      </c>
      <c r="AF1006" s="17">
        <v>0.111633783055423</v>
      </c>
      <c r="AG1006" s="17">
        <v>0.19777847023106601</v>
      </c>
      <c r="AH1006" s="17">
        <v>0.29682239112214698</v>
      </c>
      <c r="AI1006" s="17">
        <v>0.28654635226474701</v>
      </c>
      <c r="AJ1006" s="17"/>
      <c r="AK1006" s="17">
        <v>3.0272811990708699E-2</v>
      </c>
      <c r="AL1006" s="17">
        <v>0.70098726283991997</v>
      </c>
      <c r="AM1006" s="17">
        <v>0.37843772319107899</v>
      </c>
      <c r="AN1006" s="17">
        <v>0.38389406124832198</v>
      </c>
      <c r="AO1006" s="17">
        <v>0.51325791603946103</v>
      </c>
      <c r="AP1006" s="17">
        <v>0.214354010782521</v>
      </c>
      <c r="AQ1006" s="17">
        <v>0.547694244368228</v>
      </c>
      <c r="AR1006" s="17"/>
      <c r="AS1006" s="17">
        <v>0.34701836353939502</v>
      </c>
      <c r="AT1006" s="17" t="s">
        <v>107</v>
      </c>
      <c r="AU1006" s="17"/>
      <c r="AV1006" s="17">
        <v>0.27645285523610702</v>
      </c>
      <c r="AW1006" s="17">
        <v>0.42626296495413002</v>
      </c>
      <c r="AX1006" s="17" t="s">
        <v>107</v>
      </c>
      <c r="AY1006" s="17"/>
      <c r="AZ1006" s="17">
        <v>0.31984169542950802</v>
      </c>
      <c r="BA1006" s="17">
        <v>0.35830451019910498</v>
      </c>
      <c r="BB1006" s="17"/>
      <c r="BC1006" s="17">
        <v>0.56341285944560404</v>
      </c>
      <c r="BD1006" s="17">
        <v>0.215677936256432</v>
      </c>
      <c r="BE1006" s="17"/>
      <c r="BF1006" s="17">
        <v>0.34792500567171702</v>
      </c>
      <c r="BG1006" s="17">
        <v>0.29068050180382399</v>
      </c>
      <c r="BH1006" s="17"/>
      <c r="BI1006" s="17">
        <v>0.34288621825142002</v>
      </c>
      <c r="BJ1006" s="17">
        <v>0.35071799615882698</v>
      </c>
      <c r="BK1006" s="17"/>
      <c r="BL1006" s="17">
        <v>0.74851403722510701</v>
      </c>
      <c r="BM1006" s="17">
        <v>0.37076221283320798</v>
      </c>
      <c r="BN1006" s="17">
        <v>0.22377540153365699</v>
      </c>
      <c r="BO1006" s="17">
        <v>0.40132741317701598</v>
      </c>
    </row>
    <row r="1007" spans="2:67" x14ac:dyDescent="0.35">
      <c r="B1007" t="s">
        <v>484</v>
      </c>
      <c r="C1007" s="17">
        <v>0.243415252662672</v>
      </c>
      <c r="D1007" s="17">
        <v>0.10332572108702499</v>
      </c>
      <c r="E1007" s="17">
        <v>0.224344889796493</v>
      </c>
      <c r="F1007" s="17">
        <v>0.47041800611471801</v>
      </c>
      <c r="G1007" s="17">
        <v>2.6162508819247499E-3</v>
      </c>
      <c r="H1007" s="17">
        <v>9.9764988033565594E-2</v>
      </c>
      <c r="I1007" s="17">
        <v>0.86888985311195699</v>
      </c>
      <c r="J1007" s="17">
        <v>0.38514343662004702</v>
      </c>
      <c r="K1007" s="17">
        <v>1</v>
      </c>
      <c r="L1007" s="17">
        <v>3.2999780163970503E-2</v>
      </c>
      <c r="M1007" s="17">
        <v>0.30394140945846898</v>
      </c>
      <c r="N1007" s="17">
        <v>0.19646793890570799</v>
      </c>
      <c r="O1007" s="17">
        <v>0</v>
      </c>
      <c r="P1007" s="17">
        <v>6.2541775806021398E-3</v>
      </c>
      <c r="Q1007" s="17">
        <v>3.2937011899589502E-2</v>
      </c>
      <c r="R1007" s="17">
        <v>0.76818014796005696</v>
      </c>
      <c r="S1007" s="17">
        <v>0.66666666666666696</v>
      </c>
      <c r="T1007" s="17"/>
      <c r="U1007" s="17">
        <v>0.20394563909528299</v>
      </c>
      <c r="V1007" s="17">
        <v>0.37369411987236401</v>
      </c>
      <c r="W1007" s="17">
        <v>0.22949670630862901</v>
      </c>
      <c r="X1007" s="17">
        <v>0.353372464443511</v>
      </c>
      <c r="Y1007" s="17"/>
      <c r="Z1007" s="17">
        <v>0.17522762944807499</v>
      </c>
      <c r="AA1007" s="17">
        <v>0.25106653024352399</v>
      </c>
      <c r="AB1007" s="17">
        <v>0.24864904572124999</v>
      </c>
      <c r="AC1007" s="17">
        <v>1.14660981665251E-3</v>
      </c>
      <c r="AD1007" s="17">
        <v>0.50590732476163902</v>
      </c>
      <c r="AE1007" s="17">
        <v>0.36840611462116402</v>
      </c>
      <c r="AF1007" s="17">
        <v>0.63518556634865198</v>
      </c>
      <c r="AG1007" s="17">
        <v>0.37733459073778403</v>
      </c>
      <c r="AH1007" s="17">
        <v>0.41198251183422702</v>
      </c>
      <c r="AI1007" s="17">
        <v>0.34530518905709601</v>
      </c>
      <c r="AJ1007" s="17"/>
      <c r="AK1007" s="17">
        <v>0.23845963163631101</v>
      </c>
      <c r="AL1007" s="17">
        <v>0.20069113179655801</v>
      </c>
      <c r="AM1007" s="17">
        <v>0.24536685776801301</v>
      </c>
      <c r="AN1007" s="17">
        <v>0.26272615532117499</v>
      </c>
      <c r="AO1007" s="17">
        <v>0.308515614861329</v>
      </c>
      <c r="AP1007" s="17">
        <v>0.256088030168307</v>
      </c>
      <c r="AQ1007" s="17">
        <v>0.105149408508404</v>
      </c>
      <c r="AR1007" s="17"/>
      <c r="AS1007" s="17">
        <v>0.243415252662672</v>
      </c>
      <c r="AT1007" s="17" t="s">
        <v>107</v>
      </c>
      <c r="AU1007" s="17"/>
      <c r="AV1007" s="17">
        <v>0.237990797564962</v>
      </c>
      <c r="AW1007" s="17">
        <v>0.249506880037658</v>
      </c>
      <c r="AX1007" s="17" t="s">
        <v>107</v>
      </c>
      <c r="AY1007" s="17"/>
      <c r="AZ1007" s="17">
        <v>0.35936220561507098</v>
      </c>
      <c r="BA1007" s="17">
        <v>0.19526386374052701</v>
      </c>
      <c r="BB1007" s="17"/>
      <c r="BC1007" s="17">
        <v>0.16314515175611799</v>
      </c>
      <c r="BD1007" s="17">
        <v>0.29213511176520102</v>
      </c>
      <c r="BE1007" s="17"/>
      <c r="BF1007" s="17">
        <v>0.241645717258204</v>
      </c>
      <c r="BG1007" s="17">
        <v>0.353372464443511</v>
      </c>
      <c r="BH1007" s="17"/>
      <c r="BI1007" s="17">
        <v>0.13089462392054099</v>
      </c>
      <c r="BJ1007" s="17">
        <v>0.34415831938511499</v>
      </c>
      <c r="BK1007" s="17"/>
      <c r="BL1007" s="17">
        <v>2.6447129949401598E-3</v>
      </c>
      <c r="BM1007" s="17">
        <v>0.21352350352716601</v>
      </c>
      <c r="BN1007" s="17">
        <v>0.23803253817209299</v>
      </c>
      <c r="BO1007" s="17">
        <v>0.55072873650415799</v>
      </c>
    </row>
    <row r="1008" spans="2:67" x14ac:dyDescent="0.35">
      <c r="B1008" t="s">
        <v>485</v>
      </c>
      <c r="C1008" s="17">
        <v>2.8141691957592401E-2</v>
      </c>
      <c r="D1008" s="17">
        <v>1.92899555850858E-2</v>
      </c>
      <c r="E1008" s="17">
        <v>1.9562910639314298E-3</v>
      </c>
      <c r="F1008" s="17">
        <v>3.8468495610198502E-3</v>
      </c>
      <c r="G1008" s="17">
        <v>0</v>
      </c>
      <c r="H1008" s="17">
        <v>0</v>
      </c>
      <c r="I1008" s="17">
        <v>3.1967990369247698E-3</v>
      </c>
      <c r="J1008" s="17">
        <v>3.0095968274595701E-2</v>
      </c>
      <c r="K1008" s="17">
        <v>0</v>
      </c>
      <c r="L1008" s="17">
        <v>5.0752045233745397E-3</v>
      </c>
      <c r="M1008" s="17">
        <v>9.7757920576556398E-2</v>
      </c>
      <c r="N1008" s="17">
        <v>5.8867684904864402E-3</v>
      </c>
      <c r="O1008" s="17">
        <v>1.9336405766558901E-3</v>
      </c>
      <c r="P1008" s="17">
        <v>1.2508355161204301E-3</v>
      </c>
      <c r="Q1008" s="17">
        <v>0</v>
      </c>
      <c r="R1008" s="17">
        <v>0</v>
      </c>
      <c r="S1008" s="17">
        <v>0.33333333333333298</v>
      </c>
      <c r="T1008" s="17"/>
      <c r="U1008" s="17">
        <v>3.02631734033115E-2</v>
      </c>
      <c r="V1008" s="17">
        <v>0</v>
      </c>
      <c r="W1008" s="17">
        <v>8.4641574060144303E-2</v>
      </c>
      <c r="X1008" s="17">
        <v>0.107074241299474</v>
      </c>
      <c r="Y1008" s="17"/>
      <c r="Z1008" s="17">
        <v>0</v>
      </c>
      <c r="AA1008" s="17">
        <v>0</v>
      </c>
      <c r="AB1008" s="17">
        <v>0.14315676392994101</v>
      </c>
      <c r="AC1008" s="17">
        <v>4.07605090265368E-4</v>
      </c>
      <c r="AD1008" s="17">
        <v>0</v>
      </c>
      <c r="AE1008" s="17">
        <v>3.6204593750304499E-2</v>
      </c>
      <c r="AF1008" s="17">
        <v>1.37555789873958E-2</v>
      </c>
      <c r="AG1008" s="17">
        <v>3.1593389316090098E-2</v>
      </c>
      <c r="AH1008" s="17">
        <v>7.8581403249969303E-2</v>
      </c>
      <c r="AI1008" s="17">
        <v>0.19706864265446999</v>
      </c>
      <c r="AJ1008" s="17"/>
      <c r="AK1008" s="17">
        <v>0</v>
      </c>
      <c r="AL1008" s="17">
        <v>8.5122056291933694E-3</v>
      </c>
      <c r="AM1008" s="17">
        <v>9.2786817881494201E-4</v>
      </c>
      <c r="AN1008" s="17">
        <v>0.100609969754517</v>
      </c>
      <c r="AO1008" s="17">
        <v>1.21544984382107E-2</v>
      </c>
      <c r="AP1008" s="17">
        <v>8.5013730550214401E-3</v>
      </c>
      <c r="AQ1008" s="17">
        <v>1.8405021351617399E-2</v>
      </c>
      <c r="AR1008" s="17"/>
      <c r="AS1008" s="17">
        <v>2.8141691957592401E-2</v>
      </c>
      <c r="AT1008" s="17" t="s">
        <v>107</v>
      </c>
      <c r="AU1008" s="17"/>
      <c r="AV1008" s="17">
        <v>4.2226026682480097E-3</v>
      </c>
      <c r="AW1008" s="17">
        <v>5.5002671811814001E-2</v>
      </c>
      <c r="AX1008" s="17" t="s">
        <v>107</v>
      </c>
      <c r="AY1008" s="17"/>
      <c r="AZ1008" s="17">
        <v>1.58422985059294E-2</v>
      </c>
      <c r="BA1008" s="17">
        <v>3.3249483602972099E-2</v>
      </c>
      <c r="BB1008" s="17"/>
      <c r="BC1008" s="17">
        <v>5.5433243691483001E-3</v>
      </c>
      <c r="BD1008" s="17">
        <v>4.1857749025190703E-2</v>
      </c>
      <c r="BE1008" s="17"/>
      <c r="BF1008" s="17">
        <v>2.68714347515101E-2</v>
      </c>
      <c r="BG1008" s="17">
        <v>0.107074241299474</v>
      </c>
      <c r="BH1008" s="17"/>
      <c r="BI1008" s="17">
        <v>5.3906485048940203E-2</v>
      </c>
      <c r="BJ1008" s="17">
        <v>5.0737061268330899E-3</v>
      </c>
      <c r="BK1008" s="17"/>
      <c r="BL1008" s="17">
        <v>1.4388446717181699E-3</v>
      </c>
      <c r="BM1008" s="17">
        <v>4.5040353016296698E-2</v>
      </c>
      <c r="BN1008" s="17">
        <v>9.5797085796847491E-3</v>
      </c>
      <c r="BO1008" s="17">
        <v>2.77939153665018E-2</v>
      </c>
    </row>
    <row r="1009" spans="2:67" x14ac:dyDescent="0.35">
      <c r="B1009" t="s">
        <v>104</v>
      </c>
      <c r="C1009" s="17">
        <v>1.42858395305447E-2</v>
      </c>
      <c r="D1009" s="17">
        <v>1.03098518614302E-2</v>
      </c>
      <c r="E1009" s="17">
        <v>6.5209702131047501E-4</v>
      </c>
      <c r="F1009" s="17">
        <v>0</v>
      </c>
      <c r="G1009" s="17">
        <v>0</v>
      </c>
      <c r="H1009" s="17">
        <v>0</v>
      </c>
      <c r="I1009" s="17">
        <v>4.6374279222473197E-2</v>
      </c>
      <c r="J1009" s="17">
        <v>0</v>
      </c>
      <c r="K1009" s="17">
        <v>0</v>
      </c>
      <c r="L1009" s="17">
        <v>0</v>
      </c>
      <c r="M1009" s="17">
        <v>5.1008912869075801E-2</v>
      </c>
      <c r="N1009" s="17">
        <v>0</v>
      </c>
      <c r="O1009" s="17">
        <v>0</v>
      </c>
      <c r="P1009" s="17">
        <v>0</v>
      </c>
      <c r="Q1009" s="17">
        <v>0</v>
      </c>
      <c r="R1009" s="17">
        <v>0</v>
      </c>
      <c r="S1009" s="17">
        <v>0</v>
      </c>
      <c r="T1009" s="17"/>
      <c r="U1009" s="17">
        <v>0</v>
      </c>
      <c r="V1009" s="17">
        <v>5.6039816685334101E-2</v>
      </c>
      <c r="W1009" s="17">
        <v>4.1450090075252299E-2</v>
      </c>
      <c r="X1009" s="17">
        <v>1.2703724930706199E-2</v>
      </c>
      <c r="Y1009" s="17"/>
      <c r="Z1009" s="17">
        <v>0</v>
      </c>
      <c r="AA1009" s="17">
        <v>0</v>
      </c>
      <c r="AB1009" s="17">
        <v>7.9263639207978798E-2</v>
      </c>
      <c r="AC1009" s="17">
        <v>0</v>
      </c>
      <c r="AD1009" s="17">
        <v>0</v>
      </c>
      <c r="AE1009" s="17">
        <v>4.8255565397954198E-2</v>
      </c>
      <c r="AF1009" s="17">
        <v>0</v>
      </c>
      <c r="AG1009" s="17">
        <v>0</v>
      </c>
      <c r="AH1009" s="17">
        <v>3.3689527191179602E-3</v>
      </c>
      <c r="AI1009" s="17">
        <v>1.41904952553211E-2</v>
      </c>
      <c r="AJ1009" s="17"/>
      <c r="AK1009" s="17">
        <v>0</v>
      </c>
      <c r="AL1009" s="17">
        <v>0</v>
      </c>
      <c r="AM1009" s="17">
        <v>6.5481977446622004E-3</v>
      </c>
      <c r="AN1009" s="17">
        <v>2.5942268156551598E-4</v>
      </c>
      <c r="AO1009" s="17">
        <v>7.9150802468002796E-2</v>
      </c>
      <c r="AP1009" s="17">
        <v>0</v>
      </c>
      <c r="AQ1009" s="17">
        <v>1.60211002334762E-3</v>
      </c>
      <c r="AR1009" s="17"/>
      <c r="AS1009" s="17">
        <v>1.42858395305447E-2</v>
      </c>
      <c r="AT1009" s="17" t="s">
        <v>107</v>
      </c>
      <c r="AU1009" s="17"/>
      <c r="AV1009" s="17">
        <v>3.3435988727561401E-3</v>
      </c>
      <c r="AW1009" s="17">
        <v>2.6573903775525699E-2</v>
      </c>
      <c r="AX1009" s="17" t="s">
        <v>107</v>
      </c>
      <c r="AY1009" s="17"/>
      <c r="AZ1009" s="17">
        <v>3.3379828379784E-4</v>
      </c>
      <c r="BA1009" s="17">
        <v>2.00799561263099E-2</v>
      </c>
      <c r="BB1009" s="17"/>
      <c r="BC1009" s="17">
        <v>3.74445197076635E-2</v>
      </c>
      <c r="BD1009" s="17">
        <v>2.2970128620304099E-4</v>
      </c>
      <c r="BE1009" s="17"/>
      <c r="BF1009" s="17">
        <v>1.43113004144012E-2</v>
      </c>
      <c r="BG1009" s="17">
        <v>1.2703724930706199E-2</v>
      </c>
      <c r="BH1009" s="17"/>
      <c r="BI1009" s="17">
        <v>4.0859887210499199E-3</v>
      </c>
      <c r="BJ1009" s="17">
        <v>2.3418069434936899E-2</v>
      </c>
      <c r="BK1009" s="17"/>
      <c r="BL1009" s="17">
        <v>0</v>
      </c>
      <c r="BM1009" s="17">
        <v>2.9101444159396798E-2</v>
      </c>
      <c r="BN1009" s="17">
        <v>4.45444991010114E-4</v>
      </c>
      <c r="BO1009" s="17">
        <v>0</v>
      </c>
    </row>
    <row r="1010" spans="2:67" x14ac:dyDescent="0.35">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c r="AO1010" s="17"/>
      <c r="AP1010" s="17"/>
      <c r="AQ1010" s="17"/>
      <c r="AR1010" s="17"/>
      <c r="AS1010" s="17"/>
      <c r="AT1010" s="17"/>
      <c r="AU1010" s="17"/>
      <c r="AV1010" s="17"/>
      <c r="AW1010" s="17"/>
      <c r="AX1010" s="17"/>
      <c r="AY1010" s="17"/>
      <c r="AZ1010" s="17"/>
      <c r="BA1010" s="17"/>
      <c r="BB1010" s="17"/>
      <c r="BC1010" s="17"/>
      <c r="BD1010" s="17"/>
      <c r="BE1010" s="17"/>
      <c r="BF1010" s="17"/>
      <c r="BG1010" s="17"/>
      <c r="BH1010" s="17"/>
      <c r="BI1010" s="17"/>
      <c r="BJ1010" s="17"/>
      <c r="BK1010" s="17"/>
      <c r="BL1010" s="17"/>
      <c r="BM1010" s="17"/>
      <c r="BN1010" s="17"/>
      <c r="BO1010" s="17"/>
    </row>
    <row r="1011" spans="2:67" x14ac:dyDescent="0.35">
      <c r="B1011" s="6" t="s">
        <v>488</v>
      </c>
      <c r="C1011" s="17"/>
      <c r="D1011" s="17"/>
      <c r="E1011" s="17"/>
      <c r="F1011" s="17"/>
      <c r="G1011" s="17"/>
      <c r="H1011" s="17"/>
      <c r="I1011" s="17"/>
      <c r="J1011" s="17"/>
      <c r="K1011" s="17"/>
      <c r="L1011" s="17"/>
      <c r="M1011" s="17"/>
      <c r="N1011" s="17"/>
      <c r="O1011" s="17"/>
      <c r="P1011" s="17"/>
      <c r="Q1011" s="17"/>
      <c r="R1011" s="17"/>
      <c r="S1011" s="17"/>
      <c r="T1011" s="17"/>
      <c r="U1011" s="17"/>
      <c r="V1011" s="17"/>
      <c r="W1011" s="17"/>
      <c r="X1011" s="17"/>
      <c r="Y1011" s="17"/>
      <c r="Z1011" s="17"/>
      <c r="AA1011" s="17"/>
      <c r="AB1011" s="17"/>
      <c r="AC1011" s="17"/>
      <c r="AD1011" s="17"/>
      <c r="AE1011" s="17"/>
      <c r="AF1011" s="17"/>
      <c r="AG1011" s="17"/>
      <c r="AH1011" s="17"/>
      <c r="AI1011" s="17"/>
      <c r="AJ1011" s="17"/>
      <c r="AK1011" s="17"/>
      <c r="AL1011" s="17"/>
      <c r="AM1011" s="17"/>
      <c r="AN1011" s="17"/>
      <c r="AO1011" s="17"/>
      <c r="AP1011" s="17"/>
      <c r="AQ1011" s="17"/>
      <c r="AR1011" s="17"/>
      <c r="AS1011" s="17"/>
      <c r="AT1011" s="17"/>
      <c r="AU1011" s="17"/>
      <c r="AV1011" s="17"/>
      <c r="AW1011" s="17"/>
      <c r="AX1011" s="17"/>
      <c r="AY1011" s="17"/>
      <c r="AZ1011" s="17"/>
      <c r="BA1011" s="17"/>
      <c r="BB1011" s="17"/>
      <c r="BC1011" s="17"/>
      <c r="BD1011" s="17"/>
      <c r="BE1011" s="17"/>
      <c r="BF1011" s="17"/>
      <c r="BG1011" s="17"/>
      <c r="BH1011" s="17"/>
      <c r="BI1011" s="17"/>
      <c r="BJ1011" s="17"/>
      <c r="BK1011" s="17"/>
      <c r="BL1011" s="17"/>
      <c r="BM1011" s="17"/>
      <c r="BN1011" s="17"/>
      <c r="BO1011" s="17"/>
    </row>
    <row r="1012" spans="2:67" x14ac:dyDescent="0.35">
      <c r="B1012" s="24" t="s">
        <v>721</v>
      </c>
      <c r="C1012" s="17"/>
      <c r="D1012" s="17"/>
      <c r="E1012" s="17"/>
      <c r="F1012" s="17"/>
      <c r="G1012" s="17"/>
      <c r="H1012" s="17"/>
      <c r="I1012" s="17"/>
      <c r="J1012" s="17"/>
      <c r="K1012" s="17"/>
      <c r="L1012" s="17"/>
      <c r="M1012" s="17"/>
      <c r="N1012" s="17"/>
      <c r="O1012" s="17"/>
      <c r="P1012" s="17"/>
      <c r="Q1012" s="17"/>
      <c r="R1012" s="17"/>
      <c r="S1012" s="17"/>
      <c r="T1012" s="17"/>
      <c r="U1012" s="17"/>
      <c r="V1012" s="17"/>
      <c r="W1012" s="17"/>
      <c r="X1012" s="17"/>
      <c r="Y1012" s="17"/>
      <c r="Z1012" s="17"/>
      <c r="AA1012" s="17"/>
      <c r="AB1012" s="17"/>
      <c r="AC1012" s="17"/>
      <c r="AD1012" s="17"/>
      <c r="AE1012" s="17"/>
      <c r="AF1012" s="17"/>
      <c r="AG1012" s="17"/>
      <c r="AH1012" s="17"/>
      <c r="AI1012" s="17"/>
      <c r="AJ1012" s="17"/>
      <c r="AK1012" s="17"/>
      <c r="AL1012" s="17"/>
      <c r="AM1012" s="17"/>
      <c r="AN1012" s="17"/>
      <c r="AO1012" s="17"/>
      <c r="AP1012" s="17"/>
      <c r="AQ1012" s="17"/>
      <c r="AR1012" s="17"/>
      <c r="AS1012" s="17"/>
      <c r="AT1012" s="17"/>
      <c r="AU1012" s="17"/>
      <c r="AV1012" s="17"/>
      <c r="AW1012" s="17"/>
      <c r="AX1012" s="17"/>
      <c r="AY1012" s="17"/>
      <c r="AZ1012" s="17"/>
      <c r="BA1012" s="17"/>
      <c r="BB1012" s="17"/>
      <c r="BC1012" s="17"/>
      <c r="BD1012" s="17"/>
      <c r="BE1012" s="17"/>
      <c r="BF1012" s="17"/>
      <c r="BG1012" s="17"/>
      <c r="BH1012" s="17"/>
      <c r="BI1012" s="17"/>
      <c r="BJ1012" s="17"/>
      <c r="BK1012" s="17"/>
      <c r="BL1012" s="17"/>
      <c r="BM1012" s="17"/>
      <c r="BN1012" s="17"/>
      <c r="BO1012" s="17"/>
    </row>
    <row r="1013" spans="2:67" x14ac:dyDescent="0.35">
      <c r="B1013" t="s">
        <v>481</v>
      </c>
      <c r="C1013" s="17">
        <v>7.9940016537131703E-2</v>
      </c>
      <c r="D1013" s="17">
        <v>0.32522065533587302</v>
      </c>
      <c r="E1013" s="17">
        <v>1.01117249169337E-2</v>
      </c>
      <c r="F1013" s="17">
        <v>2.8851371707648899E-3</v>
      </c>
      <c r="G1013" s="17">
        <v>0.17123359462165699</v>
      </c>
      <c r="H1013" s="17">
        <v>0</v>
      </c>
      <c r="I1013" s="17">
        <v>5.27678772963227E-2</v>
      </c>
      <c r="J1013" s="17">
        <v>1.4795015901717401E-3</v>
      </c>
      <c r="K1013" s="17">
        <v>0</v>
      </c>
      <c r="L1013" s="17">
        <v>1.3962287820298E-2</v>
      </c>
      <c r="M1013" s="17">
        <v>8.5833836348107206E-2</v>
      </c>
      <c r="N1013" s="17">
        <v>4.05802875139167E-4</v>
      </c>
      <c r="O1013" s="17">
        <v>0</v>
      </c>
      <c r="P1013" s="17">
        <v>0.60433648487425595</v>
      </c>
      <c r="Q1013" s="17">
        <v>9.9769986319996409E-4</v>
      </c>
      <c r="R1013" s="17">
        <v>0</v>
      </c>
      <c r="S1013" s="17">
        <v>0</v>
      </c>
      <c r="T1013" s="17"/>
      <c r="U1013" s="17">
        <v>6.8060156744469205E-2</v>
      </c>
      <c r="V1013" s="17">
        <v>0.11014738832795599</v>
      </c>
      <c r="W1013" s="17">
        <v>0.117998331109647</v>
      </c>
      <c r="X1013" s="17">
        <v>8.4236662788257102E-2</v>
      </c>
      <c r="Y1013" s="17"/>
      <c r="Z1013" s="17">
        <v>7.8954275572517399E-2</v>
      </c>
      <c r="AA1013" s="17">
        <v>0.103687818528733</v>
      </c>
      <c r="AB1013" s="17">
        <v>3.5179522545342699E-2</v>
      </c>
      <c r="AC1013" s="17">
        <v>1.56621753106377E-2</v>
      </c>
      <c r="AD1013" s="17">
        <v>0.13219130187039699</v>
      </c>
      <c r="AE1013" s="17">
        <v>2.3658444079154701E-2</v>
      </c>
      <c r="AF1013" s="17">
        <v>0.171812578991521</v>
      </c>
      <c r="AG1013" s="17">
        <v>0.28548309648680198</v>
      </c>
      <c r="AH1013" s="17">
        <v>1.0131474982061701E-2</v>
      </c>
      <c r="AI1013" s="17">
        <v>5.55532100269207E-2</v>
      </c>
      <c r="AJ1013" s="17"/>
      <c r="AK1013" s="17">
        <v>0.13547711061911999</v>
      </c>
      <c r="AL1013" s="17">
        <v>7.1599329076847407E-2</v>
      </c>
      <c r="AM1013" s="17">
        <v>5.0613951881740199E-2</v>
      </c>
      <c r="AN1013" s="17">
        <v>0.11197118234550101</v>
      </c>
      <c r="AO1013" s="17">
        <v>3.50841471492193E-2</v>
      </c>
      <c r="AP1013" s="17">
        <v>5.6467278604731899E-2</v>
      </c>
      <c r="AQ1013" s="17">
        <v>1.1347593655117E-2</v>
      </c>
      <c r="AR1013" s="17"/>
      <c r="AS1013" s="17">
        <v>7.9940016537131703E-2</v>
      </c>
      <c r="AT1013" s="17" t="s">
        <v>107</v>
      </c>
      <c r="AU1013" s="17"/>
      <c r="AV1013" s="17">
        <v>0.140857548774493</v>
      </c>
      <c r="AW1013" s="17">
        <v>1.15300287486083E-2</v>
      </c>
      <c r="AX1013" s="17" t="s">
        <v>107</v>
      </c>
      <c r="AY1013" s="17"/>
      <c r="AZ1013" s="17">
        <v>7.8993093570029899E-3</v>
      </c>
      <c r="BA1013" s="17">
        <v>0.109857664403918</v>
      </c>
      <c r="BB1013" s="17"/>
      <c r="BC1013" s="17">
        <v>8.5947759674834603E-2</v>
      </c>
      <c r="BD1013" s="17">
        <v>7.6293622725644994E-2</v>
      </c>
      <c r="BE1013" s="17"/>
      <c r="BF1013" s="17">
        <v>7.9870870843650604E-2</v>
      </c>
      <c r="BG1013" s="17">
        <v>8.4236662788257102E-2</v>
      </c>
      <c r="BH1013" s="17"/>
      <c r="BI1013" s="17">
        <v>7.7394473148402698E-2</v>
      </c>
      <c r="BJ1013" s="17">
        <v>8.2219117270236494E-2</v>
      </c>
      <c r="BK1013" s="17"/>
      <c r="BL1013" s="17">
        <v>1.2085216151647401E-2</v>
      </c>
      <c r="BM1013" s="17">
        <v>0.101801447841033</v>
      </c>
      <c r="BN1013" s="17">
        <v>8.3502300912386307E-2</v>
      </c>
      <c r="BO1013" s="17">
        <v>5.3479847896609799E-3</v>
      </c>
    </row>
    <row r="1014" spans="2:67" x14ac:dyDescent="0.35">
      <c r="B1014" t="s">
        <v>482</v>
      </c>
      <c r="C1014" s="17">
        <v>0.15609612149075699</v>
      </c>
      <c r="D1014" s="17">
        <v>0.17672350148676699</v>
      </c>
      <c r="E1014" s="17">
        <v>0.182808426463171</v>
      </c>
      <c r="F1014" s="17">
        <v>0.48244563624953302</v>
      </c>
      <c r="G1014" s="17">
        <v>0.172541720062619</v>
      </c>
      <c r="H1014" s="17">
        <v>9.9764988033565594E-2</v>
      </c>
      <c r="I1014" s="17">
        <v>9.5903971107743104E-3</v>
      </c>
      <c r="J1014" s="17">
        <v>9.0456431183597003E-2</v>
      </c>
      <c r="K1014" s="17">
        <v>0</v>
      </c>
      <c r="L1014" s="17">
        <v>0.41036940430628599</v>
      </c>
      <c r="M1014" s="17">
        <v>0.15235890047098599</v>
      </c>
      <c r="N1014" s="17">
        <v>6.2925713656256004E-3</v>
      </c>
      <c r="O1014" s="17">
        <v>1.9336405766558901E-3</v>
      </c>
      <c r="P1014" s="17">
        <v>2.06468827943652E-2</v>
      </c>
      <c r="Q1014" s="17">
        <v>0</v>
      </c>
      <c r="R1014" s="17">
        <v>2.29695369688372E-2</v>
      </c>
      <c r="S1014" s="17">
        <v>0</v>
      </c>
      <c r="T1014" s="17"/>
      <c r="U1014" s="17">
        <v>0.15171896734117599</v>
      </c>
      <c r="V1014" s="17">
        <v>0.15764590648666099</v>
      </c>
      <c r="W1014" s="17">
        <v>0.21036867365769801</v>
      </c>
      <c r="X1014" s="17">
        <v>0.14352801143335001</v>
      </c>
      <c r="Y1014" s="17"/>
      <c r="Z1014" s="17">
        <v>0.36882427671058499</v>
      </c>
      <c r="AA1014" s="17">
        <v>9.8360138724840299E-2</v>
      </c>
      <c r="AB1014" s="17">
        <v>3.33265527691377E-2</v>
      </c>
      <c r="AC1014" s="17">
        <v>5.5549802136188202E-2</v>
      </c>
      <c r="AD1014" s="17">
        <v>0.117478085822384</v>
      </c>
      <c r="AE1014" s="17">
        <v>2.0410111684253902E-2</v>
      </c>
      <c r="AF1014" s="17">
        <v>9.4997268498019205E-2</v>
      </c>
      <c r="AG1014" s="17">
        <v>7.3808668209562403E-2</v>
      </c>
      <c r="AH1014" s="17">
        <v>0.31039278988564101</v>
      </c>
      <c r="AI1014" s="17">
        <v>0.109466164831272</v>
      </c>
      <c r="AJ1014" s="17"/>
      <c r="AK1014" s="17">
        <v>0.249656544401231</v>
      </c>
      <c r="AL1014" s="17">
        <v>0.28718961318090602</v>
      </c>
      <c r="AM1014" s="17">
        <v>0.133037746684705</v>
      </c>
      <c r="AN1014" s="17">
        <v>6.2360024189610699E-3</v>
      </c>
      <c r="AO1014" s="17">
        <v>0.16742110950375499</v>
      </c>
      <c r="AP1014" s="17">
        <v>0.27921986276960098</v>
      </c>
      <c r="AQ1014" s="17">
        <v>1.21078402702359E-2</v>
      </c>
      <c r="AR1014" s="17"/>
      <c r="AS1014" s="17">
        <v>0.15609612149075699</v>
      </c>
      <c r="AT1014" s="17" t="s">
        <v>107</v>
      </c>
      <c r="AU1014" s="17"/>
      <c r="AV1014" s="17">
        <v>0.18565101342767301</v>
      </c>
      <c r="AW1014" s="17">
        <v>0.122906172353988</v>
      </c>
      <c r="AX1014" s="17" t="s">
        <v>107</v>
      </c>
      <c r="AY1014" s="17"/>
      <c r="AZ1014" s="17">
        <v>0.164320483889068</v>
      </c>
      <c r="BA1014" s="17">
        <v>0.15268064171838</v>
      </c>
      <c r="BB1014" s="17"/>
      <c r="BC1014" s="17">
        <v>0.23398171804585</v>
      </c>
      <c r="BD1014" s="17">
        <v>0.108823534968187</v>
      </c>
      <c r="BE1014" s="17"/>
      <c r="BF1014" s="17">
        <v>0.156298379399572</v>
      </c>
      <c r="BG1014" s="17">
        <v>0.14352801143335001</v>
      </c>
      <c r="BH1014" s="17"/>
      <c r="BI1014" s="17">
        <v>0.10695246165203499</v>
      </c>
      <c r="BJ1014" s="17">
        <v>0.20009590230840299</v>
      </c>
      <c r="BK1014" s="17"/>
      <c r="BL1014" s="17">
        <v>0.34792440724663998</v>
      </c>
      <c r="BM1014" s="17">
        <v>0.140255382645296</v>
      </c>
      <c r="BN1014" s="17">
        <v>0.17703015010127399</v>
      </c>
      <c r="BO1014" s="17">
        <v>9.7820154549890705E-3</v>
      </c>
    </row>
    <row r="1015" spans="2:67" x14ac:dyDescent="0.35">
      <c r="B1015" t="s">
        <v>483</v>
      </c>
      <c r="C1015" s="17">
        <v>0.316787950052072</v>
      </c>
      <c r="D1015" s="17">
        <v>0.43154261352656798</v>
      </c>
      <c r="E1015" s="17">
        <v>0.53271701312642294</v>
      </c>
      <c r="F1015" s="17">
        <v>0.48821591059106301</v>
      </c>
      <c r="G1015" s="17">
        <v>0.65230030899283598</v>
      </c>
      <c r="H1015" s="17">
        <v>0</v>
      </c>
      <c r="I1015" s="17">
        <v>1.59839951846238E-2</v>
      </c>
      <c r="J1015" s="17">
        <v>0.25405961503362401</v>
      </c>
      <c r="K1015" s="17">
        <v>0.5</v>
      </c>
      <c r="L1015" s="17">
        <v>1.5654022661422799E-2</v>
      </c>
      <c r="M1015" s="17">
        <v>0.18475634414991801</v>
      </c>
      <c r="N1015" s="17">
        <v>0.20194890452105499</v>
      </c>
      <c r="O1015" s="17">
        <v>0.96421513269078096</v>
      </c>
      <c r="P1015" s="17">
        <v>0.20002476810527201</v>
      </c>
      <c r="Q1015" s="17">
        <v>0.96406988851081099</v>
      </c>
      <c r="R1015" s="17">
        <v>1.5833991361531E-3</v>
      </c>
      <c r="S1015" s="17">
        <v>0</v>
      </c>
      <c r="T1015" s="17"/>
      <c r="U1015" s="17">
        <v>0.36435916197867002</v>
      </c>
      <c r="V1015" s="17">
        <v>0.183354503436952</v>
      </c>
      <c r="W1015" s="17">
        <v>0.23681393617250501</v>
      </c>
      <c r="X1015" s="17">
        <v>0.21086208288817701</v>
      </c>
      <c r="Y1015" s="17"/>
      <c r="Z1015" s="17">
        <v>0.24581789769976201</v>
      </c>
      <c r="AA1015" s="17">
        <v>0.404528058450003</v>
      </c>
      <c r="AB1015" s="17">
        <v>0.26050047035262403</v>
      </c>
      <c r="AC1015" s="17">
        <v>0.34739920914587602</v>
      </c>
      <c r="AD1015" s="17">
        <v>2.10760752386135E-2</v>
      </c>
      <c r="AE1015" s="17">
        <v>0.51851973849980304</v>
      </c>
      <c r="AF1015" s="17">
        <v>0.484670122188749</v>
      </c>
      <c r="AG1015" s="17">
        <v>0.47534372440700901</v>
      </c>
      <c r="AH1015" s="17">
        <v>9.9524447059142096E-2</v>
      </c>
      <c r="AI1015" s="17">
        <v>0.21695583016091499</v>
      </c>
      <c r="AJ1015" s="17"/>
      <c r="AK1015" s="17">
        <v>8.9241320008524097E-2</v>
      </c>
      <c r="AL1015" s="17">
        <v>7.8101282264866302E-3</v>
      </c>
      <c r="AM1015" s="17">
        <v>3.08533168744465E-2</v>
      </c>
      <c r="AN1015" s="17">
        <v>0.47510067360639802</v>
      </c>
      <c r="AO1015" s="17">
        <v>0.52482308157893698</v>
      </c>
      <c r="AP1015" s="17">
        <v>0.18242475249361501</v>
      </c>
      <c r="AQ1015" s="17">
        <v>0.84862166137350903</v>
      </c>
      <c r="AR1015" s="17"/>
      <c r="AS1015" s="17">
        <v>0.316787950052072</v>
      </c>
      <c r="AT1015" s="17" t="s">
        <v>107</v>
      </c>
      <c r="AU1015" s="17"/>
      <c r="AV1015" s="17">
        <v>0.25007236450646803</v>
      </c>
      <c r="AW1015" s="17">
        <v>0.39170911354726301</v>
      </c>
      <c r="AX1015" s="17" t="s">
        <v>107</v>
      </c>
      <c r="AY1015" s="17"/>
      <c r="AZ1015" s="17">
        <v>0.39487638123423102</v>
      </c>
      <c r="BA1015" s="17">
        <v>0.28435875442054998</v>
      </c>
      <c r="BB1015" s="17"/>
      <c r="BC1015" s="17">
        <v>0.40219395543122799</v>
      </c>
      <c r="BD1015" s="17">
        <v>0.26495085876167501</v>
      </c>
      <c r="BE1015" s="17"/>
      <c r="BF1015" s="17">
        <v>0.31849260924776901</v>
      </c>
      <c r="BG1015" s="17">
        <v>0.21086208288817701</v>
      </c>
      <c r="BH1015" s="17"/>
      <c r="BI1015" s="17">
        <v>0.26605885866250101</v>
      </c>
      <c r="BJ1015" s="17">
        <v>0.36220721490830299</v>
      </c>
      <c r="BK1015" s="17"/>
      <c r="BL1015" s="17">
        <v>0.63624062761122302</v>
      </c>
      <c r="BM1015" s="17">
        <v>0.29810410760225498</v>
      </c>
      <c r="BN1015" s="17">
        <v>0.304504430743402</v>
      </c>
      <c r="BO1015" s="17">
        <v>0.28649433720941803</v>
      </c>
    </row>
    <row r="1016" spans="2:67" x14ac:dyDescent="0.35">
      <c r="B1016" t="s">
        <v>484</v>
      </c>
      <c r="C1016" s="17">
        <v>0.30621064095015799</v>
      </c>
      <c r="D1016" s="17">
        <v>2.6603570342846199E-2</v>
      </c>
      <c r="E1016" s="17">
        <v>0.261642722491296</v>
      </c>
      <c r="F1016" s="17">
        <v>6.7319867317847297E-3</v>
      </c>
      <c r="G1016" s="17">
        <v>2.6162508819247499E-3</v>
      </c>
      <c r="H1016" s="17">
        <v>0.90023501196643396</v>
      </c>
      <c r="I1016" s="17">
        <v>3.51647894061725E-2</v>
      </c>
      <c r="J1016" s="17">
        <v>0.38563660381677101</v>
      </c>
      <c r="K1016" s="17">
        <v>0.5</v>
      </c>
      <c r="L1016" s="17">
        <v>0.142877941541208</v>
      </c>
      <c r="M1016" s="17">
        <v>0.54445937748118001</v>
      </c>
      <c r="N1016" s="17">
        <v>0.39882264630190301</v>
      </c>
      <c r="O1016" s="17">
        <v>3.1917586155907597E-2</v>
      </c>
      <c r="P1016" s="17">
        <v>0.16998852216162499</v>
      </c>
      <c r="Q1016" s="17">
        <v>3.4932411625989403E-2</v>
      </c>
      <c r="R1016" s="17">
        <v>0.973863664758857</v>
      </c>
      <c r="S1016" s="17">
        <v>0.66666666666666696</v>
      </c>
      <c r="T1016" s="17"/>
      <c r="U1016" s="17">
        <v>0.28915846274093199</v>
      </c>
      <c r="V1016" s="17">
        <v>0.372393522057063</v>
      </c>
      <c r="W1016" s="17">
        <v>0.25407005030622798</v>
      </c>
      <c r="X1016" s="17">
        <v>0.38428066752929402</v>
      </c>
      <c r="Y1016" s="17"/>
      <c r="Z1016" s="17">
        <v>8.70114553035546E-2</v>
      </c>
      <c r="AA1016" s="17">
        <v>0.213918522492554</v>
      </c>
      <c r="AB1016" s="17">
        <v>0.62582170944159099</v>
      </c>
      <c r="AC1016" s="17">
        <v>0.43896600647762601</v>
      </c>
      <c r="AD1016" s="17">
        <v>0.72859685177659095</v>
      </c>
      <c r="AE1016" s="17">
        <v>0.349048680873978</v>
      </c>
      <c r="AF1016" s="17">
        <v>0.199846777361255</v>
      </c>
      <c r="AG1016" s="17">
        <v>0.125628671870088</v>
      </c>
      <c r="AH1016" s="17">
        <v>0.46276433057023397</v>
      </c>
      <c r="AI1016" s="17">
        <v>0.31603896280476501</v>
      </c>
      <c r="AJ1016" s="17"/>
      <c r="AK1016" s="17">
        <v>0.189869997163603</v>
      </c>
      <c r="AL1016" s="17">
        <v>0.240407824328909</v>
      </c>
      <c r="AM1016" s="17">
        <v>0.776344092080827</v>
      </c>
      <c r="AN1016" s="17">
        <v>0.40262619286915902</v>
      </c>
      <c r="AO1016" s="17">
        <v>0.21039531960425301</v>
      </c>
      <c r="AP1016" s="17">
        <v>0.33701849477657098</v>
      </c>
      <c r="AQ1016" s="17">
        <v>0.10184258025040201</v>
      </c>
      <c r="AR1016" s="17"/>
      <c r="AS1016" s="17">
        <v>0.30621064095015799</v>
      </c>
      <c r="AT1016" s="17" t="s">
        <v>107</v>
      </c>
      <c r="AU1016" s="17"/>
      <c r="AV1016" s="17">
        <v>0.35127384172108</v>
      </c>
      <c r="AW1016" s="17">
        <v>0.25560496305699099</v>
      </c>
      <c r="AX1016" s="17" t="s">
        <v>107</v>
      </c>
      <c r="AY1016" s="17"/>
      <c r="AZ1016" s="17">
        <v>0.23413912610650101</v>
      </c>
      <c r="BA1016" s="17">
        <v>0.33614108287276601</v>
      </c>
      <c r="BB1016" s="17"/>
      <c r="BC1016" s="17">
        <v>0.24901886032710899</v>
      </c>
      <c r="BD1016" s="17">
        <v>0.340923136167045</v>
      </c>
      <c r="BE1016" s="17"/>
      <c r="BF1016" s="17">
        <v>0.30495426427579497</v>
      </c>
      <c r="BG1016" s="17">
        <v>0.38428066752929402</v>
      </c>
      <c r="BH1016" s="17"/>
      <c r="BI1016" s="17">
        <v>0.382986781776257</v>
      </c>
      <c r="BJ1016" s="17">
        <v>0.23747067775939701</v>
      </c>
      <c r="BK1016" s="17"/>
      <c r="BL1016" s="17">
        <v>2.3109043187714601E-3</v>
      </c>
      <c r="BM1016" s="17">
        <v>0.33468040682369199</v>
      </c>
      <c r="BN1016" s="17">
        <v>0.30687052171078899</v>
      </c>
      <c r="BO1016" s="17">
        <v>0.35298472847051199</v>
      </c>
    </row>
    <row r="1017" spans="2:67" x14ac:dyDescent="0.35">
      <c r="B1017" t="s">
        <v>485</v>
      </c>
      <c r="C1017" s="17">
        <v>9.8727213046763698E-2</v>
      </c>
      <c r="D1017" s="17">
        <v>3.9244785239058902E-2</v>
      </c>
      <c r="E1017" s="17">
        <v>7.3382020330535098E-3</v>
      </c>
      <c r="F1017" s="17">
        <v>1.9721329256854801E-2</v>
      </c>
      <c r="G1017" s="17">
        <v>1.3081254409623799E-3</v>
      </c>
      <c r="H1017" s="17">
        <v>0</v>
      </c>
      <c r="I1017" s="17">
        <v>0.84011866177963401</v>
      </c>
      <c r="J1017" s="17">
        <v>0.26836784837583599</v>
      </c>
      <c r="K1017" s="17">
        <v>0</v>
      </c>
      <c r="L1017" s="17">
        <v>8.4586742056242305E-3</v>
      </c>
      <c r="M1017" s="17">
        <v>3.2591541549807902E-2</v>
      </c>
      <c r="N1017" s="17">
        <v>0.39212427206113798</v>
      </c>
      <c r="O1017" s="17">
        <v>1.9336405766558901E-3</v>
      </c>
      <c r="P1017" s="17">
        <v>3.75250654836129E-3</v>
      </c>
      <c r="Q1017" s="17">
        <v>0</v>
      </c>
      <c r="R1017" s="17">
        <v>1.5833991361531E-3</v>
      </c>
      <c r="S1017" s="17">
        <v>0.33333333333333298</v>
      </c>
      <c r="T1017" s="17"/>
      <c r="U1017" s="17">
        <v>7.1836439897603604E-2</v>
      </c>
      <c r="V1017" s="17">
        <v>0.176458679691368</v>
      </c>
      <c r="W1017" s="17">
        <v>0.134453086657285</v>
      </c>
      <c r="X1017" s="17">
        <v>0.161297210505153</v>
      </c>
      <c r="Y1017" s="17"/>
      <c r="Z1017" s="17">
        <v>6.2441187226770001E-2</v>
      </c>
      <c r="AA1017" s="17">
        <v>0.179505461803869</v>
      </c>
      <c r="AB1017" s="17">
        <v>4.5171744891304801E-2</v>
      </c>
      <c r="AC1017" s="17">
        <v>0.14242280692967199</v>
      </c>
      <c r="AD1017" s="17">
        <v>6.5768529201403999E-4</v>
      </c>
      <c r="AE1017" s="17">
        <v>4.01074594648562E-2</v>
      </c>
      <c r="AF1017" s="17">
        <v>4.86732529604567E-2</v>
      </c>
      <c r="AG1017" s="17">
        <v>3.9735839026538003E-2</v>
      </c>
      <c r="AH1017" s="17">
        <v>4.2074336719527698E-2</v>
      </c>
      <c r="AI1017" s="17">
        <v>0.28634471416035001</v>
      </c>
      <c r="AJ1017" s="17"/>
      <c r="AK1017" s="17">
        <v>0.15827608471799201</v>
      </c>
      <c r="AL1017" s="17">
        <v>0.39299310518685099</v>
      </c>
      <c r="AM1017" s="17">
        <v>9.1508924782818298E-3</v>
      </c>
      <c r="AN1017" s="17">
        <v>3.8065260784153399E-3</v>
      </c>
      <c r="AO1017" s="17">
        <v>5.1785689756585297E-2</v>
      </c>
      <c r="AP1017" s="17">
        <v>0.14486961135548199</v>
      </c>
      <c r="AQ1017" s="17">
        <v>2.4982533275776299E-2</v>
      </c>
      <c r="AR1017" s="17"/>
      <c r="AS1017" s="17">
        <v>9.8727213046763698E-2</v>
      </c>
      <c r="AT1017" s="17" t="s">
        <v>107</v>
      </c>
      <c r="AU1017" s="17"/>
      <c r="AV1017" s="17">
        <v>6.70262710565937E-2</v>
      </c>
      <c r="AW1017" s="17">
        <v>0.13432716226962699</v>
      </c>
      <c r="AX1017" s="17" t="s">
        <v>107</v>
      </c>
      <c r="AY1017" s="17"/>
      <c r="AZ1017" s="17">
        <v>0.19843090112940001</v>
      </c>
      <c r="BA1017" s="17">
        <v>5.7321458608265201E-2</v>
      </c>
      <c r="BB1017" s="17"/>
      <c r="BC1017" s="17">
        <v>2.1639504687795501E-2</v>
      </c>
      <c r="BD1017" s="17">
        <v>0.145515522110409</v>
      </c>
      <c r="BE1017" s="17"/>
      <c r="BF1017" s="17">
        <v>9.7720277494589697E-2</v>
      </c>
      <c r="BG1017" s="17">
        <v>0.161297210505153</v>
      </c>
      <c r="BH1017" s="17"/>
      <c r="BI1017" s="17">
        <v>7.9051186503037996E-2</v>
      </c>
      <c r="BJ1017" s="17">
        <v>0.116343745029267</v>
      </c>
      <c r="BK1017" s="17"/>
      <c r="BL1017" s="17">
        <v>1.4388446717181699E-3</v>
      </c>
      <c r="BM1017" s="17">
        <v>0.11985700265785</v>
      </c>
      <c r="BN1017" s="17">
        <v>1.50776957851789E-2</v>
      </c>
      <c r="BO1017" s="17">
        <v>0.34507244975453799</v>
      </c>
    </row>
    <row r="1018" spans="2:67" x14ac:dyDescent="0.35">
      <c r="B1018" t="s">
        <v>104</v>
      </c>
      <c r="C1018" s="17">
        <v>4.2238057923117203E-2</v>
      </c>
      <c r="D1018" s="17">
        <v>6.6487406888730903E-4</v>
      </c>
      <c r="E1018" s="17">
        <v>5.38191096912209E-3</v>
      </c>
      <c r="F1018" s="17">
        <v>0</v>
      </c>
      <c r="G1018" s="17">
        <v>0</v>
      </c>
      <c r="H1018" s="17">
        <v>0</v>
      </c>
      <c r="I1018" s="17">
        <v>4.6374279222473197E-2</v>
      </c>
      <c r="J1018" s="17">
        <v>0</v>
      </c>
      <c r="K1018" s="17">
        <v>0</v>
      </c>
      <c r="L1018" s="17">
        <v>0.40867766946516099</v>
      </c>
      <c r="M1018" s="17">
        <v>0</v>
      </c>
      <c r="N1018" s="17">
        <v>4.05802875139167E-4</v>
      </c>
      <c r="O1018" s="17">
        <v>0</v>
      </c>
      <c r="P1018" s="17">
        <v>1.2508355161204301E-3</v>
      </c>
      <c r="Q1018" s="17">
        <v>0</v>
      </c>
      <c r="R1018" s="17">
        <v>0</v>
      </c>
      <c r="S1018" s="17">
        <v>0</v>
      </c>
      <c r="T1018" s="17"/>
      <c r="U1018" s="17">
        <v>5.486681129715E-2</v>
      </c>
      <c r="V1018" s="17">
        <v>0</v>
      </c>
      <c r="W1018" s="17">
        <v>4.6295922096638201E-2</v>
      </c>
      <c r="X1018" s="17">
        <v>1.5795364855769201E-2</v>
      </c>
      <c r="Y1018" s="17"/>
      <c r="Z1018" s="17">
        <v>0.15695090748681101</v>
      </c>
      <c r="AA1018" s="17">
        <v>0</v>
      </c>
      <c r="AB1018" s="17">
        <v>0</v>
      </c>
      <c r="AC1018" s="17">
        <v>0</v>
      </c>
      <c r="AD1018" s="17">
        <v>0</v>
      </c>
      <c r="AE1018" s="17">
        <v>4.8255565397954198E-2</v>
      </c>
      <c r="AF1018" s="17">
        <v>0</v>
      </c>
      <c r="AG1018" s="17">
        <v>0</v>
      </c>
      <c r="AH1018" s="17">
        <v>7.5112620783393397E-2</v>
      </c>
      <c r="AI1018" s="17">
        <v>1.5641118015777701E-2</v>
      </c>
      <c r="AJ1018" s="17"/>
      <c r="AK1018" s="17">
        <v>0.17747894308952999</v>
      </c>
      <c r="AL1018" s="17">
        <v>0</v>
      </c>
      <c r="AM1018" s="17">
        <v>0</v>
      </c>
      <c r="AN1018" s="17">
        <v>2.5942268156551598E-4</v>
      </c>
      <c r="AO1018" s="17">
        <v>1.0490652407250599E-2</v>
      </c>
      <c r="AP1018" s="17">
        <v>0</v>
      </c>
      <c r="AQ1018" s="17">
        <v>1.09779117495946E-3</v>
      </c>
      <c r="AR1018" s="17"/>
      <c r="AS1018" s="17">
        <v>4.2238057923117203E-2</v>
      </c>
      <c r="AT1018" s="17" t="s">
        <v>107</v>
      </c>
      <c r="AU1018" s="17"/>
      <c r="AV1018" s="17">
        <v>5.1189605136924598E-3</v>
      </c>
      <c r="AW1018" s="17">
        <v>8.39225600235219E-2</v>
      </c>
      <c r="AX1018" s="17" t="s">
        <v>107</v>
      </c>
      <c r="AY1018" s="17"/>
      <c r="AZ1018" s="17">
        <v>3.3379828379784E-4</v>
      </c>
      <c r="BA1018" s="17">
        <v>5.9640397976121799E-2</v>
      </c>
      <c r="BB1018" s="17"/>
      <c r="BC1018" s="17">
        <v>7.2182018331836701E-3</v>
      </c>
      <c r="BD1018" s="17">
        <v>6.3493325267039394E-2</v>
      </c>
      <c r="BE1018" s="17"/>
      <c r="BF1018" s="17">
        <v>4.2663598738624603E-2</v>
      </c>
      <c r="BG1018" s="17">
        <v>1.5795364855769201E-2</v>
      </c>
      <c r="BH1018" s="17"/>
      <c r="BI1018" s="17">
        <v>8.75562382577664E-2</v>
      </c>
      <c r="BJ1018" s="17">
        <v>1.6633427243932799E-3</v>
      </c>
      <c r="BK1018" s="17"/>
      <c r="BL1018" s="17">
        <v>0</v>
      </c>
      <c r="BM1018" s="17">
        <v>5.3016524298730898E-3</v>
      </c>
      <c r="BN1018" s="17">
        <v>0.11301490074697</v>
      </c>
      <c r="BO1018" s="17">
        <v>3.1848432088076901E-4</v>
      </c>
    </row>
    <row r="1019" spans="2:67" x14ac:dyDescent="0.35">
      <c r="C1019" s="17"/>
      <c r="D1019" s="17"/>
      <c r="E1019" s="17"/>
      <c r="F1019" s="17"/>
      <c r="G1019" s="17"/>
      <c r="H1019" s="17"/>
      <c r="I1019" s="17"/>
      <c r="J1019" s="17"/>
      <c r="K1019" s="17"/>
      <c r="L1019" s="17"/>
      <c r="M1019" s="17"/>
      <c r="N1019" s="17"/>
      <c r="O1019" s="17"/>
      <c r="P1019" s="17"/>
      <c r="Q1019" s="17"/>
      <c r="R1019" s="17"/>
      <c r="S1019" s="17"/>
      <c r="T1019" s="17"/>
      <c r="U1019" s="17"/>
      <c r="V1019" s="17"/>
      <c r="W1019" s="17"/>
      <c r="X1019" s="17"/>
      <c r="Y1019" s="17"/>
      <c r="Z1019" s="17"/>
      <c r="AA1019" s="17"/>
      <c r="AB1019" s="17"/>
      <c r="AC1019" s="17"/>
      <c r="AD1019" s="17"/>
      <c r="AE1019" s="17"/>
      <c r="AF1019" s="17"/>
      <c r="AG1019" s="17"/>
      <c r="AH1019" s="17"/>
      <c r="AI1019" s="17"/>
      <c r="AJ1019" s="17"/>
      <c r="AK1019" s="17"/>
      <c r="AL1019" s="17"/>
      <c r="AM1019" s="17"/>
      <c r="AN1019" s="17"/>
      <c r="AO1019" s="17"/>
      <c r="AP1019" s="17"/>
      <c r="AQ1019" s="17"/>
      <c r="AR1019" s="17"/>
      <c r="AS1019" s="17"/>
      <c r="AT1019" s="17"/>
      <c r="AU1019" s="17"/>
      <c r="AV1019" s="17"/>
      <c r="AW1019" s="17"/>
      <c r="AX1019" s="17"/>
      <c r="AY1019" s="17"/>
      <c r="AZ1019" s="17"/>
      <c r="BA1019" s="17"/>
      <c r="BB1019" s="17"/>
      <c r="BC1019" s="17"/>
      <c r="BD1019" s="17"/>
      <c r="BE1019" s="17"/>
      <c r="BF1019" s="17"/>
      <c r="BG1019" s="17"/>
      <c r="BH1019" s="17"/>
      <c r="BI1019" s="17"/>
      <c r="BJ1019" s="17"/>
      <c r="BK1019" s="17"/>
      <c r="BL1019" s="17"/>
      <c r="BM1019" s="17"/>
      <c r="BN1019" s="17"/>
      <c r="BO1019" s="17"/>
    </row>
    <row r="1020" spans="2:67" x14ac:dyDescent="0.35">
      <c r="B1020" s="6" t="s">
        <v>489</v>
      </c>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c r="AO1020" s="17"/>
      <c r="AP1020" s="17"/>
      <c r="AQ1020" s="17"/>
      <c r="AR1020" s="17"/>
      <c r="AS1020" s="17"/>
      <c r="AT1020" s="17"/>
      <c r="AU1020" s="17"/>
      <c r="AV1020" s="17"/>
      <c r="AW1020" s="17"/>
      <c r="AX1020" s="17"/>
      <c r="AY1020" s="17"/>
      <c r="AZ1020" s="17"/>
      <c r="BA1020" s="17"/>
      <c r="BB1020" s="17"/>
      <c r="BC1020" s="17"/>
      <c r="BD1020" s="17"/>
      <c r="BE1020" s="17"/>
      <c r="BF1020" s="17"/>
      <c r="BG1020" s="17"/>
      <c r="BH1020" s="17"/>
      <c r="BI1020" s="17"/>
      <c r="BJ1020" s="17"/>
      <c r="BK1020" s="17"/>
      <c r="BL1020" s="17"/>
      <c r="BM1020" s="17"/>
      <c r="BN1020" s="17"/>
      <c r="BO1020" s="17"/>
    </row>
    <row r="1021" spans="2:67" x14ac:dyDescent="0.35">
      <c r="B1021" s="24" t="s">
        <v>721</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c r="AO1021" s="17"/>
      <c r="AP1021" s="17"/>
      <c r="AQ1021" s="17"/>
      <c r="AR1021" s="17"/>
      <c r="AS1021" s="17"/>
      <c r="AT1021" s="17"/>
      <c r="AU1021" s="17"/>
      <c r="AV1021" s="17"/>
      <c r="AW1021" s="17"/>
      <c r="AX1021" s="17"/>
      <c r="AY1021" s="17"/>
      <c r="AZ1021" s="17"/>
      <c r="BA1021" s="17"/>
      <c r="BB1021" s="17"/>
      <c r="BC1021" s="17"/>
      <c r="BD1021" s="17"/>
      <c r="BE1021" s="17"/>
      <c r="BF1021" s="17"/>
      <c r="BG1021" s="17"/>
      <c r="BH1021" s="17"/>
      <c r="BI1021" s="17"/>
      <c r="BJ1021" s="17"/>
      <c r="BK1021" s="17"/>
      <c r="BL1021" s="17"/>
      <c r="BM1021" s="17"/>
      <c r="BN1021" s="17"/>
      <c r="BO1021" s="17"/>
    </row>
    <row r="1022" spans="2:67" x14ac:dyDescent="0.35">
      <c r="B1022" t="s">
        <v>481</v>
      </c>
      <c r="C1022" s="17">
        <v>0.13657697019401699</v>
      </c>
      <c r="D1022" s="17">
        <v>1.2304474068092101E-2</v>
      </c>
      <c r="E1022" s="17">
        <v>1.01117249169337E-2</v>
      </c>
      <c r="F1022" s="17">
        <v>1.9234247805099199E-3</v>
      </c>
      <c r="G1022" s="17">
        <v>1.3081254409623799E-3</v>
      </c>
      <c r="H1022" s="17">
        <v>0</v>
      </c>
      <c r="I1022" s="17">
        <v>6.3935980738495397E-3</v>
      </c>
      <c r="J1022" s="17">
        <v>0.239751381691412</v>
      </c>
      <c r="K1022" s="17">
        <v>0.5</v>
      </c>
      <c r="L1022" s="17">
        <v>0.40952353688572402</v>
      </c>
      <c r="M1022" s="17">
        <v>9.5330440776457206E-2</v>
      </c>
      <c r="N1022" s="17">
        <v>5.8867684904864402E-3</v>
      </c>
      <c r="O1022" s="17">
        <v>0</v>
      </c>
      <c r="P1022" s="17">
        <v>0.76807082945527905</v>
      </c>
      <c r="Q1022" s="17">
        <v>0.48303264411860503</v>
      </c>
      <c r="R1022" s="17">
        <v>0</v>
      </c>
      <c r="S1022" s="17">
        <v>0</v>
      </c>
      <c r="T1022" s="17"/>
      <c r="U1022" s="17">
        <v>0.173250651007267</v>
      </c>
      <c r="V1022" s="17">
        <v>3.8301602762107097E-2</v>
      </c>
      <c r="W1022" s="17">
        <v>4.92219888473443E-2</v>
      </c>
      <c r="X1022" s="17">
        <v>8.4205670622121198E-2</v>
      </c>
      <c r="Y1022" s="17"/>
      <c r="Z1022" s="17">
        <v>0.15695090748681101</v>
      </c>
      <c r="AA1022" s="17">
        <v>0.221018245469459</v>
      </c>
      <c r="AB1022" s="17">
        <v>0</v>
      </c>
      <c r="AC1022" s="17">
        <v>0.19693286950457001</v>
      </c>
      <c r="AD1022" s="17">
        <v>7.4567435446056798E-4</v>
      </c>
      <c r="AE1022" s="17">
        <v>0.242687296321143</v>
      </c>
      <c r="AF1022" s="17">
        <v>3.1698452668252601E-2</v>
      </c>
      <c r="AG1022" s="17">
        <v>2.1354504163360001E-3</v>
      </c>
      <c r="AH1022" s="17">
        <v>8.63087228934072E-2</v>
      </c>
      <c r="AI1022" s="17">
        <v>7.7064762161793504E-2</v>
      </c>
      <c r="AJ1022" s="17"/>
      <c r="AK1022" s="17">
        <v>0.395210993665424</v>
      </c>
      <c r="AL1022" s="17">
        <v>1.19000860301945E-2</v>
      </c>
      <c r="AM1022" s="17">
        <v>9.6318742405376205E-4</v>
      </c>
      <c r="AN1022" s="17">
        <v>0.156575040309783</v>
      </c>
      <c r="AO1022" s="17">
        <v>3.96949557546338E-3</v>
      </c>
      <c r="AP1022" s="17">
        <v>1.49698673722797E-2</v>
      </c>
      <c r="AQ1022" s="17">
        <v>9.2559385360625995E-2</v>
      </c>
      <c r="AR1022" s="17"/>
      <c r="AS1022" s="17">
        <v>0.13657697019401699</v>
      </c>
      <c r="AT1022" s="17" t="s">
        <v>107</v>
      </c>
      <c r="AU1022" s="17"/>
      <c r="AV1022" s="17">
        <v>0.17814888705844401</v>
      </c>
      <c r="AW1022" s="17">
        <v>8.9891981150799896E-2</v>
      </c>
      <c r="AX1022" s="17" t="s">
        <v>107</v>
      </c>
      <c r="AY1022" s="17"/>
      <c r="AZ1022" s="17">
        <v>8.2390611463535005E-2</v>
      </c>
      <c r="BA1022" s="17">
        <v>0.15907991975041799</v>
      </c>
      <c r="BB1022" s="17"/>
      <c r="BC1022" s="17">
        <v>2.3673128302979001E-2</v>
      </c>
      <c r="BD1022" s="17">
        <v>0.20510384641495499</v>
      </c>
      <c r="BE1022" s="17"/>
      <c r="BF1022" s="17">
        <v>0.13741977865805</v>
      </c>
      <c r="BG1022" s="17">
        <v>8.4205670622121198E-2</v>
      </c>
      <c r="BH1022" s="17"/>
      <c r="BI1022" s="17">
        <v>0.131761389046755</v>
      </c>
      <c r="BJ1022" s="17">
        <v>0.14088850327243299</v>
      </c>
      <c r="BK1022" s="17"/>
      <c r="BL1022" s="17">
        <v>0.618757058565092</v>
      </c>
      <c r="BM1022" s="17">
        <v>0.106051974231788</v>
      </c>
      <c r="BN1022" s="17">
        <v>0.14161898970339901</v>
      </c>
      <c r="BO1022" s="17">
        <v>3.3560621877958001E-3</v>
      </c>
    </row>
    <row r="1023" spans="2:67" x14ac:dyDescent="0.35">
      <c r="B1023" t="s">
        <v>482</v>
      </c>
      <c r="C1023" s="17">
        <v>0.19866824809179101</v>
      </c>
      <c r="D1023" s="17">
        <v>0.90688320000636202</v>
      </c>
      <c r="E1023" s="17">
        <v>0.216028542231473</v>
      </c>
      <c r="F1023" s="17">
        <v>0.48436906103004301</v>
      </c>
      <c r="G1023" s="17">
        <v>0.172541720062619</v>
      </c>
      <c r="H1023" s="17">
        <v>0</v>
      </c>
      <c r="I1023" s="17">
        <v>5.9161475370172197E-2</v>
      </c>
      <c r="J1023" s="17">
        <v>1.67740693258315E-2</v>
      </c>
      <c r="K1023" s="17">
        <v>0</v>
      </c>
      <c r="L1023" s="17">
        <v>0.42517755954714598</v>
      </c>
      <c r="M1023" s="17">
        <v>4.7834506484316502E-2</v>
      </c>
      <c r="N1023" s="17">
        <v>0.20235470739619499</v>
      </c>
      <c r="O1023" s="17">
        <v>3.3851226732563501E-2</v>
      </c>
      <c r="P1023" s="17">
        <v>1.9396047278244798E-2</v>
      </c>
      <c r="Q1023" s="17">
        <v>0</v>
      </c>
      <c r="R1023" s="17">
        <v>0.23023645290379</v>
      </c>
      <c r="S1023" s="17">
        <v>0</v>
      </c>
      <c r="T1023" s="17"/>
      <c r="U1023" s="17">
        <v>0.19666822897176101</v>
      </c>
      <c r="V1023" s="17">
        <v>0.18936174029928801</v>
      </c>
      <c r="W1023" s="17">
        <v>0.26584720325077799</v>
      </c>
      <c r="X1023" s="17">
        <v>0.17706063421315099</v>
      </c>
      <c r="Y1023" s="17"/>
      <c r="Z1023" s="17">
        <v>0.31457792486033098</v>
      </c>
      <c r="AA1023" s="17">
        <v>0.165117093591128</v>
      </c>
      <c r="AB1023" s="17">
        <v>7.1111730610688706E-2</v>
      </c>
      <c r="AC1023" s="17">
        <v>0.21318810107771299</v>
      </c>
      <c r="AD1023" s="17">
        <v>0.15127448183824899</v>
      </c>
      <c r="AE1023" s="17">
        <v>7.6039647583931794E-2</v>
      </c>
      <c r="AF1023" s="17">
        <v>5.32855799583992E-2</v>
      </c>
      <c r="AG1023" s="17">
        <v>0.48786895792268598</v>
      </c>
      <c r="AH1023" s="17">
        <v>0.115184465275763</v>
      </c>
      <c r="AI1023" s="17">
        <v>0.106011452184318</v>
      </c>
      <c r="AJ1023" s="17"/>
      <c r="AK1023" s="17">
        <v>0.20098594015512999</v>
      </c>
      <c r="AL1023" s="17">
        <v>9.6123208349078396E-3</v>
      </c>
      <c r="AM1023" s="17">
        <v>0.18363955339832599</v>
      </c>
      <c r="AN1023" s="17">
        <v>0.25367271422656801</v>
      </c>
      <c r="AO1023" s="17">
        <v>0.163458117190977</v>
      </c>
      <c r="AP1023" s="17">
        <v>0.26151524749702298</v>
      </c>
      <c r="AQ1023" s="17">
        <v>0.234015557308446</v>
      </c>
      <c r="AR1023" s="17"/>
      <c r="AS1023" s="17">
        <v>0.19866824809179101</v>
      </c>
      <c r="AT1023" s="17" t="s">
        <v>107</v>
      </c>
      <c r="AU1023" s="17"/>
      <c r="AV1023" s="17">
        <v>0.27621705652674999</v>
      </c>
      <c r="AW1023" s="17">
        <v>0.111581446588095</v>
      </c>
      <c r="AX1023" s="17" t="s">
        <v>107</v>
      </c>
      <c r="AY1023" s="17"/>
      <c r="AZ1023" s="17">
        <v>0.147995441000805</v>
      </c>
      <c r="BA1023" s="17">
        <v>0.21971206148994499</v>
      </c>
      <c r="BB1023" s="17"/>
      <c r="BC1023" s="17">
        <v>0.26252998653762</v>
      </c>
      <c r="BD1023" s="17">
        <v>0.1599074285091</v>
      </c>
      <c r="BE1023" s="17"/>
      <c r="BF1023" s="17">
        <v>0.19901597824195599</v>
      </c>
      <c r="BG1023" s="17">
        <v>0.17706063421315099</v>
      </c>
      <c r="BH1023" s="17"/>
      <c r="BI1023" s="17">
        <v>0.20388547068556201</v>
      </c>
      <c r="BJ1023" s="17">
        <v>0.193997113476337</v>
      </c>
      <c r="BK1023" s="17"/>
      <c r="BL1023" s="17">
        <v>0.35873721177518503</v>
      </c>
      <c r="BM1023" s="17">
        <v>0.13094220860897501</v>
      </c>
      <c r="BN1023" s="17">
        <v>0.31032980044331498</v>
      </c>
      <c r="BO1023" s="17">
        <v>7.1919605579376204E-3</v>
      </c>
    </row>
    <row r="1024" spans="2:67" x14ac:dyDescent="0.35">
      <c r="B1024" t="s">
        <v>483</v>
      </c>
      <c r="C1024" s="17">
        <v>0.35544214127795198</v>
      </c>
      <c r="D1024" s="17">
        <v>1.42990962747541E-2</v>
      </c>
      <c r="E1024" s="17">
        <v>0.74173340183549896</v>
      </c>
      <c r="F1024" s="17">
        <v>0.47330314328548301</v>
      </c>
      <c r="G1024" s="17">
        <v>0.82484202905545601</v>
      </c>
      <c r="H1024" s="17">
        <v>9.9764988033565594E-2</v>
      </c>
      <c r="I1024" s="17">
        <v>1.27871961476991E-2</v>
      </c>
      <c r="J1024" s="17">
        <v>0.39180438609442902</v>
      </c>
      <c r="K1024" s="17">
        <v>0</v>
      </c>
      <c r="L1024" s="17">
        <v>4.2293371028121196E-3</v>
      </c>
      <c r="M1024" s="17">
        <v>0.221025497248694</v>
      </c>
      <c r="N1024" s="17">
        <v>0.39334168068655501</v>
      </c>
      <c r="O1024" s="17">
        <v>0.93423118711152897</v>
      </c>
      <c r="P1024" s="17">
        <v>0.18438122737538801</v>
      </c>
      <c r="Q1024" s="17">
        <v>0.49950115006840001</v>
      </c>
      <c r="R1024" s="17">
        <v>4.7501974084592901E-3</v>
      </c>
      <c r="S1024" s="17">
        <v>0.33333333333333298</v>
      </c>
      <c r="T1024" s="17"/>
      <c r="U1024" s="17">
        <v>0.34984361431137401</v>
      </c>
      <c r="V1024" s="17">
        <v>0.41329026685494002</v>
      </c>
      <c r="W1024" s="17">
        <v>0.24457323659952199</v>
      </c>
      <c r="X1024" s="17">
        <v>0.23081193545991899</v>
      </c>
      <c r="Y1024" s="17"/>
      <c r="Z1024" s="17">
        <v>0.269272579636608</v>
      </c>
      <c r="AA1024" s="17">
        <v>0.286944303129682</v>
      </c>
      <c r="AB1024" s="17">
        <v>0.33309142380766099</v>
      </c>
      <c r="AC1024" s="17">
        <v>0.44007214006287798</v>
      </c>
      <c r="AD1024" s="17">
        <v>0.79675976484196698</v>
      </c>
      <c r="AE1024" s="17">
        <v>0.37431000334036901</v>
      </c>
      <c r="AF1024" s="17">
        <v>0.63508778275833</v>
      </c>
      <c r="AG1024" s="17">
        <v>0.37215870682074298</v>
      </c>
      <c r="AH1024" s="17">
        <v>0.36345220636662501</v>
      </c>
      <c r="AI1024" s="17">
        <v>0.296394432230419</v>
      </c>
      <c r="AJ1024" s="17"/>
      <c r="AK1024" s="17">
        <v>0.13938529191811599</v>
      </c>
      <c r="AL1024" s="17">
        <v>0.368174882739493</v>
      </c>
      <c r="AM1024" s="17">
        <v>0.37309796280938301</v>
      </c>
      <c r="AN1024" s="17">
        <v>0.18325696182910101</v>
      </c>
      <c r="AO1024" s="17">
        <v>0.792555045651404</v>
      </c>
      <c r="AP1024" s="17">
        <v>0.29366574693761199</v>
      </c>
      <c r="AQ1024" s="17">
        <v>0.55287059340723699</v>
      </c>
      <c r="AR1024" s="17"/>
      <c r="AS1024" s="17">
        <v>0.35544214127795198</v>
      </c>
      <c r="AT1024" s="17" t="s">
        <v>107</v>
      </c>
      <c r="AU1024" s="17"/>
      <c r="AV1024" s="17">
        <v>0.27097754684290598</v>
      </c>
      <c r="AW1024" s="17">
        <v>0.45029532494516999</v>
      </c>
      <c r="AX1024" s="17" t="s">
        <v>107</v>
      </c>
      <c r="AY1024" s="17"/>
      <c r="AZ1024" s="17">
        <v>0.36501536688770703</v>
      </c>
      <c r="BA1024" s="17">
        <v>0.35146649467545799</v>
      </c>
      <c r="BB1024" s="17"/>
      <c r="BC1024" s="17">
        <v>0.51318383990023497</v>
      </c>
      <c r="BD1024" s="17">
        <v>0.259700971842797</v>
      </c>
      <c r="BE1024" s="17"/>
      <c r="BF1024" s="17">
        <v>0.357447808374173</v>
      </c>
      <c r="BG1024" s="17">
        <v>0.23081193545991899</v>
      </c>
      <c r="BH1024" s="17"/>
      <c r="BI1024" s="17">
        <v>0.31343489999583501</v>
      </c>
      <c r="BJ1024" s="17">
        <v>0.393052474233064</v>
      </c>
      <c r="BK1024" s="17"/>
      <c r="BL1024" s="17">
        <v>4.5905619191143601E-3</v>
      </c>
      <c r="BM1024" s="17">
        <v>0.43868955913699798</v>
      </c>
      <c r="BN1024" s="17">
        <v>0.31873628244452601</v>
      </c>
      <c r="BO1024" s="17">
        <v>0.29843926691429401</v>
      </c>
    </row>
    <row r="1025" spans="2:67" x14ac:dyDescent="0.35">
      <c r="B1025" t="s">
        <v>484</v>
      </c>
      <c r="C1025" s="17">
        <v>0.252418681730043</v>
      </c>
      <c r="D1025" s="17">
        <v>2.7268444411733501E-2</v>
      </c>
      <c r="E1025" s="17">
        <v>1.9406218013918598E-2</v>
      </c>
      <c r="F1025" s="17">
        <v>3.7519233733199701E-2</v>
      </c>
      <c r="G1025" s="17">
        <v>1.3081254409623799E-3</v>
      </c>
      <c r="H1025" s="17">
        <v>0.90023501196643396</v>
      </c>
      <c r="I1025" s="17">
        <v>0.86569305407503205</v>
      </c>
      <c r="J1025" s="17">
        <v>0.25553911662379603</v>
      </c>
      <c r="K1025" s="17">
        <v>0.5</v>
      </c>
      <c r="L1025" s="17">
        <v>0.14372380896177001</v>
      </c>
      <c r="M1025" s="17">
        <v>0.53727524343047295</v>
      </c>
      <c r="N1025" s="17">
        <v>0.19606213603056899</v>
      </c>
      <c r="O1025" s="17">
        <v>0</v>
      </c>
      <c r="P1025" s="17">
        <v>2.81518958910878E-2</v>
      </c>
      <c r="Q1025" s="17">
        <v>1.7466205812994701E-2</v>
      </c>
      <c r="R1025" s="17">
        <v>0.76501334968775103</v>
      </c>
      <c r="S1025" s="17">
        <v>0.33333333333333298</v>
      </c>
      <c r="T1025" s="17"/>
      <c r="U1025" s="17">
        <v>0.22814617666450299</v>
      </c>
      <c r="V1025" s="17">
        <v>0.33295512033058999</v>
      </c>
      <c r="W1025" s="17">
        <v>0.23395030995708399</v>
      </c>
      <c r="X1025" s="17">
        <v>0.34926071686770599</v>
      </c>
      <c r="Y1025" s="17"/>
      <c r="Z1025" s="17">
        <v>0.19675740078947901</v>
      </c>
      <c r="AA1025" s="17">
        <v>0.25106653024352399</v>
      </c>
      <c r="AB1025" s="17">
        <v>0.58841027853189698</v>
      </c>
      <c r="AC1025" s="17">
        <v>0.148319616229001</v>
      </c>
      <c r="AD1025" s="17">
        <v>1.7603019218497801E-2</v>
      </c>
      <c r="AE1025" s="17">
        <v>0.22087685566970799</v>
      </c>
      <c r="AF1025" s="17">
        <v>0.119936495973216</v>
      </c>
      <c r="AG1025" s="17">
        <v>4.7653212952616299E-2</v>
      </c>
      <c r="AH1025" s="17">
        <v>0.34369053335858701</v>
      </c>
      <c r="AI1025" s="17">
        <v>0.311265053443469</v>
      </c>
      <c r="AJ1025" s="17"/>
      <c r="AK1025" s="17">
        <v>0.26396257683885599</v>
      </c>
      <c r="AL1025" s="17">
        <v>0.577537240542918</v>
      </c>
      <c r="AM1025" s="17">
        <v>0.43472752043752699</v>
      </c>
      <c r="AN1025" s="17">
        <v>0.40188526219591802</v>
      </c>
      <c r="AO1025" s="17">
        <v>1.6763611792793901E-2</v>
      </c>
      <c r="AP1025" s="17">
        <v>3.6060472158275597E-2</v>
      </c>
      <c r="AQ1025" s="17">
        <v>9.1727854071017995E-2</v>
      </c>
      <c r="AR1025" s="17"/>
      <c r="AS1025" s="17">
        <v>0.252418681730043</v>
      </c>
      <c r="AT1025" s="17" t="s">
        <v>107</v>
      </c>
      <c r="AU1025" s="17"/>
      <c r="AV1025" s="17">
        <v>0.218204915498622</v>
      </c>
      <c r="AW1025" s="17">
        <v>0.29084051603828598</v>
      </c>
      <c r="AX1025" s="17" t="s">
        <v>107</v>
      </c>
      <c r="AY1025" s="17"/>
      <c r="AZ1025" s="17">
        <v>0.28858284381520199</v>
      </c>
      <c r="BA1025" s="17">
        <v>0.237400135841038</v>
      </c>
      <c r="BB1025" s="17"/>
      <c r="BC1025" s="17">
        <v>0.185430977910437</v>
      </c>
      <c r="BD1025" s="17">
        <v>0.29307680293375898</v>
      </c>
      <c r="BE1025" s="17"/>
      <c r="BF1025" s="17">
        <v>0.25086020814707999</v>
      </c>
      <c r="BG1025" s="17">
        <v>0.34926071686770599</v>
      </c>
      <c r="BH1025" s="17"/>
      <c r="BI1025" s="17">
        <v>0.25027547660009902</v>
      </c>
      <c r="BJ1025" s="17">
        <v>0.25433755704934702</v>
      </c>
      <c r="BK1025" s="17"/>
      <c r="BL1025" s="17">
        <v>1.5737318433008799E-2</v>
      </c>
      <c r="BM1025" s="17">
        <v>0.28657667961864203</v>
      </c>
      <c r="BN1025" s="17">
        <v>0.129889169275098</v>
      </c>
      <c r="BO1025" s="17">
        <v>0.65587498084212004</v>
      </c>
    </row>
    <row r="1026" spans="2:67" x14ac:dyDescent="0.35">
      <c r="B1026" t="s">
        <v>485</v>
      </c>
      <c r="C1026" s="17">
        <v>5.6162040763515303E-2</v>
      </c>
      <c r="D1026" s="17">
        <v>2.8934933377628699E-2</v>
      </c>
      <c r="E1026" s="17">
        <v>1.2068015980865101E-2</v>
      </c>
      <c r="F1026" s="17">
        <v>2.8851371707648899E-3</v>
      </c>
      <c r="G1026" s="17">
        <v>0</v>
      </c>
      <c r="H1026" s="17">
        <v>0</v>
      </c>
      <c r="I1026" s="17">
        <v>5.5964676333247497E-2</v>
      </c>
      <c r="J1026" s="17">
        <v>9.6131046264531297E-2</v>
      </c>
      <c r="K1026" s="17">
        <v>0</v>
      </c>
      <c r="L1026" s="17">
        <v>1.7345757502547701E-2</v>
      </c>
      <c r="M1026" s="17">
        <v>9.8534312060059498E-2</v>
      </c>
      <c r="N1026" s="17">
        <v>0.20235470739619499</v>
      </c>
      <c r="O1026" s="17">
        <v>3.1917586155907597E-2</v>
      </c>
      <c r="P1026" s="17">
        <v>0</v>
      </c>
      <c r="Q1026" s="17">
        <v>0</v>
      </c>
      <c r="R1026" s="17">
        <v>0</v>
      </c>
      <c r="S1026" s="17">
        <v>0.33333333333333298</v>
      </c>
      <c r="T1026" s="17"/>
      <c r="U1026" s="17">
        <v>5.20913290450946E-2</v>
      </c>
      <c r="V1026" s="17">
        <v>2.6091269753075599E-2</v>
      </c>
      <c r="W1026" s="17">
        <v>0.19605297691093401</v>
      </c>
      <c r="X1026" s="17">
        <v>0.14879832349892599</v>
      </c>
      <c r="Y1026" s="17"/>
      <c r="Z1026" s="17">
        <v>6.2441187226770001E-2</v>
      </c>
      <c r="AA1026" s="17">
        <v>7.58538275662064E-2</v>
      </c>
      <c r="AB1026" s="17">
        <v>3.69328352487693E-3</v>
      </c>
      <c r="AC1026" s="17">
        <v>1.48727312583733E-3</v>
      </c>
      <c r="AD1026" s="17">
        <v>3.3617059746824898E-2</v>
      </c>
      <c r="AE1026" s="17">
        <v>8.6086197084848506E-2</v>
      </c>
      <c r="AF1026" s="17">
        <v>0.15999168864180299</v>
      </c>
      <c r="AG1026" s="17">
        <v>9.0183671887617806E-2</v>
      </c>
      <c r="AH1026" s="17">
        <v>8.7995119386500203E-2</v>
      </c>
      <c r="AI1026" s="17">
        <v>0.19902707498633301</v>
      </c>
      <c r="AJ1026" s="17"/>
      <c r="AK1026" s="17">
        <v>4.5519742247296602E-4</v>
      </c>
      <c r="AL1026" s="17">
        <v>3.27754698524865E-2</v>
      </c>
      <c r="AM1026" s="17">
        <v>1.02357818604815E-3</v>
      </c>
      <c r="AN1026" s="17">
        <v>4.3505987570644604E-3</v>
      </c>
      <c r="AO1026" s="17">
        <v>2.3253729789361299E-2</v>
      </c>
      <c r="AP1026" s="17">
        <v>0.393788666034809</v>
      </c>
      <c r="AQ1026" s="17">
        <v>2.7728818677713901E-2</v>
      </c>
      <c r="AR1026" s="17"/>
      <c r="AS1026" s="17">
        <v>5.6162040763515303E-2</v>
      </c>
      <c r="AT1026" s="17" t="s">
        <v>107</v>
      </c>
      <c r="AU1026" s="17"/>
      <c r="AV1026" s="17">
        <v>5.6376567597008098E-2</v>
      </c>
      <c r="AW1026" s="17">
        <v>5.5921128541359499E-2</v>
      </c>
      <c r="AX1026" s="17" t="s">
        <v>107</v>
      </c>
      <c r="AY1026" s="17"/>
      <c r="AZ1026" s="17">
        <v>0.11568193854895201</v>
      </c>
      <c r="BA1026" s="17">
        <v>3.1444135946737103E-2</v>
      </c>
      <c r="BB1026" s="17"/>
      <c r="BC1026" s="17">
        <v>1.35035740556492E-2</v>
      </c>
      <c r="BD1026" s="17">
        <v>8.2053555338246403E-2</v>
      </c>
      <c r="BE1026" s="17"/>
      <c r="BF1026" s="17">
        <v>5.4671250124286599E-2</v>
      </c>
      <c r="BG1026" s="17">
        <v>0.14879832349892599</v>
      </c>
      <c r="BH1026" s="17"/>
      <c r="BI1026" s="17">
        <v>0.100312089298211</v>
      </c>
      <c r="BJ1026" s="17">
        <v>1.6633188720542098E-2</v>
      </c>
      <c r="BK1026" s="17"/>
      <c r="BL1026" s="17">
        <v>2.17784930759988E-3</v>
      </c>
      <c r="BM1026" s="17">
        <v>3.6553840767432601E-2</v>
      </c>
      <c r="BN1026" s="17">
        <v>9.8980313142651502E-2</v>
      </c>
      <c r="BO1026" s="17">
        <v>3.5137729497852203E-2</v>
      </c>
    </row>
    <row r="1027" spans="2:67" x14ac:dyDescent="0.35">
      <c r="B1027" t="s">
        <v>104</v>
      </c>
      <c r="C1027" s="17">
        <v>7.3191794268185001E-4</v>
      </c>
      <c r="D1027" s="17">
        <v>1.03098518614302E-2</v>
      </c>
      <c r="E1027" s="17">
        <v>6.5209702131047501E-4</v>
      </c>
      <c r="F1027" s="17">
        <v>0</v>
      </c>
      <c r="G1027" s="17">
        <v>0</v>
      </c>
      <c r="H1027" s="17">
        <v>0</v>
      </c>
      <c r="I1027" s="17">
        <v>0</v>
      </c>
      <c r="J1027" s="17">
        <v>0</v>
      </c>
      <c r="K1027" s="17">
        <v>0</v>
      </c>
      <c r="L1027" s="17">
        <v>0</v>
      </c>
      <c r="M1027" s="17">
        <v>0</v>
      </c>
      <c r="N1027" s="17">
        <v>0</v>
      </c>
      <c r="O1027" s="17">
        <v>0</v>
      </c>
      <c r="P1027" s="17">
        <v>0</v>
      </c>
      <c r="Q1027" s="17">
        <v>0</v>
      </c>
      <c r="R1027" s="17">
        <v>0</v>
      </c>
      <c r="S1027" s="17">
        <v>0</v>
      </c>
      <c r="T1027" s="17"/>
      <c r="U1027" s="17">
        <v>0</v>
      </c>
      <c r="V1027" s="17">
        <v>0</v>
      </c>
      <c r="W1027" s="17">
        <v>1.0354284434337601E-2</v>
      </c>
      <c r="X1027" s="17">
        <v>9.8627193381775405E-3</v>
      </c>
      <c r="Y1027" s="17"/>
      <c r="Z1027" s="17">
        <v>0</v>
      </c>
      <c r="AA1027" s="17">
        <v>0</v>
      </c>
      <c r="AB1027" s="17">
        <v>3.69328352487693E-3</v>
      </c>
      <c r="AC1027" s="17">
        <v>0</v>
      </c>
      <c r="AD1027" s="17">
        <v>0</v>
      </c>
      <c r="AE1027" s="17">
        <v>0</v>
      </c>
      <c r="AF1027" s="17">
        <v>0</v>
      </c>
      <c r="AG1027" s="17">
        <v>0</v>
      </c>
      <c r="AH1027" s="17">
        <v>3.3689527191179602E-3</v>
      </c>
      <c r="AI1027" s="17">
        <v>1.0237224993667599E-2</v>
      </c>
      <c r="AJ1027" s="17"/>
      <c r="AK1027" s="17">
        <v>0</v>
      </c>
      <c r="AL1027" s="17">
        <v>0</v>
      </c>
      <c r="AM1027" s="17">
        <v>6.5481977446622004E-3</v>
      </c>
      <c r="AN1027" s="17">
        <v>2.5942268156551598E-4</v>
      </c>
      <c r="AO1027" s="17">
        <v>0</v>
      </c>
      <c r="AP1027" s="17">
        <v>0</v>
      </c>
      <c r="AQ1027" s="17">
        <v>1.09779117495946E-3</v>
      </c>
      <c r="AR1027" s="17"/>
      <c r="AS1027" s="17">
        <v>7.3191794268185001E-4</v>
      </c>
      <c r="AT1027" s="17" t="s">
        <v>107</v>
      </c>
      <c r="AU1027" s="17"/>
      <c r="AV1027" s="17">
        <v>7.5026476269537503E-5</v>
      </c>
      <c r="AW1027" s="17">
        <v>1.4696027362902601E-3</v>
      </c>
      <c r="AX1027" s="17" t="s">
        <v>107</v>
      </c>
      <c r="AY1027" s="17"/>
      <c r="AZ1027" s="17">
        <v>3.3379828379784E-4</v>
      </c>
      <c r="BA1027" s="17">
        <v>8.9725229640432705E-4</v>
      </c>
      <c r="BB1027" s="17"/>
      <c r="BC1027" s="17">
        <v>1.6784932930797099E-3</v>
      </c>
      <c r="BD1027" s="17">
        <v>1.5739496114233E-4</v>
      </c>
      <c r="BE1027" s="17"/>
      <c r="BF1027" s="17">
        <v>5.8497645445374099E-4</v>
      </c>
      <c r="BG1027" s="17">
        <v>9.8627193381775405E-3</v>
      </c>
      <c r="BH1027" s="17"/>
      <c r="BI1027" s="17">
        <v>3.3067437353725997E-4</v>
      </c>
      <c r="BJ1027" s="17">
        <v>1.0911632482775301E-3</v>
      </c>
      <c r="BK1027" s="17"/>
      <c r="BL1027" s="17">
        <v>0</v>
      </c>
      <c r="BM1027" s="17">
        <v>1.1857376361640499E-3</v>
      </c>
      <c r="BN1027" s="17">
        <v>4.45444991010114E-4</v>
      </c>
      <c r="BO1027" s="17">
        <v>0</v>
      </c>
    </row>
    <row r="1028" spans="2:67" x14ac:dyDescent="0.35">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c r="AO1028" s="17"/>
      <c r="AP1028" s="17"/>
      <c r="AQ1028" s="17"/>
      <c r="AR1028" s="17"/>
      <c r="AS1028" s="17"/>
      <c r="AT1028" s="17"/>
      <c r="AU1028" s="17"/>
      <c r="AV1028" s="17"/>
      <c r="AW1028" s="17"/>
      <c r="AX1028" s="17"/>
      <c r="AY1028" s="17"/>
      <c r="AZ1028" s="17"/>
      <c r="BA1028" s="17"/>
      <c r="BB1028" s="17"/>
      <c r="BC1028" s="17"/>
      <c r="BD1028" s="17"/>
      <c r="BE1028" s="17"/>
      <c r="BF1028" s="17"/>
      <c r="BG1028" s="17"/>
      <c r="BH1028" s="17"/>
      <c r="BI1028" s="17"/>
      <c r="BJ1028" s="17"/>
      <c r="BK1028" s="17"/>
      <c r="BL1028" s="17"/>
      <c r="BM1028" s="17"/>
      <c r="BN1028" s="17"/>
      <c r="BO1028" s="17"/>
    </row>
    <row r="1029" spans="2:67" x14ac:dyDescent="0.35">
      <c r="B1029" s="6" t="s">
        <v>490</v>
      </c>
      <c r="C1029" s="17"/>
      <c r="D1029" s="17"/>
      <c r="E1029" s="17"/>
      <c r="F1029" s="17"/>
      <c r="G1029" s="17"/>
      <c r="H1029" s="17"/>
      <c r="I1029" s="17"/>
      <c r="J1029" s="17"/>
      <c r="K1029" s="17"/>
      <c r="L1029" s="17"/>
      <c r="M1029" s="17"/>
      <c r="N1029" s="17"/>
      <c r="O1029" s="17"/>
      <c r="P1029" s="17"/>
      <c r="Q1029" s="17"/>
      <c r="R1029" s="17"/>
      <c r="S1029" s="17"/>
      <c r="T1029" s="17"/>
      <c r="U1029" s="17"/>
      <c r="V1029" s="17"/>
      <c r="W1029" s="17"/>
      <c r="X1029" s="17"/>
      <c r="Y1029" s="17"/>
      <c r="Z1029" s="17"/>
      <c r="AA1029" s="17"/>
      <c r="AB1029" s="17"/>
      <c r="AC1029" s="17"/>
      <c r="AD1029" s="17"/>
      <c r="AE1029" s="17"/>
      <c r="AF1029" s="17"/>
      <c r="AG1029" s="17"/>
      <c r="AH1029" s="17"/>
      <c r="AI1029" s="17"/>
      <c r="AJ1029" s="17"/>
      <c r="AK1029" s="17"/>
      <c r="AL1029" s="17"/>
      <c r="AM1029" s="17"/>
      <c r="AN1029" s="17"/>
      <c r="AO1029" s="17"/>
      <c r="AP1029" s="17"/>
      <c r="AQ1029" s="17"/>
      <c r="AR1029" s="17"/>
      <c r="AS1029" s="17"/>
      <c r="AT1029" s="17"/>
      <c r="AU1029" s="17"/>
      <c r="AV1029" s="17"/>
      <c r="AW1029" s="17"/>
      <c r="AX1029" s="17"/>
      <c r="AY1029" s="17"/>
      <c r="AZ1029" s="17"/>
      <c r="BA1029" s="17"/>
      <c r="BB1029" s="17"/>
      <c r="BC1029" s="17"/>
      <c r="BD1029" s="17"/>
      <c r="BE1029" s="17"/>
      <c r="BF1029" s="17"/>
      <c r="BG1029" s="17"/>
      <c r="BH1029" s="17"/>
      <c r="BI1029" s="17"/>
      <c r="BJ1029" s="17"/>
      <c r="BK1029" s="17"/>
      <c r="BL1029" s="17"/>
      <c r="BM1029" s="17"/>
      <c r="BN1029" s="17"/>
      <c r="BO1029" s="17"/>
    </row>
    <row r="1030" spans="2:67" x14ac:dyDescent="0.35">
      <c r="B1030" s="24" t="s">
        <v>721</v>
      </c>
      <c r="C1030" s="17"/>
      <c r="D1030" s="17"/>
      <c r="E1030" s="17"/>
      <c r="F1030" s="17"/>
      <c r="G1030" s="17"/>
      <c r="H1030" s="17"/>
      <c r="I1030" s="17"/>
      <c r="J1030" s="17"/>
      <c r="K1030" s="17"/>
      <c r="L1030" s="17"/>
      <c r="M1030" s="17"/>
      <c r="N1030" s="17"/>
      <c r="O1030" s="17"/>
      <c r="P1030" s="17"/>
      <c r="Q1030" s="17"/>
      <c r="R1030" s="17"/>
      <c r="S1030" s="17"/>
      <c r="T1030" s="17"/>
      <c r="U1030" s="17"/>
      <c r="V1030" s="17"/>
      <c r="W1030" s="17"/>
      <c r="X1030" s="17"/>
      <c r="Y1030" s="17"/>
      <c r="Z1030" s="17"/>
      <c r="AA1030" s="17"/>
      <c r="AB1030" s="17"/>
      <c r="AC1030" s="17"/>
      <c r="AD1030" s="17"/>
      <c r="AE1030" s="17"/>
      <c r="AF1030" s="17"/>
      <c r="AG1030" s="17"/>
      <c r="AH1030" s="17"/>
      <c r="AI1030" s="17"/>
      <c r="AJ1030" s="17"/>
      <c r="AK1030" s="17"/>
      <c r="AL1030" s="17"/>
      <c r="AM1030" s="17"/>
      <c r="AN1030" s="17"/>
      <c r="AO1030" s="17"/>
      <c r="AP1030" s="17"/>
      <c r="AQ1030" s="17"/>
      <c r="AR1030" s="17"/>
      <c r="AS1030" s="17"/>
      <c r="AT1030" s="17"/>
      <c r="AU1030" s="17"/>
      <c r="AV1030" s="17"/>
      <c r="AW1030" s="17"/>
      <c r="AX1030" s="17"/>
      <c r="AY1030" s="17"/>
      <c r="AZ1030" s="17"/>
      <c r="BA1030" s="17"/>
      <c r="BB1030" s="17"/>
      <c r="BC1030" s="17"/>
      <c r="BD1030" s="17"/>
      <c r="BE1030" s="17"/>
      <c r="BF1030" s="17"/>
      <c r="BG1030" s="17"/>
      <c r="BH1030" s="17"/>
      <c r="BI1030" s="17"/>
      <c r="BJ1030" s="17"/>
      <c r="BK1030" s="17"/>
      <c r="BL1030" s="17"/>
      <c r="BM1030" s="17"/>
      <c r="BN1030" s="17"/>
      <c r="BO1030" s="17"/>
    </row>
    <row r="1031" spans="2:67" x14ac:dyDescent="0.35">
      <c r="B1031" t="s">
        <v>481</v>
      </c>
      <c r="C1031" s="17">
        <v>0.13349895942307599</v>
      </c>
      <c r="D1031" s="17">
        <v>8.9691498881158294E-2</v>
      </c>
      <c r="E1031" s="17">
        <v>0.177426515494049</v>
      </c>
      <c r="F1031" s="17">
        <v>3.8468495610198502E-3</v>
      </c>
      <c r="G1031" s="17">
        <v>0</v>
      </c>
      <c r="H1031" s="17">
        <v>0</v>
      </c>
      <c r="I1031" s="17">
        <v>6.3935980738495397E-3</v>
      </c>
      <c r="J1031" s="17">
        <v>2.9590031803434702E-3</v>
      </c>
      <c r="K1031" s="17">
        <v>0</v>
      </c>
      <c r="L1031" s="17">
        <v>0.41036940430628599</v>
      </c>
      <c r="M1031" s="17">
        <v>0.14556296216202999</v>
      </c>
      <c r="N1031" s="17">
        <v>8.1160575027833302E-4</v>
      </c>
      <c r="O1031" s="17">
        <v>1.9336405766558901E-3</v>
      </c>
      <c r="P1031" s="17">
        <v>0.18187955634314801</v>
      </c>
      <c r="Q1031" s="17">
        <v>0.482034944255405</v>
      </c>
      <c r="R1031" s="17">
        <v>0</v>
      </c>
      <c r="S1031" s="17">
        <v>0.33333333333333298</v>
      </c>
      <c r="T1031" s="17"/>
      <c r="U1031" s="17">
        <v>0.14288663577946301</v>
      </c>
      <c r="V1031" s="17">
        <v>0.119054997821589</v>
      </c>
      <c r="W1031" s="17">
        <v>7.6847744905097604E-2</v>
      </c>
      <c r="X1031" s="17">
        <v>9.8294501484255503E-2</v>
      </c>
      <c r="Y1031" s="17"/>
      <c r="Z1031" s="17">
        <v>0.180405589423658</v>
      </c>
      <c r="AA1031" s="17">
        <v>0.14476548752381399</v>
      </c>
      <c r="AB1031" s="17">
        <v>7.1111730610688706E-2</v>
      </c>
      <c r="AC1031" s="17">
        <v>0.20458878591403001</v>
      </c>
      <c r="AD1031" s="17">
        <v>1.49712472932063E-2</v>
      </c>
      <c r="AE1031" s="17">
        <v>0.25419740387892298</v>
      </c>
      <c r="AF1031" s="17">
        <v>4.3042811126124902E-2</v>
      </c>
      <c r="AG1031" s="17">
        <v>0</v>
      </c>
      <c r="AH1031" s="17">
        <v>2.7000855402359299E-2</v>
      </c>
      <c r="AI1031" s="17">
        <v>7.0694075281286697E-2</v>
      </c>
      <c r="AJ1031" s="17"/>
      <c r="AK1031" s="17">
        <v>0.22434449862728401</v>
      </c>
      <c r="AL1031" s="17">
        <v>1.9050637614350999E-3</v>
      </c>
      <c r="AM1031" s="17">
        <v>2.0652181248065699E-2</v>
      </c>
      <c r="AN1031" s="17">
        <v>0.18280223128732301</v>
      </c>
      <c r="AO1031" s="17">
        <v>6.1548612082106E-3</v>
      </c>
      <c r="AP1031" s="17">
        <v>0.25846591356350501</v>
      </c>
      <c r="AQ1031" s="17">
        <v>9.5381571345575095E-2</v>
      </c>
      <c r="AR1031" s="17"/>
      <c r="AS1031" s="17">
        <v>0.13349895942307599</v>
      </c>
      <c r="AT1031" s="17" t="s">
        <v>107</v>
      </c>
      <c r="AU1031" s="17"/>
      <c r="AV1031" s="17">
        <v>0.115863496629698</v>
      </c>
      <c r="AW1031" s="17">
        <v>0.153303468076498</v>
      </c>
      <c r="AX1031" s="17" t="s">
        <v>107</v>
      </c>
      <c r="AY1031" s="17"/>
      <c r="AZ1031" s="17">
        <v>0.197879319632844</v>
      </c>
      <c r="BA1031" s="17">
        <v>0.10676256243745701</v>
      </c>
      <c r="BB1031" s="17"/>
      <c r="BC1031" s="17">
        <v>3.7346300291436402E-2</v>
      </c>
      <c r="BD1031" s="17">
        <v>0.191858721679767</v>
      </c>
      <c r="BE1031" s="17"/>
      <c r="BF1031" s="17">
        <v>0.13406550284218299</v>
      </c>
      <c r="BG1031" s="17">
        <v>9.8294501484255503E-2</v>
      </c>
      <c r="BH1031" s="17"/>
      <c r="BI1031" s="17">
        <v>0.13298528116474201</v>
      </c>
      <c r="BJ1031" s="17">
        <v>0.13395887085115599</v>
      </c>
      <c r="BK1031" s="17"/>
      <c r="BL1031" s="17">
        <v>0.62002947018819399</v>
      </c>
      <c r="BM1031" s="17">
        <v>2.8464745575977099E-2</v>
      </c>
      <c r="BN1031" s="17">
        <v>0.23925340767934899</v>
      </c>
      <c r="BO1031" s="17">
        <v>6.13181021625095E-3</v>
      </c>
    </row>
    <row r="1032" spans="2:67" x14ac:dyDescent="0.35">
      <c r="B1032" t="s">
        <v>482</v>
      </c>
      <c r="C1032" s="17">
        <v>0.12781788166484501</v>
      </c>
      <c r="D1032" s="17">
        <v>0.51790974206328899</v>
      </c>
      <c r="E1032" s="17">
        <v>6.68610501174304E-3</v>
      </c>
      <c r="F1032" s="17">
        <v>0.46849458133420802</v>
      </c>
      <c r="G1032" s="17">
        <v>0.345083440125239</v>
      </c>
      <c r="H1032" s="17">
        <v>9.9764988033565594E-2</v>
      </c>
      <c r="I1032" s="17">
        <v>6.2358274407097E-2</v>
      </c>
      <c r="J1032" s="17">
        <v>2.4658359836195599E-3</v>
      </c>
      <c r="K1032" s="17">
        <v>0</v>
      </c>
      <c r="L1032" s="17">
        <v>1.3962287820298E-2</v>
      </c>
      <c r="M1032" s="17">
        <v>4.96796926717884E-2</v>
      </c>
      <c r="N1032" s="17">
        <v>1.17735369809729E-2</v>
      </c>
      <c r="O1032" s="17">
        <v>5.99678911585034E-2</v>
      </c>
      <c r="P1032" s="17">
        <v>0.78621604121740296</v>
      </c>
      <c r="Q1032" s="17">
        <v>9.9769986319996409E-4</v>
      </c>
      <c r="R1032" s="17">
        <v>0.23023645290379</v>
      </c>
      <c r="S1032" s="17">
        <v>0</v>
      </c>
      <c r="T1032" s="17"/>
      <c r="U1032" s="17">
        <v>9.5465008950538E-2</v>
      </c>
      <c r="V1032" s="17">
        <v>0.192757830714507</v>
      </c>
      <c r="W1032" s="17">
        <v>0.294690552612</v>
      </c>
      <c r="X1032" s="17">
        <v>0.14749465251053201</v>
      </c>
      <c r="Y1032" s="17"/>
      <c r="Z1032" s="17">
        <v>0.15502774492615201</v>
      </c>
      <c r="AA1032" s="17">
        <v>0.10796309711650399</v>
      </c>
      <c r="AB1032" s="17">
        <v>3.8872806070219597E-2</v>
      </c>
      <c r="AC1032" s="17">
        <v>0.14414587421605701</v>
      </c>
      <c r="AD1032" s="17">
        <v>0.119060781737899</v>
      </c>
      <c r="AE1032" s="17">
        <v>8.3914886113565804E-2</v>
      </c>
      <c r="AF1032" s="17">
        <v>0.17936139562245099</v>
      </c>
      <c r="AG1032" s="17">
        <v>0.125072049116492</v>
      </c>
      <c r="AH1032" s="17">
        <v>0.32486246546050301</v>
      </c>
      <c r="AI1032" s="17">
        <v>6.2863436584529003E-2</v>
      </c>
      <c r="AJ1032" s="17"/>
      <c r="AK1032" s="17">
        <v>0.13120331599252399</v>
      </c>
      <c r="AL1032" s="17">
        <v>0.19264053459041799</v>
      </c>
      <c r="AM1032" s="17">
        <v>0.156451888161521</v>
      </c>
      <c r="AN1032" s="17">
        <v>0.11269233519901101</v>
      </c>
      <c r="AO1032" s="17">
        <v>0.18831289369905099</v>
      </c>
      <c r="AP1032" s="17">
        <v>7.8250189441787604E-2</v>
      </c>
      <c r="AQ1032" s="17">
        <v>1.654190940407E-2</v>
      </c>
      <c r="AR1032" s="17"/>
      <c r="AS1032" s="17">
        <v>0.12781788166484501</v>
      </c>
      <c r="AT1032" s="17" t="s">
        <v>107</v>
      </c>
      <c r="AU1032" s="17"/>
      <c r="AV1032" s="17">
        <v>0.19895202274934001</v>
      </c>
      <c r="AW1032" s="17">
        <v>4.7934709379134299E-2</v>
      </c>
      <c r="AX1032" s="17" t="s">
        <v>107</v>
      </c>
      <c r="AY1032" s="17"/>
      <c r="AZ1032" s="17">
        <v>8.84992125586683E-2</v>
      </c>
      <c r="BA1032" s="17">
        <v>0.14414645675736901</v>
      </c>
      <c r="BB1032" s="17"/>
      <c r="BC1032" s="17">
        <v>0.177716755630769</v>
      </c>
      <c r="BD1032" s="17">
        <v>9.7531808998450001E-2</v>
      </c>
      <c r="BE1032" s="17"/>
      <c r="BF1032" s="17">
        <v>0.12750122446616599</v>
      </c>
      <c r="BG1032" s="17">
        <v>0.14749465251053201</v>
      </c>
      <c r="BH1032" s="17"/>
      <c r="BI1032" s="17">
        <v>8.8547580794990505E-2</v>
      </c>
      <c r="BJ1032" s="17">
        <v>0.16297775043707499</v>
      </c>
      <c r="BK1032" s="17"/>
      <c r="BL1032" s="17">
        <v>0.35873721177518503</v>
      </c>
      <c r="BM1032" s="17">
        <v>0.124403331077825</v>
      </c>
      <c r="BN1032" s="17">
        <v>0.11569709520199099</v>
      </c>
      <c r="BO1032" s="17">
        <v>1.28567714183647E-2</v>
      </c>
    </row>
    <row r="1033" spans="2:67" x14ac:dyDescent="0.35">
      <c r="B1033" t="s">
        <v>483</v>
      </c>
      <c r="C1033" s="17">
        <v>0.46992294805805501</v>
      </c>
      <c r="D1033" s="17">
        <v>0.33619538126618997</v>
      </c>
      <c r="E1033" s="17">
        <v>0.74173340183549896</v>
      </c>
      <c r="F1033" s="17">
        <v>0.49832011594536801</v>
      </c>
      <c r="G1033" s="17">
        <v>0.65360843443379901</v>
      </c>
      <c r="H1033" s="17">
        <v>0</v>
      </c>
      <c r="I1033" s="17">
        <v>9.5903971107743104E-3</v>
      </c>
      <c r="J1033" s="17">
        <v>0.86785497910018605</v>
      </c>
      <c r="K1033" s="17">
        <v>0.5</v>
      </c>
      <c r="L1033" s="17">
        <v>0.53843919060663303</v>
      </c>
      <c r="M1033" s="17">
        <v>0.16516162477942001</v>
      </c>
      <c r="N1033" s="17">
        <v>0.78465434699741499</v>
      </c>
      <c r="O1033" s="17">
        <v>0.93423118711152897</v>
      </c>
      <c r="P1033" s="17">
        <v>5.0033420644817099E-3</v>
      </c>
      <c r="Q1033" s="17">
        <v>0.50049884993159999</v>
      </c>
      <c r="R1033" s="17">
        <v>4.7501974084592901E-3</v>
      </c>
      <c r="S1033" s="17">
        <v>0.33333333333333298</v>
      </c>
      <c r="T1033" s="17"/>
      <c r="U1033" s="17">
        <v>0.53141913381622197</v>
      </c>
      <c r="V1033" s="17">
        <v>0.34366097972422999</v>
      </c>
      <c r="W1033" s="17">
        <v>0.21504771383108201</v>
      </c>
      <c r="X1033" s="17">
        <v>0.25124228135978299</v>
      </c>
      <c r="Y1033" s="17"/>
      <c r="Z1033" s="17">
        <v>0.42622348712341901</v>
      </c>
      <c r="AA1033" s="17">
        <v>0.49511289507760597</v>
      </c>
      <c r="AB1033" s="17">
        <v>0.46671928435722598</v>
      </c>
      <c r="AC1033" s="17">
        <v>0.50145845051507498</v>
      </c>
      <c r="AD1033" s="17">
        <v>0.59246849191714102</v>
      </c>
      <c r="AE1033" s="17">
        <v>0.32668777583305603</v>
      </c>
      <c r="AF1033" s="17">
        <v>0.51318516791503899</v>
      </c>
      <c r="AG1033" s="17">
        <v>0.756370167793467</v>
      </c>
      <c r="AH1033" s="17">
        <v>0.28097068006230502</v>
      </c>
      <c r="AI1033" s="17">
        <v>0.30764661461244602</v>
      </c>
      <c r="AJ1033" s="17"/>
      <c r="AK1033" s="17">
        <v>0.49254850959721702</v>
      </c>
      <c r="AL1033" s="17">
        <v>0.32172660281001803</v>
      </c>
      <c r="AM1033" s="17">
        <v>0.48707074212205298</v>
      </c>
      <c r="AN1033" s="17">
        <v>0.26609657580025797</v>
      </c>
      <c r="AO1033" s="17">
        <v>0.77043986891734095</v>
      </c>
      <c r="AP1033" s="17">
        <v>0.240098181472194</v>
      </c>
      <c r="AQ1033" s="17">
        <v>0.77369027959335501</v>
      </c>
      <c r="AR1033" s="17"/>
      <c r="AS1033" s="17">
        <v>0.46992294805805501</v>
      </c>
      <c r="AT1033" s="17" t="s">
        <v>107</v>
      </c>
      <c r="AU1033" s="17"/>
      <c r="AV1033" s="17">
        <v>0.41713229023010601</v>
      </c>
      <c r="AW1033" s="17">
        <v>0.52920650936987002</v>
      </c>
      <c r="AX1033" s="17" t="s">
        <v>107</v>
      </c>
      <c r="AY1033" s="17"/>
      <c r="AZ1033" s="17">
        <v>0.39978189699929401</v>
      </c>
      <c r="BA1033" s="17">
        <v>0.49905169135780297</v>
      </c>
      <c r="BB1033" s="17"/>
      <c r="BC1033" s="17">
        <v>0.55048150107805105</v>
      </c>
      <c r="BD1033" s="17">
        <v>0.42102801322787597</v>
      </c>
      <c r="BE1033" s="17"/>
      <c r="BF1033" s="17">
        <v>0.47344216408516199</v>
      </c>
      <c r="BG1033" s="17">
        <v>0.25124228135978299</v>
      </c>
      <c r="BH1033" s="17"/>
      <c r="BI1033" s="17">
        <v>0.45542892215755099</v>
      </c>
      <c r="BJ1033" s="17">
        <v>0.48289988068538298</v>
      </c>
      <c r="BK1033" s="17"/>
      <c r="BL1033" s="17">
        <v>3.31815029601227E-3</v>
      </c>
      <c r="BM1033" s="17">
        <v>0.54694421435832197</v>
      </c>
      <c r="BN1033" s="17">
        <v>0.46476807836867001</v>
      </c>
      <c r="BO1033" s="17">
        <v>0.40424872806007001</v>
      </c>
    </row>
    <row r="1034" spans="2:67" x14ac:dyDescent="0.35">
      <c r="B1034" t="s">
        <v>484</v>
      </c>
      <c r="C1034" s="17">
        <v>0.18848697458206001</v>
      </c>
      <c r="D1034" s="17">
        <v>3.3589051859839798E-2</v>
      </c>
      <c r="E1034" s="17">
        <v>6.7141824136311201E-2</v>
      </c>
      <c r="F1034" s="17">
        <v>2.6453315988639599E-2</v>
      </c>
      <c r="G1034" s="17">
        <v>1.3081254409623799E-3</v>
      </c>
      <c r="H1034" s="17">
        <v>0</v>
      </c>
      <c r="I1034" s="17">
        <v>0.44723212270367702</v>
      </c>
      <c r="J1034" s="17">
        <v>8.1329645725595395E-2</v>
      </c>
      <c r="K1034" s="17">
        <v>0.5</v>
      </c>
      <c r="L1034" s="17">
        <v>3.2999780163970503E-2</v>
      </c>
      <c r="M1034" s="17">
        <v>0.53863392852660297</v>
      </c>
      <c r="N1034" s="17">
        <v>5.8867684904864402E-3</v>
      </c>
      <c r="O1034" s="17">
        <v>1.9336405766558901E-3</v>
      </c>
      <c r="P1034" s="17">
        <v>2.6901060374967301E-2</v>
      </c>
      <c r="Q1034" s="17">
        <v>1.6468505949794699E-2</v>
      </c>
      <c r="R1034" s="17">
        <v>0.76501334968775103</v>
      </c>
      <c r="S1034" s="17">
        <v>0</v>
      </c>
      <c r="T1034" s="17"/>
      <c r="U1034" s="17">
        <v>0.178137892408682</v>
      </c>
      <c r="V1034" s="17">
        <v>0.19263006938545599</v>
      </c>
      <c r="W1034" s="17">
        <v>0.25734142595922999</v>
      </c>
      <c r="X1034" s="17">
        <v>0.361172088926204</v>
      </c>
      <c r="Y1034" s="17"/>
      <c r="Z1034" s="17">
        <v>0.17573973447845401</v>
      </c>
      <c r="AA1034" s="17">
        <v>0.12186832781752199</v>
      </c>
      <c r="AB1034" s="17">
        <v>0.41922914850513199</v>
      </c>
      <c r="AC1034" s="17">
        <v>4.07605090265368E-4</v>
      </c>
      <c r="AD1034" s="17">
        <v>0.248018925222876</v>
      </c>
      <c r="AE1034" s="17">
        <v>0.253016602804158</v>
      </c>
      <c r="AF1034" s="17">
        <v>0.234932900065349</v>
      </c>
      <c r="AG1034" s="17">
        <v>0.112151431841034</v>
      </c>
      <c r="AH1034" s="17">
        <v>0.31239894862411899</v>
      </c>
      <c r="AI1034" s="17">
        <v>0.30665558823966099</v>
      </c>
      <c r="AJ1034" s="17"/>
      <c r="AK1034" s="17">
        <v>7.9480329932573104E-2</v>
      </c>
      <c r="AL1034" s="17">
        <v>0.28245100722904798</v>
      </c>
      <c r="AM1034" s="17">
        <v>0.32722649074362398</v>
      </c>
      <c r="AN1034" s="17">
        <v>0.43089200996442401</v>
      </c>
      <c r="AO1034" s="17">
        <v>8.3929550084849997E-3</v>
      </c>
      <c r="AP1034" s="17">
        <v>9.1243818159322199E-2</v>
      </c>
      <c r="AQ1034" s="17">
        <v>0.100961859076307</v>
      </c>
      <c r="AR1034" s="17"/>
      <c r="AS1034" s="17">
        <v>0.18848697458206001</v>
      </c>
      <c r="AT1034" s="17" t="s">
        <v>107</v>
      </c>
      <c r="AU1034" s="17"/>
      <c r="AV1034" s="17">
        <v>0.156629437229372</v>
      </c>
      <c r="AW1034" s="17">
        <v>0.22426277936643599</v>
      </c>
      <c r="AX1034" s="17" t="s">
        <v>107</v>
      </c>
      <c r="AY1034" s="17"/>
      <c r="AZ1034" s="17">
        <v>0.16617524042506199</v>
      </c>
      <c r="BA1034" s="17">
        <v>0.19775277210036199</v>
      </c>
      <c r="BB1034" s="17"/>
      <c r="BC1034" s="17">
        <v>0.22321477494042499</v>
      </c>
      <c r="BD1034" s="17">
        <v>0.16740897017827799</v>
      </c>
      <c r="BE1034" s="17"/>
      <c r="BF1034" s="17">
        <v>0.18570796246718799</v>
      </c>
      <c r="BG1034" s="17">
        <v>0.361172088926204</v>
      </c>
      <c r="BH1034" s="17"/>
      <c r="BI1034" s="17">
        <v>0.19345771941964901</v>
      </c>
      <c r="BJ1034" s="17">
        <v>0.18403651883513</v>
      </c>
      <c r="BK1034" s="17"/>
      <c r="BL1034" s="17">
        <v>1.6476323068890499E-2</v>
      </c>
      <c r="BM1034" s="17">
        <v>0.228969654058574</v>
      </c>
      <c r="BN1034" s="17">
        <v>0.103103206558498</v>
      </c>
      <c r="BO1034" s="17">
        <v>0.39474059309757797</v>
      </c>
    </row>
    <row r="1035" spans="2:67" x14ac:dyDescent="0.35">
      <c r="B1035" t="s">
        <v>485</v>
      </c>
      <c r="C1035" s="17">
        <v>8.0117029889045094E-2</v>
      </c>
      <c r="D1035" s="17">
        <v>2.1949451860634999E-2</v>
      </c>
      <c r="E1035" s="17">
        <v>6.3600565010877999E-3</v>
      </c>
      <c r="F1035" s="17">
        <v>2.8851371707648899E-3</v>
      </c>
      <c r="G1035" s="17">
        <v>0</v>
      </c>
      <c r="H1035" s="17">
        <v>0.90023501196643396</v>
      </c>
      <c r="I1035" s="17">
        <v>0.47442560770460201</v>
      </c>
      <c r="J1035" s="17">
        <v>4.53905360102555E-2</v>
      </c>
      <c r="K1035" s="17">
        <v>0</v>
      </c>
      <c r="L1035" s="17">
        <v>4.2293371028121196E-3</v>
      </c>
      <c r="M1035" s="17">
        <v>0.10096179186015899</v>
      </c>
      <c r="N1035" s="17">
        <v>0.19687374178084699</v>
      </c>
      <c r="O1035" s="17">
        <v>1.9336405766558901E-3</v>
      </c>
      <c r="P1035" s="17">
        <v>0</v>
      </c>
      <c r="Q1035" s="17">
        <v>0</v>
      </c>
      <c r="R1035" s="17">
        <v>0</v>
      </c>
      <c r="S1035" s="17">
        <v>0.33333333333333298</v>
      </c>
      <c r="T1035" s="17"/>
      <c r="U1035" s="17">
        <v>5.20913290450946E-2</v>
      </c>
      <c r="V1035" s="17">
        <v>0.15189612235421901</v>
      </c>
      <c r="W1035" s="17">
        <v>0.15607256269259101</v>
      </c>
      <c r="X1035" s="17">
        <v>0.13193375638104701</v>
      </c>
      <c r="Y1035" s="17"/>
      <c r="Z1035" s="17">
        <v>6.2603444048316706E-2</v>
      </c>
      <c r="AA1035" s="17">
        <v>0.13029019246455401</v>
      </c>
      <c r="AB1035" s="17">
        <v>4.0670304567339997E-3</v>
      </c>
      <c r="AC1035" s="17">
        <v>0.149399284264573</v>
      </c>
      <c r="AD1035" s="17">
        <v>2.5480553828876901E-2</v>
      </c>
      <c r="AE1035" s="17">
        <v>8.2183331370296805E-2</v>
      </c>
      <c r="AF1035" s="17">
        <v>2.9477725271037099E-2</v>
      </c>
      <c r="AG1035" s="17">
        <v>6.4063512490079898E-3</v>
      </c>
      <c r="AH1035" s="17">
        <v>5.1398097731595101E-2</v>
      </c>
      <c r="AI1035" s="17">
        <v>0.24190306028840999</v>
      </c>
      <c r="AJ1035" s="17"/>
      <c r="AK1035" s="17">
        <v>7.2423345850401805E-2</v>
      </c>
      <c r="AL1035" s="17">
        <v>0.20127679160908099</v>
      </c>
      <c r="AM1035" s="17">
        <v>8.5986977247371893E-3</v>
      </c>
      <c r="AN1035" s="17">
        <v>7.25742506741856E-3</v>
      </c>
      <c r="AO1035" s="17">
        <v>2.66994211669122E-2</v>
      </c>
      <c r="AP1035" s="17">
        <v>0.33194189736319102</v>
      </c>
      <c r="AQ1035" s="17">
        <v>1.23265894057325E-2</v>
      </c>
      <c r="AR1035" s="17"/>
      <c r="AS1035" s="17">
        <v>8.0117029889045094E-2</v>
      </c>
      <c r="AT1035" s="17" t="s">
        <v>107</v>
      </c>
      <c r="AU1035" s="17"/>
      <c r="AV1035" s="17">
        <v>0.111347726685214</v>
      </c>
      <c r="AW1035" s="17">
        <v>4.5045162924239102E-2</v>
      </c>
      <c r="AX1035" s="17" t="s">
        <v>107</v>
      </c>
      <c r="AY1035" s="17"/>
      <c r="AZ1035" s="17">
        <v>0.14733053210033401</v>
      </c>
      <c r="BA1035" s="17">
        <v>5.22040627658482E-2</v>
      </c>
      <c r="BB1035" s="17"/>
      <c r="BC1035" s="17">
        <v>1.1086419959850101E-2</v>
      </c>
      <c r="BD1035" s="17">
        <v>0.122015090954488</v>
      </c>
      <c r="BE1035" s="17"/>
      <c r="BF1035" s="17">
        <v>7.9283146139301097E-2</v>
      </c>
      <c r="BG1035" s="17">
        <v>0.13193375638104701</v>
      </c>
      <c r="BH1035" s="17"/>
      <c r="BI1035" s="17">
        <v>0.12924982208953001</v>
      </c>
      <c r="BJ1035" s="17">
        <v>3.6126979191256299E-2</v>
      </c>
      <c r="BK1035" s="17"/>
      <c r="BL1035" s="17">
        <v>1.4388446717181699E-3</v>
      </c>
      <c r="BM1035" s="17">
        <v>7.1218054929300903E-2</v>
      </c>
      <c r="BN1035" s="17">
        <v>7.6732767200482499E-2</v>
      </c>
      <c r="BO1035" s="17">
        <v>0.18202209720773699</v>
      </c>
    </row>
    <row r="1036" spans="2:67" x14ac:dyDescent="0.35">
      <c r="B1036" t="s">
        <v>104</v>
      </c>
      <c r="C1036" s="17">
        <v>1.5620638291996699E-4</v>
      </c>
      <c r="D1036" s="17">
        <v>6.6487406888730903E-4</v>
      </c>
      <c r="E1036" s="17">
        <v>6.5209702131047501E-4</v>
      </c>
      <c r="F1036" s="17">
        <v>0</v>
      </c>
      <c r="G1036" s="17">
        <v>0</v>
      </c>
      <c r="H1036" s="17">
        <v>0</v>
      </c>
      <c r="I1036" s="17">
        <v>0</v>
      </c>
      <c r="J1036" s="17">
        <v>0</v>
      </c>
      <c r="K1036" s="17">
        <v>0</v>
      </c>
      <c r="L1036" s="17">
        <v>0</v>
      </c>
      <c r="M1036" s="17">
        <v>0</v>
      </c>
      <c r="N1036" s="17">
        <v>0</v>
      </c>
      <c r="O1036" s="17">
        <v>0</v>
      </c>
      <c r="P1036" s="17">
        <v>0</v>
      </c>
      <c r="Q1036" s="17">
        <v>0</v>
      </c>
      <c r="R1036" s="17">
        <v>0</v>
      </c>
      <c r="S1036" s="17">
        <v>0</v>
      </c>
      <c r="T1036" s="17"/>
      <c r="U1036" s="17">
        <v>0</v>
      </c>
      <c r="V1036" s="17">
        <v>0</v>
      </c>
      <c r="W1036" s="17">
        <v>0</v>
      </c>
      <c r="X1036" s="17">
        <v>9.8627193381775405E-3</v>
      </c>
      <c r="Y1036" s="17"/>
      <c r="Z1036" s="17">
        <v>0</v>
      </c>
      <c r="AA1036" s="17">
        <v>0</v>
      </c>
      <c r="AB1036" s="17">
        <v>0</v>
      </c>
      <c r="AC1036" s="17">
        <v>0</v>
      </c>
      <c r="AD1036" s="17">
        <v>0</v>
      </c>
      <c r="AE1036" s="17">
        <v>0</v>
      </c>
      <c r="AF1036" s="17">
        <v>0</v>
      </c>
      <c r="AG1036" s="17">
        <v>0</v>
      </c>
      <c r="AH1036" s="17">
        <v>3.3689527191179602E-3</v>
      </c>
      <c r="AI1036" s="17">
        <v>1.0237224993667599E-2</v>
      </c>
      <c r="AJ1036" s="17"/>
      <c r="AK1036" s="17">
        <v>0</v>
      </c>
      <c r="AL1036" s="17">
        <v>0</v>
      </c>
      <c r="AM1036" s="17">
        <v>0</v>
      </c>
      <c r="AN1036" s="17">
        <v>2.5942268156551598E-4</v>
      </c>
      <c r="AO1036" s="17">
        <v>0</v>
      </c>
      <c r="AP1036" s="17">
        <v>0</v>
      </c>
      <c r="AQ1036" s="17">
        <v>1.09779117495946E-3</v>
      </c>
      <c r="AR1036" s="17"/>
      <c r="AS1036" s="17">
        <v>1.5620638291996699E-4</v>
      </c>
      <c r="AT1036" s="17" t="s">
        <v>107</v>
      </c>
      <c r="AU1036" s="17"/>
      <c r="AV1036" s="17">
        <v>7.5026476269537503E-5</v>
      </c>
      <c r="AW1036" s="17">
        <v>2.4737088382243902E-4</v>
      </c>
      <c r="AX1036" s="17" t="s">
        <v>107</v>
      </c>
      <c r="AY1036" s="17"/>
      <c r="AZ1036" s="17">
        <v>3.3379828379784E-4</v>
      </c>
      <c r="BA1036" s="17">
        <v>8.2454581161932794E-5</v>
      </c>
      <c r="BB1036" s="17"/>
      <c r="BC1036" s="17">
        <v>1.54248099468374E-4</v>
      </c>
      <c r="BD1036" s="17">
        <v>1.5739496114233E-4</v>
      </c>
      <c r="BE1036" s="17"/>
      <c r="BF1036" s="17">
        <v>0</v>
      </c>
      <c r="BG1036" s="17">
        <v>9.8627193381775405E-3</v>
      </c>
      <c r="BH1036" s="17"/>
      <c r="BI1036" s="17">
        <v>3.3067437353725997E-4</v>
      </c>
      <c r="BJ1036" s="17">
        <v>0</v>
      </c>
      <c r="BK1036" s="17"/>
      <c r="BL1036" s="17">
        <v>0</v>
      </c>
      <c r="BM1036" s="17">
        <v>0</v>
      </c>
      <c r="BN1036" s="17">
        <v>4.45444991010114E-4</v>
      </c>
      <c r="BO1036" s="17">
        <v>0</v>
      </c>
    </row>
    <row r="1037" spans="2:67" x14ac:dyDescent="0.35">
      <c r="C1037" s="17"/>
      <c r="D1037" s="17"/>
      <c r="E1037" s="17"/>
      <c r="F1037" s="17"/>
      <c r="G1037" s="17"/>
      <c r="H1037" s="17"/>
      <c r="I1037" s="17"/>
      <c r="J1037" s="17"/>
      <c r="K1037" s="17"/>
      <c r="L1037" s="17"/>
      <c r="M1037" s="17"/>
      <c r="N1037" s="17"/>
      <c r="O1037" s="17"/>
      <c r="P1037" s="17"/>
      <c r="Q1037" s="17"/>
      <c r="R1037" s="17"/>
      <c r="S1037" s="17"/>
      <c r="T1037" s="17"/>
      <c r="U1037" s="17"/>
      <c r="V1037" s="17"/>
      <c r="W1037" s="17"/>
      <c r="X1037" s="17"/>
      <c r="Y1037" s="17"/>
      <c r="Z1037" s="17"/>
      <c r="AA1037" s="17"/>
      <c r="AB1037" s="17"/>
      <c r="AC1037" s="17"/>
      <c r="AD1037" s="17"/>
      <c r="AE1037" s="17"/>
      <c r="AF1037" s="17"/>
      <c r="AG1037" s="17"/>
      <c r="AH1037" s="17"/>
      <c r="AI1037" s="17"/>
      <c r="AJ1037" s="17"/>
      <c r="AK1037" s="17"/>
      <c r="AL1037" s="17"/>
      <c r="AM1037" s="17"/>
      <c r="AN1037" s="17"/>
      <c r="AO1037" s="17"/>
      <c r="AP1037" s="17"/>
      <c r="AQ1037" s="17"/>
      <c r="AR1037" s="17"/>
      <c r="AS1037" s="17"/>
      <c r="AT1037" s="17"/>
      <c r="AU1037" s="17"/>
      <c r="AV1037" s="17"/>
      <c r="AW1037" s="17"/>
      <c r="AX1037" s="17"/>
      <c r="AY1037" s="17"/>
      <c r="AZ1037" s="17"/>
      <c r="BA1037" s="17"/>
      <c r="BB1037" s="17"/>
      <c r="BC1037" s="17"/>
      <c r="BD1037" s="17"/>
      <c r="BE1037" s="17"/>
      <c r="BF1037" s="17"/>
      <c r="BG1037" s="17"/>
      <c r="BH1037" s="17"/>
      <c r="BI1037" s="17"/>
      <c r="BJ1037" s="17"/>
      <c r="BK1037" s="17"/>
      <c r="BL1037" s="17"/>
      <c r="BM1037" s="17"/>
      <c r="BN1037" s="17"/>
      <c r="BO1037" s="17"/>
    </row>
    <row r="1038" spans="2:67" x14ac:dyDescent="0.35">
      <c r="B1038" s="6" t="s">
        <v>496</v>
      </c>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c r="AO1038" s="17"/>
      <c r="AP1038" s="17"/>
      <c r="AQ1038" s="17"/>
      <c r="AR1038" s="17"/>
      <c r="AS1038" s="17"/>
      <c r="AT1038" s="17"/>
      <c r="AU1038" s="17"/>
      <c r="AV1038" s="17"/>
      <c r="AW1038" s="17"/>
      <c r="AX1038" s="17"/>
      <c r="AY1038" s="17"/>
      <c r="AZ1038" s="17"/>
      <c r="BA1038" s="17"/>
      <c r="BB1038" s="17"/>
      <c r="BC1038" s="17"/>
      <c r="BD1038" s="17"/>
      <c r="BE1038" s="17"/>
      <c r="BF1038" s="17"/>
      <c r="BG1038" s="17"/>
      <c r="BH1038" s="17"/>
      <c r="BI1038" s="17"/>
      <c r="BJ1038" s="17"/>
      <c r="BK1038" s="17"/>
      <c r="BL1038" s="17"/>
      <c r="BM1038" s="17"/>
      <c r="BN1038" s="17"/>
      <c r="BO1038" s="17"/>
    </row>
    <row r="1039" spans="2:67" x14ac:dyDescent="0.35">
      <c r="B1039" s="24" t="s">
        <v>721</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c r="AO1039" s="17"/>
      <c r="AP1039" s="17"/>
      <c r="AQ1039" s="17"/>
      <c r="AR1039" s="17"/>
      <c r="AS1039" s="17"/>
      <c r="AT1039" s="17"/>
      <c r="AU1039" s="17"/>
      <c r="AV1039" s="17"/>
      <c r="AW1039" s="17"/>
      <c r="AX1039" s="17"/>
      <c r="AY1039" s="17"/>
      <c r="AZ1039" s="17"/>
      <c r="BA1039" s="17"/>
      <c r="BB1039" s="17"/>
      <c r="BC1039" s="17"/>
      <c r="BD1039" s="17"/>
      <c r="BE1039" s="17"/>
      <c r="BF1039" s="17"/>
      <c r="BG1039" s="17"/>
      <c r="BH1039" s="17"/>
      <c r="BI1039" s="17"/>
      <c r="BJ1039" s="17"/>
      <c r="BK1039" s="17"/>
      <c r="BL1039" s="17"/>
      <c r="BM1039" s="17"/>
      <c r="BN1039" s="17"/>
      <c r="BO1039" s="17"/>
    </row>
    <row r="1040" spans="2:67" x14ac:dyDescent="0.35">
      <c r="B1040" t="s">
        <v>491</v>
      </c>
      <c r="C1040" s="17">
        <v>4.8753179720643899E-2</v>
      </c>
      <c r="D1040" s="17">
        <v>1.09747259303175E-2</v>
      </c>
      <c r="E1040" s="17">
        <v>9.7814553196571294E-4</v>
      </c>
      <c r="F1040" s="17">
        <v>1.5874479695835001E-2</v>
      </c>
      <c r="G1040" s="17">
        <v>0</v>
      </c>
      <c r="H1040" s="17">
        <v>0</v>
      </c>
      <c r="I1040" s="17">
        <v>6.3935980738495397E-3</v>
      </c>
      <c r="J1040" s="17">
        <v>7.1541166711059897E-3</v>
      </c>
      <c r="K1040" s="17">
        <v>0</v>
      </c>
      <c r="L1040" s="17">
        <v>0.41036940430628599</v>
      </c>
      <c r="M1040" s="17">
        <v>2.8805376653578199E-2</v>
      </c>
      <c r="N1040" s="17">
        <v>4.05802875139167E-4</v>
      </c>
      <c r="O1040" s="17">
        <v>1.9336405766558901E-3</v>
      </c>
      <c r="P1040" s="17">
        <v>0</v>
      </c>
      <c r="Q1040" s="17">
        <v>0</v>
      </c>
      <c r="R1040" s="17">
        <v>0</v>
      </c>
      <c r="S1040" s="17">
        <v>0.33333333333333298</v>
      </c>
      <c r="T1040" s="17"/>
      <c r="U1040" s="17">
        <v>5.486681129715E-2</v>
      </c>
      <c r="V1040" s="17">
        <v>2.8019908342667099E-2</v>
      </c>
      <c r="W1040" s="17">
        <v>4.3656081034909901E-2</v>
      </c>
      <c r="X1040" s="17">
        <v>6.4533708476215104E-2</v>
      </c>
      <c r="Y1040" s="17"/>
      <c r="Z1040" s="17">
        <v>0.180405589423658</v>
      </c>
      <c r="AA1040" s="17">
        <v>0</v>
      </c>
      <c r="AB1040" s="17">
        <v>0</v>
      </c>
      <c r="AC1040" s="17">
        <v>4.07605090265368E-4</v>
      </c>
      <c r="AD1040" s="17">
        <v>1.08171049613606E-2</v>
      </c>
      <c r="AE1040" s="17">
        <v>1.13722899652013E-3</v>
      </c>
      <c r="AF1040" s="17">
        <v>1.33771429620341E-2</v>
      </c>
      <c r="AG1040" s="17">
        <v>2.73224884834181E-2</v>
      </c>
      <c r="AH1040" s="17">
        <v>1.8708970881458301E-2</v>
      </c>
      <c r="AI1040" s="17">
        <v>0.11630308705008401</v>
      </c>
      <c r="AJ1040" s="17"/>
      <c r="AK1040" s="17">
        <v>0.199975610161816</v>
      </c>
      <c r="AL1040" s="17">
        <v>2.7701922219712598E-3</v>
      </c>
      <c r="AM1040" s="17">
        <v>7.4242547087808404E-3</v>
      </c>
      <c r="AN1040" s="17">
        <v>2.5942268156551598E-4</v>
      </c>
      <c r="AO1040" s="17">
        <v>6.1919348813107699E-4</v>
      </c>
      <c r="AP1040" s="17">
        <v>7.0722100620527603E-3</v>
      </c>
      <c r="AQ1040" s="17">
        <v>1.7023580047811002E-2</v>
      </c>
      <c r="AR1040" s="17"/>
      <c r="AS1040" s="17">
        <v>4.8753179720643899E-2</v>
      </c>
      <c r="AT1040" s="17" t="s">
        <v>107</v>
      </c>
      <c r="AU1040" s="17"/>
      <c r="AV1040" s="17">
        <v>1.4948916865915899E-2</v>
      </c>
      <c r="AW1040" s="17">
        <v>8.6715144431907698E-2</v>
      </c>
      <c r="AX1040" s="17" t="s">
        <v>107</v>
      </c>
      <c r="AY1040" s="17"/>
      <c r="AZ1040" s="17">
        <v>2.6129660535604299E-2</v>
      </c>
      <c r="BA1040" s="17">
        <v>5.8148457848510401E-2</v>
      </c>
      <c r="BB1040" s="17"/>
      <c r="BC1040" s="17">
        <v>3.8634976272673999E-3</v>
      </c>
      <c r="BD1040" s="17">
        <v>7.5998928287630996E-2</v>
      </c>
      <c r="BE1040" s="17"/>
      <c r="BF1040" s="17">
        <v>4.8499224533149199E-2</v>
      </c>
      <c r="BG1040" s="17">
        <v>6.4533708476215104E-2</v>
      </c>
      <c r="BH1040" s="17"/>
      <c r="BI1040" s="17">
        <v>8.7743986142571395E-2</v>
      </c>
      <c r="BJ1040" s="17">
        <v>1.3843550643399399E-2</v>
      </c>
      <c r="BK1040" s="17"/>
      <c r="BL1040" s="17">
        <v>1.2724116231020901E-3</v>
      </c>
      <c r="BM1040" s="17">
        <v>1.40520390150166E-2</v>
      </c>
      <c r="BN1040" s="17">
        <v>0.11670329322548401</v>
      </c>
      <c r="BO1040" s="17">
        <v>9.1599553466890794E-3</v>
      </c>
    </row>
    <row r="1041" spans="2:67" x14ac:dyDescent="0.35">
      <c r="B1041" t="s">
        <v>492</v>
      </c>
      <c r="C1041" s="17">
        <v>0.35859605233733399</v>
      </c>
      <c r="D1041" s="17">
        <v>0.110976076672906</v>
      </c>
      <c r="E1041" s="17">
        <v>0.226466315659062</v>
      </c>
      <c r="F1041" s="17">
        <v>0.50024354072587796</v>
      </c>
      <c r="G1041" s="17">
        <v>0.17384984550358201</v>
      </c>
      <c r="H1041" s="17">
        <v>0</v>
      </c>
      <c r="I1041" s="17">
        <v>0.84011866177963401</v>
      </c>
      <c r="J1041" s="17">
        <v>0.25751178541069097</v>
      </c>
      <c r="K1041" s="17">
        <v>0</v>
      </c>
      <c r="L1041" s="17">
        <v>3.04621779022832E-2</v>
      </c>
      <c r="M1041" s="17">
        <v>0.42711949836010099</v>
      </c>
      <c r="N1041" s="17">
        <v>0.39212427206113798</v>
      </c>
      <c r="O1041" s="17">
        <v>0.97001605442074801</v>
      </c>
      <c r="P1041" s="17">
        <v>0.77182333600363995</v>
      </c>
      <c r="Q1041" s="17">
        <v>9.9769986319996409E-4</v>
      </c>
      <c r="R1041" s="17">
        <v>0.99683320172769396</v>
      </c>
      <c r="S1041" s="17">
        <v>0</v>
      </c>
      <c r="T1041" s="17"/>
      <c r="U1041" s="17">
        <v>0.37478520498745199</v>
      </c>
      <c r="V1041" s="17">
        <v>0.32667495766179999</v>
      </c>
      <c r="W1041" s="17">
        <v>0.30499941298333</v>
      </c>
      <c r="X1041" s="17">
        <v>0.23614045033052999</v>
      </c>
      <c r="Y1041" s="17"/>
      <c r="Z1041" s="17">
        <v>2.78967466465025E-4</v>
      </c>
      <c r="AA1041" s="17">
        <v>0.54457667628294004</v>
      </c>
      <c r="AB1041" s="17">
        <v>0.41902558170909499</v>
      </c>
      <c r="AC1041" s="17">
        <v>0.362934042756478</v>
      </c>
      <c r="AD1041" s="17">
        <v>0.739930182090482</v>
      </c>
      <c r="AE1041" s="17">
        <v>5.7207773139535401E-2</v>
      </c>
      <c r="AF1041" s="17">
        <v>0.67077985957751396</v>
      </c>
      <c r="AG1041" s="17">
        <v>0.15025143208591499</v>
      </c>
      <c r="AH1041" s="17">
        <v>0.26772566790886598</v>
      </c>
      <c r="AI1041" s="17">
        <v>0.32412547131677999</v>
      </c>
      <c r="AJ1041" s="17"/>
      <c r="AK1041" s="17">
        <v>0.29724189215981101</v>
      </c>
      <c r="AL1041" s="17">
        <v>0.36080361839353398</v>
      </c>
      <c r="AM1041" s="17">
        <v>0.59088235647145904</v>
      </c>
      <c r="AN1041" s="17">
        <v>0.39750592675829199</v>
      </c>
      <c r="AO1041" s="17">
        <v>0.33356382344524799</v>
      </c>
      <c r="AP1041" s="17">
        <v>0.23449423302378</v>
      </c>
      <c r="AQ1041" s="17">
        <v>0.39538880664419102</v>
      </c>
      <c r="AR1041" s="17"/>
      <c r="AS1041" s="17">
        <v>0.35859605233733399</v>
      </c>
      <c r="AT1041" s="17" t="s">
        <v>107</v>
      </c>
      <c r="AU1041" s="17"/>
      <c r="AV1041" s="17">
        <v>0.48845644003912497</v>
      </c>
      <c r="AW1041" s="17">
        <v>0.212763691593016</v>
      </c>
      <c r="AX1041" s="17" t="s">
        <v>107</v>
      </c>
      <c r="AY1041" s="17"/>
      <c r="AZ1041" s="17">
        <v>0.40287795279806699</v>
      </c>
      <c r="BA1041" s="17">
        <v>0.340206306362967</v>
      </c>
      <c r="BB1041" s="17"/>
      <c r="BC1041" s="17">
        <v>0.317687036556138</v>
      </c>
      <c r="BD1041" s="17">
        <v>0.38342573938610502</v>
      </c>
      <c r="BE1041" s="17"/>
      <c r="BF1041" s="17">
        <v>0.36056672365317499</v>
      </c>
      <c r="BG1041" s="17">
        <v>0.23614045033052999</v>
      </c>
      <c r="BH1041" s="17"/>
      <c r="BI1041" s="17">
        <v>0.36321306830084399</v>
      </c>
      <c r="BJ1041" s="17">
        <v>0.35446230057581002</v>
      </c>
      <c r="BK1041" s="17"/>
      <c r="BL1041" s="17">
        <v>1.4388446717181699E-3</v>
      </c>
      <c r="BM1041" s="17">
        <v>0.38771998852918599</v>
      </c>
      <c r="BN1041" s="17">
        <v>0.33287124473241297</v>
      </c>
      <c r="BO1041" s="17">
        <v>0.52535117500139294</v>
      </c>
    </row>
    <row r="1042" spans="2:67" x14ac:dyDescent="0.35">
      <c r="B1042" t="s">
        <v>493</v>
      </c>
      <c r="C1042" s="17">
        <v>0.28289983614521802</v>
      </c>
      <c r="D1042" s="17">
        <v>0.75742814293132799</v>
      </c>
      <c r="E1042" s="17">
        <v>0.240164574193204</v>
      </c>
      <c r="F1042" s="17">
        <v>0.476188280456248</v>
      </c>
      <c r="G1042" s="17">
        <v>0.82222577817353104</v>
      </c>
      <c r="H1042" s="17">
        <v>9.9764988033565594E-2</v>
      </c>
      <c r="I1042" s="17">
        <v>8.15390686286456E-2</v>
      </c>
      <c r="J1042" s="17">
        <v>0.17499485600650699</v>
      </c>
      <c r="K1042" s="17">
        <v>0.5</v>
      </c>
      <c r="L1042" s="17">
        <v>0.119182703003424</v>
      </c>
      <c r="M1042" s="17">
        <v>0.28047498066812698</v>
      </c>
      <c r="N1042" s="17">
        <v>0.59447897945733297</v>
      </c>
      <c r="O1042" s="17">
        <v>2.80503050025958E-2</v>
      </c>
      <c r="P1042" s="17">
        <v>6.4442319415336402E-2</v>
      </c>
      <c r="Q1042" s="17">
        <v>3.9907994527998598E-3</v>
      </c>
      <c r="R1042" s="17">
        <v>0</v>
      </c>
      <c r="S1042" s="17">
        <v>0.66666666666666696</v>
      </c>
      <c r="T1042" s="17"/>
      <c r="U1042" s="17">
        <v>0.27416030919421303</v>
      </c>
      <c r="V1042" s="17">
        <v>0.27412289909763599</v>
      </c>
      <c r="W1042" s="17">
        <v>0.389113393329658</v>
      </c>
      <c r="X1042" s="17">
        <v>0.422906464926182</v>
      </c>
      <c r="Y1042" s="17"/>
      <c r="Z1042" s="17">
        <v>0.384522824620189</v>
      </c>
      <c r="AA1042" s="17">
        <v>0.165117093591128</v>
      </c>
      <c r="AB1042" s="17">
        <v>0.28780979896494702</v>
      </c>
      <c r="AC1042" s="17">
        <v>0.419283249538008</v>
      </c>
      <c r="AD1042" s="17">
        <v>4.0176925667248002E-2</v>
      </c>
      <c r="AE1042" s="17">
        <v>0.45728500078975598</v>
      </c>
      <c r="AF1042" s="17">
        <v>0.23307654712779999</v>
      </c>
      <c r="AG1042" s="17">
        <v>0.469511010367962</v>
      </c>
      <c r="AH1042" s="17">
        <v>0.38465403098717299</v>
      </c>
      <c r="AI1042" s="17">
        <v>0.37318623167972598</v>
      </c>
      <c r="AJ1042" s="17"/>
      <c r="AK1042" s="17">
        <v>2.49697858751107E-2</v>
      </c>
      <c r="AL1042" s="17">
        <v>0.58914313550147301</v>
      </c>
      <c r="AM1042" s="17">
        <v>0.30245892148660097</v>
      </c>
      <c r="AN1042" s="17">
        <v>0.26130857417761399</v>
      </c>
      <c r="AO1042" s="17">
        <v>0.20851432626256</v>
      </c>
      <c r="AP1042" s="17">
        <v>0.72931023394814498</v>
      </c>
      <c r="AQ1042" s="17">
        <v>0.24445835803774499</v>
      </c>
      <c r="AR1042" s="17"/>
      <c r="AS1042" s="17">
        <v>0.28289983614521802</v>
      </c>
      <c r="AT1042" s="17" t="s">
        <v>107</v>
      </c>
      <c r="AU1042" s="17"/>
      <c r="AV1042" s="17">
        <v>0.25016593878329801</v>
      </c>
      <c r="AW1042" s="17">
        <v>0.31965978745241103</v>
      </c>
      <c r="AX1042" s="17" t="s">
        <v>107</v>
      </c>
      <c r="AY1042" s="17"/>
      <c r="AZ1042" s="17">
        <v>0.167860512089201</v>
      </c>
      <c r="BA1042" s="17">
        <v>0.33067429759429101</v>
      </c>
      <c r="BB1042" s="17"/>
      <c r="BC1042" s="17">
        <v>0.24626892646460699</v>
      </c>
      <c r="BD1042" s="17">
        <v>0.30513293088761101</v>
      </c>
      <c r="BE1042" s="17"/>
      <c r="BF1042" s="17">
        <v>0.280646717113955</v>
      </c>
      <c r="BG1042" s="17">
        <v>0.422906464926182</v>
      </c>
      <c r="BH1042" s="17"/>
      <c r="BI1042" s="17">
        <v>0.221234817762098</v>
      </c>
      <c r="BJ1042" s="17">
        <v>0.338110361813791</v>
      </c>
      <c r="BK1042" s="17"/>
      <c r="BL1042" s="17">
        <v>0.76125288120727197</v>
      </c>
      <c r="BM1042" s="17">
        <v>0.16065797157790301</v>
      </c>
      <c r="BN1042" s="17">
        <v>0.40756682443789699</v>
      </c>
      <c r="BO1042" s="17">
        <v>0.13362451085320401</v>
      </c>
    </row>
    <row r="1043" spans="2:67" x14ac:dyDescent="0.35">
      <c r="B1043" t="s">
        <v>494</v>
      </c>
      <c r="C1043" s="17">
        <v>0.21487193278817901</v>
      </c>
      <c r="D1043" s="17">
        <v>9.0356372950045602E-2</v>
      </c>
      <c r="E1043" s="17">
        <v>0.21097267977300699</v>
      </c>
      <c r="F1043" s="17">
        <v>3.8468495610198502E-3</v>
      </c>
      <c r="G1043" s="17">
        <v>2.6162508819247499E-3</v>
      </c>
      <c r="H1043" s="17">
        <v>0.90023501196643396</v>
      </c>
      <c r="I1043" s="17">
        <v>1.91807942215486E-2</v>
      </c>
      <c r="J1043" s="17">
        <v>0.25504594942707198</v>
      </c>
      <c r="K1043" s="17">
        <v>0.5</v>
      </c>
      <c r="L1043" s="17">
        <v>0.43744811252631899</v>
      </c>
      <c r="M1043" s="17">
        <v>0.234212474051988</v>
      </c>
      <c r="N1043" s="17">
        <v>1.2585142731251201E-2</v>
      </c>
      <c r="O1043" s="17">
        <v>0</v>
      </c>
      <c r="P1043" s="17">
        <v>0.16373434458102301</v>
      </c>
      <c r="Q1043" s="17">
        <v>0.98053839446060498</v>
      </c>
      <c r="R1043" s="17">
        <v>1.5833991361531E-3</v>
      </c>
      <c r="S1043" s="17">
        <v>0</v>
      </c>
      <c r="T1043" s="17"/>
      <c r="U1043" s="17">
        <v>0.18963928503785599</v>
      </c>
      <c r="V1043" s="17">
        <v>0.31707105680215403</v>
      </c>
      <c r="W1043" s="17">
        <v>0.16592823338982499</v>
      </c>
      <c r="X1043" s="17">
        <v>0.17473653526627</v>
      </c>
      <c r="Y1043" s="17"/>
      <c r="Z1043" s="17">
        <v>0.32270327548974798</v>
      </c>
      <c r="AA1043" s="17">
        <v>0.219673498118758</v>
      </c>
      <c r="AB1043" s="17">
        <v>7.1111730610688706E-2</v>
      </c>
      <c r="AC1043" s="17">
        <v>0.21699560585800901</v>
      </c>
      <c r="AD1043" s="17">
        <v>0.118185538294895</v>
      </c>
      <c r="AE1043" s="17">
        <v>0.41138912709949599</v>
      </c>
      <c r="AF1043" s="17">
        <v>6.3496006055764997E-2</v>
      </c>
      <c r="AG1043" s="17">
        <v>0.32370911184759699</v>
      </c>
      <c r="AH1043" s="17">
        <v>0.253073690083091</v>
      </c>
      <c r="AI1043" s="17">
        <v>0.116398157743495</v>
      </c>
      <c r="AJ1043" s="17"/>
      <c r="AK1043" s="17">
        <v>0.38748725596693001</v>
      </c>
      <c r="AL1043" s="17">
        <v>3.2205500761720199E-2</v>
      </c>
      <c r="AM1043" s="17">
        <v>9.4678199488733003E-2</v>
      </c>
      <c r="AN1043" s="17">
        <v>0.21219563512805201</v>
      </c>
      <c r="AO1043" s="17">
        <v>0.21512438115181901</v>
      </c>
      <c r="AP1043" s="17">
        <v>2.0490134056170201E-2</v>
      </c>
      <c r="AQ1043" s="17">
        <v>0.32666932262104498</v>
      </c>
      <c r="AR1043" s="17"/>
      <c r="AS1043" s="17">
        <v>0.21487193278817901</v>
      </c>
      <c r="AT1043" s="17" t="s">
        <v>107</v>
      </c>
      <c r="AU1043" s="17"/>
      <c r="AV1043" s="17">
        <v>0.22870623882760199</v>
      </c>
      <c r="AW1043" s="17">
        <v>0.199336098153053</v>
      </c>
      <c r="AX1043" s="17" t="s">
        <v>107</v>
      </c>
      <c r="AY1043" s="17"/>
      <c r="AZ1043" s="17">
        <v>0.29944429713083498</v>
      </c>
      <c r="BA1043" s="17">
        <v>0.17975003692257299</v>
      </c>
      <c r="BB1043" s="17"/>
      <c r="BC1043" s="17">
        <v>0.260371637436974</v>
      </c>
      <c r="BD1043" s="17">
        <v>0.187255931628836</v>
      </c>
      <c r="BE1043" s="17"/>
      <c r="BF1043" s="17">
        <v>0.21551782954872001</v>
      </c>
      <c r="BG1043" s="17">
        <v>0.17473653526627</v>
      </c>
      <c r="BH1043" s="17"/>
      <c r="BI1043" s="17">
        <v>0.246115682667225</v>
      </c>
      <c r="BJ1043" s="17">
        <v>0.186898473930803</v>
      </c>
      <c r="BK1043" s="17"/>
      <c r="BL1043" s="17">
        <v>0.23603586249790801</v>
      </c>
      <c r="BM1043" s="17">
        <v>0.309289114578853</v>
      </c>
      <c r="BN1043" s="17">
        <v>0.14006169629932999</v>
      </c>
      <c r="BO1043" s="17">
        <v>2.1630145651696901E-2</v>
      </c>
    </row>
    <row r="1044" spans="2:67" x14ac:dyDescent="0.35">
      <c r="B1044" t="s">
        <v>495</v>
      </c>
      <c r="C1044" s="17">
        <v>3.6661191125372E-2</v>
      </c>
      <c r="D1044" s="17">
        <v>1.09747259303175E-2</v>
      </c>
      <c r="E1044" s="17">
        <v>0.16323707365061399</v>
      </c>
      <c r="F1044" s="17">
        <v>2.8851371707648899E-3</v>
      </c>
      <c r="G1044" s="17">
        <v>0</v>
      </c>
      <c r="H1044" s="17">
        <v>0</v>
      </c>
      <c r="I1044" s="17">
        <v>3.1967990369247698E-3</v>
      </c>
      <c r="J1044" s="17">
        <v>6.5541910793211602E-2</v>
      </c>
      <c r="K1044" s="17">
        <v>0</v>
      </c>
      <c r="L1044" s="17">
        <v>1.69173484112485E-3</v>
      </c>
      <c r="M1044" s="17">
        <v>3.5920670253539299E-3</v>
      </c>
      <c r="N1044" s="17">
        <v>4.05802875139167E-4</v>
      </c>
      <c r="O1044" s="17">
        <v>0</v>
      </c>
      <c r="P1044" s="17">
        <v>0</v>
      </c>
      <c r="Q1044" s="17">
        <v>0</v>
      </c>
      <c r="R1044" s="17">
        <v>0</v>
      </c>
      <c r="S1044" s="17">
        <v>0</v>
      </c>
      <c r="T1044" s="17"/>
      <c r="U1044" s="17">
        <v>3.9184130434645699E-2</v>
      </c>
      <c r="V1044" s="17">
        <v>2.6091269753075599E-2</v>
      </c>
      <c r="W1044" s="17">
        <v>3.7293943274887498E-2</v>
      </c>
      <c r="X1044" s="17">
        <v>6.0295787612306799E-2</v>
      </c>
      <c r="Y1044" s="17"/>
      <c r="Z1044" s="17">
        <v>0.11208934299994</v>
      </c>
      <c r="AA1044" s="17">
        <v>0</v>
      </c>
      <c r="AB1044" s="17">
        <v>3.69328352487693E-3</v>
      </c>
      <c r="AC1044" s="17">
        <v>0</v>
      </c>
      <c r="AD1044" s="17">
        <v>9.0890248986013902E-2</v>
      </c>
      <c r="AE1044" s="17">
        <v>2.4725304576738799E-2</v>
      </c>
      <c r="AF1044" s="17">
        <v>1.8367905985338301E-2</v>
      </c>
      <c r="AG1044" s="17">
        <v>1.8834687316897801E-3</v>
      </c>
      <c r="AH1044" s="17">
        <v>3.1350744906362298E-2</v>
      </c>
      <c r="AI1044" s="17">
        <v>3.0429614924563E-2</v>
      </c>
      <c r="AJ1044" s="17"/>
      <c r="AK1044" s="17">
        <v>1.08413582780801E-3</v>
      </c>
      <c r="AL1044" s="17">
        <v>6.8086328805509596E-3</v>
      </c>
      <c r="AM1044" s="17">
        <v>0</v>
      </c>
      <c r="AN1044" s="17">
        <v>0.125539455453336</v>
      </c>
      <c r="AO1044" s="17">
        <v>3.2134887963020803E-2</v>
      </c>
      <c r="AP1044" s="17">
        <v>8.2457688504772499E-3</v>
      </c>
      <c r="AQ1044" s="17">
        <v>1.3497246724878601E-2</v>
      </c>
      <c r="AR1044" s="17"/>
      <c r="AS1044" s="17">
        <v>3.6661191125372E-2</v>
      </c>
      <c r="AT1044" s="17" t="s">
        <v>107</v>
      </c>
      <c r="AU1044" s="17"/>
      <c r="AV1044" s="17">
        <v>1.1806239676362599E-2</v>
      </c>
      <c r="AW1044" s="17">
        <v>6.4573138025746504E-2</v>
      </c>
      <c r="AX1044" s="17" t="s">
        <v>107</v>
      </c>
      <c r="AY1044" s="17"/>
      <c r="AZ1044" s="17">
        <v>0.10308284797487401</v>
      </c>
      <c r="BA1044" s="17">
        <v>9.0770679520222903E-3</v>
      </c>
      <c r="BB1044" s="17"/>
      <c r="BC1044" s="17">
        <v>7.6511879682158404E-2</v>
      </c>
      <c r="BD1044" s="17">
        <v>1.24738547485854E-2</v>
      </c>
      <c r="BE1044" s="17"/>
      <c r="BF1044" s="17">
        <v>3.6280840854784099E-2</v>
      </c>
      <c r="BG1044" s="17">
        <v>6.0295787612306799E-2</v>
      </c>
      <c r="BH1044" s="17"/>
      <c r="BI1044" s="17">
        <v>7.7513076920448107E-2</v>
      </c>
      <c r="BJ1044" s="17">
        <v>8.5282312928375E-5</v>
      </c>
      <c r="BK1044" s="17"/>
      <c r="BL1044" s="17">
        <v>0</v>
      </c>
      <c r="BM1044" s="17">
        <v>1.26607392180736E-2</v>
      </c>
      <c r="BN1044" s="17">
        <v>2.2634370063257401E-4</v>
      </c>
      <c r="BO1044" s="17">
        <v>0.29866170357511301</v>
      </c>
    </row>
    <row r="1045" spans="2:67" x14ac:dyDescent="0.35">
      <c r="B1045" t="s">
        <v>83</v>
      </c>
      <c r="C1045" s="17">
        <v>5.82178078832533E-2</v>
      </c>
      <c r="D1045" s="17">
        <v>1.92899555850858E-2</v>
      </c>
      <c r="E1045" s="17">
        <v>0.15818121119214701</v>
      </c>
      <c r="F1045" s="17">
        <v>9.6171239025496201E-4</v>
      </c>
      <c r="G1045" s="17">
        <v>1.3081254409623799E-3</v>
      </c>
      <c r="H1045" s="17">
        <v>0</v>
      </c>
      <c r="I1045" s="17">
        <v>4.9571078259397897E-2</v>
      </c>
      <c r="J1045" s="17">
        <v>0.239751381691412</v>
      </c>
      <c r="K1045" s="17">
        <v>0</v>
      </c>
      <c r="L1045" s="17">
        <v>8.4586742056242303E-4</v>
      </c>
      <c r="M1045" s="17">
        <v>2.5795603240851599E-2</v>
      </c>
      <c r="N1045" s="17">
        <v>0</v>
      </c>
      <c r="O1045" s="17">
        <v>0</v>
      </c>
      <c r="P1045" s="17">
        <v>0</v>
      </c>
      <c r="Q1045" s="17">
        <v>1.44731062233948E-2</v>
      </c>
      <c r="R1045" s="17">
        <v>1.5833991361531E-3</v>
      </c>
      <c r="S1045" s="17">
        <v>0</v>
      </c>
      <c r="T1045" s="17"/>
      <c r="U1045" s="17">
        <v>6.7364259048683303E-2</v>
      </c>
      <c r="V1045" s="17">
        <v>2.8019908342667099E-2</v>
      </c>
      <c r="W1045" s="17">
        <v>5.90089359873898E-2</v>
      </c>
      <c r="X1045" s="17">
        <v>4.1387053388496103E-2</v>
      </c>
      <c r="Y1045" s="17"/>
      <c r="Z1045" s="17">
        <v>0</v>
      </c>
      <c r="AA1045" s="17">
        <v>7.0632732007173599E-2</v>
      </c>
      <c r="AB1045" s="17">
        <v>0.21835960519039199</v>
      </c>
      <c r="AC1045" s="17">
        <v>3.7949675723951502E-4</v>
      </c>
      <c r="AD1045" s="17">
        <v>0</v>
      </c>
      <c r="AE1045" s="17">
        <v>4.8255565397954198E-2</v>
      </c>
      <c r="AF1045" s="17">
        <v>9.0253829154895104E-4</v>
      </c>
      <c r="AG1045" s="17">
        <v>2.73224884834181E-2</v>
      </c>
      <c r="AH1045" s="17">
        <v>4.4486895233048697E-2</v>
      </c>
      <c r="AI1045" s="17">
        <v>3.9557437285352701E-2</v>
      </c>
      <c r="AJ1045" s="17"/>
      <c r="AK1045" s="17">
        <v>8.9241320008524097E-2</v>
      </c>
      <c r="AL1045" s="17">
        <v>8.2689202407511698E-3</v>
      </c>
      <c r="AM1045" s="17">
        <v>4.5562678444256901E-3</v>
      </c>
      <c r="AN1045" s="17">
        <v>3.1909858011412401E-3</v>
      </c>
      <c r="AO1045" s="17">
        <v>0.21004338768922201</v>
      </c>
      <c r="AP1045" s="17">
        <v>3.8742005937423499E-4</v>
      </c>
      <c r="AQ1045" s="17">
        <v>2.9626859243288501E-3</v>
      </c>
      <c r="AR1045" s="17"/>
      <c r="AS1045" s="17">
        <v>5.82178078832533E-2</v>
      </c>
      <c r="AT1045" s="17" t="s">
        <v>107</v>
      </c>
      <c r="AU1045" s="17"/>
      <c r="AV1045" s="17">
        <v>5.9162258076968597E-3</v>
      </c>
      <c r="AW1045" s="17">
        <v>0.116952140343866</v>
      </c>
      <c r="AX1045" s="17" t="s">
        <v>107</v>
      </c>
      <c r="AY1045" s="17"/>
      <c r="AZ1045" s="17">
        <v>6.0472947141980199E-4</v>
      </c>
      <c r="BA1045" s="17">
        <v>8.2143833319636095E-2</v>
      </c>
      <c r="BB1045" s="17"/>
      <c r="BC1045" s="17">
        <v>9.5297022232856105E-2</v>
      </c>
      <c r="BD1045" s="17">
        <v>3.5712615061231502E-2</v>
      </c>
      <c r="BE1045" s="17"/>
      <c r="BF1045" s="17">
        <v>5.8488664296216297E-2</v>
      </c>
      <c r="BG1045" s="17">
        <v>4.1387053388496103E-2</v>
      </c>
      <c r="BH1045" s="17"/>
      <c r="BI1045" s="17">
        <v>4.1793682068137104E-3</v>
      </c>
      <c r="BJ1045" s="17">
        <v>0.106600030723268</v>
      </c>
      <c r="BK1045" s="17"/>
      <c r="BL1045" s="17">
        <v>0</v>
      </c>
      <c r="BM1045" s="17">
        <v>0.115620147080967</v>
      </c>
      <c r="BN1045" s="17">
        <v>2.5705976042441799E-3</v>
      </c>
      <c r="BO1045" s="17">
        <v>1.15725095719044E-2</v>
      </c>
    </row>
    <row r="1046" spans="2:67" x14ac:dyDescent="0.35">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c r="AO1046" s="17"/>
      <c r="AP1046" s="17"/>
      <c r="AQ1046" s="17"/>
      <c r="AR1046" s="17"/>
      <c r="AS1046" s="17"/>
      <c r="AT1046" s="17"/>
      <c r="AU1046" s="17"/>
      <c r="AV1046" s="17"/>
      <c r="AW1046" s="17"/>
      <c r="AX1046" s="17"/>
      <c r="AY1046" s="17"/>
      <c r="AZ1046" s="17"/>
      <c r="BA1046" s="17"/>
      <c r="BB1046" s="17"/>
      <c r="BC1046" s="17"/>
      <c r="BD1046" s="17"/>
      <c r="BE1046" s="17"/>
      <c r="BF1046" s="17"/>
      <c r="BG1046" s="17"/>
      <c r="BH1046" s="17"/>
      <c r="BI1046" s="17"/>
      <c r="BJ1046" s="17"/>
      <c r="BK1046" s="17"/>
      <c r="BL1046" s="17"/>
      <c r="BM1046" s="17"/>
      <c r="BN1046" s="17"/>
      <c r="BO1046" s="17"/>
    </row>
    <row r="1047" spans="2:67" x14ac:dyDescent="0.35">
      <c r="B1047" s="6" t="s">
        <v>511</v>
      </c>
      <c r="C1047" s="17"/>
      <c r="D1047" s="17"/>
      <c r="E1047" s="17"/>
      <c r="F1047" s="17"/>
      <c r="G1047" s="17"/>
      <c r="H1047" s="17"/>
      <c r="I1047" s="17"/>
      <c r="J1047" s="17"/>
      <c r="K1047" s="17"/>
      <c r="L1047" s="17"/>
      <c r="M1047" s="17"/>
      <c r="N1047" s="17"/>
      <c r="O1047" s="17"/>
      <c r="P1047" s="17"/>
      <c r="Q1047" s="17"/>
      <c r="R1047" s="17"/>
      <c r="S1047" s="17"/>
      <c r="T1047" s="17"/>
      <c r="U1047" s="17"/>
      <c r="V1047" s="17"/>
      <c r="W1047" s="17"/>
      <c r="X1047" s="17"/>
      <c r="Y1047" s="17"/>
      <c r="Z1047" s="17"/>
      <c r="AA1047" s="17"/>
      <c r="AB1047" s="17"/>
      <c r="AC1047" s="17"/>
      <c r="AD1047" s="17"/>
      <c r="AE1047" s="17"/>
      <c r="AF1047" s="17"/>
      <c r="AG1047" s="17"/>
      <c r="AH1047" s="17"/>
      <c r="AI1047" s="17"/>
      <c r="AJ1047" s="17"/>
      <c r="AK1047" s="17"/>
      <c r="AL1047" s="17"/>
      <c r="AM1047" s="17"/>
      <c r="AN1047" s="17"/>
      <c r="AO1047" s="17"/>
      <c r="AP1047" s="17"/>
      <c r="AQ1047" s="17"/>
      <c r="AR1047" s="17"/>
      <c r="AS1047" s="17"/>
      <c r="AT1047" s="17"/>
      <c r="AU1047" s="17"/>
      <c r="AV1047" s="17"/>
      <c r="AW1047" s="17"/>
      <c r="AX1047" s="17"/>
      <c r="AY1047" s="17"/>
      <c r="AZ1047" s="17"/>
      <c r="BA1047" s="17"/>
      <c r="BB1047" s="17"/>
      <c r="BC1047" s="17"/>
      <c r="BD1047" s="17"/>
      <c r="BE1047" s="17"/>
      <c r="BF1047" s="17"/>
      <c r="BG1047" s="17"/>
      <c r="BH1047" s="17"/>
      <c r="BI1047" s="17"/>
      <c r="BJ1047" s="17"/>
      <c r="BK1047" s="17"/>
      <c r="BL1047" s="17"/>
      <c r="BM1047" s="17"/>
      <c r="BN1047" s="17"/>
      <c r="BO1047" s="17"/>
    </row>
    <row r="1048" spans="2:67" x14ac:dyDescent="0.35">
      <c r="B1048" s="24" t="s">
        <v>723</v>
      </c>
      <c r="C1048" s="17"/>
      <c r="D1048" s="17"/>
      <c r="E1048" s="17"/>
      <c r="F1048" s="17"/>
      <c r="G1048" s="17"/>
      <c r="H1048" s="17"/>
      <c r="I1048" s="17"/>
      <c r="J1048" s="17"/>
      <c r="K1048" s="17"/>
      <c r="L1048" s="17"/>
      <c r="M1048" s="17"/>
      <c r="N1048" s="17"/>
      <c r="O1048" s="17"/>
      <c r="P1048" s="17"/>
      <c r="Q1048" s="17"/>
      <c r="R1048" s="17"/>
      <c r="S1048" s="17"/>
      <c r="T1048" s="17"/>
      <c r="U1048" s="17"/>
      <c r="V1048" s="17"/>
      <c r="W1048" s="17"/>
      <c r="X1048" s="17"/>
      <c r="Y1048" s="17"/>
      <c r="Z1048" s="17"/>
      <c r="AA1048" s="17"/>
      <c r="AB1048" s="17"/>
      <c r="AC1048" s="17"/>
      <c r="AD1048" s="17"/>
      <c r="AE1048" s="17"/>
      <c r="AF1048" s="17"/>
      <c r="AG1048" s="17"/>
      <c r="AH1048" s="17"/>
      <c r="AI1048" s="17"/>
      <c r="AJ1048" s="17"/>
      <c r="AK1048" s="17"/>
      <c r="AL1048" s="17"/>
      <c r="AM1048" s="17"/>
      <c r="AN1048" s="17"/>
      <c r="AO1048" s="17"/>
      <c r="AP1048" s="17"/>
      <c r="AQ1048" s="17"/>
      <c r="AR1048" s="17"/>
      <c r="AS1048" s="17"/>
      <c r="AT1048" s="17"/>
      <c r="AU1048" s="17"/>
      <c r="AV1048" s="17"/>
      <c r="AW1048" s="17"/>
      <c r="AX1048" s="17"/>
      <c r="AY1048" s="17"/>
      <c r="AZ1048" s="17"/>
      <c r="BA1048" s="17"/>
      <c r="BB1048" s="17"/>
      <c r="BC1048" s="17"/>
      <c r="BD1048" s="17"/>
      <c r="BE1048" s="17"/>
      <c r="BF1048" s="17"/>
      <c r="BG1048" s="17"/>
      <c r="BH1048" s="17"/>
      <c r="BI1048" s="17"/>
      <c r="BJ1048" s="17"/>
      <c r="BK1048" s="17"/>
      <c r="BL1048" s="17"/>
      <c r="BM1048" s="17"/>
      <c r="BN1048" s="17"/>
      <c r="BO1048" s="17"/>
    </row>
    <row r="1049" spans="2:67" x14ac:dyDescent="0.35">
      <c r="B1049" t="s">
        <v>505</v>
      </c>
      <c r="C1049" s="17">
        <v>0.270722173702164</v>
      </c>
      <c r="D1049" s="17">
        <v>0.72456883314557197</v>
      </c>
      <c r="E1049" s="17">
        <v>0.191949669678804</v>
      </c>
      <c r="F1049" s="17">
        <v>1.8633575116582101E-3</v>
      </c>
      <c r="G1049" s="17">
        <v>0</v>
      </c>
      <c r="H1049" s="17" t="s">
        <v>107</v>
      </c>
      <c r="I1049" s="17">
        <v>0.50188821780175896</v>
      </c>
      <c r="J1049" s="17">
        <v>2.8894103122760601E-2</v>
      </c>
      <c r="K1049" s="17" t="s">
        <v>107</v>
      </c>
      <c r="L1049" s="17">
        <v>0.93281717627093996</v>
      </c>
      <c r="M1049" s="17">
        <v>6.5734434599414401E-2</v>
      </c>
      <c r="N1049" s="17">
        <v>1.0338134605483299E-3</v>
      </c>
      <c r="O1049" s="17">
        <v>0.96517183254771899</v>
      </c>
      <c r="P1049" s="17">
        <v>0</v>
      </c>
      <c r="Q1049" s="17">
        <v>0</v>
      </c>
      <c r="R1049" s="17">
        <v>0</v>
      </c>
      <c r="S1049" s="17">
        <v>1</v>
      </c>
      <c r="T1049" s="17"/>
      <c r="U1049" s="17">
        <v>0.23736385220393399</v>
      </c>
      <c r="V1049" s="17">
        <v>0.46020533508879502</v>
      </c>
      <c r="W1049" s="17">
        <v>6.5024187486089499E-2</v>
      </c>
      <c r="X1049" s="17">
        <v>0.30340627384052898</v>
      </c>
      <c r="Y1049" s="17"/>
      <c r="Z1049" s="17">
        <v>0.86864594400425399</v>
      </c>
      <c r="AA1049" s="17">
        <v>0.31682218111313898</v>
      </c>
      <c r="AB1049" s="17">
        <v>6.2381289700869005E-4</v>
      </c>
      <c r="AC1049" s="17">
        <v>2.2436464010164598E-3</v>
      </c>
      <c r="AD1049" s="17">
        <v>0.17032781958333901</v>
      </c>
      <c r="AE1049" s="17">
        <v>0</v>
      </c>
      <c r="AF1049" s="17">
        <v>0.19781429568894399</v>
      </c>
      <c r="AG1049" s="17">
        <v>1.2025698421757901E-2</v>
      </c>
      <c r="AH1049" s="17">
        <v>2.1380084935868501E-2</v>
      </c>
      <c r="AI1049" s="17">
        <v>0.45432940987250903</v>
      </c>
      <c r="AJ1049" s="17"/>
      <c r="AK1049" s="17">
        <v>0.349967577516277</v>
      </c>
      <c r="AL1049" s="17">
        <v>0.70802539383191998</v>
      </c>
      <c r="AM1049" s="17">
        <v>0.146688941906333</v>
      </c>
      <c r="AN1049" s="17">
        <v>5.8659611761436102E-2</v>
      </c>
      <c r="AO1049" s="17">
        <v>2.0596537136017799E-3</v>
      </c>
      <c r="AP1049" s="17">
        <v>2.91171256304062E-2</v>
      </c>
      <c r="AQ1049" s="17">
        <v>0.95525236558181603</v>
      </c>
      <c r="AR1049" s="17"/>
      <c r="AS1049" s="17">
        <v>0.270722173702164</v>
      </c>
      <c r="AT1049" s="17" t="s">
        <v>107</v>
      </c>
      <c r="AU1049" s="17"/>
      <c r="AV1049" s="17">
        <v>0.113362261830143</v>
      </c>
      <c r="AW1049" s="17">
        <v>0.56776769658137105</v>
      </c>
      <c r="AX1049" s="17" t="s">
        <v>107</v>
      </c>
      <c r="AY1049" s="17"/>
      <c r="AZ1049" s="17">
        <v>0.13965763577808499</v>
      </c>
      <c r="BA1049" s="17">
        <v>0.32933999375571499</v>
      </c>
      <c r="BB1049" s="17"/>
      <c r="BC1049" s="17">
        <v>0.44151073281068598</v>
      </c>
      <c r="BD1049" s="17">
        <v>0.19817075406998799</v>
      </c>
      <c r="BE1049" s="17"/>
      <c r="BF1049" s="17">
        <v>0.270335562133378</v>
      </c>
      <c r="BG1049" s="17">
        <v>0.30340627384052898</v>
      </c>
      <c r="BH1049" s="17"/>
      <c r="BI1049" s="17">
        <v>0.39056732560304702</v>
      </c>
      <c r="BJ1049" s="17">
        <v>0.139341932860894</v>
      </c>
      <c r="BK1049" s="17"/>
      <c r="BL1049" s="17">
        <v>1</v>
      </c>
      <c r="BM1049" s="17">
        <v>0.27132546571270499</v>
      </c>
      <c r="BN1049" s="17">
        <v>0.25283620562384301</v>
      </c>
      <c r="BO1049" s="17">
        <v>0.318272851943396</v>
      </c>
    </row>
    <row r="1050" spans="2:67" x14ac:dyDescent="0.35">
      <c r="B1050" t="s">
        <v>506</v>
      </c>
      <c r="C1050" s="17">
        <v>0.34104620725698798</v>
      </c>
      <c r="D1050" s="17">
        <v>0.26452719484777298</v>
      </c>
      <c r="E1050" s="17">
        <v>2.5096058395474699E-2</v>
      </c>
      <c r="F1050" s="17">
        <v>9.2272381903256304E-2</v>
      </c>
      <c r="G1050" s="17">
        <v>0</v>
      </c>
      <c r="H1050" s="17" t="s">
        <v>107</v>
      </c>
      <c r="I1050" s="17">
        <v>0.49811178219824098</v>
      </c>
      <c r="J1050" s="17">
        <v>0.93289500619618804</v>
      </c>
      <c r="K1050" s="17" t="s">
        <v>107</v>
      </c>
      <c r="L1050" s="17">
        <v>3.1672612362178797E-2</v>
      </c>
      <c r="M1050" s="17">
        <v>0.63196576350141898</v>
      </c>
      <c r="N1050" s="17">
        <v>0.49948309326972601</v>
      </c>
      <c r="O1050" s="17">
        <v>1.9894451190306298E-3</v>
      </c>
      <c r="P1050" s="17">
        <v>0.213760289953666</v>
      </c>
      <c r="Q1050" s="17">
        <v>0</v>
      </c>
      <c r="R1050" s="17">
        <v>0.20951380302053499</v>
      </c>
      <c r="S1050" s="17">
        <v>0</v>
      </c>
      <c r="T1050" s="17"/>
      <c r="U1050" s="17">
        <v>0.32770195211301101</v>
      </c>
      <c r="V1050" s="17">
        <v>0.387247851217148</v>
      </c>
      <c r="W1050" s="17">
        <v>0.38390184357424301</v>
      </c>
      <c r="X1050" s="17">
        <v>0.30808793095937498</v>
      </c>
      <c r="Y1050" s="17"/>
      <c r="Z1050" s="17">
        <v>0</v>
      </c>
      <c r="AA1050" s="17">
        <v>0.36895249690667298</v>
      </c>
      <c r="AB1050" s="17">
        <v>0.66565616273941497</v>
      </c>
      <c r="AC1050" s="17">
        <v>0.59166684638459299</v>
      </c>
      <c r="AD1050" s="17">
        <v>0.116107780928825</v>
      </c>
      <c r="AE1050" s="17">
        <v>0.62869032700850203</v>
      </c>
      <c r="AF1050" s="17">
        <v>7.0590254511504899E-2</v>
      </c>
      <c r="AG1050" s="17">
        <v>0.37528024394294202</v>
      </c>
      <c r="AH1050" s="17">
        <v>0.63554154176674804</v>
      </c>
      <c r="AI1050" s="17">
        <v>0.37359635707710798</v>
      </c>
      <c r="AJ1050" s="17"/>
      <c r="AK1050" s="17">
        <v>0.32607077014302799</v>
      </c>
      <c r="AL1050" s="17">
        <v>0.26417327252558898</v>
      </c>
      <c r="AM1050" s="17">
        <v>0.30166618548882901</v>
      </c>
      <c r="AN1050" s="17">
        <v>0.50414979038376995</v>
      </c>
      <c r="AO1050" s="17">
        <v>0.13722918270211501</v>
      </c>
      <c r="AP1050" s="17">
        <v>0.87467915600901702</v>
      </c>
      <c r="AQ1050" s="17">
        <v>2.0556365550284401E-2</v>
      </c>
      <c r="AR1050" s="17"/>
      <c r="AS1050" s="17">
        <v>0.34104620725698798</v>
      </c>
      <c r="AT1050" s="17" t="s">
        <v>107</v>
      </c>
      <c r="AU1050" s="17"/>
      <c r="AV1050" s="17">
        <v>0.39801216582119098</v>
      </c>
      <c r="AW1050" s="17">
        <v>0.233512574664584</v>
      </c>
      <c r="AX1050" s="17" t="s">
        <v>107</v>
      </c>
      <c r="AY1050" s="17"/>
      <c r="AZ1050" s="17">
        <v>0.43165982157085198</v>
      </c>
      <c r="BA1050" s="17">
        <v>0.30051981756850599</v>
      </c>
      <c r="BB1050" s="17"/>
      <c r="BC1050" s="17">
        <v>0.25469690648247301</v>
      </c>
      <c r="BD1050" s="17">
        <v>0.377727612546297</v>
      </c>
      <c r="BE1050" s="17"/>
      <c r="BF1050" s="17">
        <v>0.34143606198298498</v>
      </c>
      <c r="BG1050" s="17">
        <v>0.30808793095937498</v>
      </c>
      <c r="BH1050" s="17"/>
      <c r="BI1050" s="17">
        <v>0.314961278236287</v>
      </c>
      <c r="BJ1050" s="17">
        <v>0.36964180918756401</v>
      </c>
      <c r="BK1050" s="17"/>
      <c r="BL1050" s="17">
        <v>0</v>
      </c>
      <c r="BM1050" s="17">
        <v>0.38351983870131501</v>
      </c>
      <c r="BN1050" s="17">
        <v>0.30204761666982899</v>
      </c>
      <c r="BO1050" s="17">
        <v>0.30277255851469498</v>
      </c>
    </row>
    <row r="1051" spans="2:67" x14ac:dyDescent="0.35">
      <c r="B1051" t="s">
        <v>507</v>
      </c>
      <c r="C1051" s="17">
        <v>0.21846208877840601</v>
      </c>
      <c r="D1051" s="17">
        <v>5.4519860033273304E-3</v>
      </c>
      <c r="E1051" s="17">
        <v>2.6529588624999101E-2</v>
      </c>
      <c r="F1051" s="17">
        <v>0.90213754556176895</v>
      </c>
      <c r="G1051" s="17">
        <v>1</v>
      </c>
      <c r="H1051" s="17" t="s">
        <v>107</v>
      </c>
      <c r="I1051" s="17">
        <v>0</v>
      </c>
      <c r="J1051" s="17">
        <v>3.2620818146077001E-2</v>
      </c>
      <c r="K1051" s="17" t="s">
        <v>107</v>
      </c>
      <c r="L1051" s="17">
        <v>3.83759900470208E-3</v>
      </c>
      <c r="M1051" s="17">
        <v>0.2378425373875</v>
      </c>
      <c r="N1051" s="17">
        <v>0.49948309326972601</v>
      </c>
      <c r="O1051" s="17">
        <v>2.8859832095189601E-2</v>
      </c>
      <c r="P1051" s="17">
        <v>0</v>
      </c>
      <c r="Q1051" s="17">
        <v>0</v>
      </c>
      <c r="R1051" s="17">
        <v>0.79048619697946498</v>
      </c>
      <c r="S1051" s="17">
        <v>0</v>
      </c>
      <c r="T1051" s="17"/>
      <c r="U1051" s="17">
        <v>0.24745189738121201</v>
      </c>
      <c r="V1051" s="17">
        <v>7.3549593750325701E-2</v>
      </c>
      <c r="W1051" s="17">
        <v>0.32556896900787402</v>
      </c>
      <c r="X1051" s="17">
        <v>0.17242365869697701</v>
      </c>
      <c r="Y1051" s="17"/>
      <c r="Z1051" s="17">
        <v>0</v>
      </c>
      <c r="AA1051" s="17">
        <v>0.123824551905964</v>
      </c>
      <c r="AB1051" s="17">
        <v>0.33282808136970798</v>
      </c>
      <c r="AC1051" s="17">
        <v>0.40608950721439102</v>
      </c>
      <c r="AD1051" s="17">
        <v>4.8465906544356799E-2</v>
      </c>
      <c r="AE1051" s="17">
        <v>0.37130967299149797</v>
      </c>
      <c r="AF1051" s="17">
        <v>0.67568147880727603</v>
      </c>
      <c r="AG1051" s="17">
        <v>0.600668359213542</v>
      </c>
      <c r="AH1051" s="17">
        <v>6.6854452916509197E-2</v>
      </c>
      <c r="AI1051" s="17">
        <v>5.6232226455302702E-2</v>
      </c>
      <c r="AJ1051" s="17"/>
      <c r="AK1051" s="17">
        <v>3.71484730952013E-4</v>
      </c>
      <c r="AL1051" s="17">
        <v>2.5522565402367001E-2</v>
      </c>
      <c r="AM1051" s="17">
        <v>0.51563155936094196</v>
      </c>
      <c r="AN1051" s="17">
        <v>0.436217838248252</v>
      </c>
      <c r="AO1051" s="17">
        <v>0.35905235592498702</v>
      </c>
      <c r="AP1051" s="17">
        <v>5.6841674529156498E-2</v>
      </c>
      <c r="AQ1051" s="17">
        <v>0</v>
      </c>
      <c r="AR1051" s="17"/>
      <c r="AS1051" s="17">
        <v>0.21846208877840601</v>
      </c>
      <c r="AT1051" s="17" t="s">
        <v>107</v>
      </c>
      <c r="AU1051" s="17"/>
      <c r="AV1051" s="17">
        <v>0.241091255631354</v>
      </c>
      <c r="AW1051" s="17">
        <v>0.17574541068556501</v>
      </c>
      <c r="AX1051" s="17" t="s">
        <v>107</v>
      </c>
      <c r="AY1051" s="17"/>
      <c r="AZ1051" s="17">
        <v>0.36006057659563201</v>
      </c>
      <c r="BA1051" s="17">
        <v>0.155133023493537</v>
      </c>
      <c r="BB1051" s="17"/>
      <c r="BC1051" s="17">
        <v>5.7946897768710703E-2</v>
      </c>
      <c r="BD1051" s="17">
        <v>0.286649355191746</v>
      </c>
      <c r="BE1051" s="17"/>
      <c r="BF1051" s="17">
        <v>0.21900666518108799</v>
      </c>
      <c r="BG1051" s="17">
        <v>0.17242365869697701</v>
      </c>
      <c r="BH1051" s="17"/>
      <c r="BI1051" s="17">
        <v>0.27931056419145001</v>
      </c>
      <c r="BJ1051" s="17">
        <v>0.151756951125433</v>
      </c>
      <c r="BK1051" s="17"/>
      <c r="BL1051" s="17">
        <v>0</v>
      </c>
      <c r="BM1051" s="17">
        <v>0.15372773186727801</v>
      </c>
      <c r="BN1051" s="17">
        <v>0.24522040245837401</v>
      </c>
      <c r="BO1051" s="17">
        <v>0.37346735763539801</v>
      </c>
    </row>
    <row r="1052" spans="2:67" x14ac:dyDescent="0.35">
      <c r="B1052" t="s">
        <v>508</v>
      </c>
      <c r="C1052" s="17">
        <v>1.3044532253386899E-2</v>
      </c>
      <c r="D1052" s="17">
        <v>5.4519860033273304E-3</v>
      </c>
      <c r="E1052" s="17">
        <v>6.3819933350228605E-2</v>
      </c>
      <c r="F1052" s="17">
        <v>3.7267150233164098E-3</v>
      </c>
      <c r="G1052" s="17">
        <v>0</v>
      </c>
      <c r="H1052" s="17" t="s">
        <v>107</v>
      </c>
      <c r="I1052" s="17">
        <v>0</v>
      </c>
      <c r="J1052" s="17">
        <v>3.7267150233164098E-3</v>
      </c>
      <c r="K1052" s="17" t="s">
        <v>107</v>
      </c>
      <c r="L1052" s="17">
        <v>3.1672612362178797E-2</v>
      </c>
      <c r="M1052" s="17">
        <v>8.3043613185529996E-3</v>
      </c>
      <c r="N1052" s="17">
        <v>0</v>
      </c>
      <c r="O1052" s="17">
        <v>3.9788902380612501E-3</v>
      </c>
      <c r="P1052" s="17">
        <v>3.2412482436642198E-3</v>
      </c>
      <c r="Q1052" s="17">
        <v>1</v>
      </c>
      <c r="R1052" s="17">
        <v>0</v>
      </c>
      <c r="S1052" s="17">
        <v>0</v>
      </c>
      <c r="T1052" s="17"/>
      <c r="U1052" s="17">
        <v>0</v>
      </c>
      <c r="V1052" s="17">
        <v>0</v>
      </c>
      <c r="W1052" s="17">
        <v>0.22550499993179299</v>
      </c>
      <c r="X1052" s="17">
        <v>0.19783493520501599</v>
      </c>
      <c r="Y1052" s="17"/>
      <c r="Z1052" s="17">
        <v>1.5439474809940199E-3</v>
      </c>
      <c r="AA1052" s="17">
        <v>0</v>
      </c>
      <c r="AB1052" s="17">
        <v>8.9194299386842403E-4</v>
      </c>
      <c r="AC1052" s="17">
        <v>0</v>
      </c>
      <c r="AD1052" s="17">
        <v>4.3757806775711901E-2</v>
      </c>
      <c r="AE1052" s="17">
        <v>0</v>
      </c>
      <c r="AF1052" s="17">
        <v>5.59139709922747E-2</v>
      </c>
      <c r="AG1052" s="17">
        <v>1.2025698421757901E-2</v>
      </c>
      <c r="AH1052" s="17">
        <v>0.26380656926879398</v>
      </c>
      <c r="AI1052" s="17">
        <v>0.10686604400920199</v>
      </c>
      <c r="AJ1052" s="17"/>
      <c r="AK1052" s="17">
        <v>7.8921914604513192E-3</v>
      </c>
      <c r="AL1052" s="17">
        <v>2.2787682401240999E-3</v>
      </c>
      <c r="AM1052" s="17">
        <v>3.6013313243896401E-2</v>
      </c>
      <c r="AN1052" s="17">
        <v>9.7275960654217197E-4</v>
      </c>
      <c r="AO1052" s="17">
        <v>7.4111038900336896E-3</v>
      </c>
      <c r="AP1052" s="17">
        <v>3.9362043831420397E-2</v>
      </c>
      <c r="AQ1052" s="17">
        <v>2.2968417991781401E-2</v>
      </c>
      <c r="AR1052" s="17"/>
      <c r="AS1052" s="17">
        <v>1.3044532253386899E-2</v>
      </c>
      <c r="AT1052" s="17" t="s">
        <v>107</v>
      </c>
      <c r="AU1052" s="17"/>
      <c r="AV1052" s="17">
        <v>7.9532037532004298E-3</v>
      </c>
      <c r="AW1052" s="17">
        <v>2.2655343027847E-2</v>
      </c>
      <c r="AX1052" s="17" t="s">
        <v>107</v>
      </c>
      <c r="AY1052" s="17"/>
      <c r="AZ1052" s="17">
        <v>2.14754836395518E-2</v>
      </c>
      <c r="BA1052" s="17">
        <v>9.27384035562334E-3</v>
      </c>
      <c r="BB1052" s="17"/>
      <c r="BC1052" s="17">
        <v>1.4079745270527E-2</v>
      </c>
      <c r="BD1052" s="17">
        <v>1.26047710983818E-2</v>
      </c>
      <c r="BE1052" s="17"/>
      <c r="BF1052" s="17">
        <v>1.0858695492411599E-2</v>
      </c>
      <c r="BG1052" s="17">
        <v>0.19783493520501599</v>
      </c>
      <c r="BH1052" s="17"/>
      <c r="BI1052" s="17">
        <v>1.49496091823796E-2</v>
      </c>
      <c r="BJ1052" s="17">
        <v>1.09560917801402E-2</v>
      </c>
      <c r="BK1052" s="17"/>
      <c r="BL1052" s="17">
        <v>0</v>
      </c>
      <c r="BM1052" s="17">
        <v>8.8956064724479492E-3</v>
      </c>
      <c r="BN1052" s="17">
        <v>2.08018830693079E-2</v>
      </c>
      <c r="BO1052" s="17">
        <v>5.4872319065111296E-3</v>
      </c>
    </row>
    <row r="1053" spans="2:67" x14ac:dyDescent="0.35">
      <c r="B1053" t="s">
        <v>509</v>
      </c>
      <c r="C1053" s="17">
        <v>7.3165138801785407E-2</v>
      </c>
      <c r="D1053" s="17">
        <v>0</v>
      </c>
      <c r="E1053" s="17">
        <v>0</v>
      </c>
      <c r="F1053" s="17">
        <v>0</v>
      </c>
      <c r="G1053" s="17">
        <v>0</v>
      </c>
      <c r="H1053" s="17" t="s">
        <v>107</v>
      </c>
      <c r="I1053" s="17">
        <v>0</v>
      </c>
      <c r="J1053" s="17">
        <v>1.8633575116582101E-3</v>
      </c>
      <c r="K1053" s="17" t="s">
        <v>107</v>
      </c>
      <c r="L1053" s="17">
        <v>0</v>
      </c>
      <c r="M1053" s="17">
        <v>4.2572336258240299E-4</v>
      </c>
      <c r="N1053" s="17">
        <v>0</v>
      </c>
      <c r="O1053" s="17">
        <v>0</v>
      </c>
      <c r="P1053" s="17">
        <v>0.78299846180266996</v>
      </c>
      <c r="Q1053" s="17">
        <v>0</v>
      </c>
      <c r="R1053" s="17">
        <v>0</v>
      </c>
      <c r="S1053" s="17">
        <v>0</v>
      </c>
      <c r="T1053" s="17"/>
      <c r="U1053" s="17">
        <v>9.6282608903225E-2</v>
      </c>
      <c r="V1053" s="17">
        <v>0</v>
      </c>
      <c r="W1053" s="17">
        <v>0</v>
      </c>
      <c r="X1053" s="17">
        <v>1.8247201298103501E-2</v>
      </c>
      <c r="Y1053" s="17"/>
      <c r="Z1053" s="17">
        <v>0</v>
      </c>
      <c r="AA1053" s="17">
        <v>0.19040077007422401</v>
      </c>
      <c r="AB1053" s="17">
        <v>0</v>
      </c>
      <c r="AC1053" s="17">
        <v>0</v>
      </c>
      <c r="AD1053" s="17">
        <v>0</v>
      </c>
      <c r="AE1053" s="17">
        <v>0</v>
      </c>
      <c r="AF1053" s="17">
        <v>0</v>
      </c>
      <c r="AG1053" s="17">
        <v>0</v>
      </c>
      <c r="AH1053" s="17">
        <v>1.2417351112081001E-2</v>
      </c>
      <c r="AI1053" s="17">
        <v>8.9759625858788997E-3</v>
      </c>
      <c r="AJ1053" s="17"/>
      <c r="AK1053" s="17">
        <v>0.263476151184598</v>
      </c>
      <c r="AL1053" s="17">
        <v>0</v>
      </c>
      <c r="AM1053" s="17">
        <v>0</v>
      </c>
      <c r="AN1053" s="17">
        <v>0</v>
      </c>
      <c r="AO1053" s="17">
        <v>7.3460322912027095E-4</v>
      </c>
      <c r="AP1053" s="17">
        <v>0</v>
      </c>
      <c r="AQ1053" s="17">
        <v>1.2228508761178299E-3</v>
      </c>
      <c r="AR1053" s="17"/>
      <c r="AS1053" s="17">
        <v>7.3165138801785407E-2</v>
      </c>
      <c r="AT1053" s="17" t="s">
        <v>107</v>
      </c>
      <c r="AU1053" s="17"/>
      <c r="AV1053" s="17">
        <v>0.111755405366184</v>
      </c>
      <c r="AW1053" s="17">
        <v>3.18975040632308E-4</v>
      </c>
      <c r="AX1053" s="17" t="s">
        <v>107</v>
      </c>
      <c r="AY1053" s="17"/>
      <c r="AZ1053" s="17">
        <v>3.5744116308632099E-4</v>
      </c>
      <c r="BA1053" s="17">
        <v>0.105727940199451</v>
      </c>
      <c r="BB1053" s="17"/>
      <c r="BC1053" s="17">
        <v>0</v>
      </c>
      <c r="BD1053" s="17">
        <v>0.104245878140313</v>
      </c>
      <c r="BE1053" s="17"/>
      <c r="BF1053" s="17">
        <v>7.3814748547286702E-2</v>
      </c>
      <c r="BG1053" s="17">
        <v>1.8247201298103501E-2</v>
      </c>
      <c r="BH1053" s="17"/>
      <c r="BI1053" s="17">
        <v>2.1122278683654501E-4</v>
      </c>
      <c r="BJ1053" s="17">
        <v>0.15314086501459701</v>
      </c>
      <c r="BK1053" s="17"/>
      <c r="BL1053" s="17">
        <v>0</v>
      </c>
      <c r="BM1053" s="17">
        <v>0.15233756029845799</v>
      </c>
      <c r="BN1053" s="17">
        <v>5.51173166589736E-4</v>
      </c>
      <c r="BO1053" s="17">
        <v>0</v>
      </c>
    </row>
    <row r="1054" spans="2:67" x14ac:dyDescent="0.35">
      <c r="B1054" t="s">
        <v>83</v>
      </c>
      <c r="C1054" s="17">
        <v>8.3559859207270201E-2</v>
      </c>
      <c r="D1054" s="17">
        <v>0</v>
      </c>
      <c r="E1054" s="17">
        <v>0.69260474995049404</v>
      </c>
      <c r="F1054" s="17">
        <v>0</v>
      </c>
      <c r="G1054" s="17">
        <v>0</v>
      </c>
      <c r="H1054" s="17" t="s">
        <v>107</v>
      </c>
      <c r="I1054" s="17">
        <v>0</v>
      </c>
      <c r="J1054" s="17">
        <v>0</v>
      </c>
      <c r="K1054" s="17" t="s">
        <v>107</v>
      </c>
      <c r="L1054" s="17">
        <v>0</v>
      </c>
      <c r="M1054" s="17">
        <v>5.5727179830531701E-2</v>
      </c>
      <c r="N1054" s="17">
        <v>0</v>
      </c>
      <c r="O1054" s="17">
        <v>0</v>
      </c>
      <c r="P1054" s="17">
        <v>0</v>
      </c>
      <c r="Q1054" s="17">
        <v>0</v>
      </c>
      <c r="R1054" s="17">
        <v>0</v>
      </c>
      <c r="S1054" s="17">
        <v>0</v>
      </c>
      <c r="T1054" s="17"/>
      <c r="U1054" s="17">
        <v>9.1199689398618E-2</v>
      </c>
      <c r="V1054" s="17">
        <v>7.8997219943731004E-2</v>
      </c>
      <c r="W1054" s="17">
        <v>0</v>
      </c>
      <c r="X1054" s="17">
        <v>0</v>
      </c>
      <c r="Y1054" s="17"/>
      <c r="Z1054" s="17">
        <v>0.129810108514752</v>
      </c>
      <c r="AA1054" s="17">
        <v>0</v>
      </c>
      <c r="AB1054" s="17">
        <v>0</v>
      </c>
      <c r="AC1054" s="17">
        <v>0</v>
      </c>
      <c r="AD1054" s="17">
        <v>0.62134068616776705</v>
      </c>
      <c r="AE1054" s="17">
        <v>0</v>
      </c>
      <c r="AF1054" s="17">
        <v>0</v>
      </c>
      <c r="AG1054" s="17">
        <v>0</v>
      </c>
      <c r="AH1054" s="17">
        <v>0</v>
      </c>
      <c r="AI1054" s="17">
        <v>0</v>
      </c>
      <c r="AJ1054" s="17"/>
      <c r="AK1054" s="17">
        <v>5.22218249646932E-2</v>
      </c>
      <c r="AL1054" s="17">
        <v>0</v>
      </c>
      <c r="AM1054" s="17">
        <v>0</v>
      </c>
      <c r="AN1054" s="17">
        <v>0</v>
      </c>
      <c r="AO1054" s="17">
        <v>0.49351310054014202</v>
      </c>
      <c r="AP1054" s="17">
        <v>0</v>
      </c>
      <c r="AQ1054" s="17">
        <v>0</v>
      </c>
      <c r="AR1054" s="17"/>
      <c r="AS1054" s="17">
        <v>8.3559859207270201E-2</v>
      </c>
      <c r="AT1054" s="17" t="s">
        <v>107</v>
      </c>
      <c r="AU1054" s="17"/>
      <c r="AV1054" s="17">
        <v>0.127825707597928</v>
      </c>
      <c r="AW1054" s="17">
        <v>0</v>
      </c>
      <c r="AX1054" s="17" t="s">
        <v>107</v>
      </c>
      <c r="AY1054" s="17"/>
      <c r="AZ1054" s="17">
        <v>4.6789041252792998E-2</v>
      </c>
      <c r="BA1054" s="17">
        <v>0.100005384627167</v>
      </c>
      <c r="BB1054" s="17"/>
      <c r="BC1054" s="17">
        <v>0.23176571766760401</v>
      </c>
      <c r="BD1054" s="17">
        <v>2.0601628953274099E-2</v>
      </c>
      <c r="BE1054" s="17"/>
      <c r="BF1054" s="17">
        <v>8.4548266662850993E-2</v>
      </c>
      <c r="BG1054" s="17">
        <v>0</v>
      </c>
      <c r="BH1054" s="17"/>
      <c r="BI1054" s="17">
        <v>0</v>
      </c>
      <c r="BJ1054" s="17">
        <v>0.17516235003137201</v>
      </c>
      <c r="BK1054" s="17"/>
      <c r="BL1054" s="17">
        <v>0</v>
      </c>
      <c r="BM1054" s="17">
        <v>3.0193796947795601E-2</v>
      </c>
      <c r="BN1054" s="17">
        <v>0.17854271901205801</v>
      </c>
      <c r="BO1054" s="17">
        <v>0</v>
      </c>
    </row>
    <row r="1055" spans="2:67" x14ac:dyDescent="0.35">
      <c r="C1055" s="17"/>
      <c r="D1055" s="17"/>
      <c r="E1055" s="17"/>
      <c r="F1055" s="17"/>
      <c r="G1055" s="17"/>
      <c r="H1055" s="17"/>
      <c r="I1055" s="17"/>
      <c r="J1055" s="17"/>
      <c r="K1055" s="17"/>
      <c r="L1055" s="17"/>
      <c r="M1055" s="17"/>
      <c r="N1055" s="17"/>
      <c r="O1055" s="17"/>
      <c r="P1055" s="17"/>
      <c r="Q1055" s="17"/>
      <c r="R1055" s="17"/>
      <c r="S1055" s="17"/>
      <c r="T1055" s="17"/>
      <c r="U1055" s="17"/>
      <c r="V1055" s="17"/>
      <c r="W1055" s="17"/>
      <c r="X1055" s="17"/>
      <c r="Y1055" s="17"/>
      <c r="Z1055" s="17"/>
      <c r="AA1055" s="17"/>
      <c r="AB1055" s="17"/>
      <c r="AC1055" s="17"/>
      <c r="AD1055" s="17"/>
      <c r="AE1055" s="17"/>
      <c r="AF1055" s="17"/>
      <c r="AG1055" s="17"/>
      <c r="AH1055" s="17"/>
      <c r="AI1055" s="17"/>
      <c r="AJ1055" s="17"/>
      <c r="AK1055" s="17"/>
      <c r="AL1055" s="17"/>
      <c r="AM1055" s="17"/>
      <c r="AN1055" s="17"/>
      <c r="AO1055" s="17"/>
      <c r="AP1055" s="17"/>
      <c r="AQ1055" s="17"/>
      <c r="AR1055" s="17"/>
      <c r="AS1055" s="17"/>
      <c r="AT1055" s="17"/>
      <c r="AU1055" s="17"/>
      <c r="AV1055" s="17"/>
      <c r="AW1055" s="17"/>
      <c r="AX1055" s="17"/>
      <c r="AY1055" s="17"/>
      <c r="AZ1055" s="17"/>
      <c r="BA1055" s="17"/>
      <c r="BB1055" s="17"/>
      <c r="BC1055" s="17"/>
      <c r="BD1055" s="17"/>
      <c r="BE1055" s="17"/>
      <c r="BF1055" s="17"/>
      <c r="BG1055" s="17"/>
      <c r="BH1055" s="17"/>
      <c r="BI1055" s="17"/>
      <c r="BJ1055" s="17"/>
      <c r="BK1055" s="17"/>
      <c r="BL1055" s="17"/>
      <c r="BM1055" s="17"/>
      <c r="BN1055" s="17"/>
      <c r="BO1055" s="17"/>
    </row>
    <row r="1056" spans="2:67" x14ac:dyDescent="0.35">
      <c r="B1056" s="6" t="s">
        <v>512</v>
      </c>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c r="AO1056" s="17"/>
      <c r="AP1056" s="17"/>
      <c r="AQ1056" s="17"/>
      <c r="AR1056" s="17"/>
      <c r="AS1056" s="17"/>
      <c r="AT1056" s="17"/>
      <c r="AU1056" s="17"/>
      <c r="AV1056" s="17"/>
      <c r="AW1056" s="17"/>
      <c r="AX1056" s="17"/>
      <c r="AY1056" s="17"/>
      <c r="AZ1056" s="17"/>
      <c r="BA1056" s="17"/>
      <c r="BB1056" s="17"/>
      <c r="BC1056" s="17"/>
      <c r="BD1056" s="17"/>
      <c r="BE1056" s="17"/>
      <c r="BF1056" s="17"/>
      <c r="BG1056" s="17"/>
      <c r="BH1056" s="17"/>
      <c r="BI1056" s="17"/>
      <c r="BJ1056" s="17"/>
      <c r="BK1056" s="17"/>
      <c r="BL1056" s="17"/>
      <c r="BM1056" s="17"/>
      <c r="BN1056" s="17"/>
      <c r="BO1056" s="17"/>
    </row>
    <row r="1057" spans="2:67" x14ac:dyDescent="0.35">
      <c r="B1057" s="24" t="s">
        <v>723</v>
      </c>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c r="AO1057" s="17"/>
      <c r="AP1057" s="17"/>
      <c r="AQ1057" s="17"/>
      <c r="AR1057" s="17"/>
      <c r="AS1057" s="17"/>
      <c r="AT1057" s="17"/>
      <c r="AU1057" s="17"/>
      <c r="AV1057" s="17"/>
      <c r="AW1057" s="17"/>
      <c r="AX1057" s="17"/>
      <c r="AY1057" s="17"/>
      <c r="AZ1057" s="17"/>
      <c r="BA1057" s="17"/>
      <c r="BB1057" s="17"/>
      <c r="BC1057" s="17"/>
      <c r="BD1057" s="17"/>
      <c r="BE1057" s="17"/>
      <c r="BF1057" s="17"/>
      <c r="BG1057" s="17"/>
      <c r="BH1057" s="17"/>
      <c r="BI1057" s="17"/>
      <c r="BJ1057" s="17"/>
      <c r="BK1057" s="17"/>
      <c r="BL1057" s="17"/>
      <c r="BM1057" s="17"/>
      <c r="BN1057" s="17"/>
      <c r="BO1057" s="17"/>
    </row>
    <row r="1058" spans="2:67" x14ac:dyDescent="0.35">
      <c r="B1058" t="s">
        <v>505</v>
      </c>
      <c r="C1058" s="17">
        <v>0.25571186620487601</v>
      </c>
      <c r="D1058" s="17">
        <v>5.4519860033273304E-3</v>
      </c>
      <c r="E1058" s="17">
        <v>0.193383199908328</v>
      </c>
      <c r="F1058" s="17">
        <v>5.5900725349746199E-3</v>
      </c>
      <c r="G1058" s="17">
        <v>0</v>
      </c>
      <c r="H1058" s="17" t="s">
        <v>107</v>
      </c>
      <c r="I1058" s="17">
        <v>1.13293068105526E-2</v>
      </c>
      <c r="J1058" s="17">
        <v>0.96178910931894801</v>
      </c>
      <c r="K1058" s="17" t="s">
        <v>107</v>
      </c>
      <c r="L1058" s="17">
        <v>7.6751980094041496E-3</v>
      </c>
      <c r="M1058" s="17">
        <v>0.22761966518912999</v>
      </c>
      <c r="N1058" s="17">
        <v>0.50051690673027405</v>
      </c>
      <c r="O1058" s="17">
        <v>0.96517183254771899</v>
      </c>
      <c r="P1058" s="17">
        <v>0</v>
      </c>
      <c r="Q1058" s="17">
        <v>1</v>
      </c>
      <c r="R1058" s="17">
        <v>0</v>
      </c>
      <c r="S1058" s="17">
        <v>1</v>
      </c>
      <c r="T1058" s="17"/>
      <c r="U1058" s="17">
        <v>0.29649227567013298</v>
      </c>
      <c r="V1058" s="17">
        <v>0.102283965035565</v>
      </c>
      <c r="W1058" s="17">
        <v>0.16371926955504901</v>
      </c>
      <c r="X1058" s="17">
        <v>0.389323008330899</v>
      </c>
      <c r="Y1058" s="17"/>
      <c r="Z1058" s="17">
        <v>0</v>
      </c>
      <c r="AA1058" s="17">
        <v>0.48585291394461</v>
      </c>
      <c r="AB1058" s="17">
        <v>1.5157558908771101E-3</v>
      </c>
      <c r="AC1058" s="17">
        <v>0.39205776741229498</v>
      </c>
      <c r="AD1058" s="17">
        <v>0.183743027044761</v>
      </c>
      <c r="AE1058" s="17">
        <v>0.35384294637950903</v>
      </c>
      <c r="AF1058" s="17">
        <v>5.85132836354564E-3</v>
      </c>
      <c r="AG1058" s="17">
        <v>1.0889885324682E-2</v>
      </c>
      <c r="AH1058" s="17">
        <v>0.21548288674482199</v>
      </c>
      <c r="AI1058" s="17">
        <v>0.49903912749296198</v>
      </c>
      <c r="AJ1058" s="17"/>
      <c r="AK1058" s="17">
        <v>0.18076842774318</v>
      </c>
      <c r="AL1058" s="17">
        <v>3.0076369410391001E-2</v>
      </c>
      <c r="AM1058" s="17">
        <v>0.14779649096320399</v>
      </c>
      <c r="AN1058" s="17">
        <v>0.17737405724829799</v>
      </c>
      <c r="AO1058" s="17">
        <v>2.63803758909711E-2</v>
      </c>
      <c r="AP1058" s="17">
        <v>0.80983201243323899</v>
      </c>
      <c r="AQ1058" s="17">
        <v>0.95136763739458097</v>
      </c>
      <c r="AR1058" s="17"/>
      <c r="AS1058" s="17">
        <v>0.25571186620487601</v>
      </c>
      <c r="AT1058" s="17" t="s">
        <v>107</v>
      </c>
      <c r="AU1058" s="17"/>
      <c r="AV1058" s="17">
        <v>0.25739921347261902</v>
      </c>
      <c r="AW1058" s="17">
        <v>0.25252669060670202</v>
      </c>
      <c r="AX1058" s="17" t="s">
        <v>107</v>
      </c>
      <c r="AY1058" s="17"/>
      <c r="AZ1058" s="17">
        <v>0.19302490886572801</v>
      </c>
      <c r="BA1058" s="17">
        <v>0.28374822785702197</v>
      </c>
      <c r="BB1058" s="17"/>
      <c r="BC1058" s="17">
        <v>0.35072786699365299</v>
      </c>
      <c r="BD1058" s="17">
        <v>0.21534882443568201</v>
      </c>
      <c r="BE1058" s="17"/>
      <c r="BF1058" s="17">
        <v>0.254131415372636</v>
      </c>
      <c r="BG1058" s="17">
        <v>0.389323008330899</v>
      </c>
      <c r="BH1058" s="17"/>
      <c r="BI1058" s="17">
        <v>0.38141759688853799</v>
      </c>
      <c r="BJ1058" s="17">
        <v>0.11790696621187299</v>
      </c>
      <c r="BK1058" s="17"/>
      <c r="BL1058" s="17">
        <v>0.74182332241588</v>
      </c>
      <c r="BM1058" s="17">
        <v>0.31825805531250001</v>
      </c>
      <c r="BN1058" s="17">
        <v>0.25530322007856698</v>
      </c>
      <c r="BO1058" s="17">
        <v>3.1521015566834502E-2</v>
      </c>
    </row>
    <row r="1059" spans="2:67" x14ac:dyDescent="0.35">
      <c r="B1059" t="s">
        <v>506</v>
      </c>
      <c r="C1059" s="17">
        <v>0.24166109596499499</v>
      </c>
      <c r="D1059" s="17">
        <v>0.89365098170631796</v>
      </c>
      <c r="E1059" s="17">
        <v>7.0987584497850795E-2</v>
      </c>
      <c r="F1059" s="17">
        <v>7.4534300466328196E-3</v>
      </c>
      <c r="G1059" s="17">
        <v>1.5048911170133E-2</v>
      </c>
      <c r="H1059" s="17" t="s">
        <v>107</v>
      </c>
      <c r="I1059" s="17">
        <v>0.494335346594724</v>
      </c>
      <c r="J1059" s="17">
        <v>5.5900725349746199E-3</v>
      </c>
      <c r="K1059" s="17" t="s">
        <v>107</v>
      </c>
      <c r="L1059" s="17">
        <v>5.5670026714953399E-2</v>
      </c>
      <c r="M1059" s="17">
        <v>0.47008053291170299</v>
      </c>
      <c r="N1059" s="17">
        <v>0</v>
      </c>
      <c r="O1059" s="17">
        <v>2.8859832095189601E-2</v>
      </c>
      <c r="P1059" s="17">
        <v>3.2412482436642198E-3</v>
      </c>
      <c r="Q1059" s="17">
        <v>0</v>
      </c>
      <c r="R1059" s="17">
        <v>0.79207462635100701</v>
      </c>
      <c r="S1059" s="17">
        <v>0</v>
      </c>
      <c r="T1059" s="17"/>
      <c r="U1059" s="17">
        <v>0.20330027298391201</v>
      </c>
      <c r="V1059" s="17">
        <v>0.35792137005323099</v>
      </c>
      <c r="W1059" s="17">
        <v>0.394539409020708</v>
      </c>
      <c r="X1059" s="17">
        <v>0.28530275072364703</v>
      </c>
      <c r="Y1059" s="17"/>
      <c r="Z1059" s="17">
        <v>0.129810108514752</v>
      </c>
      <c r="AA1059" s="17">
        <v>0.22378543394356501</v>
      </c>
      <c r="AB1059" s="17">
        <v>0.66565616273941497</v>
      </c>
      <c r="AC1059" s="17">
        <v>1.1218232005082299E-3</v>
      </c>
      <c r="AD1059" s="17">
        <v>4.8005119645350501E-2</v>
      </c>
      <c r="AE1059" s="17">
        <v>0.27539878901741999</v>
      </c>
      <c r="AF1059" s="17">
        <v>2.7956985496137399E-2</v>
      </c>
      <c r="AG1059" s="17">
        <v>0.438243587019439</v>
      </c>
      <c r="AH1059" s="17">
        <v>0.72190594435469502</v>
      </c>
      <c r="AI1059" s="17">
        <v>0.24587993998267099</v>
      </c>
      <c r="AJ1059" s="17"/>
      <c r="AK1059" s="17">
        <v>0.198811141635478</v>
      </c>
      <c r="AL1059" s="17">
        <v>1.4636477384040701E-3</v>
      </c>
      <c r="AM1059" s="17">
        <v>0.40677556050727598</v>
      </c>
      <c r="AN1059" s="17">
        <v>0.55660867882211096</v>
      </c>
      <c r="AO1059" s="17">
        <v>1.33531668614865E-2</v>
      </c>
      <c r="AP1059" s="17">
        <v>0.14094016472894499</v>
      </c>
      <c r="AQ1059" s="17">
        <v>3.7456809431067402E-3</v>
      </c>
      <c r="AR1059" s="17"/>
      <c r="AS1059" s="17">
        <v>0.24166109596499499</v>
      </c>
      <c r="AT1059" s="17" t="s">
        <v>107</v>
      </c>
      <c r="AU1059" s="17"/>
      <c r="AV1059" s="17">
        <v>0.248327033178392</v>
      </c>
      <c r="AW1059" s="17">
        <v>0.22907792416807701</v>
      </c>
      <c r="AX1059" s="17" t="s">
        <v>107</v>
      </c>
      <c r="AY1059" s="17"/>
      <c r="AZ1059" s="17">
        <v>0.349141091093853</v>
      </c>
      <c r="BA1059" s="17">
        <v>0.19359131970355201</v>
      </c>
      <c r="BB1059" s="17"/>
      <c r="BC1059" s="17">
        <v>0.23129743185071999</v>
      </c>
      <c r="BD1059" s="17">
        <v>0.24606360716367501</v>
      </c>
      <c r="BE1059" s="17"/>
      <c r="BF1059" s="17">
        <v>0.24114487038315999</v>
      </c>
      <c r="BG1059" s="17">
        <v>0.28530275072364703</v>
      </c>
      <c r="BH1059" s="17"/>
      <c r="BI1059" s="17">
        <v>0.20940578203596799</v>
      </c>
      <c r="BJ1059" s="17">
        <v>0.27702098199452002</v>
      </c>
      <c r="BK1059" s="17"/>
      <c r="BL1059" s="17">
        <v>0.25817667758412</v>
      </c>
      <c r="BM1059" s="17">
        <v>0.30132994483063202</v>
      </c>
      <c r="BN1059" s="17">
        <v>1.7811008046412599E-2</v>
      </c>
      <c r="BO1059" s="17">
        <v>0.67583284038734903</v>
      </c>
    </row>
    <row r="1060" spans="2:67" x14ac:dyDescent="0.35">
      <c r="B1060" t="s">
        <v>507</v>
      </c>
      <c r="C1060" s="17">
        <v>0.38329382933175898</v>
      </c>
      <c r="D1060" s="17">
        <v>2.1807944013309301E-2</v>
      </c>
      <c r="E1060" s="17">
        <v>0.714833747886919</v>
      </c>
      <c r="F1060" s="17">
        <v>0.958062394295632</v>
      </c>
      <c r="G1060" s="17">
        <v>0.98495108882986704</v>
      </c>
      <c r="H1060" s="17" t="s">
        <v>107</v>
      </c>
      <c r="I1060" s="17">
        <v>0.494335346594724</v>
      </c>
      <c r="J1060" s="17">
        <v>3.0757460634418799E-2</v>
      </c>
      <c r="K1060" s="17" t="s">
        <v>107</v>
      </c>
      <c r="L1060" s="17">
        <v>3.83759900470208E-3</v>
      </c>
      <c r="M1060" s="17">
        <v>0.28739397271238998</v>
      </c>
      <c r="N1060" s="17">
        <v>0.49948309326972601</v>
      </c>
      <c r="O1060" s="17">
        <v>5.9683353570918803E-3</v>
      </c>
      <c r="P1060" s="17">
        <v>0.99513812763450404</v>
      </c>
      <c r="Q1060" s="17">
        <v>0</v>
      </c>
      <c r="R1060" s="17">
        <v>0</v>
      </c>
      <c r="S1060" s="17">
        <v>0</v>
      </c>
      <c r="T1060" s="17"/>
      <c r="U1060" s="17">
        <v>0.37250687223170198</v>
      </c>
      <c r="V1060" s="17">
        <v>0.46978001671155001</v>
      </c>
      <c r="W1060" s="17">
        <v>0.27061468475042699</v>
      </c>
      <c r="X1060" s="17">
        <v>0.18701916615533601</v>
      </c>
      <c r="Y1060" s="17"/>
      <c r="Z1060" s="17">
        <v>1.5439474809940199E-3</v>
      </c>
      <c r="AA1060" s="17">
        <v>0.29036165211182502</v>
      </c>
      <c r="AB1060" s="17">
        <v>0.33282808136970798</v>
      </c>
      <c r="AC1060" s="17">
        <v>0.60682040938719695</v>
      </c>
      <c r="AD1060" s="17">
        <v>0.63662517730250801</v>
      </c>
      <c r="AE1060" s="17">
        <v>0.31224328217971398</v>
      </c>
      <c r="AF1060" s="17">
        <v>0.91868196214646802</v>
      </c>
      <c r="AG1060" s="17">
        <v>0.222550622319551</v>
      </c>
      <c r="AH1060" s="17">
        <v>3.5940712206575499E-2</v>
      </c>
      <c r="AI1060" s="17">
        <v>0.19231273359231801</v>
      </c>
      <c r="AJ1060" s="17"/>
      <c r="AK1060" s="17">
        <v>0.27096939816245103</v>
      </c>
      <c r="AL1060" s="17">
        <v>0.96699633511280103</v>
      </c>
      <c r="AM1060" s="17">
        <v>0.43146834532353101</v>
      </c>
      <c r="AN1060" s="17">
        <v>0.26551354850564501</v>
      </c>
      <c r="AO1060" s="17">
        <v>0.85256912794254902</v>
      </c>
      <c r="AP1060" s="17">
        <v>2.5762174868741501E-2</v>
      </c>
      <c r="AQ1060" s="17">
        <v>2.1859093579265801E-3</v>
      </c>
      <c r="AR1060" s="17"/>
      <c r="AS1060" s="17">
        <v>0.38329382933175898</v>
      </c>
      <c r="AT1060" s="17" t="s">
        <v>107</v>
      </c>
      <c r="AU1060" s="17"/>
      <c r="AV1060" s="17">
        <v>0.46384961728678598</v>
      </c>
      <c r="AW1060" s="17">
        <v>0.231230092962179</v>
      </c>
      <c r="AX1060" s="17" t="s">
        <v>107</v>
      </c>
      <c r="AY1060" s="17"/>
      <c r="AZ1060" s="17">
        <v>0.40676143313295798</v>
      </c>
      <c r="BA1060" s="17">
        <v>0.37279808579582602</v>
      </c>
      <c r="BB1060" s="17"/>
      <c r="BC1060" s="17">
        <v>0.40651025950953801</v>
      </c>
      <c r="BD1060" s="17">
        <v>0.37343143001777002</v>
      </c>
      <c r="BE1060" s="17"/>
      <c r="BF1060" s="17">
        <v>0.38561551036695502</v>
      </c>
      <c r="BG1060" s="17">
        <v>0.18701916615533601</v>
      </c>
      <c r="BH1060" s="17"/>
      <c r="BI1060" s="17">
        <v>0.190319755132904</v>
      </c>
      <c r="BJ1060" s="17">
        <v>0.59484164701348496</v>
      </c>
      <c r="BK1060" s="17"/>
      <c r="BL1060" s="17">
        <v>0</v>
      </c>
      <c r="BM1060" s="17">
        <v>0.373574493146687</v>
      </c>
      <c r="BN1060" s="17">
        <v>0.42820481072687799</v>
      </c>
      <c r="BO1060" s="17">
        <v>0.28919313332351099</v>
      </c>
    </row>
    <row r="1061" spans="2:67" x14ac:dyDescent="0.35">
      <c r="B1061" t="s">
        <v>508</v>
      </c>
      <c r="C1061" s="17">
        <v>2.2052442633174199E-2</v>
      </c>
      <c r="D1061" s="17">
        <v>7.9089088277045402E-2</v>
      </c>
      <c r="E1061" s="17">
        <v>2.07954677069014E-2</v>
      </c>
      <c r="F1061" s="17">
        <v>2.8894103122760601E-2</v>
      </c>
      <c r="G1061" s="17">
        <v>0</v>
      </c>
      <c r="H1061" s="17" t="s">
        <v>107</v>
      </c>
      <c r="I1061" s="17">
        <v>0</v>
      </c>
      <c r="J1061" s="17">
        <v>0</v>
      </c>
      <c r="K1061" s="17" t="s">
        <v>107</v>
      </c>
      <c r="L1061" s="17">
        <v>3.83759900470208E-3</v>
      </c>
      <c r="M1061" s="17">
        <v>1.40543824616116E-2</v>
      </c>
      <c r="N1061" s="17">
        <v>0</v>
      </c>
      <c r="O1061" s="17">
        <v>0</v>
      </c>
      <c r="P1061" s="17">
        <v>1.6206241218321099E-3</v>
      </c>
      <c r="Q1061" s="17">
        <v>0</v>
      </c>
      <c r="R1061" s="17">
        <v>0.20792537364899299</v>
      </c>
      <c r="S1061" s="17">
        <v>0</v>
      </c>
      <c r="T1061" s="17"/>
      <c r="U1061" s="17">
        <v>0</v>
      </c>
      <c r="V1061" s="17">
        <v>7.0014648199654694E-2</v>
      </c>
      <c r="W1061" s="17">
        <v>0.171126636673816</v>
      </c>
      <c r="X1061" s="17">
        <v>9.3528540810354999E-2</v>
      </c>
      <c r="Y1061" s="17"/>
      <c r="Z1061" s="17">
        <v>0</v>
      </c>
      <c r="AA1061" s="17">
        <v>0</v>
      </c>
      <c r="AB1061" s="17">
        <v>0</v>
      </c>
      <c r="AC1061" s="17">
        <v>0</v>
      </c>
      <c r="AD1061" s="17">
        <v>0.13162667600738001</v>
      </c>
      <c r="AE1061" s="17">
        <v>5.85149824233566E-2</v>
      </c>
      <c r="AF1061" s="17">
        <v>4.7509723993849097E-2</v>
      </c>
      <c r="AG1061" s="17">
        <v>0.32831590533632699</v>
      </c>
      <c r="AH1061" s="17">
        <v>2.6670456693907101E-2</v>
      </c>
      <c r="AI1061" s="17">
        <v>2.8542949120918201E-2</v>
      </c>
      <c r="AJ1061" s="17"/>
      <c r="AK1061" s="17">
        <v>0</v>
      </c>
      <c r="AL1061" s="17">
        <v>1.4636477384040701E-3</v>
      </c>
      <c r="AM1061" s="17">
        <v>1.39596032059885E-2</v>
      </c>
      <c r="AN1061" s="17">
        <v>0</v>
      </c>
      <c r="AO1061" s="17">
        <v>0.10626705418799701</v>
      </c>
      <c r="AP1061" s="17">
        <v>2.1972255340491399E-2</v>
      </c>
      <c r="AQ1061" s="17">
        <v>4.1477921428268297E-2</v>
      </c>
      <c r="AR1061" s="17"/>
      <c r="AS1061" s="17">
        <v>2.2052442633174199E-2</v>
      </c>
      <c r="AT1061" s="17" t="s">
        <v>107</v>
      </c>
      <c r="AU1061" s="17"/>
      <c r="AV1061" s="17">
        <v>3.0424136062202699E-2</v>
      </c>
      <c r="AW1061" s="17">
        <v>6.2493449926986503E-3</v>
      </c>
      <c r="AX1061" s="17" t="s">
        <v>107</v>
      </c>
      <c r="AY1061" s="17"/>
      <c r="AZ1061" s="17">
        <v>5.0357684581288302E-2</v>
      </c>
      <c r="BA1061" s="17">
        <v>9.3930947625252507E-3</v>
      </c>
      <c r="BB1061" s="17"/>
      <c r="BC1061" s="17">
        <v>1.11194541586005E-2</v>
      </c>
      <c r="BD1061" s="17">
        <v>2.6696804285927099E-2</v>
      </c>
      <c r="BE1061" s="17"/>
      <c r="BF1061" s="17">
        <v>2.12069707881474E-2</v>
      </c>
      <c r="BG1061" s="17">
        <v>9.3528540810354999E-2</v>
      </c>
      <c r="BH1061" s="17"/>
      <c r="BI1061" s="17">
        <v>3.3416142993264598E-2</v>
      </c>
      <c r="BJ1061" s="17">
        <v>9.5949867705336696E-3</v>
      </c>
      <c r="BK1061" s="17"/>
      <c r="BL1061" s="17">
        <v>0</v>
      </c>
      <c r="BM1061" s="17">
        <v>6.8375067101804901E-3</v>
      </c>
      <c r="BN1061" s="17">
        <v>4.7325989385019203E-2</v>
      </c>
      <c r="BO1061" s="17">
        <v>3.4530107223053799E-3</v>
      </c>
    </row>
    <row r="1062" spans="2:67" x14ac:dyDescent="0.35">
      <c r="B1062" t="s">
        <v>509</v>
      </c>
      <c r="C1062" s="17">
        <v>4.21184985774868E-4</v>
      </c>
      <c r="D1062" s="17">
        <v>0</v>
      </c>
      <c r="E1062" s="17">
        <v>0</v>
      </c>
      <c r="F1062" s="17">
        <v>0</v>
      </c>
      <c r="G1062" s="17">
        <v>0</v>
      </c>
      <c r="H1062" s="17" t="s">
        <v>107</v>
      </c>
      <c r="I1062" s="17">
        <v>0</v>
      </c>
      <c r="J1062" s="17">
        <v>0</v>
      </c>
      <c r="K1062" s="17" t="s">
        <v>107</v>
      </c>
      <c r="L1062" s="17">
        <v>1.91879950235104E-3</v>
      </c>
      <c r="M1062" s="17">
        <v>8.5144672516480695E-4</v>
      </c>
      <c r="N1062" s="17">
        <v>0</v>
      </c>
      <c r="O1062" s="17">
        <v>0</v>
      </c>
      <c r="P1062" s="17">
        <v>0</v>
      </c>
      <c r="Q1062" s="17">
        <v>0</v>
      </c>
      <c r="R1062" s="17">
        <v>0</v>
      </c>
      <c r="S1062" s="17">
        <v>0</v>
      </c>
      <c r="T1062" s="17"/>
      <c r="U1062" s="17">
        <v>0</v>
      </c>
      <c r="V1062" s="17">
        <v>0</v>
      </c>
      <c r="W1062" s="17">
        <v>0</v>
      </c>
      <c r="X1062" s="17">
        <v>3.6028118050523202E-2</v>
      </c>
      <c r="Y1062" s="17"/>
      <c r="Z1062" s="17">
        <v>0</v>
      </c>
      <c r="AA1062" s="17">
        <v>0</v>
      </c>
      <c r="AB1062" s="17">
        <v>0</v>
      </c>
      <c r="AC1062" s="17">
        <v>0</v>
      </c>
      <c r="AD1062" s="17">
        <v>0</v>
      </c>
      <c r="AE1062" s="17">
        <v>0</v>
      </c>
      <c r="AF1062" s="17">
        <v>0</v>
      </c>
      <c r="AG1062" s="17">
        <v>0</v>
      </c>
      <c r="AH1062" s="17">
        <v>0</v>
      </c>
      <c r="AI1062" s="17">
        <v>3.4225249811129801E-2</v>
      </c>
      <c r="AJ1062" s="17"/>
      <c r="AK1062" s="17">
        <v>0</v>
      </c>
      <c r="AL1062" s="17">
        <v>0</v>
      </c>
      <c r="AM1062" s="17">
        <v>0</v>
      </c>
      <c r="AN1062" s="17">
        <v>5.03715423946851E-4</v>
      </c>
      <c r="AO1062" s="17">
        <v>1.4302751169964999E-3</v>
      </c>
      <c r="AP1062" s="17">
        <v>0</v>
      </c>
      <c r="AQ1062" s="17">
        <v>1.2228508761178299E-3</v>
      </c>
      <c r="AR1062" s="17"/>
      <c r="AS1062" s="17">
        <v>4.21184985774868E-4</v>
      </c>
      <c r="AT1062" s="17" t="s">
        <v>107</v>
      </c>
      <c r="AU1062" s="17"/>
      <c r="AV1062" s="17">
        <v>0</v>
      </c>
      <c r="AW1062" s="17">
        <v>1.2162484351629099E-3</v>
      </c>
      <c r="AX1062" s="17" t="s">
        <v>107</v>
      </c>
      <c r="AY1062" s="17"/>
      <c r="AZ1062" s="17">
        <v>7.14882326172641E-4</v>
      </c>
      <c r="BA1062" s="17">
        <v>2.89830630719531E-4</v>
      </c>
      <c r="BB1062" s="17"/>
      <c r="BC1062" s="17">
        <v>0</v>
      </c>
      <c r="BD1062" s="17">
        <v>6.0010545214116498E-4</v>
      </c>
      <c r="BE1062" s="17"/>
      <c r="BF1062" s="17">
        <v>0</v>
      </c>
      <c r="BG1062" s="17">
        <v>3.6028118050523202E-2</v>
      </c>
      <c r="BH1062" s="17"/>
      <c r="BI1062" s="17">
        <v>4.2244557367308898E-4</v>
      </c>
      <c r="BJ1062" s="17">
        <v>4.1980306636433802E-4</v>
      </c>
      <c r="BK1062" s="17"/>
      <c r="BL1062" s="17">
        <v>0</v>
      </c>
      <c r="BM1062" s="17">
        <v>0</v>
      </c>
      <c r="BN1062" s="17">
        <v>1.0882617880825099E-3</v>
      </c>
      <c r="BO1062" s="17">
        <v>0</v>
      </c>
    </row>
    <row r="1063" spans="2:67" x14ac:dyDescent="0.35">
      <c r="B1063" t="s">
        <v>83</v>
      </c>
      <c r="C1063" s="17">
        <v>9.6859580879420704E-2</v>
      </c>
      <c r="D1063" s="17">
        <v>0</v>
      </c>
      <c r="E1063" s="17">
        <v>0</v>
      </c>
      <c r="F1063" s="17">
        <v>0</v>
      </c>
      <c r="G1063" s="17">
        <v>0</v>
      </c>
      <c r="H1063" s="17" t="s">
        <v>107</v>
      </c>
      <c r="I1063" s="17">
        <v>0</v>
      </c>
      <c r="J1063" s="17">
        <v>1.8633575116582101E-3</v>
      </c>
      <c r="K1063" s="17" t="s">
        <v>107</v>
      </c>
      <c r="L1063" s="17">
        <v>0.92706077776388696</v>
      </c>
      <c r="M1063" s="17">
        <v>0</v>
      </c>
      <c r="N1063" s="17">
        <v>0</v>
      </c>
      <c r="O1063" s="17">
        <v>0</v>
      </c>
      <c r="P1063" s="17">
        <v>0</v>
      </c>
      <c r="Q1063" s="17">
        <v>0</v>
      </c>
      <c r="R1063" s="17">
        <v>0</v>
      </c>
      <c r="S1063" s="17">
        <v>0</v>
      </c>
      <c r="T1063" s="17"/>
      <c r="U1063" s="17">
        <v>0.127700579114253</v>
      </c>
      <c r="V1063" s="17">
        <v>0</v>
      </c>
      <c r="W1063" s="17">
        <v>0</v>
      </c>
      <c r="X1063" s="17">
        <v>8.7984159292393699E-3</v>
      </c>
      <c r="Y1063" s="17"/>
      <c r="Z1063" s="17">
        <v>0.86864594400425399</v>
      </c>
      <c r="AA1063" s="17">
        <v>0</v>
      </c>
      <c r="AB1063" s="17">
        <v>0</v>
      </c>
      <c r="AC1063" s="17">
        <v>0</v>
      </c>
      <c r="AD1063" s="17">
        <v>0</v>
      </c>
      <c r="AE1063" s="17">
        <v>0</v>
      </c>
      <c r="AF1063" s="17">
        <v>0</v>
      </c>
      <c r="AG1063" s="17">
        <v>0</v>
      </c>
      <c r="AH1063" s="17">
        <v>0</v>
      </c>
      <c r="AI1063" s="17">
        <v>0</v>
      </c>
      <c r="AJ1063" s="17"/>
      <c r="AK1063" s="17">
        <v>0.34945103245889098</v>
      </c>
      <c r="AL1063" s="17">
        <v>0</v>
      </c>
      <c r="AM1063" s="17">
        <v>0</v>
      </c>
      <c r="AN1063" s="17">
        <v>0</v>
      </c>
      <c r="AO1063" s="17">
        <v>0</v>
      </c>
      <c r="AP1063" s="17">
        <v>1.49339262858271E-3</v>
      </c>
      <c r="AQ1063" s="17">
        <v>0</v>
      </c>
      <c r="AR1063" s="17"/>
      <c r="AS1063" s="17">
        <v>9.6859580879420704E-2</v>
      </c>
      <c r="AT1063" s="17" t="s">
        <v>107</v>
      </c>
      <c r="AU1063" s="17"/>
      <c r="AV1063" s="17">
        <v>0</v>
      </c>
      <c r="AW1063" s="17">
        <v>0.27969969883518098</v>
      </c>
      <c r="AX1063" s="17" t="s">
        <v>107</v>
      </c>
      <c r="AY1063" s="17"/>
      <c r="AZ1063" s="17">
        <v>0</v>
      </c>
      <c r="BA1063" s="17">
        <v>0.140179441250356</v>
      </c>
      <c r="BB1063" s="17"/>
      <c r="BC1063" s="17">
        <v>3.4498748748849201E-4</v>
      </c>
      <c r="BD1063" s="17">
        <v>0.13785922864480499</v>
      </c>
      <c r="BE1063" s="17"/>
      <c r="BF1063" s="17">
        <v>9.79012330891018E-2</v>
      </c>
      <c r="BG1063" s="17">
        <v>8.7984159292393699E-3</v>
      </c>
      <c r="BH1063" s="17"/>
      <c r="BI1063" s="17">
        <v>0.18501827737565199</v>
      </c>
      <c r="BJ1063" s="17">
        <v>2.1561494322395401E-4</v>
      </c>
      <c r="BK1063" s="17"/>
      <c r="BL1063" s="17">
        <v>0</v>
      </c>
      <c r="BM1063" s="17">
        <v>0</v>
      </c>
      <c r="BN1063" s="17">
        <v>0.25026670997504202</v>
      </c>
      <c r="BO1063" s="17">
        <v>0</v>
      </c>
    </row>
    <row r="1064" spans="2:67" x14ac:dyDescent="0.35">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c r="AO1064" s="17"/>
      <c r="AP1064" s="17"/>
      <c r="AQ1064" s="17"/>
      <c r="AR1064" s="17"/>
      <c r="AS1064" s="17"/>
      <c r="AT1064" s="17"/>
      <c r="AU1064" s="17"/>
      <c r="AV1064" s="17"/>
      <c r="AW1064" s="17"/>
      <c r="AX1064" s="17"/>
      <c r="AY1064" s="17"/>
      <c r="AZ1064" s="17"/>
      <c r="BA1064" s="17"/>
      <c r="BB1064" s="17"/>
      <c r="BC1064" s="17"/>
      <c r="BD1064" s="17"/>
      <c r="BE1064" s="17"/>
      <c r="BF1064" s="17"/>
      <c r="BG1064" s="17"/>
      <c r="BH1064" s="17"/>
      <c r="BI1064" s="17"/>
      <c r="BJ1064" s="17"/>
      <c r="BK1064" s="17"/>
      <c r="BL1064" s="17"/>
      <c r="BM1064" s="17"/>
      <c r="BN1064" s="17"/>
      <c r="BO1064" s="17"/>
    </row>
    <row r="1065" spans="2:67" x14ac:dyDescent="0.35">
      <c r="B1065" s="6" t="s">
        <v>513</v>
      </c>
      <c r="C1065" s="17"/>
      <c r="D1065" s="17"/>
      <c r="E1065" s="17"/>
      <c r="F1065" s="17"/>
      <c r="G1065" s="17"/>
      <c r="H1065" s="17"/>
      <c r="I1065" s="17"/>
      <c r="J1065" s="17"/>
      <c r="K1065" s="17"/>
      <c r="L1065" s="17"/>
      <c r="M1065" s="17"/>
      <c r="N1065" s="17"/>
      <c r="O1065" s="17"/>
      <c r="P1065" s="17"/>
      <c r="Q1065" s="17"/>
      <c r="R1065" s="17"/>
      <c r="S1065" s="17"/>
      <c r="T1065" s="17"/>
      <c r="U1065" s="17"/>
      <c r="V1065" s="17"/>
      <c r="W1065" s="17"/>
      <c r="X1065" s="17"/>
      <c r="Y1065" s="17"/>
      <c r="Z1065" s="17"/>
      <c r="AA1065" s="17"/>
      <c r="AB1065" s="17"/>
      <c r="AC1065" s="17"/>
      <c r="AD1065" s="17"/>
      <c r="AE1065" s="17"/>
      <c r="AF1065" s="17"/>
      <c r="AG1065" s="17"/>
      <c r="AH1065" s="17"/>
      <c r="AI1065" s="17"/>
      <c r="AJ1065" s="17"/>
      <c r="AK1065" s="17"/>
      <c r="AL1065" s="17"/>
      <c r="AM1065" s="17"/>
      <c r="AN1065" s="17"/>
      <c r="AO1065" s="17"/>
      <c r="AP1065" s="17"/>
      <c r="AQ1065" s="17"/>
      <c r="AR1065" s="17"/>
      <c r="AS1065" s="17"/>
      <c r="AT1065" s="17"/>
      <c r="AU1065" s="17"/>
      <c r="AV1065" s="17"/>
      <c r="AW1065" s="17"/>
      <c r="AX1065" s="17"/>
      <c r="AY1065" s="17"/>
      <c r="AZ1065" s="17"/>
      <c r="BA1065" s="17"/>
      <c r="BB1065" s="17"/>
      <c r="BC1065" s="17"/>
      <c r="BD1065" s="17"/>
      <c r="BE1065" s="17"/>
      <c r="BF1065" s="17"/>
      <c r="BG1065" s="17"/>
      <c r="BH1065" s="17"/>
      <c r="BI1065" s="17"/>
      <c r="BJ1065" s="17"/>
      <c r="BK1065" s="17"/>
      <c r="BL1065" s="17"/>
      <c r="BM1065" s="17"/>
      <c r="BN1065" s="17"/>
      <c r="BO1065" s="17"/>
    </row>
    <row r="1066" spans="2:67" x14ac:dyDescent="0.35">
      <c r="B1066" s="24" t="s">
        <v>723</v>
      </c>
      <c r="C1066" s="17"/>
      <c r="D1066" s="17"/>
      <c r="E1066" s="17"/>
      <c r="F1066" s="17"/>
      <c r="G1066" s="17"/>
      <c r="H1066" s="17"/>
      <c r="I1066" s="17"/>
      <c r="J1066" s="17"/>
      <c r="K1066" s="17"/>
      <c r="L1066" s="17"/>
      <c r="M1066" s="17"/>
      <c r="N1066" s="17"/>
      <c r="O1066" s="17"/>
      <c r="P1066" s="17"/>
      <c r="Q1066" s="17"/>
      <c r="R1066" s="17"/>
      <c r="S1066" s="17"/>
      <c r="T1066" s="17"/>
      <c r="U1066" s="17"/>
      <c r="V1066" s="17"/>
      <c r="W1066" s="17"/>
      <c r="X1066" s="17"/>
      <c r="Y1066" s="17"/>
      <c r="Z1066" s="17"/>
      <c r="AA1066" s="17"/>
      <c r="AB1066" s="17"/>
      <c r="AC1066" s="17"/>
      <c r="AD1066" s="17"/>
      <c r="AE1066" s="17"/>
      <c r="AF1066" s="17"/>
      <c r="AG1066" s="17"/>
      <c r="AH1066" s="17"/>
      <c r="AI1066" s="17"/>
      <c r="AJ1066" s="17"/>
      <c r="AK1066" s="17"/>
      <c r="AL1066" s="17"/>
      <c r="AM1066" s="17"/>
      <c r="AN1066" s="17"/>
      <c r="AO1066" s="17"/>
      <c r="AP1066" s="17"/>
      <c r="AQ1066" s="17"/>
      <c r="AR1066" s="17"/>
      <c r="AS1066" s="17"/>
      <c r="AT1066" s="17"/>
      <c r="AU1066" s="17"/>
      <c r="AV1066" s="17"/>
      <c r="AW1066" s="17"/>
      <c r="AX1066" s="17"/>
      <c r="AY1066" s="17"/>
      <c r="AZ1066" s="17"/>
      <c r="BA1066" s="17"/>
      <c r="BB1066" s="17"/>
      <c r="BC1066" s="17"/>
      <c r="BD1066" s="17"/>
      <c r="BE1066" s="17"/>
      <c r="BF1066" s="17"/>
      <c r="BG1066" s="17"/>
      <c r="BH1066" s="17"/>
      <c r="BI1066" s="17"/>
      <c r="BJ1066" s="17"/>
      <c r="BK1066" s="17"/>
      <c r="BL1066" s="17"/>
      <c r="BM1066" s="17"/>
      <c r="BN1066" s="17"/>
      <c r="BO1066" s="17"/>
    </row>
    <row r="1067" spans="2:67" x14ac:dyDescent="0.35">
      <c r="B1067" t="s">
        <v>505</v>
      </c>
      <c r="C1067" s="17">
        <v>0.25013038595682902</v>
      </c>
      <c r="D1067" s="17">
        <v>0.80365792142261805</v>
      </c>
      <c r="E1067" s="17">
        <v>5.7341209180977702E-3</v>
      </c>
      <c r="F1067" s="17">
        <v>7.4534300466328196E-3</v>
      </c>
      <c r="G1067" s="17">
        <v>0.98495108882986704</v>
      </c>
      <c r="H1067" s="17" t="s">
        <v>107</v>
      </c>
      <c r="I1067" s="17">
        <v>3.7764356035175201E-3</v>
      </c>
      <c r="J1067" s="17">
        <v>5.9651563757179303E-2</v>
      </c>
      <c r="K1067" s="17" t="s">
        <v>107</v>
      </c>
      <c r="L1067" s="17">
        <v>9.5939975117551902E-3</v>
      </c>
      <c r="M1067" s="17">
        <v>0.28334684501966101</v>
      </c>
      <c r="N1067" s="17">
        <v>0.49948309326972601</v>
      </c>
      <c r="O1067" s="17">
        <v>0.96517183254771899</v>
      </c>
      <c r="P1067" s="17">
        <v>0.212139665831833</v>
      </c>
      <c r="Q1067" s="17">
        <v>0</v>
      </c>
      <c r="R1067" s="17">
        <v>2.30425079431812E-2</v>
      </c>
      <c r="S1067" s="17">
        <v>1</v>
      </c>
      <c r="T1067" s="17"/>
      <c r="U1067" s="17">
        <v>0.23090401459847801</v>
      </c>
      <c r="V1067" s="17">
        <v>0.330207070934604</v>
      </c>
      <c r="W1067" s="17">
        <v>0.22325928498440401</v>
      </c>
      <c r="X1067" s="17">
        <v>0.35187535560164701</v>
      </c>
      <c r="Y1067" s="17"/>
      <c r="Z1067" s="17">
        <v>0.129810108514752</v>
      </c>
      <c r="AA1067" s="17">
        <v>0.35615082591307001</v>
      </c>
      <c r="AB1067" s="17">
        <v>6.2381289700869005E-4</v>
      </c>
      <c r="AC1067" s="17">
        <v>0.59391049278560903</v>
      </c>
      <c r="AD1067" s="17">
        <v>1.54016931066482E-2</v>
      </c>
      <c r="AE1067" s="17">
        <v>0.56615005073839797</v>
      </c>
      <c r="AF1067" s="17">
        <v>4.3628834815429597E-3</v>
      </c>
      <c r="AG1067" s="17">
        <v>0.206029436300456</v>
      </c>
      <c r="AH1067" s="17">
        <v>0.19344713124412</v>
      </c>
      <c r="AI1067" s="17">
        <v>0.48598153855165199</v>
      </c>
      <c r="AJ1067" s="17"/>
      <c r="AK1067" s="17">
        <v>5.3109854753031899E-2</v>
      </c>
      <c r="AL1067" s="17">
        <v>0.29435038628800803</v>
      </c>
      <c r="AM1067" s="17">
        <v>0.107452549165093</v>
      </c>
      <c r="AN1067" s="17">
        <v>0.23514370040572999</v>
      </c>
      <c r="AO1067" s="17">
        <v>3.5243621475949602E-2</v>
      </c>
      <c r="AP1067" s="17">
        <v>0.82678685003524399</v>
      </c>
      <c r="AQ1067" s="17">
        <v>0.95084609330802095</v>
      </c>
      <c r="AR1067" s="17"/>
      <c r="AS1067" s="17">
        <v>0.25013038595682902</v>
      </c>
      <c r="AT1067" s="17" t="s">
        <v>107</v>
      </c>
      <c r="AU1067" s="17"/>
      <c r="AV1067" s="17">
        <v>0.19521274066163899</v>
      </c>
      <c r="AW1067" s="17">
        <v>0.35379745381380401</v>
      </c>
      <c r="AX1067" s="17" t="s">
        <v>107</v>
      </c>
      <c r="AY1067" s="17"/>
      <c r="AZ1067" s="17">
        <v>0.35786302562666</v>
      </c>
      <c r="BA1067" s="17">
        <v>0.20194761595600499</v>
      </c>
      <c r="BB1067" s="17"/>
      <c r="BC1067" s="17">
        <v>0.44170879375323102</v>
      </c>
      <c r="BD1067" s="17">
        <v>0.16874738507520101</v>
      </c>
      <c r="BE1067" s="17"/>
      <c r="BF1067" s="17">
        <v>0.248926871643631</v>
      </c>
      <c r="BG1067" s="17">
        <v>0.35187535560164701</v>
      </c>
      <c r="BH1067" s="17"/>
      <c r="BI1067" s="17">
        <v>0.34704671489697397</v>
      </c>
      <c r="BJ1067" s="17">
        <v>0.14388586596040401</v>
      </c>
      <c r="BK1067" s="17"/>
      <c r="BL1067" s="17">
        <v>0.53069297597096199</v>
      </c>
      <c r="BM1067" s="17">
        <v>0.306675365232845</v>
      </c>
      <c r="BN1067" s="17">
        <v>0.25468025889120699</v>
      </c>
      <c r="BO1067" s="17">
        <v>3.3660230742796803E-2</v>
      </c>
    </row>
    <row r="1068" spans="2:67" x14ac:dyDescent="0.35">
      <c r="B1068" t="s">
        <v>506</v>
      </c>
      <c r="C1068" s="17">
        <v>0.38176754154626802</v>
      </c>
      <c r="D1068" s="17">
        <v>0.111801004297009</v>
      </c>
      <c r="E1068" s="17">
        <v>0.190516139449279</v>
      </c>
      <c r="F1068" s="17">
        <v>0.93662172121950404</v>
      </c>
      <c r="G1068" s="17">
        <v>7.5244555850665102E-3</v>
      </c>
      <c r="H1068" s="17" t="s">
        <v>107</v>
      </c>
      <c r="I1068" s="17">
        <v>0.99244712879296504</v>
      </c>
      <c r="J1068" s="17">
        <v>0.90959097560840196</v>
      </c>
      <c r="K1068" s="17" t="s">
        <v>107</v>
      </c>
      <c r="L1068" s="17">
        <v>2.97538128598277E-2</v>
      </c>
      <c r="M1068" s="17">
        <v>0.484560638735897</v>
      </c>
      <c r="N1068" s="17">
        <v>0.50051690673027405</v>
      </c>
      <c r="O1068" s="17">
        <v>3.2838722333250803E-2</v>
      </c>
      <c r="P1068" s="17">
        <v>1.6206241218321099E-3</v>
      </c>
      <c r="Q1068" s="17">
        <v>1</v>
      </c>
      <c r="R1068" s="17">
        <v>0.20792537364899299</v>
      </c>
      <c r="S1068" s="17">
        <v>0</v>
      </c>
      <c r="T1068" s="17"/>
      <c r="U1068" s="17">
        <v>0.321049309767794</v>
      </c>
      <c r="V1068" s="17">
        <v>0.669792929065396</v>
      </c>
      <c r="W1068" s="17">
        <v>0.240997795529245</v>
      </c>
      <c r="X1068" s="17">
        <v>0.38053795773125298</v>
      </c>
      <c r="Y1068" s="17"/>
      <c r="Z1068" s="17">
        <v>0</v>
      </c>
      <c r="AA1068" s="17">
        <v>0.329623852106742</v>
      </c>
      <c r="AB1068" s="17">
        <v>0.66565616273941497</v>
      </c>
      <c r="AC1068" s="17">
        <v>0.39093594421178701</v>
      </c>
      <c r="AD1068" s="17">
        <v>0.288304884185484</v>
      </c>
      <c r="AE1068" s="17">
        <v>0.37279121990621</v>
      </c>
      <c r="AF1068" s="17">
        <v>0.87062133589668</v>
      </c>
      <c r="AG1068" s="17">
        <v>0.30768082988217399</v>
      </c>
      <c r="AH1068" s="17">
        <v>0.45828404953773999</v>
      </c>
      <c r="AI1068" s="17">
        <v>0.40060007050340501</v>
      </c>
      <c r="AJ1068" s="17"/>
      <c r="AK1068" s="17">
        <v>0.31857752316517501</v>
      </c>
      <c r="AL1068" s="17">
        <v>0.70054429434708798</v>
      </c>
      <c r="AM1068" s="17">
        <v>0.46066297057987998</v>
      </c>
      <c r="AN1068" s="17">
        <v>0.49803841531533699</v>
      </c>
      <c r="AO1068" s="17">
        <v>0.45267378648774498</v>
      </c>
      <c r="AP1068" s="17">
        <v>0.11467716509067</v>
      </c>
      <c r="AQ1068" s="17">
        <v>7.8150325078394992E-3</v>
      </c>
      <c r="AR1068" s="17"/>
      <c r="AS1068" s="17">
        <v>0.38176754154626802</v>
      </c>
      <c r="AT1068" s="17" t="s">
        <v>107</v>
      </c>
      <c r="AU1068" s="17"/>
      <c r="AV1068" s="17">
        <v>0.48914521552280299</v>
      </c>
      <c r="AW1068" s="17">
        <v>0.17907260525364099</v>
      </c>
      <c r="AX1068" s="17" t="s">
        <v>107</v>
      </c>
      <c r="AY1068" s="17"/>
      <c r="AZ1068" s="17">
        <v>0.46560395352754902</v>
      </c>
      <c r="BA1068" s="17">
        <v>0.344272214516613</v>
      </c>
      <c r="BB1068" s="17"/>
      <c r="BC1068" s="17">
        <v>0.29372760456726299</v>
      </c>
      <c r="BD1068" s="17">
        <v>0.419167133448062</v>
      </c>
      <c r="BE1068" s="17"/>
      <c r="BF1068" s="17">
        <v>0.381782085967735</v>
      </c>
      <c r="BG1068" s="17">
        <v>0.38053795773125298</v>
      </c>
      <c r="BH1068" s="17"/>
      <c r="BI1068" s="17">
        <v>0.358951621197246</v>
      </c>
      <c r="BJ1068" s="17">
        <v>0.40677949290954901</v>
      </c>
      <c r="BK1068" s="17"/>
      <c r="BL1068" s="17">
        <v>0.46930702402903801</v>
      </c>
      <c r="BM1068" s="17">
        <v>0.40335621308872599</v>
      </c>
      <c r="BN1068" s="17">
        <v>0.27706675866667901</v>
      </c>
      <c r="BO1068" s="17">
        <v>0.60725083866234597</v>
      </c>
    </row>
    <row r="1069" spans="2:67" x14ac:dyDescent="0.35">
      <c r="B1069" t="s">
        <v>507</v>
      </c>
      <c r="C1069" s="17">
        <v>0.13861438406158599</v>
      </c>
      <c r="D1069" s="17">
        <v>8.4541074280372802E-2</v>
      </c>
      <c r="E1069" s="17">
        <v>0.78008721146667204</v>
      </c>
      <c r="F1069" s="17">
        <v>1.8633575116582101E-3</v>
      </c>
      <c r="G1069" s="17">
        <v>7.5244555850665102E-3</v>
      </c>
      <c r="H1069" s="17" t="s">
        <v>107</v>
      </c>
      <c r="I1069" s="17">
        <v>3.7764356035175201E-3</v>
      </c>
      <c r="J1069" s="17">
        <v>2.8894103122760601E-2</v>
      </c>
      <c r="K1069" s="17" t="s">
        <v>107</v>
      </c>
      <c r="L1069" s="17">
        <v>3.1672612362178797E-2</v>
      </c>
      <c r="M1069" s="17">
        <v>0.20611236813413</v>
      </c>
      <c r="N1069" s="17">
        <v>0</v>
      </c>
      <c r="O1069" s="17">
        <v>0</v>
      </c>
      <c r="P1069" s="17">
        <v>3.2412482436642198E-3</v>
      </c>
      <c r="Q1069" s="17">
        <v>0</v>
      </c>
      <c r="R1069" s="17">
        <v>1.58842937154258E-3</v>
      </c>
      <c r="S1069" s="17">
        <v>0</v>
      </c>
      <c r="T1069" s="17"/>
      <c r="U1069" s="17">
        <v>0.16163616416489801</v>
      </c>
      <c r="V1069" s="17">
        <v>0</v>
      </c>
      <c r="W1069" s="17">
        <v>0.29648152763914298</v>
      </c>
      <c r="X1069" s="17">
        <v>0.17413227266477699</v>
      </c>
      <c r="Y1069" s="17"/>
      <c r="Z1069" s="17">
        <v>0</v>
      </c>
      <c r="AA1069" s="17">
        <v>3.7328075524967398E-4</v>
      </c>
      <c r="AB1069" s="17">
        <v>0.33372002436357601</v>
      </c>
      <c r="AC1069" s="17">
        <v>1.5153563002604301E-2</v>
      </c>
      <c r="AD1069" s="17">
        <v>0.66747652213979802</v>
      </c>
      <c r="AE1069" s="17">
        <v>3.9534318830977501E-2</v>
      </c>
      <c r="AF1069" s="17">
        <v>8.3870956488412099E-2</v>
      </c>
      <c r="AG1069" s="17">
        <v>0.15386543472046699</v>
      </c>
      <c r="AH1069" s="17">
        <v>3.7512543623940298E-2</v>
      </c>
      <c r="AI1069" s="17">
        <v>8.81691037196915E-2</v>
      </c>
      <c r="AJ1069" s="17"/>
      <c r="AK1069" s="17">
        <v>7.49324697785293E-3</v>
      </c>
      <c r="AL1069" s="17">
        <v>2.8265511247805601E-3</v>
      </c>
      <c r="AM1069" s="17">
        <v>4.07787135684963E-2</v>
      </c>
      <c r="AN1069" s="17">
        <v>0.25173785031108298</v>
      </c>
      <c r="AO1069" s="17">
        <v>0.49745203758074902</v>
      </c>
      <c r="AP1069" s="17">
        <v>5.8535984874085803E-2</v>
      </c>
      <c r="AQ1069" s="17">
        <v>2.40522216237701E-2</v>
      </c>
      <c r="AR1069" s="17"/>
      <c r="AS1069" s="17">
        <v>0.13861438406158599</v>
      </c>
      <c r="AT1069" s="17" t="s">
        <v>107</v>
      </c>
      <c r="AU1069" s="17"/>
      <c r="AV1069" s="17">
        <v>0.118243282009993</v>
      </c>
      <c r="AW1069" s="17">
        <v>0.17706855316065301</v>
      </c>
      <c r="AX1069" s="17" t="s">
        <v>107</v>
      </c>
      <c r="AY1069" s="17"/>
      <c r="AZ1069" s="17">
        <v>1.7362699818012101E-2</v>
      </c>
      <c r="BA1069" s="17">
        <v>0.19284346479353001</v>
      </c>
      <c r="BB1069" s="17"/>
      <c r="BC1069" s="17">
        <v>0.24016358959249501</v>
      </c>
      <c r="BD1069" s="17">
        <v>9.5476020097137806E-2</v>
      </c>
      <c r="BE1069" s="17"/>
      <c r="BF1069" s="17">
        <v>0.13819425235917601</v>
      </c>
      <c r="BG1069" s="17">
        <v>0.17413227266477699</v>
      </c>
      <c r="BH1069" s="17"/>
      <c r="BI1069" s="17">
        <v>1.1985263487505501E-2</v>
      </c>
      <c r="BJ1069" s="17">
        <v>0.27743155016856402</v>
      </c>
      <c r="BK1069" s="17"/>
      <c r="BL1069" s="17">
        <v>0</v>
      </c>
      <c r="BM1069" s="17">
        <v>0.120247370907478</v>
      </c>
      <c r="BN1069" s="17">
        <v>0.20845850511401401</v>
      </c>
      <c r="BO1069" s="17">
        <v>2.6269181294747402E-3</v>
      </c>
    </row>
    <row r="1070" spans="2:67" x14ac:dyDescent="0.35">
      <c r="B1070" t="s">
        <v>508</v>
      </c>
      <c r="C1070" s="17">
        <v>0.13262050444316101</v>
      </c>
      <c r="D1070" s="17">
        <v>0</v>
      </c>
      <c r="E1070" s="17">
        <v>2.3662528165950301E-2</v>
      </c>
      <c r="F1070" s="17">
        <v>5.4061491222204702E-2</v>
      </c>
      <c r="G1070" s="17">
        <v>0</v>
      </c>
      <c r="H1070" s="17" t="s">
        <v>107</v>
      </c>
      <c r="I1070" s="17">
        <v>0</v>
      </c>
      <c r="J1070" s="17">
        <v>1.8633575116582101E-3</v>
      </c>
      <c r="K1070" s="17" t="s">
        <v>107</v>
      </c>
      <c r="L1070" s="17">
        <v>1.91879950235104E-3</v>
      </c>
      <c r="M1070" s="17">
        <v>2.5554424747728802E-2</v>
      </c>
      <c r="N1070" s="17">
        <v>0</v>
      </c>
      <c r="O1070" s="17">
        <v>1.9894451190306298E-3</v>
      </c>
      <c r="P1070" s="17">
        <v>0.78299846180266996</v>
      </c>
      <c r="Q1070" s="17">
        <v>0</v>
      </c>
      <c r="R1070" s="17">
        <v>0.76744368903628402</v>
      </c>
      <c r="S1070" s="17">
        <v>0</v>
      </c>
      <c r="T1070" s="17"/>
      <c r="U1070" s="17">
        <v>0.158709932354578</v>
      </c>
      <c r="V1070" s="17">
        <v>0</v>
      </c>
      <c r="W1070" s="17">
        <v>0.23926139184720699</v>
      </c>
      <c r="X1070" s="17">
        <v>8.4005628633459103E-2</v>
      </c>
      <c r="Y1070" s="17"/>
      <c r="Z1070" s="17">
        <v>1.5439474809940199E-3</v>
      </c>
      <c r="AA1070" s="17">
        <v>0.31385204122493898</v>
      </c>
      <c r="AB1070" s="17">
        <v>0</v>
      </c>
      <c r="AC1070" s="17">
        <v>0</v>
      </c>
      <c r="AD1070" s="17">
        <v>2.881690056807E-2</v>
      </c>
      <c r="AE1070" s="17">
        <v>0</v>
      </c>
      <c r="AF1070" s="17">
        <v>4.1144824133364802E-2</v>
      </c>
      <c r="AG1070" s="17">
        <v>0.33242429909690402</v>
      </c>
      <c r="AH1070" s="17">
        <v>0.31075627559419999</v>
      </c>
      <c r="AI1070" s="17">
        <v>2.52492872252509E-2</v>
      </c>
      <c r="AJ1070" s="17"/>
      <c r="AK1070" s="17">
        <v>0.27096939816245103</v>
      </c>
      <c r="AL1070" s="17">
        <v>2.2787682401240999E-3</v>
      </c>
      <c r="AM1070" s="17">
        <v>0.39110576668653102</v>
      </c>
      <c r="AN1070" s="17">
        <v>1.5080033967850201E-2</v>
      </c>
      <c r="AO1070" s="17">
        <v>1.46305544555572E-2</v>
      </c>
      <c r="AP1070" s="17">
        <v>0</v>
      </c>
      <c r="AQ1070" s="17">
        <v>1.7286652560369101E-2</v>
      </c>
      <c r="AR1070" s="17"/>
      <c r="AS1070" s="17">
        <v>0.13262050444316101</v>
      </c>
      <c r="AT1070" s="17" t="s">
        <v>107</v>
      </c>
      <c r="AU1070" s="17"/>
      <c r="AV1070" s="17">
        <v>0.197229784728257</v>
      </c>
      <c r="AW1070" s="17">
        <v>1.06587086031613E-2</v>
      </c>
      <c r="AX1070" s="17" t="s">
        <v>107</v>
      </c>
      <c r="AY1070" s="17"/>
      <c r="AZ1070" s="17">
        <v>0.159170321027779</v>
      </c>
      <c r="BA1070" s="17">
        <v>0.12074625992468201</v>
      </c>
      <c r="BB1070" s="17"/>
      <c r="BC1070" s="17">
        <v>2.40295234956058E-2</v>
      </c>
      <c r="BD1070" s="17">
        <v>0.17875023273479401</v>
      </c>
      <c r="BE1070" s="17"/>
      <c r="BF1070" s="17">
        <v>0.13319555694035601</v>
      </c>
      <c r="BG1070" s="17">
        <v>8.4005628633459103E-2</v>
      </c>
      <c r="BH1070" s="17"/>
      <c r="BI1070" s="17">
        <v>9.6786900255786498E-2</v>
      </c>
      <c r="BJ1070" s="17">
        <v>0.17190309096148301</v>
      </c>
      <c r="BK1070" s="17"/>
      <c r="BL1070" s="17">
        <v>0</v>
      </c>
      <c r="BM1070" s="17">
        <v>0.16972105077095101</v>
      </c>
      <c r="BN1070" s="17">
        <v>9.7935314387104407E-3</v>
      </c>
      <c r="BO1070" s="17">
        <v>0.355635919872552</v>
      </c>
    </row>
    <row r="1071" spans="2:67" x14ac:dyDescent="0.35">
      <c r="B1071" t="s">
        <v>509</v>
      </c>
      <c r="C1071" s="17">
        <v>1.10460572089667E-4</v>
      </c>
      <c r="D1071" s="17">
        <v>0</v>
      </c>
      <c r="E1071" s="17">
        <v>0</v>
      </c>
      <c r="F1071" s="17">
        <v>0</v>
      </c>
      <c r="G1071" s="17">
        <v>0</v>
      </c>
      <c r="H1071" s="17" t="s">
        <v>107</v>
      </c>
      <c r="I1071" s="17">
        <v>0</v>
      </c>
      <c r="J1071" s="17">
        <v>0</v>
      </c>
      <c r="K1071" s="17" t="s">
        <v>107</v>
      </c>
      <c r="L1071" s="17">
        <v>0</v>
      </c>
      <c r="M1071" s="17">
        <v>4.2572336258240299E-4</v>
      </c>
      <c r="N1071" s="17">
        <v>0</v>
      </c>
      <c r="O1071" s="17">
        <v>0</v>
      </c>
      <c r="P1071" s="17">
        <v>0</v>
      </c>
      <c r="Q1071" s="17">
        <v>0</v>
      </c>
      <c r="R1071" s="17">
        <v>0</v>
      </c>
      <c r="S1071" s="17">
        <v>0</v>
      </c>
      <c r="T1071" s="17"/>
      <c r="U1071" s="17">
        <v>0</v>
      </c>
      <c r="V1071" s="17">
        <v>0</v>
      </c>
      <c r="W1071" s="17">
        <v>0</v>
      </c>
      <c r="X1071" s="17">
        <v>9.44878536886418E-3</v>
      </c>
      <c r="Y1071" s="17"/>
      <c r="Z1071" s="17">
        <v>0</v>
      </c>
      <c r="AA1071" s="17">
        <v>0</v>
      </c>
      <c r="AB1071" s="17">
        <v>0</v>
      </c>
      <c r="AC1071" s="17">
        <v>0</v>
      </c>
      <c r="AD1071" s="17">
        <v>0</v>
      </c>
      <c r="AE1071" s="17">
        <v>2.1524410524414499E-2</v>
      </c>
      <c r="AF1071" s="17">
        <v>0</v>
      </c>
      <c r="AG1071" s="17">
        <v>0</v>
      </c>
      <c r="AH1071" s="17">
        <v>0</v>
      </c>
      <c r="AI1071" s="17">
        <v>0</v>
      </c>
      <c r="AJ1071" s="17"/>
      <c r="AK1071" s="17">
        <v>3.9894448259838902E-4</v>
      </c>
      <c r="AL1071" s="17">
        <v>0</v>
      </c>
      <c r="AM1071" s="17">
        <v>0</v>
      </c>
      <c r="AN1071" s="17">
        <v>0</v>
      </c>
      <c r="AO1071" s="17">
        <v>0</v>
      </c>
      <c r="AP1071" s="17">
        <v>0</v>
      </c>
      <c r="AQ1071" s="17">
        <v>0</v>
      </c>
      <c r="AR1071" s="17"/>
      <c r="AS1071" s="17">
        <v>1.10460572089667E-4</v>
      </c>
      <c r="AT1071" s="17" t="s">
        <v>107</v>
      </c>
      <c r="AU1071" s="17"/>
      <c r="AV1071" s="17">
        <v>1.68977077307055E-4</v>
      </c>
      <c r="AW1071" s="17">
        <v>0</v>
      </c>
      <c r="AX1071" s="17" t="s">
        <v>107</v>
      </c>
      <c r="AY1071" s="17"/>
      <c r="AZ1071" s="17">
        <v>0</v>
      </c>
      <c r="BA1071" s="17">
        <v>1.59863393328125E-4</v>
      </c>
      <c r="BB1071" s="17"/>
      <c r="BC1071" s="17">
        <v>3.7048859140537198E-4</v>
      </c>
      <c r="BD1071" s="17">
        <v>0</v>
      </c>
      <c r="BE1071" s="17"/>
      <c r="BF1071" s="17">
        <v>0</v>
      </c>
      <c r="BG1071" s="17">
        <v>9.44878536886418E-3</v>
      </c>
      <c r="BH1071" s="17"/>
      <c r="BI1071" s="17">
        <v>2.1122278683654501E-4</v>
      </c>
      <c r="BJ1071" s="17">
        <v>0</v>
      </c>
      <c r="BK1071" s="17"/>
      <c r="BL1071" s="17">
        <v>0</v>
      </c>
      <c r="BM1071" s="17">
        <v>0</v>
      </c>
      <c r="BN1071" s="17">
        <v>0</v>
      </c>
      <c r="BO1071" s="17">
        <v>8.2609259283063696E-4</v>
      </c>
    </row>
    <row r="1072" spans="2:67" x14ac:dyDescent="0.35">
      <c r="B1072" t="s">
        <v>83</v>
      </c>
      <c r="C1072" s="17">
        <v>9.6756723420066304E-2</v>
      </c>
      <c r="D1072" s="17">
        <v>0</v>
      </c>
      <c r="E1072" s="17">
        <v>0</v>
      </c>
      <c r="F1072" s="17">
        <v>0</v>
      </c>
      <c r="G1072" s="17">
        <v>0</v>
      </c>
      <c r="H1072" s="17" t="s">
        <v>107</v>
      </c>
      <c r="I1072" s="17">
        <v>0</v>
      </c>
      <c r="J1072" s="17">
        <v>0</v>
      </c>
      <c r="K1072" s="17" t="s">
        <v>107</v>
      </c>
      <c r="L1072" s="17">
        <v>0.92706077776388696</v>
      </c>
      <c r="M1072" s="17">
        <v>0</v>
      </c>
      <c r="N1072" s="17">
        <v>0</v>
      </c>
      <c r="O1072" s="17">
        <v>0</v>
      </c>
      <c r="P1072" s="17">
        <v>0</v>
      </c>
      <c r="Q1072" s="17">
        <v>0</v>
      </c>
      <c r="R1072" s="17">
        <v>0</v>
      </c>
      <c r="S1072" s="17">
        <v>0</v>
      </c>
      <c r="T1072" s="17"/>
      <c r="U1072" s="17">
        <v>0.127700579114253</v>
      </c>
      <c r="V1072" s="17">
        <v>0</v>
      </c>
      <c r="W1072" s="17">
        <v>0</v>
      </c>
      <c r="X1072" s="17">
        <v>0</v>
      </c>
      <c r="Y1072" s="17"/>
      <c r="Z1072" s="17">
        <v>0.86864594400425399</v>
      </c>
      <c r="AA1072" s="17">
        <v>0</v>
      </c>
      <c r="AB1072" s="17">
        <v>0</v>
      </c>
      <c r="AC1072" s="17">
        <v>0</v>
      </c>
      <c r="AD1072" s="17">
        <v>0</v>
      </c>
      <c r="AE1072" s="17">
        <v>0</v>
      </c>
      <c r="AF1072" s="17">
        <v>0</v>
      </c>
      <c r="AG1072" s="17">
        <v>0</v>
      </c>
      <c r="AH1072" s="17">
        <v>0</v>
      </c>
      <c r="AI1072" s="17">
        <v>0</v>
      </c>
      <c r="AJ1072" s="17"/>
      <c r="AK1072" s="17">
        <v>0.34945103245889098</v>
      </c>
      <c r="AL1072" s="17">
        <v>0</v>
      </c>
      <c r="AM1072" s="17">
        <v>0</v>
      </c>
      <c r="AN1072" s="17">
        <v>0</v>
      </c>
      <c r="AO1072" s="17">
        <v>0</v>
      </c>
      <c r="AP1072" s="17">
        <v>0</v>
      </c>
      <c r="AQ1072" s="17">
        <v>0</v>
      </c>
      <c r="AR1072" s="17"/>
      <c r="AS1072" s="17">
        <v>9.6756723420066304E-2</v>
      </c>
      <c r="AT1072" s="17" t="s">
        <v>107</v>
      </c>
      <c r="AU1072" s="17"/>
      <c r="AV1072" s="17">
        <v>0</v>
      </c>
      <c r="AW1072" s="17">
        <v>0.27940267916874001</v>
      </c>
      <c r="AX1072" s="17" t="s">
        <v>107</v>
      </c>
      <c r="AY1072" s="17"/>
      <c r="AZ1072" s="17">
        <v>0</v>
      </c>
      <c r="BA1072" s="17">
        <v>0.14003058141584299</v>
      </c>
      <c r="BB1072" s="17"/>
      <c r="BC1072" s="17">
        <v>0</v>
      </c>
      <c r="BD1072" s="17">
        <v>0.13785922864480499</v>
      </c>
      <c r="BE1072" s="17"/>
      <c r="BF1072" s="17">
        <v>9.79012330891018E-2</v>
      </c>
      <c r="BG1072" s="17">
        <v>0</v>
      </c>
      <c r="BH1072" s="17"/>
      <c r="BI1072" s="17">
        <v>0.18501827737565199</v>
      </c>
      <c r="BJ1072" s="17">
        <v>0</v>
      </c>
      <c r="BK1072" s="17"/>
      <c r="BL1072" s="17">
        <v>0</v>
      </c>
      <c r="BM1072" s="17">
        <v>0</v>
      </c>
      <c r="BN1072" s="17">
        <v>0.25000094588938998</v>
      </c>
      <c r="BO1072" s="17">
        <v>0</v>
      </c>
    </row>
    <row r="1073" spans="2:67" x14ac:dyDescent="0.35">
      <c r="C1073" s="17"/>
      <c r="D1073" s="17"/>
      <c r="E1073" s="17"/>
      <c r="F1073" s="17"/>
      <c r="G1073" s="17"/>
      <c r="H1073" s="17"/>
      <c r="I1073" s="17"/>
      <c r="J1073" s="17"/>
      <c r="K1073" s="17"/>
      <c r="L1073" s="17"/>
      <c r="M1073" s="17"/>
      <c r="N1073" s="17"/>
      <c r="O1073" s="17"/>
      <c r="P1073" s="17"/>
      <c r="Q1073" s="17"/>
      <c r="R1073" s="17"/>
      <c r="S1073" s="17"/>
      <c r="T1073" s="17"/>
      <c r="U1073" s="17"/>
      <c r="V1073" s="17"/>
      <c r="W1073" s="17"/>
      <c r="X1073" s="17"/>
      <c r="Y1073" s="17"/>
      <c r="Z1073" s="17"/>
      <c r="AA1073" s="17"/>
      <c r="AB1073" s="17"/>
      <c r="AC1073" s="17"/>
      <c r="AD1073" s="17"/>
      <c r="AE1073" s="17"/>
      <c r="AF1073" s="17"/>
      <c r="AG1073" s="17"/>
      <c r="AH1073" s="17"/>
      <c r="AI1073" s="17"/>
      <c r="AJ1073" s="17"/>
      <c r="AK1073" s="17"/>
      <c r="AL1073" s="17"/>
      <c r="AM1073" s="17"/>
      <c r="AN1073" s="17"/>
      <c r="AO1073" s="17"/>
      <c r="AP1073" s="17"/>
      <c r="AQ1073" s="17"/>
      <c r="AR1073" s="17"/>
      <c r="AS1073" s="17"/>
      <c r="AT1073" s="17"/>
      <c r="AU1073" s="17"/>
      <c r="AV1073" s="17"/>
      <c r="AW1073" s="17"/>
      <c r="AX1073" s="17"/>
      <c r="AY1073" s="17"/>
      <c r="AZ1073" s="17"/>
      <c r="BA1073" s="17"/>
      <c r="BB1073" s="17"/>
      <c r="BC1073" s="17"/>
      <c r="BD1073" s="17"/>
      <c r="BE1073" s="17"/>
      <c r="BF1073" s="17"/>
      <c r="BG1073" s="17"/>
      <c r="BH1073" s="17"/>
      <c r="BI1073" s="17"/>
      <c r="BJ1073" s="17"/>
      <c r="BK1073" s="17"/>
      <c r="BL1073" s="17"/>
      <c r="BM1073" s="17"/>
      <c r="BN1073" s="17"/>
      <c r="BO1073" s="17"/>
    </row>
    <row r="1074" spans="2:67" x14ac:dyDescent="0.35">
      <c r="B1074" s="6" t="s">
        <v>514</v>
      </c>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c r="AO1074" s="17"/>
      <c r="AP1074" s="17"/>
      <c r="AQ1074" s="17"/>
      <c r="AR1074" s="17"/>
      <c r="AS1074" s="17"/>
      <c r="AT1074" s="17"/>
      <c r="AU1074" s="17"/>
      <c r="AV1074" s="17"/>
      <c r="AW1074" s="17"/>
      <c r="AX1074" s="17"/>
      <c r="AY1074" s="17"/>
      <c r="AZ1074" s="17"/>
      <c r="BA1074" s="17"/>
      <c r="BB1074" s="17"/>
      <c r="BC1074" s="17"/>
      <c r="BD1074" s="17"/>
      <c r="BE1074" s="17"/>
      <c r="BF1074" s="17"/>
      <c r="BG1074" s="17"/>
      <c r="BH1074" s="17"/>
      <c r="BI1074" s="17"/>
      <c r="BJ1074" s="17"/>
      <c r="BK1074" s="17"/>
      <c r="BL1074" s="17"/>
      <c r="BM1074" s="17"/>
      <c r="BN1074" s="17"/>
      <c r="BO1074" s="17"/>
    </row>
    <row r="1075" spans="2:67" x14ac:dyDescent="0.35">
      <c r="B1075" s="24" t="s">
        <v>723</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c r="AO1075" s="17"/>
      <c r="AP1075" s="17"/>
      <c r="AQ1075" s="17"/>
      <c r="AR1075" s="17"/>
      <c r="AS1075" s="17"/>
      <c r="AT1075" s="17"/>
      <c r="AU1075" s="17"/>
      <c r="AV1075" s="17"/>
      <c r="AW1075" s="17"/>
      <c r="AX1075" s="17"/>
      <c r="AY1075" s="17"/>
      <c r="AZ1075" s="17"/>
      <c r="BA1075" s="17"/>
      <c r="BB1075" s="17"/>
      <c r="BC1075" s="17"/>
      <c r="BD1075" s="17"/>
      <c r="BE1075" s="17"/>
      <c r="BF1075" s="17"/>
      <c r="BG1075" s="17"/>
      <c r="BH1075" s="17"/>
      <c r="BI1075" s="17"/>
      <c r="BJ1075" s="17"/>
      <c r="BK1075" s="17"/>
      <c r="BL1075" s="17"/>
      <c r="BM1075" s="17"/>
      <c r="BN1075" s="17"/>
      <c r="BO1075" s="17"/>
    </row>
    <row r="1076" spans="2:67" x14ac:dyDescent="0.35">
      <c r="B1076" t="s">
        <v>505</v>
      </c>
      <c r="C1076" s="17">
        <v>0.248447505531741</v>
      </c>
      <c r="D1076" s="17">
        <v>9.5445046287027394E-2</v>
      </c>
      <c r="E1076" s="17">
        <v>2.5096058395474699E-2</v>
      </c>
      <c r="F1076" s="17">
        <v>3.4484175657735198E-2</v>
      </c>
      <c r="G1076" s="17">
        <v>0</v>
      </c>
      <c r="H1076" s="17" t="s">
        <v>107</v>
      </c>
      <c r="I1076" s="17">
        <v>0.49811178219824098</v>
      </c>
      <c r="J1076" s="17">
        <v>5.9651563757179303E-2</v>
      </c>
      <c r="K1076" s="17" t="s">
        <v>107</v>
      </c>
      <c r="L1076" s="17">
        <v>1.1512797014106201E-2</v>
      </c>
      <c r="M1076" s="17">
        <v>0.44650924569712402</v>
      </c>
      <c r="N1076" s="17">
        <v>0</v>
      </c>
      <c r="O1076" s="17">
        <v>0.963182387428688</v>
      </c>
      <c r="P1076" s="17">
        <v>0</v>
      </c>
      <c r="Q1076" s="17">
        <v>1</v>
      </c>
      <c r="R1076" s="17">
        <v>0</v>
      </c>
      <c r="S1076" s="17">
        <v>1</v>
      </c>
      <c r="T1076" s="17"/>
      <c r="U1076" s="17">
        <v>0.25053622262224101</v>
      </c>
      <c r="V1076" s="17">
        <v>0.20924854794322301</v>
      </c>
      <c r="W1076" s="17">
        <v>0.33484590622886501</v>
      </c>
      <c r="X1076" s="17">
        <v>0.37509102892178697</v>
      </c>
      <c r="Y1076" s="17"/>
      <c r="Z1076" s="17">
        <v>0</v>
      </c>
      <c r="AA1076" s="17">
        <v>0.45611170795067102</v>
      </c>
      <c r="AB1076" s="17">
        <v>0.33345189426671601</v>
      </c>
      <c r="AC1076" s="17">
        <v>0</v>
      </c>
      <c r="AD1076" s="17">
        <v>1.63949359292614E-2</v>
      </c>
      <c r="AE1076" s="17">
        <v>0.648222398989309</v>
      </c>
      <c r="AF1076" s="17">
        <v>7.20786993935075E-2</v>
      </c>
      <c r="AG1076" s="17">
        <v>0.20827863228989699</v>
      </c>
      <c r="AH1076" s="17">
        <v>0.243037122936308</v>
      </c>
      <c r="AI1076" s="17">
        <v>0.46253409894712999</v>
      </c>
      <c r="AJ1076" s="17"/>
      <c r="AK1076" s="17">
        <v>9.1548953998509799E-4</v>
      </c>
      <c r="AL1076" s="17">
        <v>0.53620265231953002</v>
      </c>
      <c r="AM1076" s="17">
        <v>5.60895803897967E-3</v>
      </c>
      <c r="AN1076" s="17">
        <v>0.24533550285891001</v>
      </c>
      <c r="AO1076" s="17">
        <v>4.56686939484603E-2</v>
      </c>
      <c r="AP1076" s="17">
        <v>0.86414618474232396</v>
      </c>
      <c r="AQ1076" s="17">
        <v>0.96634500279992697</v>
      </c>
      <c r="AR1076" s="17"/>
      <c r="AS1076" s="17">
        <v>0.248447505531741</v>
      </c>
      <c r="AT1076" s="17" t="s">
        <v>107</v>
      </c>
      <c r="AU1076" s="17"/>
      <c r="AV1076" s="17">
        <v>0.15687137076870999</v>
      </c>
      <c r="AW1076" s="17">
        <v>0.421314155686351</v>
      </c>
      <c r="AX1076" s="17" t="s">
        <v>107</v>
      </c>
      <c r="AY1076" s="17"/>
      <c r="AZ1076" s="17">
        <v>0.334093411855578</v>
      </c>
      <c r="BA1076" s="17">
        <v>0.21014289312680301</v>
      </c>
      <c r="BB1076" s="17"/>
      <c r="BC1076" s="17">
        <v>0.29357053170416197</v>
      </c>
      <c r="BD1076" s="17">
        <v>0.229279127837139</v>
      </c>
      <c r="BE1076" s="17"/>
      <c r="BF1076" s="17">
        <v>0.246949472817142</v>
      </c>
      <c r="BG1076" s="17">
        <v>0.37509102892178697</v>
      </c>
      <c r="BH1076" s="17"/>
      <c r="BI1076" s="17">
        <v>0.27974617235277399</v>
      </c>
      <c r="BJ1076" s="17">
        <v>0.21413634383903499</v>
      </c>
      <c r="BK1076" s="17"/>
      <c r="BL1076" s="17">
        <v>0.78886965355508298</v>
      </c>
      <c r="BM1076" s="17">
        <v>0.30010824975397898</v>
      </c>
      <c r="BN1076" s="17">
        <v>0.15896774464593499</v>
      </c>
      <c r="BO1076" s="17">
        <v>0.320897166357615</v>
      </c>
    </row>
    <row r="1077" spans="2:67" x14ac:dyDescent="0.35">
      <c r="B1077" t="s">
        <v>506</v>
      </c>
      <c r="C1077" s="17">
        <v>0.28608095144208701</v>
      </c>
      <c r="D1077" s="17">
        <v>0.100897032290355</v>
      </c>
      <c r="E1077" s="17">
        <v>6.9554054268326407E-2</v>
      </c>
      <c r="F1077" s="17">
        <v>0.93662172121950404</v>
      </c>
      <c r="G1077" s="17">
        <v>1.5048911170133E-2</v>
      </c>
      <c r="H1077" s="17" t="s">
        <v>107</v>
      </c>
      <c r="I1077" s="17">
        <v>0.50188821780175896</v>
      </c>
      <c r="J1077" s="17">
        <v>3.7267150233164098E-3</v>
      </c>
      <c r="K1077" s="17" t="s">
        <v>107</v>
      </c>
      <c r="L1077" s="17">
        <v>1.91879950235104E-3</v>
      </c>
      <c r="M1077" s="17">
        <v>1.5757275911941201E-2</v>
      </c>
      <c r="N1077" s="17">
        <v>0.50051690673027405</v>
      </c>
      <c r="O1077" s="17">
        <v>3.48281674522814E-2</v>
      </c>
      <c r="P1077" s="17">
        <v>1</v>
      </c>
      <c r="Q1077" s="17">
        <v>0</v>
      </c>
      <c r="R1077" s="17">
        <v>0.79048619697946498</v>
      </c>
      <c r="S1077" s="17">
        <v>0</v>
      </c>
      <c r="T1077" s="17"/>
      <c r="U1077" s="17">
        <v>0.27329803151815701</v>
      </c>
      <c r="V1077" s="17">
        <v>0.31723320301749303</v>
      </c>
      <c r="W1077" s="17">
        <v>0.34058421713769599</v>
      </c>
      <c r="X1077" s="17">
        <v>0.404951481049802</v>
      </c>
      <c r="Y1077" s="17"/>
      <c r="Z1077" s="17">
        <v>1.5439474809940199E-3</v>
      </c>
      <c r="AA1077" s="17">
        <v>0.41418620401778899</v>
      </c>
      <c r="AB1077" s="17">
        <v>8.9194299386842403E-4</v>
      </c>
      <c r="AC1077" s="17">
        <v>0.59391049278560903</v>
      </c>
      <c r="AD1077" s="17">
        <v>2.2758793476475799E-2</v>
      </c>
      <c r="AE1077" s="17">
        <v>0.33228614578941601</v>
      </c>
      <c r="AF1077" s="17">
        <v>0.70225247058587603</v>
      </c>
      <c r="AG1077" s="17">
        <v>0.47988210450859298</v>
      </c>
      <c r="AH1077" s="17">
        <v>0.32728581765314502</v>
      </c>
      <c r="AI1077" s="17">
        <v>0.41610120944707701</v>
      </c>
      <c r="AJ1077" s="17"/>
      <c r="AK1077" s="17">
        <v>0.410065467855383</v>
      </c>
      <c r="AL1077" s="17">
        <v>0.26927859189049402</v>
      </c>
      <c r="AM1077" s="17">
        <v>0.69709407767911202</v>
      </c>
      <c r="AN1077" s="17">
        <v>1.80687067390558E-2</v>
      </c>
      <c r="AO1077" s="17">
        <v>0.36240270350475101</v>
      </c>
      <c r="AP1077" s="17">
        <v>6.9205001305372493E-2</v>
      </c>
      <c r="AQ1077" s="17">
        <v>3.0209661876655702E-2</v>
      </c>
      <c r="AR1077" s="17"/>
      <c r="AS1077" s="17">
        <v>0.28608095144208701</v>
      </c>
      <c r="AT1077" s="17" t="s">
        <v>107</v>
      </c>
      <c r="AU1077" s="17"/>
      <c r="AV1077" s="17">
        <v>0.39113195905977699</v>
      </c>
      <c r="AW1077" s="17">
        <v>8.7778022090151397E-2</v>
      </c>
      <c r="AX1077" s="17" t="s">
        <v>107</v>
      </c>
      <c r="AY1077" s="17"/>
      <c r="AZ1077" s="17">
        <v>0.52492362779889901</v>
      </c>
      <c r="BA1077" s="17">
        <v>0.17926001234182401</v>
      </c>
      <c r="BB1077" s="17"/>
      <c r="BC1077" s="17">
        <v>7.8023616195500495E-2</v>
      </c>
      <c r="BD1077" s="17">
        <v>0.37446424313222798</v>
      </c>
      <c r="BE1077" s="17"/>
      <c r="BF1077" s="17">
        <v>0.28467486341336401</v>
      </c>
      <c r="BG1077" s="17">
        <v>0.404951481049802</v>
      </c>
      <c r="BH1077" s="17"/>
      <c r="BI1077" s="17">
        <v>0.18602415644878501</v>
      </c>
      <c r="BJ1077" s="17">
        <v>0.39576820716768701</v>
      </c>
      <c r="BK1077" s="17"/>
      <c r="BL1077" s="17">
        <v>0.21113034644491699</v>
      </c>
      <c r="BM1077" s="17">
        <v>0.20604958464711601</v>
      </c>
      <c r="BN1077" s="17">
        <v>0.25035572713545301</v>
      </c>
      <c r="BO1077" s="17">
        <v>0.67631898449658301</v>
      </c>
    </row>
    <row r="1078" spans="2:67" x14ac:dyDescent="0.35">
      <c r="B1078" t="s">
        <v>507</v>
      </c>
      <c r="C1078" s="17">
        <v>0.33621031070416502</v>
      </c>
      <c r="D1078" s="17">
        <v>0.80365792142261805</v>
      </c>
      <c r="E1078" s="17">
        <v>0.90534988733619903</v>
      </c>
      <c r="F1078" s="17">
        <v>2.8894103122760601E-2</v>
      </c>
      <c r="G1078" s="17">
        <v>0.98495108882986704</v>
      </c>
      <c r="H1078" s="17" t="s">
        <v>107</v>
      </c>
      <c r="I1078" s="17">
        <v>0</v>
      </c>
      <c r="J1078" s="17">
        <v>0.93103164868453003</v>
      </c>
      <c r="K1078" s="17" t="s">
        <v>107</v>
      </c>
      <c r="L1078" s="17">
        <v>2.97538128598277E-2</v>
      </c>
      <c r="M1078" s="17">
        <v>0.42627911872987101</v>
      </c>
      <c r="N1078" s="17">
        <v>0.49948309326972601</v>
      </c>
      <c r="O1078" s="17">
        <v>0</v>
      </c>
      <c r="P1078" s="17">
        <v>0</v>
      </c>
      <c r="Q1078" s="17">
        <v>0</v>
      </c>
      <c r="R1078" s="17">
        <v>0.20951380302053499</v>
      </c>
      <c r="S1078" s="17">
        <v>0</v>
      </c>
      <c r="T1078" s="17"/>
      <c r="U1078" s="17">
        <v>0.348465166745349</v>
      </c>
      <c r="V1078" s="17">
        <v>0.31552380915182199</v>
      </c>
      <c r="W1078" s="17">
        <v>0.26352490310523802</v>
      </c>
      <c r="X1078" s="17">
        <v>0.16172078366055001</v>
      </c>
      <c r="Y1078" s="17"/>
      <c r="Z1078" s="17">
        <v>0</v>
      </c>
      <c r="AA1078" s="17">
        <v>0.12970208803154001</v>
      </c>
      <c r="AB1078" s="17">
        <v>0.66565616273941497</v>
      </c>
      <c r="AC1078" s="17">
        <v>0.40608950721439102</v>
      </c>
      <c r="AD1078" s="17">
        <v>0.93472390357468205</v>
      </c>
      <c r="AE1078" s="17">
        <v>1.94914552212751E-2</v>
      </c>
      <c r="AF1078" s="17">
        <v>2.944543037814E-2</v>
      </c>
      <c r="AG1078" s="17">
        <v>0.31183926320151001</v>
      </c>
      <c r="AH1078" s="17">
        <v>0.41725970829846598</v>
      </c>
      <c r="AI1078" s="17">
        <v>8.2758460344252105E-2</v>
      </c>
      <c r="AJ1078" s="17"/>
      <c r="AK1078" s="17">
        <v>0.18697470045009601</v>
      </c>
      <c r="AL1078" s="17">
        <v>2.9272954768081502E-3</v>
      </c>
      <c r="AM1078" s="17">
        <v>0.27479997942315298</v>
      </c>
      <c r="AN1078" s="17">
        <v>0.73612674621943797</v>
      </c>
      <c r="AO1078" s="17">
        <v>0.58976372420067202</v>
      </c>
      <c r="AP1078" s="17">
        <v>6.4151868294917702E-2</v>
      </c>
      <c r="AQ1078" s="17">
        <v>3.4453353234178501E-3</v>
      </c>
      <c r="AR1078" s="17"/>
      <c r="AS1078" s="17">
        <v>0.33621031070416502</v>
      </c>
      <c r="AT1078" s="17" t="s">
        <v>107</v>
      </c>
      <c r="AU1078" s="17"/>
      <c r="AV1078" s="17">
        <v>0.40698008566032901</v>
      </c>
      <c r="AW1078" s="17">
        <v>0.20261945801612899</v>
      </c>
      <c r="AX1078" s="17" t="s">
        <v>107</v>
      </c>
      <c r="AY1078" s="17"/>
      <c r="AZ1078" s="17">
        <v>9.2989378239599796E-2</v>
      </c>
      <c r="BA1078" s="17">
        <v>0.44498939830697198</v>
      </c>
      <c r="BB1078" s="17"/>
      <c r="BC1078" s="17">
        <v>0.57956391524843398</v>
      </c>
      <c r="BD1078" s="17">
        <v>0.23283307294039199</v>
      </c>
      <c r="BE1078" s="17"/>
      <c r="BF1078" s="17">
        <v>0.33827430113075102</v>
      </c>
      <c r="BG1078" s="17">
        <v>0.16172078366055001</v>
      </c>
      <c r="BH1078" s="17"/>
      <c r="BI1078" s="17">
        <v>0.34274773364314598</v>
      </c>
      <c r="BJ1078" s="17">
        <v>0.32904366118533601</v>
      </c>
      <c r="BK1078" s="17"/>
      <c r="BL1078" s="17">
        <v>0</v>
      </c>
      <c r="BM1078" s="17">
        <v>0.43345457170331397</v>
      </c>
      <c r="BN1078" s="17">
        <v>0.33237200803000699</v>
      </c>
      <c r="BO1078" s="17">
        <v>0</v>
      </c>
    </row>
    <row r="1079" spans="2:67" x14ac:dyDescent="0.35">
      <c r="B1079" t="s">
        <v>508</v>
      </c>
      <c r="C1079" s="17">
        <v>1.78732449746648E-2</v>
      </c>
      <c r="D1079" s="17">
        <v>0</v>
      </c>
      <c r="E1079" s="17">
        <v>0</v>
      </c>
      <c r="F1079" s="17">
        <v>0</v>
      </c>
      <c r="G1079" s="17">
        <v>0</v>
      </c>
      <c r="H1079" s="17" t="s">
        <v>107</v>
      </c>
      <c r="I1079" s="17">
        <v>0</v>
      </c>
      <c r="J1079" s="17">
        <v>5.5900725349746199E-3</v>
      </c>
      <c r="K1079" s="17" t="s">
        <v>107</v>
      </c>
      <c r="L1079" s="17">
        <v>2.97538128598277E-2</v>
      </c>
      <c r="M1079" s="17">
        <v>5.5727179830531701E-2</v>
      </c>
      <c r="N1079" s="17">
        <v>0</v>
      </c>
      <c r="O1079" s="17">
        <v>0</v>
      </c>
      <c r="P1079" s="17">
        <v>0</v>
      </c>
      <c r="Q1079" s="17">
        <v>0</v>
      </c>
      <c r="R1079" s="17">
        <v>0</v>
      </c>
      <c r="S1079" s="17">
        <v>0</v>
      </c>
      <c r="T1079" s="17"/>
      <c r="U1079" s="17">
        <v>0</v>
      </c>
      <c r="V1079" s="17">
        <v>7.8997219943731004E-2</v>
      </c>
      <c r="W1079" s="17">
        <v>6.10449735282017E-2</v>
      </c>
      <c r="X1079" s="17">
        <v>4.3525795100512903E-2</v>
      </c>
      <c r="Y1079" s="17"/>
      <c r="Z1079" s="17">
        <v>0.129810108514752</v>
      </c>
      <c r="AA1079" s="17">
        <v>0</v>
      </c>
      <c r="AB1079" s="17">
        <v>0</v>
      </c>
      <c r="AC1079" s="17">
        <v>0</v>
      </c>
      <c r="AD1079" s="17">
        <v>2.6122367019580602E-2</v>
      </c>
      <c r="AE1079" s="17">
        <v>0</v>
      </c>
      <c r="AF1079" s="17">
        <v>1.3859937175376199E-3</v>
      </c>
      <c r="AG1079" s="17">
        <v>0</v>
      </c>
      <c r="AH1079" s="17">
        <v>1.2417351112081001E-2</v>
      </c>
      <c r="AI1079" s="17">
        <v>2.4631462655300501E-2</v>
      </c>
      <c r="AJ1079" s="17"/>
      <c r="AK1079" s="17">
        <v>5.2593309695645199E-2</v>
      </c>
      <c r="AL1079" s="17">
        <v>0</v>
      </c>
      <c r="AM1079" s="17">
        <v>2.24969848587552E-2</v>
      </c>
      <c r="AN1079" s="17">
        <v>4.6904418259532097E-4</v>
      </c>
      <c r="AO1079" s="17">
        <v>2.1648783461167701E-3</v>
      </c>
      <c r="AP1079" s="17">
        <v>0</v>
      </c>
      <c r="AQ1079" s="17">
        <v>0</v>
      </c>
      <c r="AR1079" s="17"/>
      <c r="AS1079" s="17">
        <v>1.78732449746648E-2</v>
      </c>
      <c r="AT1079" s="17" t="s">
        <v>107</v>
      </c>
      <c r="AU1079" s="17"/>
      <c r="AV1079" s="17">
        <v>2.2897488398610801E-2</v>
      </c>
      <c r="AW1079" s="17">
        <v>8.3890695122876002E-3</v>
      </c>
      <c r="AX1079" s="17" t="s">
        <v>107</v>
      </c>
      <c r="AY1079" s="17"/>
      <c r="AZ1079" s="17">
        <v>4.7437078277315498E-2</v>
      </c>
      <c r="BA1079" s="17">
        <v>4.6509997504698402E-3</v>
      </c>
      <c r="BB1079" s="17"/>
      <c r="BC1079" s="17">
        <v>3.4498748748849201E-4</v>
      </c>
      <c r="BD1079" s="17">
        <v>2.53192938845621E-2</v>
      </c>
      <c r="BE1079" s="17"/>
      <c r="BF1079" s="17">
        <v>1.7569807749667099E-2</v>
      </c>
      <c r="BG1079" s="17">
        <v>4.3525795100512903E-2</v>
      </c>
      <c r="BH1079" s="17"/>
      <c r="BI1079" s="17">
        <v>6.1348052471316304E-3</v>
      </c>
      <c r="BJ1079" s="17">
        <v>3.0741508847194999E-2</v>
      </c>
      <c r="BK1079" s="17"/>
      <c r="BL1079" s="17">
        <v>0</v>
      </c>
      <c r="BM1079" s="17">
        <v>3.0193796947795601E-2</v>
      </c>
      <c r="BN1079" s="17">
        <v>8.3035742992153497E-3</v>
      </c>
      <c r="BO1079" s="17">
        <v>1.4976970789141401E-3</v>
      </c>
    </row>
    <row r="1080" spans="2:67" x14ac:dyDescent="0.35">
      <c r="B1080" t="s">
        <v>509</v>
      </c>
      <c r="C1080" s="17">
        <v>1.4631263927276299E-2</v>
      </c>
      <c r="D1080" s="17">
        <v>0</v>
      </c>
      <c r="E1080" s="17">
        <v>0</v>
      </c>
      <c r="F1080" s="17">
        <v>0</v>
      </c>
      <c r="G1080" s="17">
        <v>0</v>
      </c>
      <c r="H1080" s="17" t="s">
        <v>107</v>
      </c>
      <c r="I1080" s="17">
        <v>0</v>
      </c>
      <c r="J1080" s="17">
        <v>0</v>
      </c>
      <c r="K1080" s="17" t="s">
        <v>107</v>
      </c>
      <c r="L1080" s="17">
        <v>0</v>
      </c>
      <c r="M1080" s="17">
        <v>5.5727179830531701E-2</v>
      </c>
      <c r="N1080" s="17">
        <v>0</v>
      </c>
      <c r="O1080" s="17">
        <v>1.9894451190306298E-3</v>
      </c>
      <c r="P1080" s="17">
        <v>0</v>
      </c>
      <c r="Q1080" s="17">
        <v>0</v>
      </c>
      <c r="R1080" s="17">
        <v>0</v>
      </c>
      <c r="S1080" s="17">
        <v>0</v>
      </c>
      <c r="T1080" s="17"/>
      <c r="U1080" s="17">
        <v>0</v>
      </c>
      <c r="V1080" s="17">
        <v>7.8997219943731004E-2</v>
      </c>
      <c r="W1080" s="17">
        <v>0</v>
      </c>
      <c r="X1080" s="17">
        <v>1.47109112673481E-2</v>
      </c>
      <c r="Y1080" s="17"/>
      <c r="Z1080" s="17">
        <v>0</v>
      </c>
      <c r="AA1080" s="17">
        <v>0</v>
      </c>
      <c r="AB1080" s="17">
        <v>0</v>
      </c>
      <c r="AC1080" s="17">
        <v>0</v>
      </c>
      <c r="AD1080" s="17">
        <v>0</v>
      </c>
      <c r="AE1080" s="17">
        <v>0</v>
      </c>
      <c r="AF1080" s="17">
        <v>0.19483740592493901</v>
      </c>
      <c r="AG1080" s="17">
        <v>0</v>
      </c>
      <c r="AH1080" s="17">
        <v>0</v>
      </c>
      <c r="AI1080" s="17">
        <v>1.3974768606239699E-2</v>
      </c>
      <c r="AJ1080" s="17"/>
      <c r="AK1080" s="17">
        <v>0</v>
      </c>
      <c r="AL1080" s="17">
        <v>0.19159146031316801</v>
      </c>
      <c r="AM1080" s="17">
        <v>0</v>
      </c>
      <c r="AN1080" s="17">
        <v>0</v>
      </c>
      <c r="AO1080" s="17">
        <v>0</v>
      </c>
      <c r="AP1080" s="17">
        <v>2.4969456573862201E-3</v>
      </c>
      <c r="AQ1080" s="17">
        <v>0</v>
      </c>
      <c r="AR1080" s="17"/>
      <c r="AS1080" s="17">
        <v>1.4631263927276299E-2</v>
      </c>
      <c r="AT1080" s="17" t="s">
        <v>107</v>
      </c>
      <c r="AU1080" s="17"/>
      <c r="AV1080" s="17">
        <v>2.2119096112573001E-2</v>
      </c>
      <c r="AW1080" s="17">
        <v>4.9661552634089497E-4</v>
      </c>
      <c r="AX1080" s="17" t="s">
        <v>107</v>
      </c>
      <c r="AY1080" s="17"/>
      <c r="AZ1080" s="17">
        <v>5.5650382860719303E-4</v>
      </c>
      <c r="BA1080" s="17">
        <v>2.0926115058087901E-2</v>
      </c>
      <c r="BB1080" s="17"/>
      <c r="BC1080" s="17">
        <v>4.8496949364415599E-2</v>
      </c>
      <c r="BD1080" s="17">
        <v>2.45033560873776E-4</v>
      </c>
      <c r="BE1080" s="17"/>
      <c r="BF1080" s="17">
        <v>1.46303217999739E-2</v>
      </c>
      <c r="BG1080" s="17">
        <v>1.47109112673481E-2</v>
      </c>
      <c r="BH1080" s="17"/>
      <c r="BI1080" s="17">
        <v>3.2885493251159502E-4</v>
      </c>
      <c r="BJ1080" s="17">
        <v>3.0310278960747099E-2</v>
      </c>
      <c r="BK1080" s="17"/>
      <c r="BL1080" s="17">
        <v>0</v>
      </c>
      <c r="BM1080" s="17">
        <v>3.0193796947795601E-2</v>
      </c>
      <c r="BN1080" s="17">
        <v>0</v>
      </c>
      <c r="BO1080" s="17">
        <v>1.2861520668879199E-3</v>
      </c>
    </row>
    <row r="1081" spans="2:67" x14ac:dyDescent="0.35">
      <c r="B1081" t="s">
        <v>83</v>
      </c>
      <c r="C1081" s="17">
        <v>9.6756723420066304E-2</v>
      </c>
      <c r="D1081" s="17">
        <v>0</v>
      </c>
      <c r="E1081" s="17">
        <v>0</v>
      </c>
      <c r="F1081" s="17">
        <v>0</v>
      </c>
      <c r="G1081" s="17">
        <v>0</v>
      </c>
      <c r="H1081" s="17" t="s">
        <v>107</v>
      </c>
      <c r="I1081" s="17">
        <v>0</v>
      </c>
      <c r="J1081" s="17">
        <v>0</v>
      </c>
      <c r="K1081" s="17" t="s">
        <v>107</v>
      </c>
      <c r="L1081" s="17">
        <v>0.92706077776388696</v>
      </c>
      <c r="M1081" s="17">
        <v>0</v>
      </c>
      <c r="N1081" s="17">
        <v>0</v>
      </c>
      <c r="O1081" s="17">
        <v>0</v>
      </c>
      <c r="P1081" s="17">
        <v>0</v>
      </c>
      <c r="Q1081" s="17">
        <v>0</v>
      </c>
      <c r="R1081" s="17">
        <v>0</v>
      </c>
      <c r="S1081" s="17">
        <v>0</v>
      </c>
      <c r="T1081" s="17"/>
      <c r="U1081" s="17">
        <v>0.127700579114253</v>
      </c>
      <c r="V1081" s="17">
        <v>0</v>
      </c>
      <c r="W1081" s="17">
        <v>0</v>
      </c>
      <c r="X1081" s="17">
        <v>0</v>
      </c>
      <c r="Y1081" s="17"/>
      <c r="Z1081" s="17">
        <v>0.86864594400425399</v>
      </c>
      <c r="AA1081" s="17">
        <v>0</v>
      </c>
      <c r="AB1081" s="17">
        <v>0</v>
      </c>
      <c r="AC1081" s="17">
        <v>0</v>
      </c>
      <c r="AD1081" s="17">
        <v>0</v>
      </c>
      <c r="AE1081" s="17">
        <v>0</v>
      </c>
      <c r="AF1081" s="17">
        <v>0</v>
      </c>
      <c r="AG1081" s="17">
        <v>0</v>
      </c>
      <c r="AH1081" s="17">
        <v>0</v>
      </c>
      <c r="AI1081" s="17">
        <v>0</v>
      </c>
      <c r="AJ1081" s="17"/>
      <c r="AK1081" s="17">
        <v>0.34945103245889098</v>
      </c>
      <c r="AL1081" s="17">
        <v>0</v>
      </c>
      <c r="AM1081" s="17">
        <v>0</v>
      </c>
      <c r="AN1081" s="17">
        <v>0</v>
      </c>
      <c r="AO1081" s="17">
        <v>0</v>
      </c>
      <c r="AP1081" s="17">
        <v>0</v>
      </c>
      <c r="AQ1081" s="17">
        <v>0</v>
      </c>
      <c r="AR1081" s="17"/>
      <c r="AS1081" s="17">
        <v>9.6756723420066304E-2</v>
      </c>
      <c r="AT1081" s="17" t="s">
        <v>107</v>
      </c>
      <c r="AU1081" s="17"/>
      <c r="AV1081" s="17">
        <v>0</v>
      </c>
      <c r="AW1081" s="17">
        <v>0.27940267916874001</v>
      </c>
      <c r="AX1081" s="17" t="s">
        <v>107</v>
      </c>
      <c r="AY1081" s="17"/>
      <c r="AZ1081" s="17">
        <v>0</v>
      </c>
      <c r="BA1081" s="17">
        <v>0.14003058141584299</v>
      </c>
      <c r="BB1081" s="17"/>
      <c r="BC1081" s="17">
        <v>0</v>
      </c>
      <c r="BD1081" s="17">
        <v>0.13785922864480499</v>
      </c>
      <c r="BE1081" s="17"/>
      <c r="BF1081" s="17">
        <v>9.79012330891018E-2</v>
      </c>
      <c r="BG1081" s="17">
        <v>0</v>
      </c>
      <c r="BH1081" s="17"/>
      <c r="BI1081" s="17">
        <v>0.18501827737565199</v>
      </c>
      <c r="BJ1081" s="17">
        <v>0</v>
      </c>
      <c r="BK1081" s="17"/>
      <c r="BL1081" s="17">
        <v>0</v>
      </c>
      <c r="BM1081" s="17">
        <v>0</v>
      </c>
      <c r="BN1081" s="17">
        <v>0.25000094588938998</v>
      </c>
      <c r="BO1081" s="17">
        <v>0</v>
      </c>
    </row>
    <row r="1082" spans="2:67" x14ac:dyDescent="0.35">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c r="AO1082" s="17"/>
      <c r="AP1082" s="17"/>
      <c r="AQ1082" s="17"/>
      <c r="AR1082" s="17"/>
      <c r="AS1082" s="17"/>
      <c r="AT1082" s="17"/>
      <c r="AU1082" s="17"/>
      <c r="AV1082" s="17"/>
      <c r="AW1082" s="17"/>
      <c r="AX1082" s="17"/>
      <c r="AY1082" s="17"/>
      <c r="AZ1082" s="17"/>
      <c r="BA1082" s="17"/>
      <c r="BB1082" s="17"/>
      <c r="BC1082" s="17"/>
      <c r="BD1082" s="17"/>
      <c r="BE1082" s="17"/>
      <c r="BF1082" s="17"/>
      <c r="BG1082" s="17"/>
      <c r="BH1082" s="17"/>
      <c r="BI1082" s="17"/>
      <c r="BJ1082" s="17"/>
      <c r="BK1082" s="17"/>
      <c r="BL1082" s="17"/>
      <c r="BM1082" s="17"/>
      <c r="BN1082" s="17"/>
      <c r="BO1082" s="17"/>
    </row>
    <row r="1083" spans="2:67" x14ac:dyDescent="0.35">
      <c r="B1083" s="6" t="s">
        <v>515</v>
      </c>
      <c r="C1083" s="17"/>
      <c r="D1083" s="17"/>
      <c r="E1083" s="17"/>
      <c r="F1083" s="17"/>
      <c r="G1083" s="17"/>
      <c r="H1083" s="17"/>
      <c r="I1083" s="17"/>
      <c r="J1083" s="17"/>
      <c r="K1083" s="17"/>
      <c r="L1083" s="17"/>
      <c r="M1083" s="17"/>
      <c r="N1083" s="17"/>
      <c r="O1083" s="17"/>
      <c r="P1083" s="17"/>
      <c r="Q1083" s="17"/>
      <c r="R1083" s="17"/>
      <c r="S1083" s="17"/>
      <c r="T1083" s="17"/>
      <c r="U1083" s="17"/>
      <c r="V1083" s="17"/>
      <c r="W1083" s="17"/>
      <c r="X1083" s="17"/>
      <c r="Y1083" s="17"/>
      <c r="Z1083" s="17"/>
      <c r="AA1083" s="17"/>
      <c r="AB1083" s="17"/>
      <c r="AC1083" s="17"/>
      <c r="AD1083" s="17"/>
      <c r="AE1083" s="17"/>
      <c r="AF1083" s="17"/>
      <c r="AG1083" s="17"/>
      <c r="AH1083" s="17"/>
      <c r="AI1083" s="17"/>
      <c r="AJ1083" s="17"/>
      <c r="AK1083" s="17"/>
      <c r="AL1083" s="17"/>
      <c r="AM1083" s="17"/>
      <c r="AN1083" s="17"/>
      <c r="AO1083" s="17"/>
      <c r="AP1083" s="17"/>
      <c r="AQ1083" s="17"/>
      <c r="AR1083" s="17"/>
      <c r="AS1083" s="17"/>
      <c r="AT1083" s="17"/>
      <c r="AU1083" s="17"/>
      <c r="AV1083" s="17"/>
      <c r="AW1083" s="17"/>
      <c r="AX1083" s="17"/>
      <c r="AY1083" s="17"/>
      <c r="AZ1083" s="17"/>
      <c r="BA1083" s="17"/>
      <c r="BB1083" s="17"/>
      <c r="BC1083" s="17"/>
      <c r="BD1083" s="17"/>
      <c r="BE1083" s="17"/>
      <c r="BF1083" s="17"/>
      <c r="BG1083" s="17"/>
      <c r="BH1083" s="17"/>
      <c r="BI1083" s="17"/>
      <c r="BJ1083" s="17"/>
      <c r="BK1083" s="17"/>
      <c r="BL1083" s="17"/>
      <c r="BM1083" s="17"/>
      <c r="BN1083" s="17"/>
      <c r="BO1083" s="17"/>
    </row>
    <row r="1084" spans="2:67" x14ac:dyDescent="0.35">
      <c r="B1084" s="24" t="s">
        <v>723</v>
      </c>
      <c r="C1084" s="17"/>
      <c r="D1084" s="17"/>
      <c r="E1084" s="17"/>
      <c r="F1084" s="17"/>
      <c r="G1084" s="17"/>
      <c r="H1084" s="17"/>
      <c r="I1084" s="17"/>
      <c r="J1084" s="17"/>
      <c r="K1084" s="17"/>
      <c r="L1084" s="17"/>
      <c r="M1084" s="17"/>
      <c r="N1084" s="17"/>
      <c r="O1084" s="17"/>
      <c r="P1084" s="17"/>
      <c r="Q1084" s="17"/>
      <c r="R1084" s="17"/>
      <c r="S1084" s="17"/>
      <c r="T1084" s="17"/>
      <c r="U1084" s="17"/>
      <c r="V1084" s="17"/>
      <c r="W1084" s="17"/>
      <c r="X1084" s="17"/>
      <c r="Y1084" s="17"/>
      <c r="Z1084" s="17"/>
      <c r="AA1084" s="17"/>
      <c r="AB1084" s="17"/>
      <c r="AC1084" s="17"/>
      <c r="AD1084" s="17"/>
      <c r="AE1084" s="17"/>
      <c r="AF1084" s="17"/>
      <c r="AG1084" s="17"/>
      <c r="AH1084" s="17"/>
      <c r="AI1084" s="17"/>
      <c r="AJ1084" s="17"/>
      <c r="AK1084" s="17"/>
      <c r="AL1084" s="17"/>
      <c r="AM1084" s="17"/>
      <c r="AN1084" s="17"/>
      <c r="AO1084" s="17"/>
      <c r="AP1084" s="17"/>
      <c r="AQ1084" s="17"/>
      <c r="AR1084" s="17"/>
      <c r="AS1084" s="17"/>
      <c r="AT1084" s="17"/>
      <c r="AU1084" s="17"/>
      <c r="AV1084" s="17"/>
      <c r="AW1084" s="17"/>
      <c r="AX1084" s="17"/>
      <c r="AY1084" s="17"/>
      <c r="AZ1084" s="17"/>
      <c r="BA1084" s="17"/>
      <c r="BB1084" s="17"/>
      <c r="BC1084" s="17"/>
      <c r="BD1084" s="17"/>
      <c r="BE1084" s="17"/>
      <c r="BF1084" s="17"/>
      <c r="BG1084" s="17"/>
      <c r="BH1084" s="17"/>
      <c r="BI1084" s="17"/>
      <c r="BJ1084" s="17"/>
      <c r="BK1084" s="17"/>
      <c r="BL1084" s="17"/>
      <c r="BM1084" s="17"/>
      <c r="BN1084" s="17"/>
      <c r="BO1084" s="17"/>
    </row>
    <row r="1085" spans="2:67" x14ac:dyDescent="0.35">
      <c r="B1085" t="s">
        <v>505</v>
      </c>
      <c r="C1085" s="17">
        <v>0.28874695961514901</v>
      </c>
      <c r="D1085" s="17">
        <v>0.80365792142261805</v>
      </c>
      <c r="E1085" s="17">
        <v>0.196250260367377</v>
      </c>
      <c r="F1085" s="17">
        <v>9.3167875582910297E-3</v>
      </c>
      <c r="G1085" s="17">
        <v>0.98495108882986704</v>
      </c>
      <c r="H1085" s="17" t="s">
        <v>107</v>
      </c>
      <c r="I1085" s="17">
        <v>0.99244712879296504</v>
      </c>
      <c r="J1085" s="17">
        <v>3.0757460634418799E-2</v>
      </c>
      <c r="K1085" s="17" t="s">
        <v>107</v>
      </c>
      <c r="L1085" s="17">
        <v>9.5939975117551902E-3</v>
      </c>
      <c r="M1085" s="17">
        <v>0.221443920683489</v>
      </c>
      <c r="N1085" s="17">
        <v>1.0338134605483299E-3</v>
      </c>
      <c r="O1085" s="17">
        <v>0.96517183254771899</v>
      </c>
      <c r="P1085" s="17">
        <v>0.215380914075498</v>
      </c>
      <c r="Q1085" s="17">
        <v>0</v>
      </c>
      <c r="R1085" s="17">
        <v>1.58842937154258E-3</v>
      </c>
      <c r="S1085" s="17">
        <v>1</v>
      </c>
      <c r="T1085" s="17"/>
      <c r="U1085" s="17">
        <v>0.180099747855961</v>
      </c>
      <c r="V1085" s="17">
        <v>0.77199091191288305</v>
      </c>
      <c r="W1085" s="17">
        <v>0.12839283418238401</v>
      </c>
      <c r="X1085" s="17">
        <v>0.41712296123728998</v>
      </c>
      <c r="Y1085" s="17"/>
      <c r="Z1085" s="17">
        <v>0</v>
      </c>
      <c r="AA1085" s="17">
        <v>0.41678306315073899</v>
      </c>
      <c r="AB1085" s="17">
        <v>0.33345189426671601</v>
      </c>
      <c r="AC1085" s="17">
        <v>0.201852725373314</v>
      </c>
      <c r="AD1085" s="17">
        <v>0.18510073284353801</v>
      </c>
      <c r="AE1085" s="17">
        <v>0</v>
      </c>
      <c r="AF1085" s="17">
        <v>5.85132836354564E-3</v>
      </c>
      <c r="AG1085" s="17">
        <v>3.2692348576960302E-2</v>
      </c>
      <c r="AH1085" s="17">
        <v>8.1665019608228695E-2</v>
      </c>
      <c r="AI1085" s="17">
        <v>0.609545331178727</v>
      </c>
      <c r="AJ1085" s="17"/>
      <c r="AK1085" s="17">
        <v>0.139213670267721</v>
      </c>
      <c r="AL1085" s="17">
        <v>0.80102445208180295</v>
      </c>
      <c r="AM1085" s="17">
        <v>0.25248957680634598</v>
      </c>
      <c r="AN1085" s="17">
        <v>0.30862121055011099</v>
      </c>
      <c r="AO1085" s="17">
        <v>6.5911618229923903E-3</v>
      </c>
      <c r="AP1085" s="17">
        <v>3.2763155633857698E-2</v>
      </c>
      <c r="AQ1085" s="17">
        <v>0.95522628713369795</v>
      </c>
      <c r="AR1085" s="17"/>
      <c r="AS1085" s="17">
        <v>0.28874695961514901</v>
      </c>
      <c r="AT1085" s="17" t="s">
        <v>107</v>
      </c>
      <c r="AU1085" s="17"/>
      <c r="AV1085" s="17">
        <v>0.17429150008396399</v>
      </c>
      <c r="AW1085" s="17">
        <v>0.50480250653532699</v>
      </c>
      <c r="AX1085" s="17" t="s">
        <v>107</v>
      </c>
      <c r="AY1085" s="17"/>
      <c r="AZ1085" s="17">
        <v>0.37812773168987401</v>
      </c>
      <c r="BA1085" s="17">
        <v>0.248771951144447</v>
      </c>
      <c r="BB1085" s="17"/>
      <c r="BC1085" s="17">
        <v>0.50588033081546102</v>
      </c>
      <c r="BD1085" s="17">
        <v>0.196508144484137</v>
      </c>
      <c r="BE1085" s="17"/>
      <c r="BF1085" s="17">
        <v>0.28722843387414398</v>
      </c>
      <c r="BG1085" s="17">
        <v>0.41712296123728998</v>
      </c>
      <c r="BH1085" s="17"/>
      <c r="BI1085" s="17">
        <v>0.20913016701074599</v>
      </c>
      <c r="BJ1085" s="17">
        <v>0.37602686390386603</v>
      </c>
      <c r="BK1085" s="17"/>
      <c r="BL1085" s="17">
        <v>0.74182332241588</v>
      </c>
      <c r="BM1085" s="17">
        <v>0.42141161363086699</v>
      </c>
      <c r="BN1085" s="17">
        <v>1.0581678411048699E-2</v>
      </c>
      <c r="BO1085" s="17">
        <v>0.61747160126211698</v>
      </c>
    </row>
    <row r="1086" spans="2:67" x14ac:dyDescent="0.35">
      <c r="B1086" t="s">
        <v>506</v>
      </c>
      <c r="C1086" s="17">
        <v>0.34709865900510001</v>
      </c>
      <c r="D1086" s="17">
        <v>9.5445046287027394E-2</v>
      </c>
      <c r="E1086" s="17">
        <v>4.4457995872851701E-2</v>
      </c>
      <c r="F1086" s="17">
        <v>3.2620818146077001E-2</v>
      </c>
      <c r="G1086" s="17">
        <v>1.5048911170133E-2</v>
      </c>
      <c r="H1086" s="17" t="s">
        <v>107</v>
      </c>
      <c r="I1086" s="17">
        <v>3.7764356035175201E-3</v>
      </c>
      <c r="J1086" s="17">
        <v>0.91145433312005997</v>
      </c>
      <c r="K1086" s="17" t="s">
        <v>107</v>
      </c>
      <c r="L1086" s="17">
        <v>3.3591411864529797E-2</v>
      </c>
      <c r="M1086" s="17">
        <v>0.42010337422423</v>
      </c>
      <c r="N1086" s="17">
        <v>0.49948309326972601</v>
      </c>
      <c r="O1086" s="17">
        <v>3.2838722333250803E-2</v>
      </c>
      <c r="P1086" s="17">
        <v>0.78299846180266996</v>
      </c>
      <c r="Q1086" s="17">
        <v>1</v>
      </c>
      <c r="R1086" s="17">
        <v>0.99841157062845798</v>
      </c>
      <c r="S1086" s="17">
        <v>0</v>
      </c>
      <c r="T1086" s="17"/>
      <c r="U1086" s="17">
        <v>0.41597540970130897</v>
      </c>
      <c r="V1086" s="17">
        <v>7.0014648199654694E-2</v>
      </c>
      <c r="W1086" s="17">
        <v>0.32436191880945398</v>
      </c>
      <c r="X1086" s="17">
        <v>0.31385658764378399</v>
      </c>
      <c r="Y1086" s="17"/>
      <c r="Z1086" s="17">
        <v>1.5439474809940199E-3</v>
      </c>
      <c r="AA1086" s="17">
        <v>0.58284365609401101</v>
      </c>
      <c r="AB1086" s="17">
        <v>0.33282808136970798</v>
      </c>
      <c r="AC1086" s="17">
        <v>0.39093594421178701</v>
      </c>
      <c r="AD1086" s="17">
        <v>0.11622498290073199</v>
      </c>
      <c r="AE1086" s="17">
        <v>0.39228267512748499</v>
      </c>
      <c r="AF1086" s="17">
        <v>5.7402415874277399E-2</v>
      </c>
      <c r="AG1086" s="17">
        <v>0.59880625706086199</v>
      </c>
      <c r="AH1086" s="17">
        <v>0.437243867645705</v>
      </c>
      <c r="AI1086" s="17">
        <v>0.27854252619626502</v>
      </c>
      <c r="AJ1086" s="17"/>
      <c r="AK1086" s="17">
        <v>0.450822336365646</v>
      </c>
      <c r="AL1086" s="17">
        <v>6.0211842186522696E-3</v>
      </c>
      <c r="AM1086" s="17">
        <v>0.38104432948259498</v>
      </c>
      <c r="AN1086" s="17">
        <v>0.42466279123141998</v>
      </c>
      <c r="AO1086" s="17">
        <v>0.106682292444785</v>
      </c>
      <c r="AP1086" s="17">
        <v>0.90098772332562205</v>
      </c>
      <c r="AQ1086" s="17">
        <v>2.7631355870689399E-2</v>
      </c>
      <c r="AR1086" s="17"/>
      <c r="AS1086" s="17">
        <v>0.34709865900510001</v>
      </c>
      <c r="AT1086" s="17" t="s">
        <v>107</v>
      </c>
      <c r="AU1086" s="17"/>
      <c r="AV1086" s="17">
        <v>0.43926983664466301</v>
      </c>
      <c r="AW1086" s="17">
        <v>0.17310875693522901</v>
      </c>
      <c r="AX1086" s="17" t="s">
        <v>107</v>
      </c>
      <c r="AY1086" s="17"/>
      <c r="AZ1086" s="17">
        <v>0.38924557840858498</v>
      </c>
      <c r="BA1086" s="17">
        <v>0.32824870480287199</v>
      </c>
      <c r="BB1086" s="17"/>
      <c r="BC1086" s="17">
        <v>8.5522850343551504E-3</v>
      </c>
      <c r="BD1086" s="17">
        <v>0.49091403031047998</v>
      </c>
      <c r="BE1086" s="17"/>
      <c r="BF1086" s="17">
        <v>0.34749187066778298</v>
      </c>
      <c r="BG1086" s="17">
        <v>0.31385658764378399</v>
      </c>
      <c r="BH1086" s="17"/>
      <c r="BI1086" s="17">
        <v>0.41156416167660298</v>
      </c>
      <c r="BJ1086" s="17">
        <v>0.27642835542919603</v>
      </c>
      <c r="BK1086" s="17"/>
      <c r="BL1086" s="17">
        <v>0.25817667758412</v>
      </c>
      <c r="BM1086" s="17">
        <v>0.37747777878946198</v>
      </c>
      <c r="BN1086" s="17">
        <v>0.29916605567329602</v>
      </c>
      <c r="BO1086" s="17">
        <v>0.37728728554177798</v>
      </c>
    </row>
    <row r="1087" spans="2:67" x14ac:dyDescent="0.35">
      <c r="B1087" t="s">
        <v>507</v>
      </c>
      <c r="C1087" s="17">
        <v>0.32266067399503001</v>
      </c>
      <c r="D1087" s="17">
        <v>9.5445046287027394E-2</v>
      </c>
      <c r="E1087" s="17">
        <v>0.71626727811644397</v>
      </c>
      <c r="F1087" s="17">
        <v>0.92916829117287103</v>
      </c>
      <c r="G1087" s="17">
        <v>0</v>
      </c>
      <c r="H1087" s="17" t="s">
        <v>107</v>
      </c>
      <c r="I1087" s="17">
        <v>3.7764356035175201E-3</v>
      </c>
      <c r="J1087" s="17">
        <v>2.8894103122760601E-2</v>
      </c>
      <c r="K1087" s="17" t="s">
        <v>107</v>
      </c>
      <c r="L1087" s="17">
        <v>0.92706077776388696</v>
      </c>
      <c r="M1087" s="17">
        <v>0.239545430837829</v>
      </c>
      <c r="N1087" s="17">
        <v>0.49948309326972601</v>
      </c>
      <c r="O1087" s="17">
        <v>1.9894451190306298E-3</v>
      </c>
      <c r="P1087" s="17">
        <v>1.6206241218321099E-3</v>
      </c>
      <c r="Q1087" s="17">
        <v>0</v>
      </c>
      <c r="R1087" s="17">
        <v>0</v>
      </c>
      <c r="S1087" s="17">
        <v>0</v>
      </c>
      <c r="T1087" s="17"/>
      <c r="U1087" s="17">
        <v>0.40392484244273003</v>
      </c>
      <c r="V1087" s="17">
        <v>0</v>
      </c>
      <c r="W1087" s="17">
        <v>0.30349261332564398</v>
      </c>
      <c r="X1087" s="17">
        <v>0.185620846217666</v>
      </c>
      <c r="Y1087" s="17"/>
      <c r="Z1087" s="17">
        <v>0.86864594400425399</v>
      </c>
      <c r="AA1087" s="17">
        <v>3.7328075524967398E-4</v>
      </c>
      <c r="AB1087" s="17">
        <v>0.33372002436357601</v>
      </c>
      <c r="AC1087" s="17">
        <v>0.39205776741229498</v>
      </c>
      <c r="AD1087" s="17">
        <v>0.65814346695211401</v>
      </c>
      <c r="AE1087" s="17">
        <v>0.60771732487251495</v>
      </c>
      <c r="AF1087" s="17">
        <v>0.69439912584338903</v>
      </c>
      <c r="AG1087" s="17">
        <v>0.35647569594042</v>
      </c>
      <c r="AH1087" s="17">
        <v>0.217284543477273</v>
      </c>
      <c r="AI1087" s="17">
        <v>5.89959662435771E-2</v>
      </c>
      <c r="AJ1087" s="17"/>
      <c r="AK1087" s="17">
        <v>0.349849976941489</v>
      </c>
      <c r="AL1087" s="17">
        <v>1.36290338637648E-3</v>
      </c>
      <c r="AM1087" s="17">
        <v>0.33045278046716198</v>
      </c>
      <c r="AN1087" s="17">
        <v>0.25991182140281399</v>
      </c>
      <c r="AO1087" s="17">
        <v>0.88379297308206495</v>
      </c>
      <c r="AP1087" s="17">
        <v>3.3028608645273898E-2</v>
      </c>
      <c r="AQ1087" s="17">
        <v>0</v>
      </c>
      <c r="AR1087" s="17"/>
      <c r="AS1087" s="17">
        <v>0.32266067399503001</v>
      </c>
      <c r="AT1087" s="17" t="s">
        <v>107</v>
      </c>
      <c r="AU1087" s="17"/>
      <c r="AV1087" s="17">
        <v>0.33398754421117</v>
      </c>
      <c r="AW1087" s="17">
        <v>0.30127914139303902</v>
      </c>
      <c r="AX1087" s="17" t="s">
        <v>107</v>
      </c>
      <c r="AY1087" s="17"/>
      <c r="AZ1087" s="17">
        <v>0.178442822856304</v>
      </c>
      <c r="BA1087" s="17">
        <v>0.38716123364646399</v>
      </c>
      <c r="BB1087" s="17"/>
      <c r="BC1087" s="17">
        <v>0.42391249450688101</v>
      </c>
      <c r="BD1087" s="17">
        <v>0.27964863995234401</v>
      </c>
      <c r="BE1087" s="17"/>
      <c r="BF1087" s="17">
        <v>0.32428168184223899</v>
      </c>
      <c r="BG1087" s="17">
        <v>0.185620846217666</v>
      </c>
      <c r="BH1087" s="17"/>
      <c r="BI1087" s="17">
        <v>0.37246576790139602</v>
      </c>
      <c r="BJ1087" s="17">
        <v>0.26806184268016803</v>
      </c>
      <c r="BK1087" s="17"/>
      <c r="BL1087" s="17">
        <v>0</v>
      </c>
      <c r="BM1087" s="17">
        <v>0.12538288491311</v>
      </c>
      <c r="BN1087" s="17">
        <v>0.67753708792661604</v>
      </c>
      <c r="BO1087" s="17">
        <v>2.93833725254919E-3</v>
      </c>
    </row>
    <row r="1088" spans="2:67" x14ac:dyDescent="0.35">
      <c r="B1088" t="s">
        <v>508</v>
      </c>
      <c r="C1088" s="17">
        <v>3.8440264917852601E-2</v>
      </c>
      <c r="D1088" s="17">
        <v>5.4519860033273304E-3</v>
      </c>
      <c r="E1088" s="17">
        <v>4.3024465643327202E-2</v>
      </c>
      <c r="F1088" s="17">
        <v>1.8633575116582101E-3</v>
      </c>
      <c r="G1088" s="17">
        <v>0</v>
      </c>
      <c r="H1088" s="17" t="s">
        <v>107</v>
      </c>
      <c r="I1088" s="17">
        <v>0</v>
      </c>
      <c r="J1088" s="17">
        <v>2.8894103122760601E-2</v>
      </c>
      <c r="K1088" s="17" t="s">
        <v>107</v>
      </c>
      <c r="L1088" s="17">
        <v>2.97538128598277E-2</v>
      </c>
      <c r="M1088" s="17">
        <v>0.112731529748811</v>
      </c>
      <c r="N1088" s="17">
        <v>0</v>
      </c>
      <c r="O1088" s="17">
        <v>0</v>
      </c>
      <c r="P1088" s="17">
        <v>0</v>
      </c>
      <c r="Q1088" s="17">
        <v>0</v>
      </c>
      <c r="R1088" s="17">
        <v>0</v>
      </c>
      <c r="S1088" s="17">
        <v>0</v>
      </c>
      <c r="T1088" s="17"/>
      <c r="U1088" s="17">
        <v>0</v>
      </c>
      <c r="V1088" s="17">
        <v>0.15799443988746201</v>
      </c>
      <c r="W1088" s="17">
        <v>0.17959102097856999</v>
      </c>
      <c r="X1088" s="17">
        <v>8.3399604901260402E-2</v>
      </c>
      <c r="Y1088" s="17"/>
      <c r="Z1088" s="17">
        <v>0.129810108514752</v>
      </c>
      <c r="AA1088" s="17">
        <v>0</v>
      </c>
      <c r="AB1088" s="17">
        <v>0</v>
      </c>
      <c r="AC1088" s="17">
        <v>1.5153563002604301E-2</v>
      </c>
      <c r="AD1088" s="17">
        <v>2.6122367019580602E-2</v>
      </c>
      <c r="AE1088" s="17">
        <v>0</v>
      </c>
      <c r="AF1088" s="17">
        <v>0.22279439142107599</v>
      </c>
      <c r="AG1088" s="17">
        <v>1.2025698421757901E-2</v>
      </c>
      <c r="AH1088" s="17">
        <v>0.26380656926879398</v>
      </c>
      <c r="AI1088" s="17">
        <v>5.2916176381430098E-2</v>
      </c>
      <c r="AJ1088" s="17"/>
      <c r="AK1088" s="17">
        <v>6.0114016425144502E-2</v>
      </c>
      <c r="AL1088" s="17">
        <v>0.19159146031316801</v>
      </c>
      <c r="AM1088" s="17">
        <v>2.36045339156261E-2</v>
      </c>
      <c r="AN1088" s="17">
        <v>6.8041768156551202E-3</v>
      </c>
      <c r="AO1088" s="17">
        <v>2.9335726501574502E-3</v>
      </c>
      <c r="AP1088" s="17">
        <v>3.32205123952466E-2</v>
      </c>
      <c r="AQ1088" s="17">
        <v>1.0785553113610701E-3</v>
      </c>
      <c r="AR1088" s="17"/>
      <c r="AS1088" s="17">
        <v>3.8440264917852601E-2</v>
      </c>
      <c r="AT1088" s="17" t="s">
        <v>107</v>
      </c>
      <c r="AU1088" s="17"/>
      <c r="AV1088" s="17">
        <v>5.0231376398151797E-2</v>
      </c>
      <c r="AW1088" s="17">
        <v>1.6182392291176202E-2</v>
      </c>
      <c r="AX1088" s="17" t="s">
        <v>107</v>
      </c>
      <c r="AY1088" s="17"/>
      <c r="AZ1088" s="17">
        <v>5.41838670452367E-2</v>
      </c>
      <c r="BA1088" s="17">
        <v>3.13990343064703E-2</v>
      </c>
      <c r="BB1088" s="17"/>
      <c r="BC1088" s="17">
        <v>5.6280406859705298E-2</v>
      </c>
      <c r="BD1088" s="17">
        <v>3.0861726688611601E-2</v>
      </c>
      <c r="BE1088" s="17"/>
      <c r="BF1088" s="17">
        <v>3.7908452786296003E-2</v>
      </c>
      <c r="BG1088" s="17">
        <v>8.3399604901260402E-2</v>
      </c>
      <c r="BH1088" s="17"/>
      <c r="BI1088" s="17">
        <v>6.8399034112549498E-3</v>
      </c>
      <c r="BJ1088" s="17">
        <v>7.3082159392162296E-2</v>
      </c>
      <c r="BK1088" s="17"/>
      <c r="BL1088" s="17">
        <v>0</v>
      </c>
      <c r="BM1088" s="17">
        <v>7.2697650421600493E-2</v>
      </c>
      <c r="BN1088" s="17">
        <v>8.5748988350564607E-3</v>
      </c>
      <c r="BO1088" s="17">
        <v>2.3027759435553402E-3</v>
      </c>
    </row>
    <row r="1089" spans="2:67" x14ac:dyDescent="0.35">
      <c r="B1089" t="s">
        <v>509</v>
      </c>
      <c r="C1089" s="17">
        <v>3.0534424668686201E-3</v>
      </c>
      <c r="D1089" s="17">
        <v>0</v>
      </c>
      <c r="E1089" s="17">
        <v>0</v>
      </c>
      <c r="F1089" s="17">
        <v>2.70307456111024E-2</v>
      </c>
      <c r="G1089" s="17">
        <v>0</v>
      </c>
      <c r="H1089" s="17" t="s">
        <v>107</v>
      </c>
      <c r="I1089" s="17">
        <v>0</v>
      </c>
      <c r="J1089" s="17">
        <v>0</v>
      </c>
      <c r="K1089" s="17" t="s">
        <v>107</v>
      </c>
      <c r="L1089" s="17">
        <v>0</v>
      </c>
      <c r="M1089" s="17">
        <v>6.1757445056409904E-3</v>
      </c>
      <c r="N1089" s="17">
        <v>0</v>
      </c>
      <c r="O1089" s="17">
        <v>0</v>
      </c>
      <c r="P1089" s="17">
        <v>0</v>
      </c>
      <c r="Q1089" s="17">
        <v>0</v>
      </c>
      <c r="R1089" s="17">
        <v>0</v>
      </c>
      <c r="S1089" s="17">
        <v>0</v>
      </c>
      <c r="T1089" s="17"/>
      <c r="U1089" s="17">
        <v>0</v>
      </c>
      <c r="V1089" s="17">
        <v>0</v>
      </c>
      <c r="W1089" s="17">
        <v>6.4161612703947005E-2</v>
      </c>
      <c r="X1089" s="17">
        <v>0</v>
      </c>
      <c r="Y1089" s="17"/>
      <c r="Z1089" s="17">
        <v>0</v>
      </c>
      <c r="AA1089" s="17">
        <v>0</v>
      </c>
      <c r="AB1089" s="17">
        <v>0</v>
      </c>
      <c r="AC1089" s="17">
        <v>0</v>
      </c>
      <c r="AD1089" s="17">
        <v>1.4408450284035E-2</v>
      </c>
      <c r="AE1089" s="17">
        <v>0</v>
      </c>
      <c r="AF1089" s="17">
        <v>1.9552738497711698E-2</v>
      </c>
      <c r="AG1089" s="17">
        <v>0</v>
      </c>
      <c r="AH1089" s="17">
        <v>0</v>
      </c>
      <c r="AI1089" s="17">
        <v>0</v>
      </c>
      <c r="AJ1089" s="17"/>
      <c r="AK1089" s="17">
        <v>0</v>
      </c>
      <c r="AL1089" s="17">
        <v>0</v>
      </c>
      <c r="AM1089" s="17">
        <v>1.24087793282703E-2</v>
      </c>
      <c r="AN1089" s="17">
        <v>0</v>
      </c>
      <c r="AO1089" s="17">
        <v>0</v>
      </c>
      <c r="AP1089" s="17">
        <v>0</v>
      </c>
      <c r="AQ1089" s="17">
        <v>1.60638016842512E-2</v>
      </c>
      <c r="AR1089" s="17"/>
      <c r="AS1089" s="17">
        <v>3.0534424668686201E-3</v>
      </c>
      <c r="AT1089" s="17" t="s">
        <v>107</v>
      </c>
      <c r="AU1089" s="17"/>
      <c r="AV1089" s="17">
        <v>2.2197426620507799E-3</v>
      </c>
      <c r="AW1089" s="17">
        <v>4.6272028452286097E-3</v>
      </c>
      <c r="AX1089" s="17" t="s">
        <v>107</v>
      </c>
      <c r="AY1089" s="17"/>
      <c r="AZ1089" s="17">
        <v>0</v>
      </c>
      <c r="BA1089" s="17">
        <v>4.41907609974692E-3</v>
      </c>
      <c r="BB1089" s="17"/>
      <c r="BC1089" s="17">
        <v>5.3744827835975704E-3</v>
      </c>
      <c r="BD1089" s="17">
        <v>2.0674585644270098E-3</v>
      </c>
      <c r="BE1089" s="17"/>
      <c r="BF1089" s="17">
        <v>3.0895608295378701E-3</v>
      </c>
      <c r="BG1089" s="17">
        <v>0</v>
      </c>
      <c r="BH1089" s="17"/>
      <c r="BI1089" s="17">
        <v>0</v>
      </c>
      <c r="BJ1089" s="17">
        <v>6.4007785946073401E-3</v>
      </c>
      <c r="BK1089" s="17"/>
      <c r="BL1089" s="17">
        <v>0</v>
      </c>
      <c r="BM1089" s="17">
        <v>3.0300722449604798E-3</v>
      </c>
      <c r="BN1089" s="17">
        <v>4.1402791539826202E-3</v>
      </c>
      <c r="BO1089" s="17">
        <v>0</v>
      </c>
    </row>
    <row r="1090" spans="2:67" x14ac:dyDescent="0.35">
      <c r="B1090" t="s">
        <v>83</v>
      </c>
      <c r="C1090" s="17">
        <v>0</v>
      </c>
      <c r="D1090" s="17">
        <v>0</v>
      </c>
      <c r="E1090" s="17">
        <v>0</v>
      </c>
      <c r="F1090" s="17">
        <v>0</v>
      </c>
      <c r="G1090" s="17">
        <v>0</v>
      </c>
      <c r="H1090" s="17" t="s">
        <v>107</v>
      </c>
      <c r="I1090" s="17">
        <v>0</v>
      </c>
      <c r="J1090" s="17">
        <v>0</v>
      </c>
      <c r="K1090" s="17" t="s">
        <v>107</v>
      </c>
      <c r="L1090" s="17">
        <v>0</v>
      </c>
      <c r="M1090" s="17">
        <v>0</v>
      </c>
      <c r="N1090" s="17">
        <v>0</v>
      </c>
      <c r="O1090" s="17">
        <v>0</v>
      </c>
      <c r="P1090" s="17">
        <v>0</v>
      </c>
      <c r="Q1090" s="17">
        <v>0</v>
      </c>
      <c r="R1090" s="17">
        <v>0</v>
      </c>
      <c r="S1090" s="17">
        <v>0</v>
      </c>
      <c r="T1090" s="17"/>
      <c r="U1090" s="17">
        <v>0</v>
      </c>
      <c r="V1090" s="17">
        <v>0</v>
      </c>
      <c r="W1090" s="17">
        <v>0</v>
      </c>
      <c r="X1090" s="17">
        <v>0</v>
      </c>
      <c r="Y1090" s="17"/>
      <c r="Z1090" s="17">
        <v>0</v>
      </c>
      <c r="AA1090" s="17">
        <v>0</v>
      </c>
      <c r="AB1090" s="17">
        <v>0</v>
      </c>
      <c r="AC1090" s="17">
        <v>0</v>
      </c>
      <c r="AD1090" s="17">
        <v>0</v>
      </c>
      <c r="AE1090" s="17">
        <v>0</v>
      </c>
      <c r="AF1090" s="17">
        <v>0</v>
      </c>
      <c r="AG1090" s="17">
        <v>0</v>
      </c>
      <c r="AH1090" s="17">
        <v>0</v>
      </c>
      <c r="AI1090" s="17">
        <v>0</v>
      </c>
      <c r="AJ1090" s="17"/>
      <c r="AK1090" s="17">
        <v>0</v>
      </c>
      <c r="AL1090" s="17">
        <v>0</v>
      </c>
      <c r="AM1090" s="17">
        <v>0</v>
      </c>
      <c r="AN1090" s="17">
        <v>0</v>
      </c>
      <c r="AO1090" s="17">
        <v>0</v>
      </c>
      <c r="AP1090" s="17">
        <v>0</v>
      </c>
      <c r="AQ1090" s="17">
        <v>0</v>
      </c>
      <c r="AR1090" s="17"/>
      <c r="AS1090" s="17">
        <v>0</v>
      </c>
      <c r="AT1090" s="17" t="s">
        <v>107</v>
      </c>
      <c r="AU1090" s="17"/>
      <c r="AV1090" s="17">
        <v>0</v>
      </c>
      <c r="AW1090" s="17">
        <v>0</v>
      </c>
      <c r="AX1090" s="17" t="s">
        <v>107</v>
      </c>
      <c r="AY1090" s="17"/>
      <c r="AZ1090" s="17">
        <v>0</v>
      </c>
      <c r="BA1090" s="17">
        <v>0</v>
      </c>
      <c r="BB1090" s="17"/>
      <c r="BC1090" s="17">
        <v>0</v>
      </c>
      <c r="BD1090" s="17">
        <v>0</v>
      </c>
      <c r="BE1090" s="17"/>
      <c r="BF1090" s="17">
        <v>0</v>
      </c>
      <c r="BG1090" s="17">
        <v>0</v>
      </c>
      <c r="BH1090" s="17"/>
      <c r="BI1090" s="17">
        <v>0</v>
      </c>
      <c r="BJ1090" s="17">
        <v>0</v>
      </c>
      <c r="BK1090" s="17"/>
      <c r="BL1090" s="17">
        <v>0</v>
      </c>
      <c r="BM1090" s="17">
        <v>0</v>
      </c>
      <c r="BN1090" s="17">
        <v>0</v>
      </c>
      <c r="BO1090" s="17">
        <v>0</v>
      </c>
    </row>
    <row r="1091" spans="2:67" x14ac:dyDescent="0.35">
      <c r="C1091" s="17"/>
      <c r="D1091" s="17"/>
      <c r="E1091" s="17"/>
      <c r="F1091" s="17"/>
      <c r="G1091" s="17"/>
      <c r="H1091" s="17"/>
      <c r="I1091" s="17"/>
      <c r="J1091" s="17"/>
      <c r="K1091" s="17"/>
      <c r="L1091" s="17"/>
      <c r="M1091" s="17"/>
      <c r="N1091" s="17"/>
      <c r="O1091" s="17"/>
      <c r="P1091" s="17"/>
      <c r="Q1091" s="17"/>
      <c r="R1091" s="17"/>
      <c r="S1091" s="17"/>
      <c r="T1091" s="17"/>
      <c r="U1091" s="17"/>
      <c r="V1091" s="17"/>
      <c r="W1091" s="17"/>
      <c r="X1091" s="17"/>
      <c r="Y1091" s="17"/>
      <c r="Z1091" s="17"/>
      <c r="AA1091" s="17"/>
      <c r="AB1091" s="17"/>
      <c r="AC1091" s="17"/>
      <c r="AD1091" s="17"/>
      <c r="AE1091" s="17"/>
      <c r="AF1091" s="17"/>
      <c r="AG1091" s="17"/>
      <c r="AH1091" s="17"/>
      <c r="AI1091" s="17"/>
      <c r="AJ1091" s="17"/>
      <c r="AK1091" s="17"/>
      <c r="AL1091" s="17"/>
      <c r="AM1091" s="17"/>
      <c r="AN1091" s="17"/>
      <c r="AO1091" s="17"/>
      <c r="AP1091" s="17"/>
      <c r="AQ1091" s="17"/>
      <c r="AR1091" s="17"/>
      <c r="AS1091" s="17"/>
      <c r="AT1091" s="17"/>
      <c r="AU1091" s="17"/>
      <c r="AV1091" s="17"/>
      <c r="AW1091" s="17"/>
      <c r="AX1091" s="17"/>
      <c r="AY1091" s="17"/>
      <c r="AZ1091" s="17"/>
      <c r="BA1091" s="17"/>
      <c r="BB1091" s="17"/>
      <c r="BC1091" s="17"/>
      <c r="BD1091" s="17"/>
      <c r="BE1091" s="17"/>
      <c r="BF1091" s="17"/>
      <c r="BG1091" s="17"/>
      <c r="BH1091" s="17"/>
      <c r="BI1091" s="17"/>
      <c r="BJ1091" s="17"/>
      <c r="BK1091" s="17"/>
      <c r="BL1091" s="17"/>
      <c r="BM1091" s="17"/>
      <c r="BN1091" s="17"/>
      <c r="BO1091" s="17"/>
    </row>
    <row r="1092" spans="2:67" x14ac:dyDescent="0.35">
      <c r="B1092" s="6" t="s">
        <v>516</v>
      </c>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c r="AO1092" s="17"/>
      <c r="AP1092" s="17"/>
      <c r="AQ1092" s="17"/>
      <c r="AR1092" s="17"/>
      <c r="AS1092" s="17"/>
      <c r="AT1092" s="17"/>
      <c r="AU1092" s="17"/>
      <c r="AV1092" s="17"/>
      <c r="AW1092" s="17"/>
      <c r="AX1092" s="17"/>
      <c r="AY1092" s="17"/>
      <c r="AZ1092" s="17"/>
      <c r="BA1092" s="17"/>
      <c r="BB1092" s="17"/>
      <c r="BC1092" s="17"/>
      <c r="BD1092" s="17"/>
      <c r="BE1092" s="17"/>
      <c r="BF1092" s="17"/>
      <c r="BG1092" s="17"/>
      <c r="BH1092" s="17"/>
      <c r="BI1092" s="17"/>
      <c r="BJ1092" s="17"/>
      <c r="BK1092" s="17"/>
      <c r="BL1092" s="17"/>
      <c r="BM1092" s="17"/>
      <c r="BN1092" s="17"/>
      <c r="BO1092" s="17"/>
    </row>
    <row r="1093" spans="2:67" x14ac:dyDescent="0.35">
      <c r="B1093" s="24" t="s">
        <v>723</v>
      </c>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c r="AO1093" s="17"/>
      <c r="AP1093" s="17"/>
      <c r="AQ1093" s="17"/>
      <c r="AR1093" s="17"/>
      <c r="AS1093" s="17"/>
      <c r="AT1093" s="17"/>
      <c r="AU1093" s="17"/>
      <c r="AV1093" s="17"/>
      <c r="AW1093" s="17"/>
      <c r="AX1093" s="17"/>
      <c r="AY1093" s="17"/>
      <c r="AZ1093" s="17"/>
      <c r="BA1093" s="17"/>
      <c r="BB1093" s="17"/>
      <c r="BC1093" s="17"/>
      <c r="BD1093" s="17"/>
      <c r="BE1093" s="17"/>
      <c r="BF1093" s="17"/>
      <c r="BG1093" s="17"/>
      <c r="BH1093" s="17"/>
      <c r="BI1093" s="17"/>
      <c r="BJ1093" s="17"/>
      <c r="BK1093" s="17"/>
      <c r="BL1093" s="17"/>
      <c r="BM1093" s="17"/>
      <c r="BN1093" s="17"/>
      <c r="BO1093" s="17"/>
    </row>
    <row r="1094" spans="2:67" x14ac:dyDescent="0.35">
      <c r="B1094" t="s">
        <v>505</v>
      </c>
      <c r="C1094" s="17">
        <v>0.106385137304262</v>
      </c>
      <c r="D1094" s="17">
        <v>8.4541074280372802E-2</v>
      </c>
      <c r="E1094" s="17">
        <v>2.8670604590488799E-3</v>
      </c>
      <c r="F1094" s="17">
        <v>3.7267150233164098E-3</v>
      </c>
      <c r="G1094" s="17">
        <v>0.99247554441493402</v>
      </c>
      <c r="H1094" s="17" t="s">
        <v>107</v>
      </c>
      <c r="I1094" s="17">
        <v>1.13293068105526E-2</v>
      </c>
      <c r="J1094" s="17">
        <v>3.0757460634418799E-2</v>
      </c>
      <c r="K1094" s="17" t="s">
        <v>107</v>
      </c>
      <c r="L1094" s="17">
        <v>5.7563985070531098E-3</v>
      </c>
      <c r="M1094" s="17">
        <v>1.00072547688826E-2</v>
      </c>
      <c r="N1094" s="17">
        <v>1.0338134605483299E-3</v>
      </c>
      <c r="O1094" s="17">
        <v>0.96517183254771899</v>
      </c>
      <c r="P1094" s="17">
        <v>0</v>
      </c>
      <c r="Q1094" s="17">
        <v>0</v>
      </c>
      <c r="R1094" s="17">
        <v>2.30425079431812E-2</v>
      </c>
      <c r="S1094" s="17">
        <v>1</v>
      </c>
      <c r="T1094" s="17"/>
      <c r="U1094" s="17">
        <v>0.109663273089682</v>
      </c>
      <c r="V1094" s="17">
        <v>7.3549593750325701E-2</v>
      </c>
      <c r="W1094" s="17">
        <v>0.124564202915445</v>
      </c>
      <c r="X1094" s="17">
        <v>0.33401834917554102</v>
      </c>
      <c r="Y1094" s="17"/>
      <c r="Z1094" s="17">
        <v>0</v>
      </c>
      <c r="AA1094" s="17">
        <v>0.216861299075538</v>
      </c>
      <c r="AB1094" s="17">
        <v>0</v>
      </c>
      <c r="AC1094" s="17">
        <v>1.1218232005082299E-3</v>
      </c>
      <c r="AD1094" s="17">
        <v>9.9324282261319097E-4</v>
      </c>
      <c r="AE1094" s="17">
        <v>4.1015865745689599E-2</v>
      </c>
      <c r="AF1094" s="17">
        <v>2.9768897640053498E-3</v>
      </c>
      <c r="AG1094" s="17">
        <v>0.35125391928747801</v>
      </c>
      <c r="AH1094" s="17">
        <v>6.0203969689476299E-2</v>
      </c>
      <c r="AI1094" s="17">
        <v>0.44330245415048503</v>
      </c>
      <c r="AJ1094" s="17"/>
      <c r="AK1094" s="17">
        <v>9.1548953998509799E-4</v>
      </c>
      <c r="AL1094" s="17">
        <v>9.8981075354422094E-3</v>
      </c>
      <c r="AM1094" s="17">
        <v>0.10681599907768601</v>
      </c>
      <c r="AN1094" s="17">
        <v>2.7759849091036201E-3</v>
      </c>
      <c r="AO1094" s="17">
        <v>8.3140046810763202E-4</v>
      </c>
      <c r="AP1094" s="17">
        <v>7.5279117644113103E-2</v>
      </c>
      <c r="AQ1094" s="17">
        <v>0.94853013774995998</v>
      </c>
      <c r="AR1094" s="17"/>
      <c r="AS1094" s="17">
        <v>0.106385137304262</v>
      </c>
      <c r="AT1094" s="17" t="s">
        <v>107</v>
      </c>
      <c r="AU1094" s="17"/>
      <c r="AV1094" s="17">
        <v>2.6744797640227001E-2</v>
      </c>
      <c r="AW1094" s="17">
        <v>0.25672079812377602</v>
      </c>
      <c r="AX1094" s="17" t="s">
        <v>107</v>
      </c>
      <c r="AY1094" s="17"/>
      <c r="AZ1094" s="17">
        <v>6.2878714904287397E-2</v>
      </c>
      <c r="BA1094" s="17">
        <v>0.12584312098015701</v>
      </c>
      <c r="BB1094" s="17"/>
      <c r="BC1094" s="17">
        <v>0.33267791767427402</v>
      </c>
      <c r="BD1094" s="17">
        <v>1.0255381575575E-2</v>
      </c>
      <c r="BE1094" s="17"/>
      <c r="BF1094" s="17">
        <v>0.10369252429742</v>
      </c>
      <c r="BG1094" s="17">
        <v>0.33401834917554102</v>
      </c>
      <c r="BH1094" s="17"/>
      <c r="BI1094" s="17">
        <v>0.17029467156167</v>
      </c>
      <c r="BJ1094" s="17">
        <v>3.6324314070160998E-2</v>
      </c>
      <c r="BK1094" s="17"/>
      <c r="BL1094" s="17">
        <v>0.74182332241588</v>
      </c>
      <c r="BM1094" s="17">
        <v>0.20624711570454099</v>
      </c>
      <c r="BN1094" s="17">
        <v>7.6706966849338304E-3</v>
      </c>
      <c r="BO1094" s="17">
        <v>3.26686466303285E-2</v>
      </c>
    </row>
    <row r="1095" spans="2:67" x14ac:dyDescent="0.35">
      <c r="B1095" t="s">
        <v>506</v>
      </c>
      <c r="C1095" s="17">
        <v>0.27424411045416403</v>
      </c>
      <c r="D1095" s="17">
        <v>0.17998612056739999</v>
      </c>
      <c r="E1095" s="17">
        <v>6.9554054268326407E-2</v>
      </c>
      <c r="F1095" s="17">
        <v>0.94034843624282105</v>
      </c>
      <c r="G1095" s="17">
        <v>0</v>
      </c>
      <c r="H1095" s="17" t="s">
        <v>107</v>
      </c>
      <c r="I1095" s="17">
        <v>0.988670693189447</v>
      </c>
      <c r="J1095" s="17">
        <v>3.8210890681051601E-2</v>
      </c>
      <c r="K1095" s="17" t="s">
        <v>107</v>
      </c>
      <c r="L1095" s="17">
        <v>5.7588826217304399E-2</v>
      </c>
      <c r="M1095" s="17">
        <v>0.49520923429684999</v>
      </c>
      <c r="N1095" s="17">
        <v>0</v>
      </c>
      <c r="O1095" s="17">
        <v>0</v>
      </c>
      <c r="P1095" s="17">
        <v>3.2412482436642198E-3</v>
      </c>
      <c r="Q1095" s="17">
        <v>0</v>
      </c>
      <c r="R1095" s="17">
        <v>1.58842937154258E-3</v>
      </c>
      <c r="S1095" s="17">
        <v>0</v>
      </c>
      <c r="T1095" s="17"/>
      <c r="U1095" s="17">
        <v>0.204656781953622</v>
      </c>
      <c r="V1095" s="17">
        <v>0.497494315830176</v>
      </c>
      <c r="W1095" s="17">
        <v>0.50880217245975201</v>
      </c>
      <c r="X1095" s="17">
        <v>0.33411791600750101</v>
      </c>
      <c r="Y1095" s="17"/>
      <c r="Z1095" s="17">
        <v>0</v>
      </c>
      <c r="AA1095" s="17">
        <v>0.20029504483045099</v>
      </c>
      <c r="AB1095" s="17">
        <v>0.66717191863029202</v>
      </c>
      <c r="AC1095" s="17">
        <v>1.1218232005082299E-3</v>
      </c>
      <c r="AD1095" s="17">
        <v>6.2530771901292803E-2</v>
      </c>
      <c r="AE1095" s="17">
        <v>0.89991774344252695</v>
      </c>
      <c r="AF1095" s="17">
        <v>0.89847587022835196</v>
      </c>
      <c r="AG1095" s="17">
        <v>0.37714234609562203</v>
      </c>
      <c r="AH1095" s="17">
        <v>0.65439582087335202</v>
      </c>
      <c r="AI1095" s="17">
        <v>0.257814572242764</v>
      </c>
      <c r="AJ1095" s="17"/>
      <c r="AK1095" s="17">
        <v>0.14696080140173701</v>
      </c>
      <c r="AL1095" s="17">
        <v>0.72163842107578402</v>
      </c>
      <c r="AM1095" s="17">
        <v>5.5596563111849802E-2</v>
      </c>
      <c r="AN1095" s="17">
        <v>0.50251975196043197</v>
      </c>
      <c r="AO1095" s="17">
        <v>0.382789194350101</v>
      </c>
      <c r="AP1095" s="17">
        <v>0.106818337386613</v>
      </c>
      <c r="AQ1095" s="17">
        <v>8.4086188220147493E-3</v>
      </c>
      <c r="AR1095" s="17"/>
      <c r="AS1095" s="17">
        <v>0.27424411045416403</v>
      </c>
      <c r="AT1095" s="17" t="s">
        <v>107</v>
      </c>
      <c r="AU1095" s="17"/>
      <c r="AV1095" s="17">
        <v>0.31458186482299699</v>
      </c>
      <c r="AW1095" s="17">
        <v>0.198099244867254</v>
      </c>
      <c r="AX1095" s="17" t="s">
        <v>107</v>
      </c>
      <c r="AY1095" s="17"/>
      <c r="AZ1095" s="17">
        <v>0.43650266368609902</v>
      </c>
      <c r="BA1095" s="17">
        <v>0.20167495615699901</v>
      </c>
      <c r="BB1095" s="17"/>
      <c r="BC1095" s="17">
        <v>0.24314920630115999</v>
      </c>
      <c r="BD1095" s="17">
        <v>0.28745330579723999</v>
      </c>
      <c r="BE1095" s="17"/>
      <c r="BF1095" s="17">
        <v>0.27353587905736199</v>
      </c>
      <c r="BG1095" s="17">
        <v>0.33411791600750101</v>
      </c>
      <c r="BH1095" s="17"/>
      <c r="BI1095" s="17">
        <v>0.22592359543434901</v>
      </c>
      <c r="BJ1095" s="17">
        <v>0.32721547225049202</v>
      </c>
      <c r="BK1095" s="17"/>
      <c r="BL1095" s="17">
        <v>0.25817667758412</v>
      </c>
      <c r="BM1095" s="17">
        <v>0.27803158246645299</v>
      </c>
      <c r="BN1095" s="17">
        <v>0.16041480107786801</v>
      </c>
      <c r="BO1095" s="17">
        <v>0.59019444053306103</v>
      </c>
    </row>
    <row r="1096" spans="2:67" x14ac:dyDescent="0.35">
      <c r="B1096" t="s">
        <v>507</v>
      </c>
      <c r="C1096" s="17">
        <v>0.44355230421004699</v>
      </c>
      <c r="D1096" s="17">
        <v>2.1807944013309301E-2</v>
      </c>
      <c r="E1096" s="17">
        <v>0.23497413532213099</v>
      </c>
      <c r="F1096" s="17">
        <v>5.59248487338629E-2</v>
      </c>
      <c r="G1096" s="17">
        <v>7.5244555850665102E-3</v>
      </c>
      <c r="H1096" s="17" t="s">
        <v>107</v>
      </c>
      <c r="I1096" s="17">
        <v>0</v>
      </c>
      <c r="J1096" s="17">
        <v>0.90213754556176895</v>
      </c>
      <c r="K1096" s="17" t="s">
        <v>107</v>
      </c>
      <c r="L1096" s="17">
        <v>0.93473597577329104</v>
      </c>
      <c r="M1096" s="17">
        <v>0.48690487297829699</v>
      </c>
      <c r="N1096" s="17">
        <v>0</v>
      </c>
      <c r="O1096" s="17">
        <v>3.2838722333250803E-2</v>
      </c>
      <c r="P1096" s="17">
        <v>0.99513812763450404</v>
      </c>
      <c r="Q1096" s="17">
        <v>1</v>
      </c>
      <c r="R1096" s="17">
        <v>0.76744368903628402</v>
      </c>
      <c r="S1096" s="17">
        <v>0</v>
      </c>
      <c r="T1096" s="17"/>
      <c r="U1096" s="17">
        <v>0.49287172207304503</v>
      </c>
      <c r="V1096" s="17">
        <v>0.28926584005356598</v>
      </c>
      <c r="W1096" s="17">
        <v>0.30160943713871302</v>
      </c>
      <c r="X1096" s="17">
        <v>0.24051277280700101</v>
      </c>
      <c r="Y1096" s="17"/>
      <c r="Z1096" s="17">
        <v>1</v>
      </c>
      <c r="AA1096" s="17">
        <v>0.58284365609401101</v>
      </c>
      <c r="AB1096" s="17">
        <v>0.33282808136970798</v>
      </c>
      <c r="AC1096" s="17">
        <v>0.20073090217280601</v>
      </c>
      <c r="AD1096" s="17">
        <v>0.19990355903020801</v>
      </c>
      <c r="AE1096" s="17">
        <v>5.90663908117839E-2</v>
      </c>
      <c r="AF1096" s="17">
        <v>7.6955154371989104E-2</v>
      </c>
      <c r="AG1096" s="17">
        <v>0.27160373461690002</v>
      </c>
      <c r="AH1096" s="17">
        <v>0.24631240163118301</v>
      </c>
      <c r="AI1096" s="17">
        <v>0.23841333070783499</v>
      </c>
      <c r="AJ1096" s="17"/>
      <c r="AK1096" s="17">
        <v>0.85212370905827794</v>
      </c>
      <c r="AL1096" s="17">
        <v>0.26699982365037001</v>
      </c>
      <c r="AM1096" s="17">
        <v>0.53949674936543701</v>
      </c>
      <c r="AN1096" s="17">
        <v>0.246397244436867</v>
      </c>
      <c r="AO1096" s="17">
        <v>2.6869517429411301E-2</v>
      </c>
      <c r="AP1096" s="17">
        <v>0.81790254496927295</v>
      </c>
      <c r="AQ1096" s="17">
        <v>4.0615541675789603E-2</v>
      </c>
      <c r="AR1096" s="17"/>
      <c r="AS1096" s="17">
        <v>0.44355230421004699</v>
      </c>
      <c r="AT1096" s="17" t="s">
        <v>107</v>
      </c>
      <c r="AU1096" s="17"/>
      <c r="AV1096" s="17">
        <v>0.40993040996278102</v>
      </c>
      <c r="AW1096" s="17">
        <v>0.50701975940912603</v>
      </c>
      <c r="AX1096" s="17" t="s">
        <v>107</v>
      </c>
      <c r="AY1096" s="17"/>
      <c r="AZ1096" s="17">
        <v>0.45738985465359799</v>
      </c>
      <c r="BA1096" s="17">
        <v>0.43736354365948599</v>
      </c>
      <c r="BB1096" s="17"/>
      <c r="BC1096" s="17">
        <v>0.149262327167171</v>
      </c>
      <c r="BD1096" s="17">
        <v>0.56856744415518901</v>
      </c>
      <c r="BE1096" s="17"/>
      <c r="BF1096" s="17">
        <v>0.44595400508077998</v>
      </c>
      <c r="BG1096" s="17">
        <v>0.24051277280700101</v>
      </c>
      <c r="BH1096" s="17"/>
      <c r="BI1096" s="17">
        <v>0.43135044162695801</v>
      </c>
      <c r="BJ1096" s="17">
        <v>0.45692859536118302</v>
      </c>
      <c r="BK1096" s="17"/>
      <c r="BL1096" s="17">
        <v>0</v>
      </c>
      <c r="BM1096" s="17">
        <v>0.48239778863166699</v>
      </c>
      <c r="BN1096" s="17">
        <v>0.41954123565965501</v>
      </c>
      <c r="BO1096" s="17">
        <v>0.37518159919321897</v>
      </c>
    </row>
    <row r="1097" spans="2:67" x14ac:dyDescent="0.35">
      <c r="B1097" t="s">
        <v>508</v>
      </c>
      <c r="C1097" s="17">
        <v>9.3964774741675403E-2</v>
      </c>
      <c r="D1097" s="17">
        <v>0</v>
      </c>
      <c r="E1097" s="17">
        <v>0</v>
      </c>
      <c r="F1097" s="17">
        <v>0</v>
      </c>
      <c r="G1097" s="17">
        <v>0</v>
      </c>
      <c r="H1097" s="17" t="s">
        <v>107</v>
      </c>
      <c r="I1097" s="17">
        <v>0</v>
      </c>
      <c r="J1097" s="17">
        <v>2.8894103122760601E-2</v>
      </c>
      <c r="K1097" s="17" t="s">
        <v>107</v>
      </c>
      <c r="L1097" s="17">
        <v>1.91879950235104E-3</v>
      </c>
      <c r="M1097" s="17">
        <v>7.8786379559706004E-3</v>
      </c>
      <c r="N1097" s="17">
        <v>0.99896618653945202</v>
      </c>
      <c r="O1097" s="17">
        <v>1.9894451190306298E-3</v>
      </c>
      <c r="P1097" s="17">
        <v>1.6206241218321099E-3</v>
      </c>
      <c r="Q1097" s="17">
        <v>0</v>
      </c>
      <c r="R1097" s="17">
        <v>0.20792537364899299</v>
      </c>
      <c r="S1097" s="17">
        <v>0</v>
      </c>
      <c r="T1097" s="17"/>
      <c r="U1097" s="17">
        <v>0.101608533485033</v>
      </c>
      <c r="V1097" s="17">
        <v>7.0014648199654694E-2</v>
      </c>
      <c r="W1097" s="17">
        <v>6.5024187486089499E-2</v>
      </c>
      <c r="X1097" s="17">
        <v>9.1350962009957098E-2</v>
      </c>
      <c r="Y1097" s="17"/>
      <c r="Z1097" s="17">
        <v>0</v>
      </c>
      <c r="AA1097" s="17">
        <v>0</v>
      </c>
      <c r="AB1097" s="17">
        <v>0</v>
      </c>
      <c r="AC1097" s="17">
        <v>0.79702545142617698</v>
      </c>
      <c r="AD1097" s="17">
        <v>0.115231740078119</v>
      </c>
      <c r="AE1097" s="17">
        <v>0</v>
      </c>
      <c r="AF1097" s="17">
        <v>2.15920856356531E-2</v>
      </c>
      <c r="AG1097" s="17">
        <v>0</v>
      </c>
      <c r="AH1097" s="17">
        <v>3.9087807805988001E-2</v>
      </c>
      <c r="AI1097" s="17">
        <v>6.0469642898915703E-2</v>
      </c>
      <c r="AJ1097" s="17"/>
      <c r="AK1097" s="17">
        <v>0</v>
      </c>
      <c r="AL1097" s="17">
        <v>1.4636477384040701E-3</v>
      </c>
      <c r="AM1097" s="17">
        <v>0.29809068844502701</v>
      </c>
      <c r="AN1097" s="17">
        <v>0.19015112235610801</v>
      </c>
      <c r="AO1097" s="17">
        <v>9.5996787212238102E-2</v>
      </c>
      <c r="AP1097" s="17">
        <v>0</v>
      </c>
      <c r="AQ1097" s="17">
        <v>2.4457017522356698E-3</v>
      </c>
      <c r="AR1097" s="17"/>
      <c r="AS1097" s="17">
        <v>9.3964774741675403E-2</v>
      </c>
      <c r="AT1097" s="17" t="s">
        <v>107</v>
      </c>
      <c r="AU1097" s="17"/>
      <c r="AV1097" s="17">
        <v>0.14303631608864001</v>
      </c>
      <c r="AW1097" s="17">
        <v>1.33329392493048E-3</v>
      </c>
      <c r="AX1097" s="17" t="s">
        <v>107</v>
      </c>
      <c r="AY1097" s="17"/>
      <c r="AZ1097" s="17">
        <v>4.3228766756015599E-2</v>
      </c>
      <c r="BA1097" s="17">
        <v>0.11665614674393</v>
      </c>
      <c r="BB1097" s="17"/>
      <c r="BC1097" s="17">
        <v>3.7048859140537198E-4</v>
      </c>
      <c r="BD1097" s="17">
        <v>0.13372386847199599</v>
      </c>
      <c r="BE1097" s="17"/>
      <c r="BF1097" s="17">
        <v>9.3995692840581194E-2</v>
      </c>
      <c r="BG1097" s="17">
        <v>9.1350962009957098E-2</v>
      </c>
      <c r="BH1097" s="17"/>
      <c r="BI1097" s="17">
        <v>0.17243129137702301</v>
      </c>
      <c r="BJ1097" s="17">
        <v>7.9458604175193202E-3</v>
      </c>
      <c r="BK1097" s="17"/>
      <c r="BL1097" s="17">
        <v>0</v>
      </c>
      <c r="BM1097" s="17">
        <v>6.6925635826242504E-3</v>
      </c>
      <c r="BN1097" s="17">
        <v>0.23383054756548599</v>
      </c>
      <c r="BO1097" s="17">
        <v>1.9553136433912298E-3</v>
      </c>
    </row>
    <row r="1098" spans="2:67" x14ac:dyDescent="0.35">
      <c r="B1098" t="s">
        <v>509</v>
      </c>
      <c r="C1098" s="17">
        <v>8.1853673289851894E-2</v>
      </c>
      <c r="D1098" s="17">
        <v>0.71366486113891803</v>
      </c>
      <c r="E1098" s="17">
        <v>0.69260474995049404</v>
      </c>
      <c r="F1098" s="17">
        <v>0</v>
      </c>
      <c r="G1098" s="17">
        <v>0</v>
      </c>
      <c r="H1098" s="17" t="s">
        <v>107</v>
      </c>
      <c r="I1098" s="17">
        <v>0</v>
      </c>
      <c r="J1098" s="17">
        <v>0</v>
      </c>
      <c r="K1098" s="17" t="s">
        <v>107</v>
      </c>
      <c r="L1098" s="17">
        <v>0</v>
      </c>
      <c r="M1098" s="17">
        <v>0</v>
      </c>
      <c r="N1098" s="17">
        <v>0</v>
      </c>
      <c r="O1098" s="17">
        <v>0</v>
      </c>
      <c r="P1098" s="17">
        <v>0</v>
      </c>
      <c r="Q1098" s="17">
        <v>0</v>
      </c>
      <c r="R1098" s="17">
        <v>0</v>
      </c>
      <c r="S1098" s="17">
        <v>0</v>
      </c>
      <c r="T1098" s="17"/>
      <c r="U1098" s="17">
        <v>9.1199689398618E-2</v>
      </c>
      <c r="V1098" s="17">
        <v>6.9675602166276995E-2</v>
      </c>
      <c r="W1098" s="17">
        <v>0</v>
      </c>
      <c r="X1098" s="17">
        <v>0</v>
      </c>
      <c r="Y1098" s="17"/>
      <c r="Z1098" s="17">
        <v>0</v>
      </c>
      <c r="AA1098" s="17">
        <v>0</v>
      </c>
      <c r="AB1098" s="17">
        <v>0</v>
      </c>
      <c r="AC1098" s="17">
        <v>0</v>
      </c>
      <c r="AD1098" s="17">
        <v>0.62134068616776705</v>
      </c>
      <c r="AE1098" s="17">
        <v>0</v>
      </c>
      <c r="AF1098" s="17">
        <v>0</v>
      </c>
      <c r="AG1098" s="17">
        <v>0</v>
      </c>
      <c r="AH1098" s="17">
        <v>0</v>
      </c>
      <c r="AI1098" s="17">
        <v>0</v>
      </c>
      <c r="AJ1098" s="17"/>
      <c r="AK1098" s="17">
        <v>0</v>
      </c>
      <c r="AL1098" s="17">
        <v>0</v>
      </c>
      <c r="AM1098" s="17">
        <v>0</v>
      </c>
      <c r="AN1098" s="17">
        <v>5.8155896337489299E-2</v>
      </c>
      <c r="AO1098" s="17">
        <v>0.49351310054014202</v>
      </c>
      <c r="AP1098" s="17">
        <v>0</v>
      </c>
      <c r="AQ1098" s="17">
        <v>0</v>
      </c>
      <c r="AR1098" s="17"/>
      <c r="AS1098" s="17">
        <v>8.1853673289851894E-2</v>
      </c>
      <c r="AT1098" s="17" t="s">
        <v>107</v>
      </c>
      <c r="AU1098" s="17"/>
      <c r="AV1098" s="17">
        <v>0.105706611485355</v>
      </c>
      <c r="AW1098" s="17">
        <v>3.6826903674913598E-2</v>
      </c>
      <c r="AX1098" s="17" t="s">
        <v>107</v>
      </c>
      <c r="AY1098" s="17"/>
      <c r="AZ1098" s="17">
        <v>0</v>
      </c>
      <c r="BA1098" s="17">
        <v>0.118462232459427</v>
      </c>
      <c r="BB1098" s="17"/>
      <c r="BC1098" s="17">
        <v>0.27454006026598898</v>
      </c>
      <c r="BD1098" s="17">
        <v>0</v>
      </c>
      <c r="BE1098" s="17"/>
      <c r="BF1098" s="17">
        <v>8.2821898723856993E-2</v>
      </c>
      <c r="BG1098" s="17">
        <v>0</v>
      </c>
      <c r="BH1098" s="17"/>
      <c r="BI1098" s="17">
        <v>0</v>
      </c>
      <c r="BJ1098" s="17">
        <v>0.17158575790064501</v>
      </c>
      <c r="BK1098" s="17"/>
      <c r="BL1098" s="17">
        <v>0</v>
      </c>
      <c r="BM1098" s="17">
        <v>2.6630949614713802E-2</v>
      </c>
      <c r="BN1098" s="17">
        <v>0.17854271901205801</v>
      </c>
      <c r="BO1098" s="17">
        <v>0</v>
      </c>
    </row>
    <row r="1099" spans="2:67" x14ac:dyDescent="0.35">
      <c r="B1099" t="s">
        <v>83</v>
      </c>
      <c r="C1099" s="17">
        <v>0</v>
      </c>
      <c r="D1099" s="17">
        <v>0</v>
      </c>
      <c r="E1099" s="17">
        <v>0</v>
      </c>
      <c r="F1099" s="17">
        <v>0</v>
      </c>
      <c r="G1099" s="17">
        <v>0</v>
      </c>
      <c r="H1099" s="17" t="s">
        <v>107</v>
      </c>
      <c r="I1099" s="17">
        <v>0</v>
      </c>
      <c r="J1099" s="17">
        <v>0</v>
      </c>
      <c r="K1099" s="17" t="s">
        <v>107</v>
      </c>
      <c r="L1099" s="17">
        <v>0</v>
      </c>
      <c r="M1099" s="17">
        <v>0</v>
      </c>
      <c r="N1099" s="17">
        <v>0</v>
      </c>
      <c r="O1099" s="17">
        <v>0</v>
      </c>
      <c r="P1099" s="17">
        <v>0</v>
      </c>
      <c r="Q1099" s="17">
        <v>0</v>
      </c>
      <c r="R1099" s="17">
        <v>0</v>
      </c>
      <c r="S1099" s="17">
        <v>0</v>
      </c>
      <c r="T1099" s="17"/>
      <c r="U1099" s="17">
        <v>0</v>
      </c>
      <c r="V1099" s="17">
        <v>0</v>
      </c>
      <c r="W1099" s="17">
        <v>0</v>
      </c>
      <c r="X1099" s="17">
        <v>0</v>
      </c>
      <c r="Y1099" s="17"/>
      <c r="Z1099" s="17">
        <v>0</v>
      </c>
      <c r="AA1099" s="17">
        <v>0</v>
      </c>
      <c r="AB1099" s="17">
        <v>0</v>
      </c>
      <c r="AC1099" s="17">
        <v>0</v>
      </c>
      <c r="AD1099" s="17">
        <v>0</v>
      </c>
      <c r="AE1099" s="17">
        <v>0</v>
      </c>
      <c r="AF1099" s="17">
        <v>0</v>
      </c>
      <c r="AG1099" s="17">
        <v>0</v>
      </c>
      <c r="AH1099" s="17">
        <v>0</v>
      </c>
      <c r="AI1099" s="17">
        <v>0</v>
      </c>
      <c r="AJ1099" s="17"/>
      <c r="AK1099" s="17">
        <v>0</v>
      </c>
      <c r="AL1099" s="17">
        <v>0</v>
      </c>
      <c r="AM1099" s="17">
        <v>0</v>
      </c>
      <c r="AN1099" s="17">
        <v>0</v>
      </c>
      <c r="AO1099" s="17">
        <v>0</v>
      </c>
      <c r="AP1099" s="17">
        <v>0</v>
      </c>
      <c r="AQ1099" s="17">
        <v>0</v>
      </c>
      <c r="AR1099" s="17"/>
      <c r="AS1099" s="17">
        <v>0</v>
      </c>
      <c r="AT1099" s="17" t="s">
        <v>107</v>
      </c>
      <c r="AU1099" s="17"/>
      <c r="AV1099" s="17">
        <v>0</v>
      </c>
      <c r="AW1099" s="17">
        <v>0</v>
      </c>
      <c r="AX1099" s="17" t="s">
        <v>107</v>
      </c>
      <c r="AY1099" s="17"/>
      <c r="AZ1099" s="17">
        <v>0</v>
      </c>
      <c r="BA1099" s="17">
        <v>0</v>
      </c>
      <c r="BB1099" s="17"/>
      <c r="BC1099" s="17">
        <v>0</v>
      </c>
      <c r="BD1099" s="17">
        <v>0</v>
      </c>
      <c r="BE1099" s="17"/>
      <c r="BF1099" s="17">
        <v>0</v>
      </c>
      <c r="BG1099" s="17">
        <v>0</v>
      </c>
      <c r="BH1099" s="17"/>
      <c r="BI1099" s="17">
        <v>0</v>
      </c>
      <c r="BJ1099" s="17">
        <v>0</v>
      </c>
      <c r="BK1099" s="17"/>
      <c r="BL1099" s="17">
        <v>0</v>
      </c>
      <c r="BM1099" s="17">
        <v>0</v>
      </c>
      <c r="BN1099" s="17">
        <v>0</v>
      </c>
      <c r="BO1099" s="17">
        <v>0</v>
      </c>
    </row>
    <row r="1100" spans="2:67" x14ac:dyDescent="0.35">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c r="AO1100" s="17"/>
      <c r="AP1100" s="17"/>
      <c r="AQ1100" s="17"/>
      <c r="AR1100" s="17"/>
      <c r="AS1100" s="17"/>
      <c r="AT1100" s="17"/>
      <c r="AU1100" s="17"/>
      <c r="AV1100" s="17"/>
      <c r="AW1100" s="17"/>
      <c r="AX1100" s="17"/>
      <c r="AY1100" s="17"/>
      <c r="AZ1100" s="17"/>
      <c r="BA1100" s="17"/>
      <c r="BB1100" s="17"/>
      <c r="BC1100" s="17"/>
      <c r="BD1100" s="17"/>
      <c r="BE1100" s="17"/>
      <c r="BF1100" s="17"/>
      <c r="BG1100" s="17"/>
      <c r="BH1100" s="17"/>
      <c r="BI1100" s="17"/>
      <c r="BJ1100" s="17"/>
      <c r="BK1100" s="17"/>
      <c r="BL1100" s="17"/>
      <c r="BM1100" s="17"/>
      <c r="BN1100" s="17"/>
      <c r="BO1100" s="17"/>
    </row>
    <row r="1101" spans="2:67" x14ac:dyDescent="0.35">
      <c r="B1101" s="6" t="s">
        <v>517</v>
      </c>
      <c r="C1101" s="17"/>
      <c r="D1101" s="17"/>
      <c r="E1101" s="17"/>
      <c r="F1101" s="17"/>
      <c r="G1101" s="17"/>
      <c r="H1101" s="17"/>
      <c r="I1101" s="17"/>
      <c r="J1101" s="17"/>
      <c r="K1101" s="17"/>
      <c r="L1101" s="17"/>
      <c r="M1101" s="17"/>
      <c r="N1101" s="17"/>
      <c r="O1101" s="17"/>
      <c r="P1101" s="17"/>
      <c r="Q1101" s="17"/>
      <c r="R1101" s="17"/>
      <c r="S1101" s="17"/>
      <c r="T1101" s="17"/>
      <c r="U1101" s="17"/>
      <c r="V1101" s="17"/>
      <c r="W1101" s="17"/>
      <c r="X1101" s="17"/>
      <c r="Y1101" s="17"/>
      <c r="Z1101" s="17"/>
      <c r="AA1101" s="17"/>
      <c r="AB1101" s="17"/>
      <c r="AC1101" s="17"/>
      <c r="AD1101" s="17"/>
      <c r="AE1101" s="17"/>
      <c r="AF1101" s="17"/>
      <c r="AG1101" s="17"/>
      <c r="AH1101" s="17"/>
      <c r="AI1101" s="17"/>
      <c r="AJ1101" s="17"/>
      <c r="AK1101" s="17"/>
      <c r="AL1101" s="17"/>
      <c r="AM1101" s="17"/>
      <c r="AN1101" s="17"/>
      <c r="AO1101" s="17"/>
      <c r="AP1101" s="17"/>
      <c r="AQ1101" s="17"/>
      <c r="AR1101" s="17"/>
      <c r="AS1101" s="17"/>
      <c r="AT1101" s="17"/>
      <c r="AU1101" s="17"/>
      <c r="AV1101" s="17"/>
      <c r="AW1101" s="17"/>
      <c r="AX1101" s="17"/>
      <c r="AY1101" s="17"/>
      <c r="AZ1101" s="17"/>
      <c r="BA1101" s="17"/>
      <c r="BB1101" s="17"/>
      <c r="BC1101" s="17"/>
      <c r="BD1101" s="17"/>
      <c r="BE1101" s="17"/>
      <c r="BF1101" s="17"/>
      <c r="BG1101" s="17"/>
      <c r="BH1101" s="17"/>
      <c r="BI1101" s="17"/>
      <c r="BJ1101" s="17"/>
      <c r="BK1101" s="17"/>
      <c r="BL1101" s="17"/>
      <c r="BM1101" s="17"/>
      <c r="BN1101" s="17"/>
      <c r="BO1101" s="17"/>
    </row>
    <row r="1102" spans="2:67" x14ac:dyDescent="0.35">
      <c r="B1102" s="24" t="s">
        <v>723</v>
      </c>
      <c r="C1102" s="17"/>
      <c r="D1102" s="17"/>
      <c r="E1102" s="17"/>
      <c r="F1102" s="17"/>
      <c r="G1102" s="17"/>
      <c r="H1102" s="17"/>
      <c r="I1102" s="17"/>
      <c r="J1102" s="17"/>
      <c r="K1102" s="17"/>
      <c r="L1102" s="17"/>
      <c r="M1102" s="17"/>
      <c r="N1102" s="17"/>
      <c r="O1102" s="17"/>
      <c r="P1102" s="17"/>
      <c r="Q1102" s="17"/>
      <c r="R1102" s="17"/>
      <c r="S1102" s="17"/>
      <c r="T1102" s="17"/>
      <c r="U1102" s="17"/>
      <c r="V1102" s="17"/>
      <c r="W1102" s="17"/>
      <c r="X1102" s="17"/>
      <c r="Y1102" s="17"/>
      <c r="Z1102" s="17"/>
      <c r="AA1102" s="17"/>
      <c r="AB1102" s="17"/>
      <c r="AC1102" s="17"/>
      <c r="AD1102" s="17"/>
      <c r="AE1102" s="17"/>
      <c r="AF1102" s="17"/>
      <c r="AG1102" s="17"/>
      <c r="AH1102" s="17"/>
      <c r="AI1102" s="17"/>
      <c r="AJ1102" s="17"/>
      <c r="AK1102" s="17"/>
      <c r="AL1102" s="17"/>
      <c r="AM1102" s="17"/>
      <c r="AN1102" s="17"/>
      <c r="AO1102" s="17"/>
      <c r="AP1102" s="17"/>
      <c r="AQ1102" s="17"/>
      <c r="AR1102" s="17"/>
      <c r="AS1102" s="17"/>
      <c r="AT1102" s="17"/>
      <c r="AU1102" s="17"/>
      <c r="AV1102" s="17"/>
      <c r="AW1102" s="17"/>
      <c r="AX1102" s="17"/>
      <c r="AY1102" s="17"/>
      <c r="AZ1102" s="17"/>
      <c r="BA1102" s="17"/>
      <c r="BB1102" s="17"/>
      <c r="BC1102" s="17"/>
      <c r="BD1102" s="17"/>
      <c r="BE1102" s="17"/>
      <c r="BF1102" s="17"/>
      <c r="BG1102" s="17"/>
      <c r="BH1102" s="17"/>
      <c r="BI1102" s="17"/>
      <c r="BJ1102" s="17"/>
      <c r="BK1102" s="17"/>
      <c r="BL1102" s="17"/>
      <c r="BM1102" s="17"/>
      <c r="BN1102" s="17"/>
      <c r="BO1102" s="17"/>
    </row>
    <row r="1103" spans="2:67" x14ac:dyDescent="0.35">
      <c r="B1103" t="s">
        <v>505</v>
      </c>
      <c r="C1103" s="17">
        <v>0.21958680539574099</v>
      </c>
      <c r="D1103" s="17">
        <v>5.4519860033273304E-3</v>
      </c>
      <c r="E1103" s="17">
        <v>2.8670604590488799E-3</v>
      </c>
      <c r="F1103" s="17">
        <v>3.7267150233164098E-3</v>
      </c>
      <c r="G1103" s="17">
        <v>0</v>
      </c>
      <c r="H1103" s="17" t="s">
        <v>107</v>
      </c>
      <c r="I1103" s="17">
        <v>3.7764356035175201E-3</v>
      </c>
      <c r="J1103" s="17">
        <v>0.956199036783974</v>
      </c>
      <c r="K1103" s="17" t="s">
        <v>107</v>
      </c>
      <c r="L1103" s="17">
        <v>5.7563985070531098E-3</v>
      </c>
      <c r="M1103" s="17">
        <v>0.23294396296960601</v>
      </c>
      <c r="N1103" s="17">
        <v>0</v>
      </c>
      <c r="O1103" s="17">
        <v>0.96517183254771899</v>
      </c>
      <c r="P1103" s="17">
        <v>0.213760289953666</v>
      </c>
      <c r="Q1103" s="17">
        <v>0</v>
      </c>
      <c r="R1103" s="17">
        <v>2.30425079431812E-2</v>
      </c>
      <c r="S1103" s="17">
        <v>1</v>
      </c>
      <c r="T1103" s="17"/>
      <c r="U1103" s="17">
        <v>0.245688008927617</v>
      </c>
      <c r="V1103" s="17">
        <v>0.107984655074271</v>
      </c>
      <c r="W1103" s="17">
        <v>0.227232427453848</v>
      </c>
      <c r="X1103" s="17">
        <v>0.24412106847497</v>
      </c>
      <c r="Y1103" s="17"/>
      <c r="Z1103" s="17">
        <v>0</v>
      </c>
      <c r="AA1103" s="17">
        <v>0.48585291394461</v>
      </c>
      <c r="AB1103" s="17">
        <v>6.2381289700869005E-4</v>
      </c>
      <c r="AC1103" s="17">
        <v>0.20297454857382299</v>
      </c>
      <c r="AD1103" s="17">
        <v>3.11678491894604E-2</v>
      </c>
      <c r="AE1103" s="17">
        <v>0.29075126172097798</v>
      </c>
      <c r="AF1103" s="17">
        <v>4.3628834815429597E-3</v>
      </c>
      <c r="AG1103" s="17">
        <v>0.177529737727221</v>
      </c>
      <c r="AH1103" s="17">
        <v>0.19344713124412</v>
      </c>
      <c r="AI1103" s="17">
        <v>0.39262184557308399</v>
      </c>
      <c r="AJ1103" s="17"/>
      <c r="AK1103" s="17">
        <v>0.180369483260582</v>
      </c>
      <c r="AL1103" s="17">
        <v>0.29060797030947899</v>
      </c>
      <c r="AM1103" s="17">
        <v>1.49749673836614E-2</v>
      </c>
      <c r="AN1103" s="17">
        <v>0</v>
      </c>
      <c r="AO1103" s="17">
        <v>2.4160374833957301E-2</v>
      </c>
      <c r="AP1103" s="17">
        <v>0.82399494328237199</v>
      </c>
      <c r="AQ1103" s="17">
        <v>0.94812409049295299</v>
      </c>
      <c r="AR1103" s="17"/>
      <c r="AS1103" s="17">
        <v>0.21958680539574099</v>
      </c>
      <c r="AT1103" s="17" t="s">
        <v>107</v>
      </c>
      <c r="AU1103" s="17"/>
      <c r="AV1103" s="17">
        <v>0.16919179476855101</v>
      </c>
      <c r="AW1103" s="17">
        <v>0.31471657576846201</v>
      </c>
      <c r="AX1103" s="17" t="s">
        <v>107</v>
      </c>
      <c r="AY1103" s="17"/>
      <c r="AZ1103" s="17">
        <v>0.26571449450180101</v>
      </c>
      <c r="BA1103" s="17">
        <v>0.19895647607606301</v>
      </c>
      <c r="BB1103" s="17"/>
      <c r="BC1103" s="17">
        <v>0.35885511735678999</v>
      </c>
      <c r="BD1103" s="17">
        <v>0.160425267905806</v>
      </c>
      <c r="BE1103" s="17"/>
      <c r="BF1103" s="17">
        <v>0.21929659609219801</v>
      </c>
      <c r="BG1103" s="17">
        <v>0.24412106847497</v>
      </c>
      <c r="BH1103" s="17"/>
      <c r="BI1103" s="17">
        <v>0.27367363938801498</v>
      </c>
      <c r="BJ1103" s="17">
        <v>0.160294116759295</v>
      </c>
      <c r="BK1103" s="17"/>
      <c r="BL1103" s="17">
        <v>0.53069297597096199</v>
      </c>
      <c r="BM1103" s="17">
        <v>0.32236201112788598</v>
      </c>
      <c r="BN1103" s="17">
        <v>0.15763466831658501</v>
      </c>
      <c r="BO1103" s="17">
        <v>2.99468538566861E-2</v>
      </c>
    </row>
    <row r="1104" spans="2:67" x14ac:dyDescent="0.35">
      <c r="B1104" t="s">
        <v>506</v>
      </c>
      <c r="C1104" s="17">
        <v>0.210312065961588</v>
      </c>
      <c r="D1104" s="17">
        <v>0.88274700969966302</v>
      </c>
      <c r="E1104" s="17">
        <v>6.9554054268326407E-2</v>
      </c>
      <c r="F1104" s="17">
        <v>0.93662172121950404</v>
      </c>
      <c r="G1104" s="17">
        <v>0.98495108882986704</v>
      </c>
      <c r="H1104" s="17" t="s">
        <v>107</v>
      </c>
      <c r="I1104" s="17">
        <v>0.99244712879296504</v>
      </c>
      <c r="J1104" s="17">
        <v>3.8210890681051601E-2</v>
      </c>
      <c r="K1104" s="17" t="s">
        <v>107</v>
      </c>
      <c r="L1104" s="17">
        <v>1.91879950235104E-3</v>
      </c>
      <c r="M1104" s="17">
        <v>2.1933020417582199E-2</v>
      </c>
      <c r="N1104" s="17">
        <v>0.50051690673027405</v>
      </c>
      <c r="O1104" s="17">
        <v>1.9894451190306298E-3</v>
      </c>
      <c r="P1104" s="17">
        <v>1.6206241218321099E-3</v>
      </c>
      <c r="Q1104" s="17">
        <v>1</v>
      </c>
      <c r="R1104" s="17">
        <v>0</v>
      </c>
      <c r="S1104" s="17">
        <v>0</v>
      </c>
      <c r="T1104" s="17"/>
      <c r="U1104" s="17">
        <v>0.114588099163579</v>
      </c>
      <c r="V1104" s="17">
        <v>0.561722291803048</v>
      </c>
      <c r="W1104" s="17">
        <v>0.353041330820479</v>
      </c>
      <c r="X1104" s="17">
        <v>0.33140005552367402</v>
      </c>
      <c r="Y1104" s="17"/>
      <c r="Z1104" s="17">
        <v>0</v>
      </c>
      <c r="AA1104" s="17">
        <v>0.19992176407520099</v>
      </c>
      <c r="AB1104" s="17">
        <v>8.9194299386842403E-4</v>
      </c>
      <c r="AC1104" s="17">
        <v>0.40608950721439102</v>
      </c>
      <c r="AD1104" s="17">
        <v>3.4057456260321799E-2</v>
      </c>
      <c r="AE1104" s="17">
        <v>4.1015865745689599E-2</v>
      </c>
      <c r="AF1104" s="17">
        <v>0.70225247058587603</v>
      </c>
      <c r="AG1104" s="17">
        <v>0.52011789549140697</v>
      </c>
      <c r="AH1104" s="17">
        <v>0.365115845180428</v>
      </c>
      <c r="AI1104" s="17">
        <v>0.28056687257989898</v>
      </c>
      <c r="AJ1104" s="17"/>
      <c r="AK1104" s="17">
        <v>0.14619037218818701</v>
      </c>
      <c r="AL1104" s="17">
        <v>0.51041648177232402</v>
      </c>
      <c r="AM1104" s="17">
        <v>0.43544007772041599</v>
      </c>
      <c r="AN1104" s="17">
        <v>8.1520091523269403E-2</v>
      </c>
      <c r="AO1104" s="17">
        <v>0.358820624896451</v>
      </c>
      <c r="AP1104" s="17">
        <v>9.0335690760954004E-2</v>
      </c>
      <c r="AQ1104" s="17">
        <v>8.2356291354287892E-3</v>
      </c>
      <c r="AR1104" s="17"/>
      <c r="AS1104" s="17">
        <v>0.210312065961588</v>
      </c>
      <c r="AT1104" s="17" t="s">
        <v>107</v>
      </c>
      <c r="AU1104" s="17"/>
      <c r="AV1104" s="17">
        <v>0.28459220649853501</v>
      </c>
      <c r="AW1104" s="17">
        <v>7.0094758244212005E-2</v>
      </c>
      <c r="AX1104" s="17" t="s">
        <v>107</v>
      </c>
      <c r="AY1104" s="17"/>
      <c r="AZ1104" s="17">
        <v>0.47107429036440801</v>
      </c>
      <c r="BA1104" s="17">
        <v>9.3687741877353098E-2</v>
      </c>
      <c r="BB1104" s="17"/>
      <c r="BC1104" s="17">
        <v>0.10809555581939199</v>
      </c>
      <c r="BD1104" s="17">
        <v>0.253733902642995</v>
      </c>
      <c r="BE1104" s="17"/>
      <c r="BF1104" s="17">
        <v>0.20887974818604499</v>
      </c>
      <c r="BG1104" s="17">
        <v>0.33140005552367402</v>
      </c>
      <c r="BH1104" s="17"/>
      <c r="BI1104" s="17">
        <v>8.7476617452463906E-2</v>
      </c>
      <c r="BJ1104" s="17">
        <v>0.344970419286727</v>
      </c>
      <c r="BK1104" s="17"/>
      <c r="BL1104" s="17">
        <v>0.46930702402903801</v>
      </c>
      <c r="BM1104" s="17">
        <v>7.4819142781669498E-2</v>
      </c>
      <c r="BN1104" s="17">
        <v>0.24641867203913301</v>
      </c>
      <c r="BO1104" s="17">
        <v>0.59032544771988804</v>
      </c>
    </row>
    <row r="1105" spans="2:67" x14ac:dyDescent="0.35">
      <c r="B1105" t="s">
        <v>507</v>
      </c>
      <c r="C1105" s="17">
        <v>0.41556540303896</v>
      </c>
      <c r="D1105" s="17">
        <v>0.106349018293682</v>
      </c>
      <c r="E1105" s="17">
        <v>0.73849627605287005</v>
      </c>
      <c r="F1105" s="17">
        <v>3.0757460634418799E-2</v>
      </c>
      <c r="G1105" s="17">
        <v>1.5048911170133E-2</v>
      </c>
      <c r="H1105" s="17" t="s">
        <v>107</v>
      </c>
      <c r="I1105" s="17">
        <v>3.7764356035175201E-3</v>
      </c>
      <c r="J1105" s="17">
        <v>3.7267150233164098E-3</v>
      </c>
      <c r="K1105" s="17" t="s">
        <v>107</v>
      </c>
      <c r="L1105" s="17">
        <v>3.5510211366880901E-2</v>
      </c>
      <c r="M1105" s="17">
        <v>0.67449000759550404</v>
      </c>
      <c r="N1105" s="17">
        <v>0.49948309326972601</v>
      </c>
      <c r="O1105" s="17">
        <v>1.9894451190306298E-3</v>
      </c>
      <c r="P1105" s="17">
        <v>0.78299846180266996</v>
      </c>
      <c r="Q1105" s="17">
        <v>0</v>
      </c>
      <c r="R1105" s="17">
        <v>0.76744368903628402</v>
      </c>
      <c r="S1105" s="17">
        <v>0</v>
      </c>
      <c r="T1105" s="17"/>
      <c r="U1105" s="17">
        <v>0.51202331279455104</v>
      </c>
      <c r="V1105" s="17">
        <v>7.8997219943731004E-2</v>
      </c>
      <c r="W1105" s="17">
        <v>0.20842619830985301</v>
      </c>
      <c r="X1105" s="17">
        <v>0.27673166953919698</v>
      </c>
      <c r="Y1105" s="17"/>
      <c r="Z1105" s="17">
        <v>0</v>
      </c>
      <c r="AA1105" s="17">
        <v>0.31422532198018799</v>
      </c>
      <c r="AB1105" s="17">
        <v>0.99848424410912295</v>
      </c>
      <c r="AC1105" s="17">
        <v>0.39093594421178701</v>
      </c>
      <c r="AD1105" s="17">
        <v>0.623092767869179</v>
      </c>
      <c r="AE1105" s="17">
        <v>0.33446517982920398</v>
      </c>
      <c r="AF1105" s="17">
        <v>0.252239821799216</v>
      </c>
      <c r="AG1105" s="17">
        <v>3.0748632164471799E-2</v>
      </c>
      <c r="AH1105" s="17">
        <v>0.41634011468125198</v>
      </c>
      <c r="AI1105" s="17">
        <v>0.252610994706915</v>
      </c>
      <c r="AJ1105" s="17"/>
      <c r="AK1105" s="17">
        <v>0.271368342645049</v>
      </c>
      <c r="AL1105" s="17">
        <v>0.196696779678072</v>
      </c>
      <c r="AM1105" s="17">
        <v>0.36859349178262002</v>
      </c>
      <c r="AN1105" s="17">
        <v>0.91022478145789099</v>
      </c>
      <c r="AO1105" s="17">
        <v>0.52140726091299505</v>
      </c>
      <c r="AP1105" s="17">
        <v>4.6501791106144198E-2</v>
      </c>
      <c r="AQ1105" s="17">
        <v>2.40469733031425E-2</v>
      </c>
      <c r="AR1105" s="17"/>
      <c r="AS1105" s="17">
        <v>0.41556540303896</v>
      </c>
      <c r="AT1105" s="17" t="s">
        <v>107</v>
      </c>
      <c r="AU1105" s="17"/>
      <c r="AV1105" s="17">
        <v>0.46543100183452502</v>
      </c>
      <c r="AW1105" s="17">
        <v>0.321434994018651</v>
      </c>
      <c r="AX1105" s="17" t="s">
        <v>107</v>
      </c>
      <c r="AY1105" s="17"/>
      <c r="AZ1105" s="17">
        <v>0.17314405174118</v>
      </c>
      <c r="BA1105" s="17">
        <v>0.52398688281210404</v>
      </c>
      <c r="BB1105" s="17"/>
      <c r="BC1105" s="17">
        <v>0.46774350901376199</v>
      </c>
      <c r="BD1105" s="17">
        <v>0.39340000927985902</v>
      </c>
      <c r="BE1105" s="17"/>
      <c r="BF1105" s="17">
        <v>0.41720763052209803</v>
      </c>
      <c r="BG1105" s="17">
        <v>0.27673166953919698</v>
      </c>
      <c r="BH1105" s="17"/>
      <c r="BI1105" s="17">
        <v>0.377948602596827</v>
      </c>
      <c r="BJ1105" s="17">
        <v>0.45680281834844999</v>
      </c>
      <c r="BK1105" s="17"/>
      <c r="BL1105" s="17">
        <v>0</v>
      </c>
      <c r="BM1105" s="17">
        <v>0.52662524448562698</v>
      </c>
      <c r="BN1105" s="17">
        <v>0.29885773721106601</v>
      </c>
      <c r="BO1105" s="17">
        <v>0.35679106475261402</v>
      </c>
    </row>
    <row r="1106" spans="2:67" x14ac:dyDescent="0.35">
      <c r="B1106" t="s">
        <v>508</v>
      </c>
      <c r="C1106" s="17">
        <v>3.8950077344016697E-2</v>
      </c>
      <c r="D1106" s="17">
        <v>5.4519860033273304E-3</v>
      </c>
      <c r="E1106" s="17">
        <v>0.189082609219755</v>
      </c>
      <c r="F1106" s="17">
        <v>0</v>
      </c>
      <c r="G1106" s="17">
        <v>0</v>
      </c>
      <c r="H1106" s="17" t="s">
        <v>107</v>
      </c>
      <c r="I1106" s="17">
        <v>0</v>
      </c>
      <c r="J1106" s="17">
        <v>0</v>
      </c>
      <c r="K1106" s="17" t="s">
        <v>107</v>
      </c>
      <c r="L1106" s="17">
        <v>2.97538128598277E-2</v>
      </c>
      <c r="M1106" s="17">
        <v>1.40543824616116E-2</v>
      </c>
      <c r="N1106" s="17">
        <v>0</v>
      </c>
      <c r="O1106" s="17">
        <v>1.9894451190306298E-3</v>
      </c>
      <c r="P1106" s="17">
        <v>1.6206241218321099E-3</v>
      </c>
      <c r="Q1106" s="17">
        <v>0</v>
      </c>
      <c r="R1106" s="17">
        <v>0.20951380302053499</v>
      </c>
      <c r="S1106" s="17">
        <v>0</v>
      </c>
      <c r="T1106" s="17"/>
      <c r="U1106" s="17">
        <v>0</v>
      </c>
      <c r="V1106" s="17">
        <v>0.172298613235219</v>
      </c>
      <c r="W1106" s="17">
        <v>0.128386762693941</v>
      </c>
      <c r="X1106" s="17">
        <v>0.111494861111001</v>
      </c>
      <c r="Y1106" s="17"/>
      <c r="Z1106" s="17">
        <v>1.5439474809940199E-3</v>
      </c>
      <c r="AA1106" s="17">
        <v>0</v>
      </c>
      <c r="AB1106" s="17">
        <v>0</v>
      </c>
      <c r="AC1106" s="17">
        <v>0</v>
      </c>
      <c r="AD1106" s="17">
        <v>0.311681926681039</v>
      </c>
      <c r="AE1106" s="17">
        <v>0.31224328217971398</v>
      </c>
      <c r="AF1106" s="17">
        <v>2.15920856356531E-2</v>
      </c>
      <c r="AG1106" s="17">
        <v>0</v>
      </c>
      <c r="AH1106" s="17">
        <v>2.5096908894200801E-2</v>
      </c>
      <c r="AI1106" s="17">
        <v>5.7096131096286203E-2</v>
      </c>
      <c r="AJ1106" s="17"/>
      <c r="AK1106" s="17">
        <v>0</v>
      </c>
      <c r="AL1106" s="17">
        <v>2.2787682401240999E-3</v>
      </c>
      <c r="AM1106" s="17">
        <v>0.180991463113302</v>
      </c>
      <c r="AN1106" s="17">
        <v>8.2551270188395993E-3</v>
      </c>
      <c r="AO1106" s="17">
        <v>9.4822835047110296E-2</v>
      </c>
      <c r="AP1106" s="17">
        <v>0</v>
      </c>
      <c r="AQ1106" s="17">
        <v>3.5295053842244201E-3</v>
      </c>
      <c r="AR1106" s="17"/>
      <c r="AS1106" s="17">
        <v>3.8950077344016697E-2</v>
      </c>
      <c r="AT1106" s="17" t="s">
        <v>107</v>
      </c>
      <c r="AU1106" s="17"/>
      <c r="AV1106" s="17">
        <v>5.2138792415536497E-2</v>
      </c>
      <c r="AW1106" s="17">
        <v>1.4053973133494199E-2</v>
      </c>
      <c r="AX1106" s="17" t="s">
        <v>107</v>
      </c>
      <c r="AY1106" s="17"/>
      <c r="AZ1106" s="17">
        <v>4.3278122139818201E-2</v>
      </c>
      <c r="BA1106" s="17">
        <v>3.7014385546354701E-2</v>
      </c>
      <c r="BB1106" s="17"/>
      <c r="BC1106" s="17">
        <v>6.4590341731162904E-2</v>
      </c>
      <c r="BD1106" s="17">
        <v>2.80580270173332E-2</v>
      </c>
      <c r="BE1106" s="17"/>
      <c r="BF1106" s="17">
        <v>3.8091964300038E-2</v>
      </c>
      <c r="BG1106" s="17">
        <v>0.111494861111001</v>
      </c>
      <c r="BH1106" s="17"/>
      <c r="BI1106" s="17">
        <v>7.0689892382403002E-2</v>
      </c>
      <c r="BJ1106" s="17">
        <v>4.15530694354774E-3</v>
      </c>
      <c r="BK1106" s="17"/>
      <c r="BL1106" s="17">
        <v>0</v>
      </c>
      <c r="BM1106" s="17">
        <v>4.2969732412060598E-2</v>
      </c>
      <c r="BN1106" s="17">
        <v>4.6278350848906198E-2</v>
      </c>
      <c r="BO1106" s="17">
        <v>3.4530107223053799E-3</v>
      </c>
    </row>
    <row r="1107" spans="2:67" x14ac:dyDescent="0.35">
      <c r="B1107" t="s">
        <v>509</v>
      </c>
      <c r="C1107" s="17">
        <v>1.8405118535350901E-2</v>
      </c>
      <c r="D1107" s="17">
        <v>0</v>
      </c>
      <c r="E1107" s="17">
        <v>0</v>
      </c>
      <c r="F1107" s="17">
        <v>2.70307456111024E-2</v>
      </c>
      <c r="G1107" s="17">
        <v>0</v>
      </c>
      <c r="H1107" s="17" t="s">
        <v>107</v>
      </c>
      <c r="I1107" s="17">
        <v>0</v>
      </c>
      <c r="J1107" s="17">
        <v>0</v>
      </c>
      <c r="K1107" s="17" t="s">
        <v>107</v>
      </c>
      <c r="L1107" s="17">
        <v>0</v>
      </c>
      <c r="M1107" s="17">
        <v>5.5727179830531701E-2</v>
      </c>
      <c r="N1107" s="17">
        <v>0</v>
      </c>
      <c r="O1107" s="17">
        <v>2.8859832095189601E-2</v>
      </c>
      <c r="P1107" s="17">
        <v>0</v>
      </c>
      <c r="Q1107" s="17">
        <v>0</v>
      </c>
      <c r="R1107" s="17">
        <v>0</v>
      </c>
      <c r="S1107" s="17">
        <v>0</v>
      </c>
      <c r="T1107" s="17"/>
      <c r="U1107" s="17">
        <v>0</v>
      </c>
      <c r="V1107" s="17">
        <v>7.8997219943731004E-2</v>
      </c>
      <c r="W1107" s="17">
        <v>8.2913280721879395E-2</v>
      </c>
      <c r="X1107" s="17">
        <v>0</v>
      </c>
      <c r="Y1107" s="17"/>
      <c r="Z1107" s="17">
        <v>0.129810108514752</v>
      </c>
      <c r="AA1107" s="17">
        <v>0</v>
      </c>
      <c r="AB1107" s="17">
        <v>0</v>
      </c>
      <c r="AC1107" s="17">
        <v>0</v>
      </c>
      <c r="AD1107" s="17">
        <v>0</v>
      </c>
      <c r="AE1107" s="17">
        <v>0</v>
      </c>
      <c r="AF1107" s="17">
        <v>1.9552738497711698E-2</v>
      </c>
      <c r="AG1107" s="17">
        <v>0.27160373461690002</v>
      </c>
      <c r="AH1107" s="17">
        <v>0</v>
      </c>
      <c r="AI1107" s="17">
        <v>0</v>
      </c>
      <c r="AJ1107" s="17"/>
      <c r="AK1107" s="17">
        <v>5.22218249646932E-2</v>
      </c>
      <c r="AL1107" s="17">
        <v>0</v>
      </c>
      <c r="AM1107" s="17">
        <v>0</v>
      </c>
      <c r="AN1107" s="17">
        <v>0</v>
      </c>
      <c r="AO1107" s="17">
        <v>0</v>
      </c>
      <c r="AP1107" s="17">
        <v>3.6221875001051299E-2</v>
      </c>
      <c r="AQ1107" s="17">
        <v>1.60638016842512E-2</v>
      </c>
      <c r="AR1107" s="17"/>
      <c r="AS1107" s="17">
        <v>1.8405118535350901E-2</v>
      </c>
      <c r="AT1107" s="17" t="s">
        <v>107</v>
      </c>
      <c r="AU1107" s="17"/>
      <c r="AV1107" s="17">
        <v>2.81552329374949E-2</v>
      </c>
      <c r="AW1107" s="17">
        <v>0</v>
      </c>
      <c r="AX1107" s="17" t="s">
        <v>107</v>
      </c>
      <c r="AY1107" s="17"/>
      <c r="AZ1107" s="17">
        <v>4.6789041252792998E-2</v>
      </c>
      <c r="BA1107" s="17">
        <v>5.7105811675946996E-3</v>
      </c>
      <c r="BB1107" s="17"/>
      <c r="BC1107" s="17">
        <v>0</v>
      </c>
      <c r="BD1107" s="17">
        <v>2.6223660276134101E-2</v>
      </c>
      <c r="BE1107" s="17"/>
      <c r="BF1107" s="17">
        <v>1.86228278105194E-2</v>
      </c>
      <c r="BG1107" s="17">
        <v>0</v>
      </c>
      <c r="BH1107" s="17"/>
      <c r="BI1107" s="17">
        <v>4.7705252309669004E-3</v>
      </c>
      <c r="BJ1107" s="17">
        <v>3.3352040656858498E-2</v>
      </c>
      <c r="BK1107" s="17"/>
      <c r="BL1107" s="17">
        <v>0</v>
      </c>
      <c r="BM1107" s="17">
        <v>3.3223869192756099E-2</v>
      </c>
      <c r="BN1107" s="17">
        <v>0</v>
      </c>
      <c r="BO1107" s="17">
        <v>1.8657530355676501E-2</v>
      </c>
    </row>
    <row r="1108" spans="2:67" x14ac:dyDescent="0.35">
      <c r="B1108" t="s">
        <v>83</v>
      </c>
      <c r="C1108" s="17">
        <v>9.7180529724342907E-2</v>
      </c>
      <c r="D1108" s="17">
        <v>0</v>
      </c>
      <c r="E1108" s="17">
        <v>0</v>
      </c>
      <c r="F1108" s="17">
        <v>1.8633575116582101E-3</v>
      </c>
      <c r="G1108" s="17">
        <v>0</v>
      </c>
      <c r="H1108" s="17" t="s">
        <v>107</v>
      </c>
      <c r="I1108" s="17">
        <v>0</v>
      </c>
      <c r="J1108" s="17">
        <v>1.8633575116582101E-3</v>
      </c>
      <c r="K1108" s="17" t="s">
        <v>107</v>
      </c>
      <c r="L1108" s="17">
        <v>0.92706077776388696</v>
      </c>
      <c r="M1108" s="17">
        <v>8.5144672516480695E-4</v>
      </c>
      <c r="N1108" s="17">
        <v>0</v>
      </c>
      <c r="O1108" s="17">
        <v>0</v>
      </c>
      <c r="P1108" s="17">
        <v>0</v>
      </c>
      <c r="Q1108" s="17">
        <v>0</v>
      </c>
      <c r="R1108" s="17">
        <v>0</v>
      </c>
      <c r="S1108" s="17">
        <v>0</v>
      </c>
      <c r="T1108" s="17"/>
      <c r="U1108" s="17">
        <v>0.127700579114253</v>
      </c>
      <c r="V1108" s="17">
        <v>0</v>
      </c>
      <c r="W1108" s="17">
        <v>0</v>
      </c>
      <c r="X1108" s="17">
        <v>3.6252345351158198E-2</v>
      </c>
      <c r="Y1108" s="17"/>
      <c r="Z1108" s="17">
        <v>0.86864594400425399</v>
      </c>
      <c r="AA1108" s="17">
        <v>0</v>
      </c>
      <c r="AB1108" s="17">
        <v>0</v>
      </c>
      <c r="AC1108" s="17">
        <v>0</v>
      </c>
      <c r="AD1108" s="17">
        <v>0</v>
      </c>
      <c r="AE1108" s="17">
        <v>2.1524410524414499E-2</v>
      </c>
      <c r="AF1108" s="17">
        <v>0</v>
      </c>
      <c r="AG1108" s="17">
        <v>0</v>
      </c>
      <c r="AH1108" s="17">
        <v>0</v>
      </c>
      <c r="AI1108" s="17">
        <v>1.7104156043815998E-2</v>
      </c>
      <c r="AJ1108" s="17"/>
      <c r="AK1108" s="17">
        <v>0.349849976941489</v>
      </c>
      <c r="AL1108" s="17">
        <v>0</v>
      </c>
      <c r="AM1108" s="17">
        <v>0</v>
      </c>
      <c r="AN1108" s="17">
        <v>0</v>
      </c>
      <c r="AO1108" s="17">
        <v>7.88904309486545E-4</v>
      </c>
      <c r="AP1108" s="17">
        <v>2.9456998494786098E-3</v>
      </c>
      <c r="AQ1108" s="17">
        <v>0</v>
      </c>
      <c r="AR1108" s="17"/>
      <c r="AS1108" s="17">
        <v>9.7180529724342907E-2</v>
      </c>
      <c r="AT1108" s="17" t="s">
        <v>107</v>
      </c>
      <c r="AU1108" s="17"/>
      <c r="AV1108" s="17">
        <v>4.9097154535828803E-4</v>
      </c>
      <c r="AW1108" s="17">
        <v>0.27969969883518098</v>
      </c>
      <c r="AX1108" s="17" t="s">
        <v>107</v>
      </c>
      <c r="AY1108" s="17"/>
      <c r="AZ1108" s="17">
        <v>0</v>
      </c>
      <c r="BA1108" s="17">
        <v>0.14064393252053001</v>
      </c>
      <c r="BB1108" s="17"/>
      <c r="BC1108" s="17">
        <v>7.1547607889386404E-4</v>
      </c>
      <c r="BD1108" s="17">
        <v>0.13815913287787299</v>
      </c>
      <c r="BE1108" s="17"/>
      <c r="BF1108" s="17">
        <v>9.79012330891018E-2</v>
      </c>
      <c r="BG1108" s="17">
        <v>3.6252345351158198E-2</v>
      </c>
      <c r="BH1108" s="17"/>
      <c r="BI1108" s="17">
        <v>0.18544072294932501</v>
      </c>
      <c r="BJ1108" s="17">
        <v>4.25298005122009E-4</v>
      </c>
      <c r="BK1108" s="17"/>
      <c r="BL1108" s="17">
        <v>0</v>
      </c>
      <c r="BM1108" s="17">
        <v>0</v>
      </c>
      <c r="BN1108" s="17">
        <v>0.25081057158431003</v>
      </c>
      <c r="BO1108" s="17">
        <v>8.2609259283063696E-4</v>
      </c>
    </row>
    <row r="1109" spans="2:67" x14ac:dyDescent="0.35">
      <c r="C1109" s="17"/>
      <c r="D1109" s="17"/>
      <c r="E1109" s="17"/>
      <c r="F1109" s="17"/>
      <c r="G1109" s="17"/>
      <c r="H1109" s="17"/>
      <c r="I1109" s="17"/>
      <c r="J1109" s="17"/>
      <c r="K1109" s="17"/>
      <c r="L1109" s="17"/>
      <c r="M1109" s="17"/>
      <c r="N1109" s="17"/>
      <c r="O1109" s="17"/>
      <c r="P1109" s="17"/>
      <c r="Q1109" s="17"/>
      <c r="R1109" s="17"/>
      <c r="S1109" s="17"/>
      <c r="T1109" s="17"/>
      <c r="U1109" s="17"/>
      <c r="V1109" s="17"/>
      <c r="W1109" s="17"/>
      <c r="X1109" s="17"/>
      <c r="Y1109" s="17"/>
      <c r="Z1109" s="17"/>
      <c r="AA1109" s="17"/>
      <c r="AB1109" s="17"/>
      <c r="AC1109" s="17"/>
      <c r="AD1109" s="17"/>
      <c r="AE1109" s="17"/>
      <c r="AF1109" s="17"/>
      <c r="AG1109" s="17"/>
      <c r="AH1109" s="17"/>
      <c r="AI1109" s="17"/>
      <c r="AJ1109" s="17"/>
      <c r="AK1109" s="17"/>
      <c r="AL1109" s="17"/>
      <c r="AM1109" s="17"/>
      <c r="AN1109" s="17"/>
      <c r="AO1109" s="17"/>
      <c r="AP1109" s="17"/>
      <c r="AQ1109" s="17"/>
      <c r="AR1109" s="17"/>
      <c r="AS1109" s="17"/>
      <c r="AT1109" s="17"/>
      <c r="AU1109" s="17"/>
      <c r="AV1109" s="17"/>
      <c r="AW1109" s="17"/>
      <c r="AX1109" s="17"/>
      <c r="AY1109" s="17"/>
      <c r="AZ1109" s="17"/>
      <c r="BA1109" s="17"/>
      <c r="BB1109" s="17"/>
      <c r="BC1109" s="17"/>
      <c r="BD1109" s="17"/>
      <c r="BE1109" s="17"/>
      <c r="BF1109" s="17"/>
      <c r="BG1109" s="17"/>
      <c r="BH1109" s="17"/>
      <c r="BI1109" s="17"/>
      <c r="BJ1109" s="17"/>
      <c r="BK1109" s="17"/>
      <c r="BL1109" s="17"/>
      <c r="BM1109" s="17"/>
      <c r="BN1109" s="17"/>
      <c r="BO1109" s="17"/>
    </row>
    <row r="1110" spans="2:67" x14ac:dyDescent="0.35">
      <c r="B1110" s="6" t="s">
        <v>518</v>
      </c>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c r="AO1110" s="17"/>
      <c r="AP1110" s="17"/>
      <c r="AQ1110" s="17"/>
      <c r="AR1110" s="17"/>
      <c r="AS1110" s="17"/>
      <c r="AT1110" s="17"/>
      <c r="AU1110" s="17"/>
      <c r="AV1110" s="17"/>
      <c r="AW1110" s="17"/>
      <c r="AX1110" s="17"/>
      <c r="AY1110" s="17"/>
      <c r="AZ1110" s="17"/>
      <c r="BA1110" s="17"/>
      <c r="BB1110" s="17"/>
      <c r="BC1110" s="17"/>
      <c r="BD1110" s="17"/>
      <c r="BE1110" s="17"/>
      <c r="BF1110" s="17"/>
      <c r="BG1110" s="17"/>
      <c r="BH1110" s="17"/>
      <c r="BI1110" s="17"/>
      <c r="BJ1110" s="17"/>
      <c r="BK1110" s="17"/>
      <c r="BL1110" s="17"/>
      <c r="BM1110" s="17"/>
      <c r="BN1110" s="17"/>
      <c r="BO1110" s="17"/>
    </row>
    <row r="1111" spans="2:67" x14ac:dyDescent="0.35">
      <c r="B1111" s="24" t="s">
        <v>723</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c r="AO1111" s="17"/>
      <c r="AP1111" s="17"/>
      <c r="AQ1111" s="17"/>
      <c r="AR1111" s="17"/>
      <c r="AS1111" s="17"/>
      <c r="AT1111" s="17"/>
      <c r="AU1111" s="17"/>
      <c r="AV1111" s="17"/>
      <c r="AW1111" s="17"/>
      <c r="AX1111" s="17"/>
      <c r="AY1111" s="17"/>
      <c r="AZ1111" s="17"/>
      <c r="BA1111" s="17"/>
      <c r="BB1111" s="17"/>
      <c r="BC1111" s="17"/>
      <c r="BD1111" s="17"/>
      <c r="BE1111" s="17"/>
      <c r="BF1111" s="17"/>
      <c r="BG1111" s="17"/>
      <c r="BH1111" s="17"/>
      <c r="BI1111" s="17"/>
      <c r="BJ1111" s="17"/>
      <c r="BK1111" s="17"/>
      <c r="BL1111" s="17"/>
      <c r="BM1111" s="17"/>
      <c r="BN1111" s="17"/>
      <c r="BO1111" s="17"/>
    </row>
    <row r="1112" spans="2:67" x14ac:dyDescent="0.35">
      <c r="B1112" t="s">
        <v>505</v>
      </c>
      <c r="C1112" s="17">
        <v>0.36579668824313399</v>
      </c>
      <c r="D1112" s="17">
        <v>0.16908214856074599</v>
      </c>
      <c r="E1112" s="17">
        <v>2.5096058395474699E-2</v>
      </c>
      <c r="F1112" s="17">
        <v>0.93662172121950404</v>
      </c>
      <c r="G1112" s="17">
        <v>0</v>
      </c>
      <c r="H1112" s="17" t="s">
        <v>107</v>
      </c>
      <c r="I1112" s="17">
        <v>0.99244712879296504</v>
      </c>
      <c r="J1112" s="17">
        <v>5.7788206245521098E-2</v>
      </c>
      <c r="K1112" s="17" t="s">
        <v>107</v>
      </c>
      <c r="L1112" s="17">
        <v>1.1512797014106201E-2</v>
      </c>
      <c r="M1112" s="17">
        <v>0.22889683527687699</v>
      </c>
      <c r="N1112" s="17">
        <v>0</v>
      </c>
      <c r="O1112" s="17">
        <v>0.96517183254771899</v>
      </c>
      <c r="P1112" s="17">
        <v>0.78299846180266996</v>
      </c>
      <c r="Q1112" s="17">
        <v>0</v>
      </c>
      <c r="R1112" s="17">
        <v>0.20792537364899299</v>
      </c>
      <c r="S1112" s="17">
        <v>1</v>
      </c>
      <c r="T1112" s="17"/>
      <c r="U1112" s="17">
        <v>0.34016618918024899</v>
      </c>
      <c r="V1112" s="17">
        <v>0.48851174408609999</v>
      </c>
      <c r="W1112" s="17">
        <v>0.297201869176551</v>
      </c>
      <c r="X1112" s="17">
        <v>0.38487611008281097</v>
      </c>
      <c r="Y1112" s="17"/>
      <c r="Z1112" s="17">
        <v>0</v>
      </c>
      <c r="AA1112" s="17">
        <v>0.74647336006249598</v>
      </c>
      <c r="AB1112" s="17">
        <v>6.2381289700869005E-4</v>
      </c>
      <c r="AC1112" s="17">
        <v>1.1218232005082299E-3</v>
      </c>
      <c r="AD1112" s="17">
        <v>0.134880746054406</v>
      </c>
      <c r="AE1112" s="17">
        <v>0.60919887178722698</v>
      </c>
      <c r="AF1112" s="17">
        <v>0.67568147880727603</v>
      </c>
      <c r="AG1112" s="17">
        <v>5.3664215910911701E-2</v>
      </c>
      <c r="AH1112" s="17">
        <v>0.26122117777784298</v>
      </c>
      <c r="AI1112" s="17">
        <v>0.70278984171302405</v>
      </c>
      <c r="AJ1112" s="17"/>
      <c r="AK1112" s="17">
        <v>0.40348771041751502</v>
      </c>
      <c r="AL1112" s="17">
        <v>0.51871270175887596</v>
      </c>
      <c r="AM1112" s="17">
        <v>1.6922026614463001E-2</v>
      </c>
      <c r="AN1112" s="17">
        <v>9.0297128431325001E-3</v>
      </c>
      <c r="AO1112" s="17">
        <v>0.48364587376854401</v>
      </c>
      <c r="AP1112" s="17">
        <v>0.83248836954439598</v>
      </c>
      <c r="AQ1112" s="17">
        <v>0.948842174680675</v>
      </c>
      <c r="AR1112" s="17"/>
      <c r="AS1112" s="17">
        <v>0.36579668824313399</v>
      </c>
      <c r="AT1112" s="17" t="s">
        <v>107</v>
      </c>
      <c r="AU1112" s="17"/>
      <c r="AV1112" s="17">
        <v>0.414220924943274</v>
      </c>
      <c r="AW1112" s="17">
        <v>0.27438711296122797</v>
      </c>
      <c r="AX1112" s="17" t="s">
        <v>107</v>
      </c>
      <c r="AY1112" s="17"/>
      <c r="AZ1112" s="17">
        <v>0.65911906519172103</v>
      </c>
      <c r="BA1112" s="17">
        <v>0.234610033317359</v>
      </c>
      <c r="BB1112" s="17"/>
      <c r="BC1112" s="17">
        <v>0.28785985342628101</v>
      </c>
      <c r="BD1112" s="17">
        <v>0.398904456334368</v>
      </c>
      <c r="BE1112" s="17"/>
      <c r="BF1112" s="17">
        <v>0.36557100281267202</v>
      </c>
      <c r="BG1112" s="17">
        <v>0.38487611008281097</v>
      </c>
      <c r="BH1112" s="17"/>
      <c r="BI1112" s="17">
        <v>0.30621223339929998</v>
      </c>
      <c r="BJ1112" s="17">
        <v>0.43111614342020199</v>
      </c>
      <c r="BK1112" s="17"/>
      <c r="BL1112" s="17">
        <v>0.78886965355508298</v>
      </c>
      <c r="BM1112" s="17">
        <v>0.33060767529417601</v>
      </c>
      <c r="BN1112" s="17">
        <v>0.32221536376350801</v>
      </c>
      <c r="BO1112" s="17">
        <v>0.61677046970248905</v>
      </c>
    </row>
    <row r="1113" spans="2:67" x14ac:dyDescent="0.35">
      <c r="B1113" t="s">
        <v>506</v>
      </c>
      <c r="C1113" s="17">
        <v>0.26379995124297601</v>
      </c>
      <c r="D1113" s="17">
        <v>0.74092479115555399</v>
      </c>
      <c r="E1113" s="17">
        <v>0.194816730137853</v>
      </c>
      <c r="F1113" s="17">
        <v>5.5900725349746199E-3</v>
      </c>
      <c r="G1113" s="17">
        <v>1</v>
      </c>
      <c r="H1113" s="17" t="s">
        <v>107</v>
      </c>
      <c r="I1113" s="17">
        <v>0</v>
      </c>
      <c r="J1113" s="17">
        <v>3.6347533169393403E-2</v>
      </c>
      <c r="K1113" s="17" t="s">
        <v>107</v>
      </c>
      <c r="L1113" s="17">
        <v>3.3591411864529797E-2</v>
      </c>
      <c r="M1113" s="17">
        <v>0.43330630996067698</v>
      </c>
      <c r="N1113" s="17">
        <v>1</v>
      </c>
      <c r="O1113" s="17">
        <v>3.9788902380612501E-3</v>
      </c>
      <c r="P1113" s="17">
        <v>0.21700153819733001</v>
      </c>
      <c r="Q1113" s="17">
        <v>1</v>
      </c>
      <c r="R1113" s="17">
        <v>2.4630937314723801E-2</v>
      </c>
      <c r="S1113" s="17">
        <v>0</v>
      </c>
      <c r="T1113" s="17"/>
      <c r="U1113" s="17">
        <v>0.24248148301759301</v>
      </c>
      <c r="V1113" s="17">
        <v>0.35349381602643798</v>
      </c>
      <c r="W1113" s="17">
        <v>0.22325321349596</v>
      </c>
      <c r="X1113" s="17">
        <v>0.40623508558422999</v>
      </c>
      <c r="Y1113" s="17"/>
      <c r="Z1113" s="17">
        <v>0</v>
      </c>
      <c r="AA1113" s="17">
        <v>3.7328075524967398E-4</v>
      </c>
      <c r="AB1113" s="17">
        <v>0.66654810573328405</v>
      </c>
      <c r="AC1113" s="17">
        <v>0.99775635359898396</v>
      </c>
      <c r="AD1113" s="17">
        <v>0.20237170962350601</v>
      </c>
      <c r="AE1113" s="17">
        <v>3.90235272020815E-2</v>
      </c>
      <c r="AF1113" s="17">
        <v>1.4884448820026699E-3</v>
      </c>
      <c r="AG1113" s="17">
        <v>0.362892786270678</v>
      </c>
      <c r="AH1113" s="17">
        <v>0.45862395258157301</v>
      </c>
      <c r="AI1113" s="17">
        <v>0.18406009426146</v>
      </c>
      <c r="AJ1113" s="17"/>
      <c r="AK1113" s="17">
        <v>3.71484730952013E-4</v>
      </c>
      <c r="AL1113" s="17">
        <v>0.26335815202386897</v>
      </c>
      <c r="AM1113" s="17">
        <v>0.58108748292190504</v>
      </c>
      <c r="AN1113" s="17">
        <v>0.73133627562152204</v>
      </c>
      <c r="AO1113" s="17">
        <v>1.8578790073605501E-2</v>
      </c>
      <c r="AP1113" s="17">
        <v>7.3342266533352199E-2</v>
      </c>
      <c r="AQ1113" s="17">
        <v>8.3563742856087898E-3</v>
      </c>
      <c r="AR1113" s="17"/>
      <c r="AS1113" s="17">
        <v>0.26379995124297601</v>
      </c>
      <c r="AT1113" s="17" t="s">
        <v>107</v>
      </c>
      <c r="AU1113" s="17"/>
      <c r="AV1113" s="17">
        <v>0.26133004718258401</v>
      </c>
      <c r="AW1113" s="17">
        <v>0.26846234545985298</v>
      </c>
      <c r="AX1113" s="17" t="s">
        <v>107</v>
      </c>
      <c r="AY1113" s="17"/>
      <c r="AZ1113" s="17">
        <v>0.125413340951956</v>
      </c>
      <c r="BA1113" s="17">
        <v>0.32569252377513502</v>
      </c>
      <c r="BB1113" s="17"/>
      <c r="BC1113" s="17">
        <v>0.41701263534763</v>
      </c>
      <c r="BD1113" s="17">
        <v>0.198714808564387</v>
      </c>
      <c r="BE1113" s="17"/>
      <c r="BF1113" s="17">
        <v>0.26211512374260498</v>
      </c>
      <c r="BG1113" s="17">
        <v>0.40623508558422999</v>
      </c>
      <c r="BH1113" s="17"/>
      <c r="BI1113" s="17">
        <v>0.39878955761623802</v>
      </c>
      <c r="BJ1113" s="17">
        <v>0.115817603062092</v>
      </c>
      <c r="BK1113" s="17"/>
      <c r="BL1113" s="17">
        <v>0.21113034644491699</v>
      </c>
      <c r="BM1113" s="17">
        <v>0.37446687213199498</v>
      </c>
      <c r="BN1113" s="17">
        <v>0.21522388848784901</v>
      </c>
      <c r="BO1113" s="17">
        <v>8.2074658358750399E-3</v>
      </c>
    </row>
    <row r="1114" spans="2:67" x14ac:dyDescent="0.35">
      <c r="B1114" t="s">
        <v>507</v>
      </c>
      <c r="C1114" s="17">
        <v>0.27037937133755702</v>
      </c>
      <c r="D1114" s="17">
        <v>8.4541074280372802E-2</v>
      </c>
      <c r="E1114" s="17">
        <v>8.6048931286654404E-2</v>
      </c>
      <c r="F1114" s="17">
        <v>2.8894103122760601E-2</v>
      </c>
      <c r="G1114" s="17">
        <v>0</v>
      </c>
      <c r="H1114" s="17" t="s">
        <v>107</v>
      </c>
      <c r="I1114" s="17">
        <v>7.5528712070350402E-3</v>
      </c>
      <c r="J1114" s="17">
        <v>0.90400090307342695</v>
      </c>
      <c r="K1114" s="17" t="s">
        <v>107</v>
      </c>
      <c r="L1114" s="17">
        <v>0.95489579112136402</v>
      </c>
      <c r="M1114" s="17">
        <v>0.22591677173880001</v>
      </c>
      <c r="N1114" s="17">
        <v>0</v>
      </c>
      <c r="O1114" s="17">
        <v>3.0849277214220198E-2</v>
      </c>
      <c r="P1114" s="17">
        <v>0</v>
      </c>
      <c r="Q1114" s="17">
        <v>0</v>
      </c>
      <c r="R1114" s="17">
        <v>0.76744368903628402</v>
      </c>
      <c r="S1114" s="17">
        <v>0</v>
      </c>
      <c r="T1114" s="17"/>
      <c r="U1114" s="17">
        <v>0.32615263840353997</v>
      </c>
      <c r="V1114" s="17">
        <v>0</v>
      </c>
      <c r="W1114" s="17">
        <v>0.44905419920641099</v>
      </c>
      <c r="X1114" s="17">
        <v>0.16151731748222101</v>
      </c>
      <c r="Y1114" s="17"/>
      <c r="Z1114" s="17">
        <v>0.87018989148524795</v>
      </c>
      <c r="AA1114" s="17">
        <v>0.25315335918225501</v>
      </c>
      <c r="AB1114" s="17">
        <v>0.33282808136970798</v>
      </c>
      <c r="AC1114" s="17">
        <v>1.1218232005082299E-3</v>
      </c>
      <c r="AD1114" s="17">
        <v>4.0530817303615602E-2</v>
      </c>
      <c r="AE1114" s="17">
        <v>0.33228614578941601</v>
      </c>
      <c r="AF1114" s="17">
        <v>0.10695148700606801</v>
      </c>
      <c r="AG1114" s="17">
        <v>0.58344299781841003</v>
      </c>
      <c r="AH1114" s="17">
        <v>0.280154869640584</v>
      </c>
      <c r="AI1114" s="17">
        <v>9.3170035467761494E-2</v>
      </c>
      <c r="AJ1114" s="17"/>
      <c r="AK1114" s="17">
        <v>0.54391897988684001</v>
      </c>
      <c r="AL1114" s="17">
        <v>2.4874038165682899E-2</v>
      </c>
      <c r="AM1114" s="17">
        <v>0.40119397221701603</v>
      </c>
      <c r="AN1114" s="17">
        <v>0.25963401153534499</v>
      </c>
      <c r="AO1114" s="17">
        <v>2.5449645071609502E-3</v>
      </c>
      <c r="AP1114" s="17">
        <v>9.2717056701355702E-2</v>
      </c>
      <c r="AQ1114" s="17">
        <v>2.67376493494649E-2</v>
      </c>
      <c r="AR1114" s="17"/>
      <c r="AS1114" s="17">
        <v>0.27037937133755702</v>
      </c>
      <c r="AT1114" s="17" t="s">
        <v>107</v>
      </c>
      <c r="AU1114" s="17"/>
      <c r="AV1114" s="17">
        <v>0.172115504424283</v>
      </c>
      <c r="AW1114" s="17">
        <v>0.455870335205946</v>
      </c>
      <c r="AX1114" s="17" t="s">
        <v>107</v>
      </c>
      <c r="AY1114" s="17"/>
      <c r="AZ1114" s="17">
        <v>0.16835487133864099</v>
      </c>
      <c r="BA1114" s="17">
        <v>0.31600921047416802</v>
      </c>
      <c r="BB1114" s="17"/>
      <c r="BC1114" s="17">
        <v>1.44943556026641E-2</v>
      </c>
      <c r="BD1114" s="17">
        <v>0.37907998483925898</v>
      </c>
      <c r="BE1114" s="17"/>
      <c r="BF1114" s="17">
        <v>0.27166707175593002</v>
      </c>
      <c r="BG1114" s="17">
        <v>0.16151731748222101</v>
      </c>
      <c r="BH1114" s="17"/>
      <c r="BI1114" s="17">
        <v>0.29439902904592202</v>
      </c>
      <c r="BJ1114" s="17">
        <v>0.244047822963704</v>
      </c>
      <c r="BK1114" s="17"/>
      <c r="BL1114" s="17">
        <v>0</v>
      </c>
      <c r="BM1114" s="17">
        <v>0.23129300009551201</v>
      </c>
      <c r="BN1114" s="17">
        <v>0.28285289435254701</v>
      </c>
      <c r="BO1114" s="17">
        <v>0.375022064461635</v>
      </c>
    </row>
    <row r="1115" spans="2:67" x14ac:dyDescent="0.35">
      <c r="B1115" t="s">
        <v>508</v>
      </c>
      <c r="C1115" s="17">
        <v>1.50130808193826E-2</v>
      </c>
      <c r="D1115" s="17">
        <v>5.4519860033273304E-3</v>
      </c>
      <c r="E1115" s="17">
        <v>1.43353022952444E-3</v>
      </c>
      <c r="F1115" s="17">
        <v>1.8633575116582101E-3</v>
      </c>
      <c r="G1115" s="17">
        <v>0</v>
      </c>
      <c r="H1115" s="17" t="s">
        <v>107</v>
      </c>
      <c r="I1115" s="17">
        <v>0</v>
      </c>
      <c r="J1115" s="17">
        <v>1.8633575116582101E-3</v>
      </c>
      <c r="K1115" s="17" t="s">
        <v>107</v>
      </c>
      <c r="L1115" s="17">
        <v>0</v>
      </c>
      <c r="M1115" s="17">
        <v>5.6152903193114098E-2</v>
      </c>
      <c r="N1115" s="17">
        <v>0</v>
      </c>
      <c r="O1115" s="17">
        <v>0</v>
      </c>
      <c r="P1115" s="17">
        <v>0</v>
      </c>
      <c r="Q1115" s="17">
        <v>0</v>
      </c>
      <c r="R1115" s="17">
        <v>0</v>
      </c>
      <c r="S1115" s="17">
        <v>0</v>
      </c>
      <c r="T1115" s="17"/>
      <c r="U1115" s="17">
        <v>0</v>
      </c>
      <c r="V1115" s="17">
        <v>7.8997219943731004E-2</v>
      </c>
      <c r="W1115" s="17">
        <v>0</v>
      </c>
      <c r="X1115" s="17">
        <v>4.73714868507372E-2</v>
      </c>
      <c r="Y1115" s="17"/>
      <c r="Z1115" s="17">
        <v>0</v>
      </c>
      <c r="AA1115" s="17">
        <v>0</v>
      </c>
      <c r="AB1115" s="17">
        <v>0</v>
      </c>
      <c r="AC1115" s="17">
        <v>0</v>
      </c>
      <c r="AD1115" s="17">
        <v>8.7604085070589605E-4</v>
      </c>
      <c r="AE1115" s="17">
        <v>1.94914552212751E-2</v>
      </c>
      <c r="AF1115" s="17">
        <v>0.19632585080694101</v>
      </c>
      <c r="AG1115" s="17">
        <v>0</v>
      </c>
      <c r="AH1115" s="17">
        <v>0</v>
      </c>
      <c r="AI1115" s="17">
        <v>1.9980028557754301E-2</v>
      </c>
      <c r="AJ1115" s="17"/>
      <c r="AK1115" s="17">
        <v>0</v>
      </c>
      <c r="AL1115" s="17">
        <v>0.193055108051572</v>
      </c>
      <c r="AM1115" s="17">
        <v>7.9651824661601805E-4</v>
      </c>
      <c r="AN1115" s="17">
        <v>0</v>
      </c>
      <c r="AO1115" s="17">
        <v>1.7172711105479801E-3</v>
      </c>
      <c r="AP1115" s="17">
        <v>1.45230722089589E-3</v>
      </c>
      <c r="AQ1115" s="17">
        <v>0</v>
      </c>
      <c r="AR1115" s="17"/>
      <c r="AS1115" s="17">
        <v>1.50130808193826E-2</v>
      </c>
      <c r="AT1115" s="17" t="s">
        <v>107</v>
      </c>
      <c r="AU1115" s="17"/>
      <c r="AV1115" s="17">
        <v>2.22880731898801E-2</v>
      </c>
      <c r="AW1115" s="17">
        <v>1.2802063729723001E-3</v>
      </c>
      <c r="AX1115" s="17" t="s">
        <v>107</v>
      </c>
      <c r="AY1115" s="17"/>
      <c r="AZ1115" s="17">
        <v>3.2368126488922902E-4</v>
      </c>
      <c r="BA1115" s="17">
        <v>2.1582825720774499E-2</v>
      </c>
      <c r="BB1115" s="17"/>
      <c r="BC1115" s="17">
        <v>4.8867437955820901E-2</v>
      </c>
      <c r="BD1115" s="17">
        <v>6.3166274428434505E-4</v>
      </c>
      <c r="BE1115" s="17"/>
      <c r="BF1115" s="17">
        <v>1.46303217999739E-2</v>
      </c>
      <c r="BG1115" s="17">
        <v>4.73714868507372E-2</v>
      </c>
      <c r="BH1115" s="17"/>
      <c r="BI1115" s="17">
        <v>5.9917993854073496E-4</v>
      </c>
      <c r="BJ1115" s="17">
        <v>3.0814318826518399E-2</v>
      </c>
      <c r="BK1115" s="17"/>
      <c r="BL1115" s="17">
        <v>0</v>
      </c>
      <c r="BM1115" s="17">
        <v>3.04085832855607E-2</v>
      </c>
      <c r="BN1115" s="17">
        <v>1.1651343840385E-3</v>
      </c>
      <c r="BO1115" s="17">
        <v>0</v>
      </c>
    </row>
    <row r="1116" spans="2:67" x14ac:dyDescent="0.35">
      <c r="B1116" t="s">
        <v>509</v>
      </c>
      <c r="C1116" s="17">
        <v>8.3559859207270201E-2</v>
      </c>
      <c r="D1116" s="17">
        <v>0</v>
      </c>
      <c r="E1116" s="17">
        <v>0.69260474995049404</v>
      </c>
      <c r="F1116" s="17">
        <v>0</v>
      </c>
      <c r="G1116" s="17">
        <v>0</v>
      </c>
      <c r="H1116" s="17" t="s">
        <v>107</v>
      </c>
      <c r="I1116" s="17">
        <v>0</v>
      </c>
      <c r="J1116" s="17">
        <v>0</v>
      </c>
      <c r="K1116" s="17" t="s">
        <v>107</v>
      </c>
      <c r="L1116" s="17">
        <v>0</v>
      </c>
      <c r="M1116" s="17">
        <v>5.5727179830531701E-2</v>
      </c>
      <c r="N1116" s="17">
        <v>0</v>
      </c>
      <c r="O1116" s="17">
        <v>0</v>
      </c>
      <c r="P1116" s="17">
        <v>0</v>
      </c>
      <c r="Q1116" s="17">
        <v>0</v>
      </c>
      <c r="R1116" s="17">
        <v>0</v>
      </c>
      <c r="S1116" s="17">
        <v>0</v>
      </c>
      <c r="T1116" s="17"/>
      <c r="U1116" s="17">
        <v>9.1199689398618E-2</v>
      </c>
      <c r="V1116" s="17">
        <v>7.8997219943731004E-2</v>
      </c>
      <c r="W1116" s="17">
        <v>0</v>
      </c>
      <c r="X1116" s="17">
        <v>0</v>
      </c>
      <c r="Y1116" s="17"/>
      <c r="Z1116" s="17">
        <v>0.129810108514752</v>
      </c>
      <c r="AA1116" s="17">
        <v>0</v>
      </c>
      <c r="AB1116" s="17">
        <v>0</v>
      </c>
      <c r="AC1116" s="17">
        <v>0</v>
      </c>
      <c r="AD1116" s="17">
        <v>0.62134068616776705</v>
      </c>
      <c r="AE1116" s="17">
        <v>0</v>
      </c>
      <c r="AF1116" s="17">
        <v>0</v>
      </c>
      <c r="AG1116" s="17">
        <v>0</v>
      </c>
      <c r="AH1116" s="17">
        <v>0</v>
      </c>
      <c r="AI1116" s="17">
        <v>0</v>
      </c>
      <c r="AJ1116" s="17"/>
      <c r="AK1116" s="17">
        <v>5.22218249646932E-2</v>
      </c>
      <c r="AL1116" s="17">
        <v>0</v>
      </c>
      <c r="AM1116" s="17">
        <v>0</v>
      </c>
      <c r="AN1116" s="17">
        <v>0</v>
      </c>
      <c r="AO1116" s="17">
        <v>0.49351310054014202</v>
      </c>
      <c r="AP1116" s="17">
        <v>0</v>
      </c>
      <c r="AQ1116" s="17">
        <v>0</v>
      </c>
      <c r="AR1116" s="17"/>
      <c r="AS1116" s="17">
        <v>8.3559859207270201E-2</v>
      </c>
      <c r="AT1116" s="17" t="s">
        <v>107</v>
      </c>
      <c r="AU1116" s="17"/>
      <c r="AV1116" s="17">
        <v>0.127825707597928</v>
      </c>
      <c r="AW1116" s="17">
        <v>0</v>
      </c>
      <c r="AX1116" s="17" t="s">
        <v>107</v>
      </c>
      <c r="AY1116" s="17"/>
      <c r="AZ1116" s="17">
        <v>4.6789041252792998E-2</v>
      </c>
      <c r="BA1116" s="17">
        <v>0.100005384627167</v>
      </c>
      <c r="BB1116" s="17"/>
      <c r="BC1116" s="17">
        <v>0.23176571766760401</v>
      </c>
      <c r="BD1116" s="17">
        <v>2.0601628953274099E-2</v>
      </c>
      <c r="BE1116" s="17"/>
      <c r="BF1116" s="17">
        <v>8.4548266662850993E-2</v>
      </c>
      <c r="BG1116" s="17">
        <v>0</v>
      </c>
      <c r="BH1116" s="17"/>
      <c r="BI1116" s="17">
        <v>0</v>
      </c>
      <c r="BJ1116" s="17">
        <v>0.17516235003137201</v>
      </c>
      <c r="BK1116" s="17"/>
      <c r="BL1116" s="17">
        <v>0</v>
      </c>
      <c r="BM1116" s="17">
        <v>3.0193796947795601E-2</v>
      </c>
      <c r="BN1116" s="17">
        <v>0.17854271901205801</v>
      </c>
      <c r="BO1116" s="17">
        <v>0</v>
      </c>
    </row>
    <row r="1117" spans="2:67" x14ac:dyDescent="0.35">
      <c r="B1117" t="s">
        <v>83</v>
      </c>
      <c r="C1117" s="17">
        <v>1.45104914968092E-3</v>
      </c>
      <c r="D1117" s="17">
        <v>0</v>
      </c>
      <c r="E1117" s="17">
        <v>0</v>
      </c>
      <c r="F1117" s="17">
        <v>2.70307456111024E-2</v>
      </c>
      <c r="G1117" s="17">
        <v>0</v>
      </c>
      <c r="H1117" s="17" t="s">
        <v>107</v>
      </c>
      <c r="I1117" s="17">
        <v>0</v>
      </c>
      <c r="J1117" s="17">
        <v>0</v>
      </c>
      <c r="K1117" s="17" t="s">
        <v>107</v>
      </c>
      <c r="L1117" s="17">
        <v>0</v>
      </c>
      <c r="M1117" s="17">
        <v>0</v>
      </c>
      <c r="N1117" s="17">
        <v>0</v>
      </c>
      <c r="O1117" s="17">
        <v>0</v>
      </c>
      <c r="P1117" s="17">
        <v>0</v>
      </c>
      <c r="Q1117" s="17">
        <v>0</v>
      </c>
      <c r="R1117" s="17">
        <v>0</v>
      </c>
      <c r="S1117" s="17">
        <v>0</v>
      </c>
      <c r="T1117" s="17"/>
      <c r="U1117" s="17">
        <v>0</v>
      </c>
      <c r="V1117" s="17">
        <v>0</v>
      </c>
      <c r="W1117" s="17">
        <v>3.0490718121077499E-2</v>
      </c>
      <c r="X1117" s="17">
        <v>0</v>
      </c>
      <c r="Y1117" s="17"/>
      <c r="Z1117" s="17">
        <v>0</v>
      </c>
      <c r="AA1117" s="17">
        <v>0</v>
      </c>
      <c r="AB1117" s="17">
        <v>0</v>
      </c>
      <c r="AC1117" s="17">
        <v>0</v>
      </c>
      <c r="AD1117" s="17">
        <v>0</v>
      </c>
      <c r="AE1117" s="17">
        <v>0</v>
      </c>
      <c r="AF1117" s="17">
        <v>1.9552738497711698E-2</v>
      </c>
      <c r="AG1117" s="17">
        <v>0</v>
      </c>
      <c r="AH1117" s="17">
        <v>0</v>
      </c>
      <c r="AI1117" s="17">
        <v>0</v>
      </c>
      <c r="AJ1117" s="17"/>
      <c r="AK1117" s="17">
        <v>0</v>
      </c>
      <c r="AL1117" s="17">
        <v>0</v>
      </c>
      <c r="AM1117" s="17">
        <v>0</v>
      </c>
      <c r="AN1117" s="17">
        <v>0</v>
      </c>
      <c r="AO1117" s="17">
        <v>0</v>
      </c>
      <c r="AP1117" s="17">
        <v>0</v>
      </c>
      <c r="AQ1117" s="17">
        <v>1.60638016842512E-2</v>
      </c>
      <c r="AR1117" s="17"/>
      <c r="AS1117" s="17">
        <v>1.45104914968092E-3</v>
      </c>
      <c r="AT1117" s="17" t="s">
        <v>107</v>
      </c>
      <c r="AU1117" s="17"/>
      <c r="AV1117" s="17">
        <v>2.2197426620507799E-3</v>
      </c>
      <c r="AW1117" s="17">
        <v>0</v>
      </c>
      <c r="AX1117" s="17" t="s">
        <v>107</v>
      </c>
      <c r="AY1117" s="17"/>
      <c r="AZ1117" s="17">
        <v>0</v>
      </c>
      <c r="BA1117" s="17">
        <v>2.1000220853969499E-3</v>
      </c>
      <c r="BB1117" s="17"/>
      <c r="BC1117" s="17">
        <v>0</v>
      </c>
      <c r="BD1117" s="17">
        <v>2.0674585644270098E-3</v>
      </c>
      <c r="BE1117" s="17"/>
      <c r="BF1117" s="17">
        <v>1.46821322596785E-3</v>
      </c>
      <c r="BG1117" s="17">
        <v>0</v>
      </c>
      <c r="BH1117" s="17"/>
      <c r="BI1117" s="17">
        <v>0</v>
      </c>
      <c r="BJ1117" s="17">
        <v>3.0417616961113799E-3</v>
      </c>
      <c r="BK1117" s="17"/>
      <c r="BL1117" s="17">
        <v>0</v>
      </c>
      <c r="BM1117" s="17">
        <v>3.0300722449604798E-3</v>
      </c>
      <c r="BN1117" s="17">
        <v>0</v>
      </c>
      <c r="BO1117" s="17">
        <v>0</v>
      </c>
    </row>
    <row r="1118" spans="2:67" x14ac:dyDescent="0.35">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c r="AO1118" s="17"/>
      <c r="AP1118" s="17"/>
      <c r="AQ1118" s="17"/>
      <c r="AR1118" s="17"/>
      <c r="AS1118" s="17"/>
      <c r="AT1118" s="17"/>
      <c r="AU1118" s="17"/>
      <c r="AV1118" s="17"/>
      <c r="AW1118" s="17"/>
      <c r="AX1118" s="17"/>
      <c r="AY1118" s="17"/>
      <c r="AZ1118" s="17"/>
      <c r="BA1118" s="17"/>
      <c r="BB1118" s="17"/>
      <c r="BC1118" s="17"/>
      <c r="BD1118" s="17"/>
      <c r="BE1118" s="17"/>
      <c r="BF1118" s="17"/>
      <c r="BG1118" s="17"/>
      <c r="BH1118" s="17"/>
      <c r="BI1118" s="17"/>
      <c r="BJ1118" s="17"/>
      <c r="BK1118" s="17"/>
      <c r="BL1118" s="17"/>
      <c r="BM1118" s="17"/>
      <c r="BN1118" s="17"/>
      <c r="BO1118" s="17"/>
    </row>
    <row r="1119" spans="2:67" x14ac:dyDescent="0.35">
      <c r="B1119" s="6" t="s">
        <v>526</v>
      </c>
      <c r="C1119" s="17"/>
      <c r="D1119" s="17"/>
      <c r="E1119" s="17"/>
      <c r="F1119" s="17"/>
      <c r="G1119" s="17"/>
      <c r="H1119" s="17"/>
      <c r="I1119" s="17"/>
      <c r="J1119" s="17"/>
      <c r="K1119" s="17"/>
      <c r="L1119" s="17"/>
      <c r="M1119" s="17"/>
      <c r="N1119" s="17"/>
      <c r="O1119" s="17"/>
      <c r="P1119" s="17"/>
      <c r="Q1119" s="17"/>
      <c r="R1119" s="17"/>
      <c r="S1119" s="17"/>
      <c r="T1119" s="17"/>
      <c r="U1119" s="17"/>
      <c r="V1119" s="17"/>
      <c r="W1119" s="17"/>
      <c r="X1119" s="17"/>
      <c r="Y1119" s="17"/>
      <c r="Z1119" s="17"/>
      <c r="AA1119" s="17"/>
      <c r="AB1119" s="17"/>
      <c r="AC1119" s="17"/>
      <c r="AD1119" s="17"/>
      <c r="AE1119" s="17"/>
      <c r="AF1119" s="17"/>
      <c r="AG1119" s="17"/>
      <c r="AH1119" s="17"/>
      <c r="AI1119" s="17"/>
      <c r="AJ1119" s="17"/>
      <c r="AK1119" s="17"/>
      <c r="AL1119" s="17"/>
      <c r="AM1119" s="17"/>
      <c r="AN1119" s="17"/>
      <c r="AO1119" s="17"/>
      <c r="AP1119" s="17"/>
      <c r="AQ1119" s="17"/>
      <c r="AR1119" s="17"/>
      <c r="AS1119" s="17"/>
      <c r="AT1119" s="17"/>
      <c r="AU1119" s="17"/>
      <c r="AV1119" s="17"/>
      <c r="AW1119" s="17"/>
      <c r="AX1119" s="17"/>
      <c r="AY1119" s="17"/>
      <c r="AZ1119" s="17"/>
      <c r="BA1119" s="17"/>
      <c r="BB1119" s="17"/>
      <c r="BC1119" s="17"/>
      <c r="BD1119" s="17"/>
      <c r="BE1119" s="17"/>
      <c r="BF1119" s="17"/>
      <c r="BG1119" s="17"/>
      <c r="BH1119" s="17"/>
      <c r="BI1119" s="17"/>
      <c r="BJ1119" s="17"/>
      <c r="BK1119" s="17"/>
      <c r="BL1119" s="17"/>
      <c r="BM1119" s="17"/>
      <c r="BN1119" s="17"/>
      <c r="BO1119" s="17"/>
    </row>
    <row r="1120" spans="2:67" x14ac:dyDescent="0.35">
      <c r="B1120" s="24" t="s">
        <v>721</v>
      </c>
      <c r="C1120" s="17"/>
      <c r="D1120" s="17"/>
      <c r="E1120" s="17"/>
      <c r="F1120" s="17"/>
      <c r="G1120" s="17"/>
      <c r="H1120" s="17"/>
      <c r="I1120" s="17"/>
      <c r="J1120" s="17"/>
      <c r="K1120" s="17"/>
      <c r="L1120" s="17"/>
      <c r="M1120" s="17"/>
      <c r="N1120" s="17"/>
      <c r="O1120" s="17"/>
      <c r="P1120" s="17"/>
      <c r="Q1120" s="17"/>
      <c r="R1120" s="17"/>
      <c r="S1120" s="17"/>
      <c r="T1120" s="17"/>
      <c r="U1120" s="17"/>
      <c r="V1120" s="17"/>
      <c r="W1120" s="17"/>
      <c r="X1120" s="17"/>
      <c r="Y1120" s="17"/>
      <c r="Z1120" s="17"/>
      <c r="AA1120" s="17"/>
      <c r="AB1120" s="17"/>
      <c r="AC1120" s="17"/>
      <c r="AD1120" s="17"/>
      <c r="AE1120" s="17"/>
      <c r="AF1120" s="17"/>
      <c r="AG1120" s="17"/>
      <c r="AH1120" s="17"/>
      <c r="AI1120" s="17"/>
      <c r="AJ1120" s="17"/>
      <c r="AK1120" s="17"/>
      <c r="AL1120" s="17"/>
      <c r="AM1120" s="17"/>
      <c r="AN1120" s="17"/>
      <c r="AO1120" s="17"/>
      <c r="AP1120" s="17"/>
      <c r="AQ1120" s="17"/>
      <c r="AR1120" s="17"/>
      <c r="AS1120" s="17"/>
      <c r="AT1120" s="17"/>
      <c r="AU1120" s="17"/>
      <c r="AV1120" s="17"/>
      <c r="AW1120" s="17"/>
      <c r="AX1120" s="17"/>
      <c r="AY1120" s="17"/>
      <c r="AZ1120" s="17"/>
      <c r="BA1120" s="17"/>
      <c r="BB1120" s="17"/>
      <c r="BC1120" s="17"/>
      <c r="BD1120" s="17"/>
      <c r="BE1120" s="17"/>
      <c r="BF1120" s="17"/>
      <c r="BG1120" s="17"/>
      <c r="BH1120" s="17"/>
      <c r="BI1120" s="17"/>
      <c r="BJ1120" s="17"/>
      <c r="BK1120" s="17"/>
      <c r="BL1120" s="17"/>
      <c r="BM1120" s="17"/>
      <c r="BN1120" s="17"/>
      <c r="BO1120" s="17"/>
    </row>
    <row r="1121" spans="2:67" x14ac:dyDescent="0.35">
      <c r="B1121" t="s">
        <v>519</v>
      </c>
      <c r="C1121" s="17">
        <v>7.9267057478543804E-2</v>
      </c>
      <c r="D1121" s="17">
        <v>1.03098518614302E-2</v>
      </c>
      <c r="E1121" s="17">
        <v>9.7814553196571294E-4</v>
      </c>
      <c r="F1121" s="17">
        <v>1.9234247805099199E-3</v>
      </c>
      <c r="G1121" s="17">
        <v>0</v>
      </c>
      <c r="H1121" s="17">
        <v>0</v>
      </c>
      <c r="I1121" s="17">
        <v>0.42485452944520402</v>
      </c>
      <c r="J1121" s="17">
        <v>1.4795015901717401E-3</v>
      </c>
      <c r="K1121" s="17">
        <v>0</v>
      </c>
      <c r="L1121" s="17">
        <v>0.52278516794521102</v>
      </c>
      <c r="M1121" s="17">
        <v>5.12030107399516E-2</v>
      </c>
      <c r="N1121" s="17">
        <v>4.05802875139167E-4</v>
      </c>
      <c r="O1121" s="17">
        <v>0</v>
      </c>
      <c r="P1121" s="17">
        <v>1.2508355161204301E-3</v>
      </c>
      <c r="Q1121" s="17">
        <v>0</v>
      </c>
      <c r="R1121" s="17">
        <v>0</v>
      </c>
      <c r="S1121" s="17">
        <v>0.33333333333333298</v>
      </c>
      <c r="T1121" s="17"/>
      <c r="U1121" s="17">
        <v>5.486681129715E-2</v>
      </c>
      <c r="V1121" s="17">
        <v>0.18105899797637101</v>
      </c>
      <c r="W1121" s="17">
        <v>1.0354284434337601E-2</v>
      </c>
      <c r="X1121" s="17">
        <v>7.6885029069848704E-2</v>
      </c>
      <c r="Y1121" s="17"/>
      <c r="Z1121" s="17">
        <v>0.180405589423658</v>
      </c>
      <c r="AA1121" s="17">
        <v>5.4436364898347599E-2</v>
      </c>
      <c r="AB1121" s="17">
        <v>0.106289303130499</v>
      </c>
      <c r="AC1121" s="17">
        <v>0</v>
      </c>
      <c r="AD1121" s="17">
        <v>0</v>
      </c>
      <c r="AE1121" s="17">
        <v>6.0897519497371102E-3</v>
      </c>
      <c r="AF1121" s="17">
        <v>2.6973616496827001E-3</v>
      </c>
      <c r="AG1121" s="17">
        <v>0</v>
      </c>
      <c r="AH1121" s="17">
        <v>1.3590382825643101E-2</v>
      </c>
      <c r="AI1121" s="17">
        <v>0.113859653676097</v>
      </c>
      <c r="AJ1121" s="17"/>
      <c r="AK1121" s="17">
        <v>0.27002238416589602</v>
      </c>
      <c r="AL1121" s="17">
        <v>0.126288555090354</v>
      </c>
      <c r="AM1121" s="17">
        <v>1.35563156076564E-3</v>
      </c>
      <c r="AN1121" s="17">
        <v>2.7501263958729298E-3</v>
      </c>
      <c r="AO1121" s="17">
        <v>3.5489836353190397E-2</v>
      </c>
      <c r="AP1121" s="17">
        <v>0</v>
      </c>
      <c r="AQ1121" s="17">
        <v>6.0899826493233597E-3</v>
      </c>
      <c r="AR1121" s="17"/>
      <c r="AS1121" s="17">
        <v>7.9267057478543804E-2</v>
      </c>
      <c r="AT1121" s="17" t="s">
        <v>107</v>
      </c>
      <c r="AU1121" s="17"/>
      <c r="AV1121" s="17">
        <v>6.1016208025149302E-2</v>
      </c>
      <c r="AW1121" s="17">
        <v>9.9762641301145802E-2</v>
      </c>
      <c r="AX1121" s="17" t="s">
        <v>107</v>
      </c>
      <c r="AY1121" s="17"/>
      <c r="AZ1121" s="17">
        <v>7.8178531289592804E-2</v>
      </c>
      <c r="BA1121" s="17">
        <v>7.97191094431835E-2</v>
      </c>
      <c r="BB1121" s="17"/>
      <c r="BC1121" s="17">
        <v>1.6180433835132901E-2</v>
      </c>
      <c r="BD1121" s="17">
        <v>0.11755742189130799</v>
      </c>
      <c r="BE1121" s="17"/>
      <c r="BF1121" s="17">
        <v>7.9305391331643202E-2</v>
      </c>
      <c r="BG1121" s="17">
        <v>7.6885029069848704E-2</v>
      </c>
      <c r="BH1121" s="17"/>
      <c r="BI1121" s="17">
        <v>0.109713799917998</v>
      </c>
      <c r="BJ1121" s="17">
        <v>5.2007183095078499E-2</v>
      </c>
      <c r="BK1121" s="17"/>
      <c r="BL1121" s="17">
        <v>1.4388446717181699E-3</v>
      </c>
      <c r="BM1121" s="17">
        <v>2.4348341180360299E-2</v>
      </c>
      <c r="BN1121" s="17">
        <v>0.11301324387640201</v>
      </c>
      <c r="BO1121" s="17">
        <v>0.272147063202277</v>
      </c>
    </row>
    <row r="1122" spans="2:67" x14ac:dyDescent="0.35">
      <c r="B1122" t="s">
        <v>520</v>
      </c>
      <c r="C1122" s="17">
        <v>0.27281132971480998</v>
      </c>
      <c r="D1122" s="17">
        <v>0.10898145446624399</v>
      </c>
      <c r="E1122" s="17">
        <v>0.23152217811752901</v>
      </c>
      <c r="F1122" s="17">
        <v>1.4425685853824401E-2</v>
      </c>
      <c r="G1122" s="17">
        <v>1.3081254409623799E-3</v>
      </c>
      <c r="H1122" s="17">
        <v>0.90023501196643396</v>
      </c>
      <c r="I1122" s="17">
        <v>0.44083852462982798</v>
      </c>
      <c r="J1122" s="17">
        <v>2.3435018800213599E-2</v>
      </c>
      <c r="K1122" s="17">
        <v>0.5</v>
      </c>
      <c r="L1122" s="17">
        <v>0.45394800260830498</v>
      </c>
      <c r="M1122" s="17">
        <v>0.18941720587924099</v>
      </c>
      <c r="N1122" s="17">
        <v>0.78465434699741499</v>
      </c>
      <c r="O1122" s="17">
        <v>1.9336405766558901E-3</v>
      </c>
      <c r="P1122" s="17">
        <v>2.06468827943652E-2</v>
      </c>
      <c r="Q1122" s="17">
        <v>0.48303264411860503</v>
      </c>
      <c r="R1122" s="17">
        <v>0.973863664758857</v>
      </c>
      <c r="S1122" s="17">
        <v>0</v>
      </c>
      <c r="T1122" s="17"/>
      <c r="U1122" s="17">
        <v>0.25702128373872002</v>
      </c>
      <c r="V1122" s="17">
        <v>0.32178285929058997</v>
      </c>
      <c r="W1122" s="17">
        <v>0.295039290681407</v>
      </c>
      <c r="X1122" s="17">
        <v>0.26099038073333503</v>
      </c>
      <c r="Y1122" s="17"/>
      <c r="Z1122" s="17">
        <v>0.21007909008999001</v>
      </c>
      <c r="AA1122" s="17">
        <v>0.22400811900254</v>
      </c>
      <c r="AB1122" s="17">
        <v>0.31142851924770498</v>
      </c>
      <c r="AC1122" s="17">
        <v>0.582124552576187</v>
      </c>
      <c r="AD1122" s="17">
        <v>0.257325880706823</v>
      </c>
      <c r="AE1122" s="17">
        <v>0.207657707230092</v>
      </c>
      <c r="AF1122" s="17">
        <v>0.27471370329934103</v>
      </c>
      <c r="AG1122" s="17">
        <v>3.3527148947744403E-2</v>
      </c>
      <c r="AH1122" s="17">
        <v>0.21875494170089901</v>
      </c>
      <c r="AI1122" s="17">
        <v>0.355004091083991</v>
      </c>
      <c r="AJ1122" s="17"/>
      <c r="AK1122" s="17">
        <v>0.26936959946543598</v>
      </c>
      <c r="AL1122" s="17">
        <v>0.49731605863601902</v>
      </c>
      <c r="AM1122" s="17">
        <v>0.68359526217914202</v>
      </c>
      <c r="AN1122" s="17">
        <v>0.17321416542537599</v>
      </c>
      <c r="AO1122" s="17">
        <v>8.2233495182789704E-2</v>
      </c>
      <c r="AP1122" s="17">
        <v>0.307370425235099</v>
      </c>
      <c r="AQ1122" s="17">
        <v>0.23450009504472</v>
      </c>
      <c r="AR1122" s="17"/>
      <c r="AS1122" s="17">
        <v>0.27281132971480998</v>
      </c>
      <c r="AT1122" s="17" t="s">
        <v>107</v>
      </c>
      <c r="AU1122" s="17"/>
      <c r="AV1122" s="17">
        <v>0.296254344172454</v>
      </c>
      <c r="AW1122" s="17">
        <v>0.24648497876341499</v>
      </c>
      <c r="AX1122" s="17" t="s">
        <v>107</v>
      </c>
      <c r="AY1122" s="17"/>
      <c r="AZ1122" s="17">
        <v>0.31760773145355797</v>
      </c>
      <c r="BA1122" s="17">
        <v>0.25420791748610999</v>
      </c>
      <c r="BB1122" s="17"/>
      <c r="BC1122" s="17">
        <v>0.203742416889309</v>
      </c>
      <c r="BD1122" s="17">
        <v>0.314732638685639</v>
      </c>
      <c r="BE1122" s="17"/>
      <c r="BF1122" s="17">
        <v>0.27300156360123101</v>
      </c>
      <c r="BG1122" s="17">
        <v>0.26099038073333503</v>
      </c>
      <c r="BH1122" s="17"/>
      <c r="BI1122" s="17">
        <v>0.37840144042450002</v>
      </c>
      <c r="BJ1122" s="17">
        <v>0.17827336198948701</v>
      </c>
      <c r="BK1122" s="17"/>
      <c r="BL1122" s="17">
        <v>0</v>
      </c>
      <c r="BM1122" s="17">
        <v>0.281324308583347</v>
      </c>
      <c r="BN1122" s="17">
        <v>0.27839244503344501</v>
      </c>
      <c r="BO1122" s="17">
        <v>0.37873714073932202</v>
      </c>
    </row>
    <row r="1123" spans="2:67" x14ac:dyDescent="0.35">
      <c r="B1123" t="s">
        <v>521</v>
      </c>
      <c r="C1123" s="17">
        <v>0.152254562663447</v>
      </c>
      <c r="D1123" s="17">
        <v>0.10199597294925</v>
      </c>
      <c r="E1123" s="17">
        <v>6.9589298509536102E-2</v>
      </c>
      <c r="F1123" s="17">
        <v>1.6836192086089899E-2</v>
      </c>
      <c r="G1123" s="17">
        <v>2.6162508819247499E-3</v>
      </c>
      <c r="H1123" s="17">
        <v>9.9764988033565594E-2</v>
      </c>
      <c r="I1123" s="17">
        <v>3.1967990369247697E-2</v>
      </c>
      <c r="J1123" s="17">
        <v>0.15649150917353299</v>
      </c>
      <c r="K1123" s="17">
        <v>0.5</v>
      </c>
      <c r="L1123" s="17">
        <v>1.90374923436725E-2</v>
      </c>
      <c r="M1123" s="17">
        <v>0.31133240220602898</v>
      </c>
      <c r="N1123" s="17">
        <v>1.76603054714593E-2</v>
      </c>
      <c r="O1123" s="17">
        <v>2.99839455792517E-2</v>
      </c>
      <c r="P1123" s="17">
        <v>0.79121938328188501</v>
      </c>
      <c r="Q1123" s="17">
        <v>1.6468505949794699E-2</v>
      </c>
      <c r="R1123" s="17">
        <v>2.4552936104990299E-2</v>
      </c>
      <c r="S1123" s="17">
        <v>0.33333333333333298</v>
      </c>
      <c r="T1123" s="17"/>
      <c r="U1123" s="17">
        <v>0.132157537258347</v>
      </c>
      <c r="V1123" s="17">
        <v>0.15147731791510199</v>
      </c>
      <c r="W1123" s="17">
        <v>0.36660033913083001</v>
      </c>
      <c r="X1123" s="17">
        <v>0.32160943775934198</v>
      </c>
      <c r="Y1123" s="17"/>
      <c r="Z1123" s="17">
        <v>0.17573973447845401</v>
      </c>
      <c r="AA1123" s="17">
        <v>0.103833991596023</v>
      </c>
      <c r="AB1123" s="17">
        <v>0.140040794132957</v>
      </c>
      <c r="AC1123" s="17">
        <v>0.20346172984664601</v>
      </c>
      <c r="AD1123" s="17">
        <v>6.8435962130836303E-2</v>
      </c>
      <c r="AE1123" s="17">
        <v>0.25736888193399599</v>
      </c>
      <c r="AF1123" s="17">
        <v>0.23730974545123601</v>
      </c>
      <c r="AG1123" s="17">
        <v>0.124764263044291</v>
      </c>
      <c r="AH1123" s="17">
        <v>0.41882377398211701</v>
      </c>
      <c r="AI1123" s="17">
        <v>0.231000853624652</v>
      </c>
      <c r="AJ1123" s="17"/>
      <c r="AK1123" s="17">
        <v>0.162354409109117</v>
      </c>
      <c r="AL1123" s="17">
        <v>0.36316703296465502</v>
      </c>
      <c r="AM1123" s="17">
        <v>0.199050105252075</v>
      </c>
      <c r="AN1123" s="17">
        <v>0.20642840477351199</v>
      </c>
      <c r="AO1123" s="17">
        <v>4.0294049007121698E-2</v>
      </c>
      <c r="AP1123" s="17">
        <v>8.3814233448478201E-2</v>
      </c>
      <c r="AQ1123" s="17">
        <v>4.7610824368353302E-2</v>
      </c>
      <c r="AR1123" s="17"/>
      <c r="AS1123" s="17">
        <v>0.152254562663447</v>
      </c>
      <c r="AT1123" s="17" t="s">
        <v>107</v>
      </c>
      <c r="AU1123" s="17"/>
      <c r="AV1123" s="17">
        <v>0.102283129193713</v>
      </c>
      <c r="AW1123" s="17">
        <v>0.208372153575033</v>
      </c>
      <c r="AX1123" s="17" t="s">
        <v>107</v>
      </c>
      <c r="AY1123" s="17"/>
      <c r="AZ1123" s="17">
        <v>8.3296167054627293E-2</v>
      </c>
      <c r="BA1123" s="17">
        <v>0.180892163237311</v>
      </c>
      <c r="BB1123" s="17"/>
      <c r="BC1123" s="17">
        <v>0.15188030149463699</v>
      </c>
      <c r="BD1123" s="17">
        <v>0.15248172011318301</v>
      </c>
      <c r="BE1123" s="17"/>
      <c r="BF1123" s="17">
        <v>0.149529143906935</v>
      </c>
      <c r="BG1123" s="17">
        <v>0.32160943775934198</v>
      </c>
      <c r="BH1123" s="17"/>
      <c r="BI1123" s="17">
        <v>9.4804102844709803E-2</v>
      </c>
      <c r="BJ1123" s="17">
        <v>0.203691668654191</v>
      </c>
      <c r="BK1123" s="17"/>
      <c r="BL1123" s="17">
        <v>1.40553138554522E-2</v>
      </c>
      <c r="BM1123" s="17">
        <v>0.19759196976000701</v>
      </c>
      <c r="BN1123" s="17">
        <v>0.13202966816688899</v>
      </c>
      <c r="BO1123" s="17">
        <v>3.9511228840694697E-2</v>
      </c>
    </row>
    <row r="1124" spans="2:67" x14ac:dyDescent="0.35">
      <c r="B1124" t="s">
        <v>522</v>
      </c>
      <c r="C1124" s="17">
        <v>0.27236630363613101</v>
      </c>
      <c r="D1124" s="17">
        <v>1.5628844412528702E-2</v>
      </c>
      <c r="E1124" s="17">
        <v>0.37111018202908502</v>
      </c>
      <c r="F1124" s="17">
        <v>0.48629248581055301</v>
      </c>
      <c r="G1124" s="17">
        <v>0.82353390361449297</v>
      </c>
      <c r="H1124" s="17">
        <v>0</v>
      </c>
      <c r="I1124" s="17">
        <v>4.6374279222473197E-2</v>
      </c>
      <c r="J1124" s="17">
        <v>0.31096790756555798</v>
      </c>
      <c r="K1124" s="17">
        <v>0</v>
      </c>
      <c r="L1124" s="17">
        <v>2.5376022616872699E-3</v>
      </c>
      <c r="M1124" s="17">
        <v>0.24448546996384099</v>
      </c>
      <c r="N1124" s="17">
        <v>0.19606213603056899</v>
      </c>
      <c r="O1124" s="17">
        <v>0.96228149211412495</v>
      </c>
      <c r="P1124" s="17">
        <v>0.18438122737538801</v>
      </c>
      <c r="Q1124" s="17">
        <v>0.48502804384500497</v>
      </c>
      <c r="R1124" s="17">
        <v>1.5833991361531E-3</v>
      </c>
      <c r="S1124" s="17">
        <v>0</v>
      </c>
      <c r="T1124" s="17"/>
      <c r="U1124" s="17">
        <v>0.31017354460692298</v>
      </c>
      <c r="V1124" s="17">
        <v>0.18279994977316699</v>
      </c>
      <c r="W1124" s="17">
        <v>0.15040679995604</v>
      </c>
      <c r="X1124" s="17">
        <v>0.17447579036984501</v>
      </c>
      <c r="Y1124" s="17"/>
      <c r="Z1124" s="17">
        <v>0.33368693347943701</v>
      </c>
      <c r="AA1124" s="17">
        <v>0.23548513933140799</v>
      </c>
      <c r="AB1124" s="17">
        <v>0.36151636912033303</v>
      </c>
      <c r="AC1124" s="17">
        <v>0.21295455278435499</v>
      </c>
      <c r="AD1124" s="17">
        <v>9.4750441059113705E-2</v>
      </c>
      <c r="AE1124" s="17">
        <v>0.445444485737854</v>
      </c>
      <c r="AF1124" s="17">
        <v>4.2577108582443996E-3</v>
      </c>
      <c r="AG1124" s="17">
        <v>0.47485770596986798</v>
      </c>
      <c r="AH1124" s="17">
        <v>0.17272138452334501</v>
      </c>
      <c r="AI1124" s="17">
        <v>0.16067617679316001</v>
      </c>
      <c r="AJ1124" s="17"/>
      <c r="AK1124" s="17">
        <v>9.2967093555131206E-2</v>
      </c>
      <c r="AL1124" s="17">
        <v>7.7735002185219696E-3</v>
      </c>
      <c r="AM1124" s="17">
        <v>9.6355458312804204E-2</v>
      </c>
      <c r="AN1124" s="17">
        <v>0.473467561641989</v>
      </c>
      <c r="AO1124" s="17">
        <v>0.330464829493054</v>
      </c>
      <c r="AP1124" s="17">
        <v>0.31480436535992701</v>
      </c>
      <c r="AQ1124" s="17">
        <v>0.48033551708241601</v>
      </c>
      <c r="AR1124" s="17"/>
      <c r="AS1124" s="17">
        <v>0.27236630363613101</v>
      </c>
      <c r="AT1124" s="17" t="s">
        <v>107</v>
      </c>
      <c r="AU1124" s="17"/>
      <c r="AV1124" s="17">
        <v>0.24084584218317401</v>
      </c>
      <c r="AW1124" s="17">
        <v>0.307763574403494</v>
      </c>
      <c r="AX1124" s="17" t="s">
        <v>107</v>
      </c>
      <c r="AY1124" s="17"/>
      <c r="AZ1124" s="17">
        <v>0.19767636995328999</v>
      </c>
      <c r="BA1124" s="17">
        <v>0.303384143723815</v>
      </c>
      <c r="BB1124" s="17"/>
      <c r="BC1124" s="17">
        <v>0.462535932373695</v>
      </c>
      <c r="BD1124" s="17">
        <v>0.15694303378799301</v>
      </c>
      <c r="BE1124" s="17"/>
      <c r="BF1124" s="17">
        <v>0.273941650320362</v>
      </c>
      <c r="BG1124" s="17">
        <v>0.17447579036984501</v>
      </c>
      <c r="BH1124" s="17"/>
      <c r="BI1124" s="17">
        <v>0.29519905856658202</v>
      </c>
      <c r="BJ1124" s="17">
        <v>0.25192345880732098</v>
      </c>
      <c r="BK1124" s="17"/>
      <c r="BL1124" s="17">
        <v>0.98323342984972795</v>
      </c>
      <c r="BM1124" s="17">
        <v>0.34675961899317298</v>
      </c>
      <c r="BN1124" s="17">
        <v>5.4144468988616398E-2</v>
      </c>
      <c r="BO1124" s="17">
        <v>0.287243485422426</v>
      </c>
    </row>
    <row r="1125" spans="2:67" x14ac:dyDescent="0.35">
      <c r="B1125" t="s">
        <v>523</v>
      </c>
      <c r="C1125" s="17">
        <v>0.15975246195291901</v>
      </c>
      <c r="D1125" s="17">
        <v>0.34318086278318399</v>
      </c>
      <c r="E1125" s="17">
        <v>0.320766187821451</v>
      </c>
      <c r="F1125" s="17">
        <v>0.48052221146902302</v>
      </c>
      <c r="G1125" s="17">
        <v>0.17123359462165699</v>
      </c>
      <c r="H1125" s="17">
        <v>0</v>
      </c>
      <c r="I1125" s="17">
        <v>6.3935980738495397E-3</v>
      </c>
      <c r="J1125" s="17">
        <v>0.49134516074141699</v>
      </c>
      <c r="K1125" s="17">
        <v>0</v>
      </c>
      <c r="L1125" s="17">
        <v>0</v>
      </c>
      <c r="M1125" s="17">
        <v>5.7610753307156301E-2</v>
      </c>
      <c r="N1125" s="17">
        <v>4.05802875139167E-4</v>
      </c>
      <c r="O1125" s="17">
        <v>3.8672811533117801E-3</v>
      </c>
      <c r="P1125" s="17">
        <v>2.5016710322408602E-3</v>
      </c>
      <c r="Q1125" s="17">
        <v>1.5470806086594799E-2</v>
      </c>
      <c r="R1125" s="17">
        <v>0</v>
      </c>
      <c r="S1125" s="17">
        <v>0.33333333333333298</v>
      </c>
      <c r="T1125" s="17"/>
      <c r="U1125" s="17">
        <v>0.18882550999949199</v>
      </c>
      <c r="V1125" s="17">
        <v>8.2127479985288895E-2</v>
      </c>
      <c r="W1125" s="17">
        <v>9.9086083613868101E-2</v>
      </c>
      <c r="X1125" s="17">
        <v>8.4345992977584106E-2</v>
      </c>
      <c r="Y1125" s="17"/>
      <c r="Z1125" s="17">
        <v>2.78967466465025E-4</v>
      </c>
      <c r="AA1125" s="17">
        <v>0.306382557605475</v>
      </c>
      <c r="AB1125" s="17">
        <v>7.7031730843627605E-2</v>
      </c>
      <c r="AC1125" s="17">
        <v>0</v>
      </c>
      <c r="AD1125" s="17">
        <v>0.56473627817326399</v>
      </c>
      <c r="AE1125" s="17">
        <v>1.8219724764195599E-2</v>
      </c>
      <c r="AF1125" s="17">
        <v>0.47671806886747098</v>
      </c>
      <c r="AG1125" s="17">
        <v>8.3448915453198796E-2</v>
      </c>
      <c r="AH1125" s="17">
        <v>0.100268358797065</v>
      </c>
      <c r="AI1125" s="17">
        <v>9.9387222776725195E-2</v>
      </c>
      <c r="AJ1125" s="17"/>
      <c r="AK1125" s="17">
        <v>0.17887936437545299</v>
      </c>
      <c r="AL1125" s="17">
        <v>2.1891448907933502E-3</v>
      </c>
      <c r="AM1125" s="17">
        <v>1.2218517843049901E-2</v>
      </c>
      <c r="AN1125" s="17">
        <v>3.1144123569554E-2</v>
      </c>
      <c r="AO1125" s="17">
        <v>0.45909236631836797</v>
      </c>
      <c r="AP1125" s="17">
        <v>0.103967401843112</v>
      </c>
      <c r="AQ1125" s="17">
        <v>0.229681157277073</v>
      </c>
      <c r="AR1125" s="17"/>
      <c r="AS1125" s="17">
        <v>0.15975246195291901</v>
      </c>
      <c r="AT1125" s="17" t="s">
        <v>107</v>
      </c>
      <c r="AU1125" s="17"/>
      <c r="AV1125" s="17">
        <v>0.19275125418700301</v>
      </c>
      <c r="AW1125" s="17">
        <v>0.122695035447627</v>
      </c>
      <c r="AX1125" s="17" t="s">
        <v>107</v>
      </c>
      <c r="AY1125" s="17"/>
      <c r="AZ1125" s="17">
        <v>0.242755668609827</v>
      </c>
      <c r="BA1125" s="17">
        <v>0.12528221858944999</v>
      </c>
      <c r="BB1125" s="17"/>
      <c r="BC1125" s="17">
        <v>9.4217106660774305E-2</v>
      </c>
      <c r="BD1125" s="17">
        <v>0.199529081640795</v>
      </c>
      <c r="BE1125" s="17"/>
      <c r="BF1125" s="17">
        <v>0.16096597414021999</v>
      </c>
      <c r="BG1125" s="17">
        <v>8.4345992977584106E-2</v>
      </c>
      <c r="BH1125" s="17"/>
      <c r="BI1125" s="17">
        <v>2.8435935251141301E-2</v>
      </c>
      <c r="BJ1125" s="17">
        <v>0.27732405535020399</v>
      </c>
      <c r="BK1125" s="17"/>
      <c r="BL1125" s="17">
        <v>0</v>
      </c>
      <c r="BM1125" s="17">
        <v>0.110637078030264</v>
      </c>
      <c r="BN1125" s="17">
        <v>0.29878031678375699</v>
      </c>
      <c r="BO1125" s="17">
        <v>1.2365103110754399E-2</v>
      </c>
    </row>
    <row r="1126" spans="2:67" x14ac:dyDescent="0.35">
      <c r="B1126" t="s">
        <v>524</v>
      </c>
      <c r="C1126" s="17">
        <v>4.09180922403777E-2</v>
      </c>
      <c r="D1126" s="17">
        <v>9.7341854467039302E-2</v>
      </c>
      <c r="E1126" s="17">
        <v>0</v>
      </c>
      <c r="F1126" s="17">
        <v>0</v>
      </c>
      <c r="G1126" s="17">
        <v>0</v>
      </c>
      <c r="H1126" s="17">
        <v>0</v>
      </c>
      <c r="I1126" s="17">
        <v>0</v>
      </c>
      <c r="J1126" s="17">
        <v>1.48014005389359E-2</v>
      </c>
      <c r="K1126" s="17">
        <v>0</v>
      </c>
      <c r="L1126" s="17">
        <v>1.69173484112485E-3</v>
      </c>
      <c r="M1126" s="17">
        <v>0.14517476642027799</v>
      </c>
      <c r="N1126" s="17">
        <v>4.05802875139167E-4</v>
      </c>
      <c r="O1126" s="17">
        <v>0</v>
      </c>
      <c r="P1126" s="17">
        <v>0</v>
      </c>
      <c r="Q1126" s="17">
        <v>0</v>
      </c>
      <c r="R1126" s="17">
        <v>0</v>
      </c>
      <c r="S1126" s="17">
        <v>0</v>
      </c>
      <c r="T1126" s="17"/>
      <c r="U1126" s="17">
        <v>3.02631734033115E-2</v>
      </c>
      <c r="V1126" s="17">
        <v>8.07533950594823E-2</v>
      </c>
      <c r="W1126" s="17">
        <v>3.2217280086879102E-2</v>
      </c>
      <c r="X1126" s="17">
        <v>2.60248220845435E-2</v>
      </c>
      <c r="Y1126" s="17"/>
      <c r="Z1126" s="17">
        <v>2.34546819368468E-2</v>
      </c>
      <c r="AA1126" s="17">
        <v>7.58538275662064E-2</v>
      </c>
      <c r="AB1126" s="17">
        <v>3.69328352487693E-3</v>
      </c>
      <c r="AC1126" s="17">
        <v>0</v>
      </c>
      <c r="AD1126" s="17">
        <v>0</v>
      </c>
      <c r="AE1126" s="17">
        <v>1.69638829861713E-2</v>
      </c>
      <c r="AF1126" s="17">
        <v>1.0183299889162799E-3</v>
      </c>
      <c r="AG1126" s="17">
        <v>0.28340196658489802</v>
      </c>
      <c r="AH1126" s="17">
        <v>7.2021486856184494E-2</v>
      </c>
      <c r="AI1126" s="17">
        <v>3.9532702616535496E-3</v>
      </c>
      <c r="AJ1126" s="17"/>
      <c r="AK1126" s="17">
        <v>2.5965605375621901E-2</v>
      </c>
      <c r="AL1126" s="17">
        <v>1.0276599633360099E-3</v>
      </c>
      <c r="AM1126" s="17">
        <v>6.9132357591396802E-3</v>
      </c>
      <c r="AN1126" s="17">
        <v>2.3332760970293999E-2</v>
      </c>
      <c r="AO1126" s="17">
        <v>4.14446658776901E-2</v>
      </c>
      <c r="AP1126" s="17">
        <v>0.18897274453789101</v>
      </c>
      <c r="AQ1126" s="17">
        <v>8.0856356807430102E-4</v>
      </c>
      <c r="AR1126" s="17"/>
      <c r="AS1126" s="17">
        <v>4.09180922403777E-2</v>
      </c>
      <c r="AT1126" s="17" t="s">
        <v>107</v>
      </c>
      <c r="AU1126" s="17"/>
      <c r="AV1126" s="17">
        <v>6.62197576879274E-2</v>
      </c>
      <c r="AW1126" s="17">
        <v>1.25044884595828E-2</v>
      </c>
      <c r="AX1126" s="17" t="s">
        <v>107</v>
      </c>
      <c r="AY1126" s="17"/>
      <c r="AZ1126" s="17">
        <v>7.6711976952609201E-2</v>
      </c>
      <c r="BA1126" s="17">
        <v>2.6053318135269201E-2</v>
      </c>
      <c r="BB1126" s="17"/>
      <c r="BC1126" s="17">
        <v>1.57843905593496E-2</v>
      </c>
      <c r="BD1126" s="17">
        <v>5.6172967851537102E-2</v>
      </c>
      <c r="BE1126" s="17"/>
      <c r="BF1126" s="17">
        <v>4.1157768823679698E-2</v>
      </c>
      <c r="BG1126" s="17">
        <v>2.60248220845435E-2</v>
      </c>
      <c r="BH1126" s="17"/>
      <c r="BI1126" s="17">
        <v>4.66076377617975E-2</v>
      </c>
      <c r="BJ1126" s="17">
        <v>3.58240728548447E-2</v>
      </c>
      <c r="BK1126" s="17"/>
      <c r="BL1126" s="17">
        <v>1.2724116231020901E-3</v>
      </c>
      <c r="BM1126" s="17">
        <v>3.5140585788989598E-2</v>
      </c>
      <c r="BN1126" s="17">
        <v>6.5625372234654297E-2</v>
      </c>
      <c r="BO1126" s="17">
        <v>7.5655959603420104E-3</v>
      </c>
    </row>
    <row r="1127" spans="2:67" x14ac:dyDescent="0.35">
      <c r="B1127" t="s">
        <v>525</v>
      </c>
      <c r="C1127" s="17">
        <v>3.3439553239133103E-4</v>
      </c>
      <c r="D1127" s="17">
        <v>0</v>
      </c>
      <c r="E1127" s="17">
        <v>3.2604851065523799E-4</v>
      </c>
      <c r="F1127" s="17">
        <v>0</v>
      </c>
      <c r="G1127" s="17">
        <v>0</v>
      </c>
      <c r="H1127" s="17">
        <v>0</v>
      </c>
      <c r="I1127" s="17">
        <v>3.1967990369247698E-3</v>
      </c>
      <c r="J1127" s="17">
        <v>4.9316719672391198E-4</v>
      </c>
      <c r="K1127" s="17">
        <v>0</v>
      </c>
      <c r="L1127" s="17">
        <v>0</v>
      </c>
      <c r="M1127" s="17">
        <v>1.9409787087578599E-4</v>
      </c>
      <c r="N1127" s="17">
        <v>0</v>
      </c>
      <c r="O1127" s="17">
        <v>1.9336405766558901E-3</v>
      </c>
      <c r="P1127" s="17">
        <v>0</v>
      </c>
      <c r="Q1127" s="17">
        <v>0</v>
      </c>
      <c r="R1127" s="17">
        <v>0</v>
      </c>
      <c r="S1127" s="17">
        <v>0</v>
      </c>
      <c r="T1127" s="17"/>
      <c r="U1127" s="17">
        <v>0</v>
      </c>
      <c r="V1127" s="17">
        <v>0</v>
      </c>
      <c r="W1127" s="17">
        <v>0</v>
      </c>
      <c r="X1127" s="17">
        <v>2.1113409210723098E-2</v>
      </c>
      <c r="Y1127" s="17"/>
      <c r="Z1127" s="17">
        <v>0</v>
      </c>
      <c r="AA1127" s="17">
        <v>0</v>
      </c>
      <c r="AB1127" s="17">
        <v>0</v>
      </c>
      <c r="AC1127" s="17">
        <v>1.0796680355719601E-3</v>
      </c>
      <c r="AD1127" s="17">
        <v>0</v>
      </c>
      <c r="AE1127" s="17">
        <v>0</v>
      </c>
      <c r="AF1127" s="17">
        <v>9.4823730732918195E-4</v>
      </c>
      <c r="AG1127" s="17">
        <v>0</v>
      </c>
      <c r="AH1127" s="17">
        <v>3.8196713147461299E-3</v>
      </c>
      <c r="AI1127" s="17">
        <v>1.1273499687590499E-2</v>
      </c>
      <c r="AJ1127" s="17"/>
      <c r="AK1127" s="17">
        <v>4.4154395334498198E-4</v>
      </c>
      <c r="AL1127" s="17">
        <v>2.2380482363209301E-3</v>
      </c>
      <c r="AM1127" s="17">
        <v>0</v>
      </c>
      <c r="AN1127" s="17">
        <v>0</v>
      </c>
      <c r="AO1127" s="17">
        <v>0</v>
      </c>
      <c r="AP1127" s="17">
        <v>3.8742005937423499E-4</v>
      </c>
      <c r="AQ1127" s="17">
        <v>0</v>
      </c>
      <c r="AR1127" s="17"/>
      <c r="AS1127" s="17">
        <v>3.3439553239133103E-4</v>
      </c>
      <c r="AT1127" s="17" t="s">
        <v>107</v>
      </c>
      <c r="AU1127" s="17"/>
      <c r="AV1127" s="17">
        <v>5.4710315339366903E-4</v>
      </c>
      <c r="AW1127" s="17">
        <v>9.5526273889566497E-5</v>
      </c>
      <c r="AX1127" s="17" t="s">
        <v>107</v>
      </c>
      <c r="AY1127" s="17"/>
      <c r="AZ1127" s="17">
        <v>7.5807445170267599E-4</v>
      </c>
      <c r="BA1127" s="17">
        <v>1.5844672216041799E-4</v>
      </c>
      <c r="BB1127" s="17"/>
      <c r="BC1127" s="17">
        <v>0</v>
      </c>
      <c r="BD1127" s="17">
        <v>5.3735657316025896E-4</v>
      </c>
      <c r="BE1127" s="17"/>
      <c r="BF1127" s="17">
        <v>0</v>
      </c>
      <c r="BG1127" s="17">
        <v>2.1113409210723098E-2</v>
      </c>
      <c r="BH1127" s="17"/>
      <c r="BI1127" s="17">
        <v>4.9585728813983496E-4</v>
      </c>
      <c r="BJ1127" s="17">
        <v>1.8983401852197299E-4</v>
      </c>
      <c r="BK1127" s="17"/>
      <c r="BL1127" s="17">
        <v>0</v>
      </c>
      <c r="BM1127" s="17">
        <v>2.4547569041908301E-4</v>
      </c>
      <c r="BN1127" s="17">
        <v>1.1948076601265201E-4</v>
      </c>
      <c r="BO1127" s="17">
        <v>1.7007354415185399E-3</v>
      </c>
    </row>
    <row r="1128" spans="2:67" x14ac:dyDescent="0.35">
      <c r="B1128" t="s">
        <v>83</v>
      </c>
      <c r="C1128" s="17">
        <v>2.22957967813803E-2</v>
      </c>
      <c r="D1128" s="17">
        <v>0.32256115906032301</v>
      </c>
      <c r="E1128" s="17">
        <v>5.7079594797773197E-3</v>
      </c>
      <c r="F1128" s="17">
        <v>0</v>
      </c>
      <c r="G1128" s="17">
        <v>1.3081254409623799E-3</v>
      </c>
      <c r="H1128" s="17">
        <v>0</v>
      </c>
      <c r="I1128" s="17">
        <v>4.6374279222473197E-2</v>
      </c>
      <c r="J1128" s="17">
        <v>9.8633439344782505E-4</v>
      </c>
      <c r="K1128" s="17">
        <v>0</v>
      </c>
      <c r="L1128" s="17">
        <v>0</v>
      </c>
      <c r="M1128" s="17">
        <v>5.8229361262735705E-4</v>
      </c>
      <c r="N1128" s="17">
        <v>4.05802875139167E-4</v>
      </c>
      <c r="O1128" s="17">
        <v>0</v>
      </c>
      <c r="P1128" s="17">
        <v>0</v>
      </c>
      <c r="Q1128" s="17">
        <v>0</v>
      </c>
      <c r="R1128" s="17">
        <v>0</v>
      </c>
      <c r="S1128" s="17">
        <v>0</v>
      </c>
      <c r="T1128" s="17"/>
      <c r="U1128" s="17">
        <v>2.6692139696056799E-2</v>
      </c>
      <c r="V1128" s="17">
        <v>0</v>
      </c>
      <c r="W1128" s="17">
        <v>4.6295922096638201E-2</v>
      </c>
      <c r="X1128" s="17">
        <v>3.4555137794778597E-2</v>
      </c>
      <c r="Y1128" s="17"/>
      <c r="Z1128" s="17">
        <v>7.6355003125149104E-2</v>
      </c>
      <c r="AA1128" s="17">
        <v>0</v>
      </c>
      <c r="AB1128" s="17">
        <v>0</v>
      </c>
      <c r="AC1128" s="17">
        <v>3.7949675723951502E-4</v>
      </c>
      <c r="AD1128" s="17">
        <v>1.47514379299628E-2</v>
      </c>
      <c r="AE1128" s="17">
        <v>4.8255565397954198E-2</v>
      </c>
      <c r="AF1128" s="17">
        <v>2.33684257777917E-3</v>
      </c>
      <c r="AG1128" s="17">
        <v>0</v>
      </c>
      <c r="AH1128" s="17">
        <v>0</v>
      </c>
      <c r="AI1128" s="17">
        <v>2.48452320961314E-2</v>
      </c>
      <c r="AJ1128" s="17"/>
      <c r="AK1128" s="17">
        <v>0</v>
      </c>
      <c r="AL1128" s="17">
        <v>0</v>
      </c>
      <c r="AM1128" s="17">
        <v>5.11789093024075E-4</v>
      </c>
      <c r="AN1128" s="17">
        <v>8.9662857223402698E-2</v>
      </c>
      <c r="AO1128" s="17">
        <v>1.09807577677865E-2</v>
      </c>
      <c r="AP1128" s="17">
        <v>6.8340951611770798E-4</v>
      </c>
      <c r="AQ1128" s="17">
        <v>9.7386001003919203E-4</v>
      </c>
      <c r="AR1128" s="17"/>
      <c r="AS1128" s="17">
        <v>2.22957967813803E-2</v>
      </c>
      <c r="AT1128" s="17" t="s">
        <v>107</v>
      </c>
      <c r="AU1128" s="17"/>
      <c r="AV1128" s="17">
        <v>4.00823613971854E-2</v>
      </c>
      <c r="AW1128" s="17">
        <v>2.3216017758126502E-3</v>
      </c>
      <c r="AX1128" s="17" t="s">
        <v>107</v>
      </c>
      <c r="AY1128" s="17"/>
      <c r="AZ1128" s="17">
        <v>3.0154802347934499E-3</v>
      </c>
      <c r="BA1128" s="17">
        <v>3.0302682662701402E-2</v>
      </c>
      <c r="BB1128" s="17"/>
      <c r="BC1128" s="17">
        <v>5.56594181871021E-2</v>
      </c>
      <c r="BD1128" s="17">
        <v>2.0457794563842101E-3</v>
      </c>
      <c r="BE1128" s="17"/>
      <c r="BF1128" s="17">
        <v>2.20985078759297E-2</v>
      </c>
      <c r="BG1128" s="17">
        <v>3.4555137794778597E-2</v>
      </c>
      <c r="BH1128" s="17"/>
      <c r="BI1128" s="17">
        <v>4.6342167945132198E-2</v>
      </c>
      <c r="BJ1128" s="17">
        <v>7.6636523035091702E-4</v>
      </c>
      <c r="BK1128" s="17"/>
      <c r="BL1128" s="17">
        <v>0</v>
      </c>
      <c r="BM1128" s="17">
        <v>3.9526219734391903E-3</v>
      </c>
      <c r="BN1128" s="17">
        <v>5.7895004150223001E-2</v>
      </c>
      <c r="BO1128" s="17">
        <v>7.2964728266554195E-4</v>
      </c>
    </row>
    <row r="1129" spans="2:67" x14ac:dyDescent="0.35">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c r="AO1129" s="17"/>
      <c r="AP1129" s="17"/>
      <c r="AQ1129" s="17"/>
      <c r="AR1129" s="17"/>
      <c r="AS1129" s="17"/>
      <c r="AT1129" s="17"/>
      <c r="AU1129" s="17"/>
      <c r="AV1129" s="17"/>
      <c r="AW1129" s="17"/>
      <c r="AX1129" s="17"/>
      <c r="AY1129" s="17"/>
      <c r="AZ1129" s="17"/>
      <c r="BA1129" s="17"/>
      <c r="BB1129" s="17"/>
      <c r="BC1129" s="17"/>
      <c r="BD1129" s="17"/>
      <c r="BE1129" s="17"/>
      <c r="BF1129" s="17"/>
      <c r="BG1129" s="17"/>
      <c r="BH1129" s="17"/>
      <c r="BI1129" s="17"/>
      <c r="BJ1129" s="17"/>
      <c r="BK1129" s="17"/>
      <c r="BL1129" s="17"/>
      <c r="BM1129" s="17"/>
      <c r="BN1129" s="17"/>
      <c r="BO1129" s="17"/>
    </row>
    <row r="1130" spans="2:67" x14ac:dyDescent="0.35">
      <c r="B1130" s="6" t="s">
        <v>529</v>
      </c>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c r="AF1130" s="17"/>
      <c r="AG1130" s="17"/>
      <c r="AH1130" s="17"/>
      <c r="AI1130" s="17"/>
      <c r="AJ1130" s="17"/>
      <c r="AK1130" s="17"/>
      <c r="AL1130" s="17"/>
      <c r="AM1130" s="17"/>
      <c r="AN1130" s="17"/>
      <c r="AO1130" s="17"/>
      <c r="AP1130" s="17"/>
      <c r="AQ1130" s="17"/>
      <c r="AR1130" s="17"/>
      <c r="AS1130" s="17"/>
      <c r="AT1130" s="17"/>
      <c r="AU1130" s="17"/>
      <c r="AV1130" s="17"/>
      <c r="AW1130" s="17"/>
      <c r="AX1130" s="17"/>
      <c r="AY1130" s="17"/>
      <c r="AZ1130" s="17"/>
      <c r="BA1130" s="17"/>
      <c r="BB1130" s="17"/>
      <c r="BC1130" s="17"/>
      <c r="BD1130" s="17"/>
      <c r="BE1130" s="17"/>
      <c r="BF1130" s="17"/>
      <c r="BG1130" s="17"/>
      <c r="BH1130" s="17"/>
      <c r="BI1130" s="17"/>
      <c r="BJ1130" s="17"/>
      <c r="BK1130" s="17"/>
      <c r="BL1130" s="17"/>
      <c r="BM1130" s="17"/>
      <c r="BN1130" s="17"/>
      <c r="BO1130" s="17"/>
    </row>
    <row r="1131" spans="2:67" x14ac:dyDescent="0.35">
      <c r="B1131" s="24" t="s">
        <v>721</v>
      </c>
      <c r="C1131" s="17"/>
      <c r="D1131" s="17"/>
      <c r="E1131" s="17"/>
      <c r="F1131" s="17"/>
      <c r="G1131" s="17"/>
      <c r="H1131" s="17"/>
      <c r="I1131" s="17"/>
      <c r="J1131" s="17"/>
      <c r="K1131" s="17"/>
      <c r="L1131" s="17"/>
      <c r="M1131" s="17"/>
      <c r="N1131" s="17"/>
      <c r="O1131" s="17"/>
      <c r="P1131" s="17"/>
      <c r="Q1131" s="17"/>
      <c r="R1131" s="17"/>
      <c r="S1131" s="17"/>
      <c r="T1131" s="17"/>
      <c r="U1131" s="17"/>
      <c r="V1131" s="17"/>
      <c r="W1131" s="17"/>
      <c r="X1131" s="17"/>
      <c r="Y1131" s="17"/>
      <c r="Z1131" s="17"/>
      <c r="AA1131" s="17"/>
      <c r="AB1131" s="17"/>
      <c r="AC1131" s="17"/>
      <c r="AD1131" s="17"/>
      <c r="AE1131" s="17"/>
      <c r="AF1131" s="17"/>
      <c r="AG1131" s="17"/>
      <c r="AH1131" s="17"/>
      <c r="AI1131" s="17"/>
      <c r="AJ1131" s="17"/>
      <c r="AK1131" s="17"/>
      <c r="AL1131" s="17"/>
      <c r="AM1131" s="17"/>
      <c r="AN1131" s="17"/>
      <c r="AO1131" s="17"/>
      <c r="AP1131" s="17"/>
      <c r="AQ1131" s="17"/>
      <c r="AR1131" s="17"/>
      <c r="AS1131" s="17"/>
      <c r="AT1131" s="17"/>
      <c r="AU1131" s="17"/>
      <c r="AV1131" s="17"/>
      <c r="AW1131" s="17"/>
      <c r="AX1131" s="17"/>
      <c r="AY1131" s="17"/>
      <c r="AZ1131" s="17"/>
      <c r="BA1131" s="17"/>
      <c r="BB1131" s="17"/>
      <c r="BC1131" s="17"/>
      <c r="BD1131" s="17"/>
      <c r="BE1131" s="17"/>
      <c r="BF1131" s="17"/>
      <c r="BG1131" s="17"/>
      <c r="BH1131" s="17"/>
      <c r="BI1131" s="17"/>
      <c r="BJ1131" s="17"/>
      <c r="BK1131" s="17"/>
      <c r="BL1131" s="17"/>
      <c r="BM1131" s="17"/>
      <c r="BN1131" s="17"/>
      <c r="BO1131" s="17"/>
    </row>
    <row r="1132" spans="2:67" x14ac:dyDescent="0.35">
      <c r="B1132" t="s">
        <v>527</v>
      </c>
      <c r="C1132" s="17">
        <v>5.6608994702395103E-2</v>
      </c>
      <c r="D1132" s="17">
        <v>9.6449777925428897E-3</v>
      </c>
      <c r="E1132" s="17">
        <v>6.3600565010877999E-3</v>
      </c>
      <c r="F1132" s="17">
        <v>3.8468495610198502E-3</v>
      </c>
      <c r="G1132" s="17">
        <v>1.3081254409623799E-3</v>
      </c>
      <c r="H1132" s="17">
        <v>0.90023501196643396</v>
      </c>
      <c r="I1132" s="17">
        <v>0.41846093137135398</v>
      </c>
      <c r="J1132" s="17">
        <v>9.8633439344782505E-4</v>
      </c>
      <c r="K1132" s="17">
        <v>0.5</v>
      </c>
      <c r="L1132" s="17">
        <v>1.5654022661422799E-2</v>
      </c>
      <c r="M1132" s="17">
        <v>2.8805376653578199E-2</v>
      </c>
      <c r="N1132" s="17">
        <v>4.05802875139167E-4</v>
      </c>
      <c r="O1132" s="17">
        <v>0</v>
      </c>
      <c r="P1132" s="17">
        <v>2.06468827943652E-2</v>
      </c>
      <c r="Q1132" s="17">
        <v>0.482034944255405</v>
      </c>
      <c r="R1132" s="17">
        <v>0</v>
      </c>
      <c r="S1132" s="17">
        <v>0</v>
      </c>
      <c r="T1132" s="17"/>
      <c r="U1132" s="17">
        <v>1.8572520644355699E-2</v>
      </c>
      <c r="V1132" s="17">
        <v>0.179916030696886</v>
      </c>
      <c r="W1132" s="17">
        <v>7.4624887759896605E-2</v>
      </c>
      <c r="X1132" s="17">
        <v>8.1987075248210195E-2</v>
      </c>
      <c r="Y1132" s="17"/>
      <c r="Z1132" s="17">
        <v>7.6582864540026094E-2</v>
      </c>
      <c r="AA1132" s="17">
        <v>5.4436364898347599E-2</v>
      </c>
      <c r="AB1132" s="17">
        <v>0</v>
      </c>
      <c r="AC1132" s="17">
        <v>0.15599462205888801</v>
      </c>
      <c r="AD1132" s="17">
        <v>7.4567435446056798E-4</v>
      </c>
      <c r="AE1132" s="17">
        <v>2.7632669331099698E-3</v>
      </c>
      <c r="AF1132" s="17">
        <v>1.39199851188734E-3</v>
      </c>
      <c r="AG1132" s="17">
        <v>4.8050243018250401E-2</v>
      </c>
      <c r="AH1132" s="17">
        <v>0.113687285603148</v>
      </c>
      <c r="AI1132" s="17">
        <v>0.17556591787015899</v>
      </c>
      <c r="AJ1132" s="17"/>
      <c r="AK1132" s="17">
        <v>0.16777880582337301</v>
      </c>
      <c r="AL1132" s="17">
        <v>1.0552156713034999E-2</v>
      </c>
      <c r="AM1132" s="17">
        <v>1.6274544265378801E-3</v>
      </c>
      <c r="AN1132" s="17">
        <v>2.9366701305837402E-3</v>
      </c>
      <c r="AO1132" s="17">
        <v>6.2498845157216501E-3</v>
      </c>
      <c r="AP1132" s="17">
        <v>1.7012558592307998E-2</v>
      </c>
      <c r="AQ1132" s="17">
        <v>0.15481733721961899</v>
      </c>
      <c r="AR1132" s="17"/>
      <c r="AS1132" s="17">
        <v>5.6608994702395103E-2</v>
      </c>
      <c r="AT1132" s="17" t="s">
        <v>107</v>
      </c>
      <c r="AU1132" s="17"/>
      <c r="AV1132" s="17">
        <v>7.43812816114853E-2</v>
      </c>
      <c r="AW1132" s="17">
        <v>3.6650833467503002E-2</v>
      </c>
      <c r="AX1132" s="17" t="s">
        <v>107</v>
      </c>
      <c r="AY1132" s="17"/>
      <c r="AZ1132" s="17">
        <v>0.131770740682533</v>
      </c>
      <c r="BA1132" s="17">
        <v>2.5395216585752198E-2</v>
      </c>
      <c r="BB1132" s="17"/>
      <c r="BC1132" s="17">
        <v>3.8706418262965003E-2</v>
      </c>
      <c r="BD1132" s="17">
        <v>6.7474945932688005E-2</v>
      </c>
      <c r="BE1132" s="17"/>
      <c r="BF1132" s="17">
        <v>5.62005866380587E-2</v>
      </c>
      <c r="BG1132" s="17">
        <v>8.1987075248210195E-2</v>
      </c>
      <c r="BH1132" s="17"/>
      <c r="BI1132" s="17">
        <v>6.9700042206915405E-2</v>
      </c>
      <c r="BJ1132" s="17">
        <v>4.4888190375599199E-2</v>
      </c>
      <c r="BK1132" s="17"/>
      <c r="BL1132" s="17">
        <v>1.4388446717181699E-3</v>
      </c>
      <c r="BM1132" s="17">
        <v>7.76994718982294E-2</v>
      </c>
      <c r="BN1132" s="17">
        <v>3.5101023024924102E-3</v>
      </c>
      <c r="BO1132" s="17">
        <v>0.17242862010835799</v>
      </c>
    </row>
    <row r="1133" spans="2:67" x14ac:dyDescent="0.35">
      <c r="B1133" t="s">
        <v>519</v>
      </c>
      <c r="C1133" s="17">
        <v>0.101328541998271</v>
      </c>
      <c r="D1133" s="17">
        <v>2.06197037228604E-2</v>
      </c>
      <c r="E1133" s="17">
        <v>5.38191096912209E-3</v>
      </c>
      <c r="F1133" s="17">
        <v>1.9234247805099199E-3</v>
      </c>
      <c r="G1133" s="17">
        <v>0.17123359462165699</v>
      </c>
      <c r="H1133" s="17">
        <v>0</v>
      </c>
      <c r="I1133" s="17">
        <v>0.431248127519054</v>
      </c>
      <c r="J1133" s="17">
        <v>2.4658359836195599E-3</v>
      </c>
      <c r="K1133" s="17">
        <v>0</v>
      </c>
      <c r="L1133" s="17">
        <v>0.12806978630034699</v>
      </c>
      <c r="M1133" s="17">
        <v>0.12695149297188599</v>
      </c>
      <c r="N1133" s="17">
        <v>4.05802875139167E-4</v>
      </c>
      <c r="O1133" s="17">
        <v>1.9336405766558901E-3</v>
      </c>
      <c r="P1133" s="17">
        <v>0.60558732039037599</v>
      </c>
      <c r="Q1133" s="17">
        <v>1.44731062233948E-2</v>
      </c>
      <c r="R1133" s="17">
        <v>0.207266915934952</v>
      </c>
      <c r="S1133" s="17">
        <v>0</v>
      </c>
      <c r="T1133" s="17"/>
      <c r="U1133" s="17">
        <v>7.1631190451723906E-2</v>
      </c>
      <c r="V1133" s="17">
        <v>0.203960589195185</v>
      </c>
      <c r="W1133" s="17">
        <v>8.7875996974657006E-2</v>
      </c>
      <c r="X1133" s="17">
        <v>0.133353421828144</v>
      </c>
      <c r="Y1133" s="17"/>
      <c r="Z1133" s="17">
        <v>2.37336494033118E-2</v>
      </c>
      <c r="AA1133" s="17">
        <v>0.23810711651376901</v>
      </c>
      <c r="AB1133" s="17">
        <v>7.2197408813825401E-2</v>
      </c>
      <c r="AC1133" s="17">
        <v>0</v>
      </c>
      <c r="AD1133" s="17">
        <v>9.8072695561732204E-2</v>
      </c>
      <c r="AE1133" s="17">
        <v>4.49588593674789E-3</v>
      </c>
      <c r="AF1133" s="17">
        <v>3.8886871894304599E-2</v>
      </c>
      <c r="AG1133" s="17">
        <v>5.6564003029643001E-3</v>
      </c>
      <c r="AH1133" s="17">
        <v>5.5595601236957101E-2</v>
      </c>
      <c r="AI1133" s="17">
        <v>0.105440615405212</v>
      </c>
      <c r="AJ1133" s="17"/>
      <c r="AK1133" s="17">
        <v>0.15773670096749701</v>
      </c>
      <c r="AL1133" s="17">
        <v>0.32665051411981999</v>
      </c>
      <c r="AM1133" s="17">
        <v>7.4833448298783301E-2</v>
      </c>
      <c r="AN1133" s="17">
        <v>9.6433315445361401E-4</v>
      </c>
      <c r="AO1133" s="17">
        <v>4.0521660096144399E-2</v>
      </c>
      <c r="AP1133" s="17">
        <v>0.204205602051312</v>
      </c>
      <c r="AQ1133" s="17">
        <v>5.5904601078834298E-3</v>
      </c>
      <c r="AR1133" s="17"/>
      <c r="AS1133" s="17">
        <v>0.101328541998271</v>
      </c>
      <c r="AT1133" s="17" t="s">
        <v>107</v>
      </c>
      <c r="AU1133" s="17"/>
      <c r="AV1133" s="17">
        <v>0.186223930505095</v>
      </c>
      <c r="AW1133" s="17">
        <v>5.9915794236140999E-3</v>
      </c>
      <c r="AX1133" s="17" t="s">
        <v>107</v>
      </c>
      <c r="AY1133" s="17"/>
      <c r="AZ1133" s="17">
        <v>0.17266204484075601</v>
      </c>
      <c r="BA1133" s="17">
        <v>7.1704587671869199E-2</v>
      </c>
      <c r="BB1133" s="17"/>
      <c r="BC1133" s="17">
        <v>1.83997501130371E-2</v>
      </c>
      <c r="BD1133" s="17">
        <v>0.151662090985522</v>
      </c>
      <c r="BE1133" s="17"/>
      <c r="BF1133" s="17">
        <v>0.100813167356036</v>
      </c>
      <c r="BG1133" s="17">
        <v>0.133353421828144</v>
      </c>
      <c r="BH1133" s="17"/>
      <c r="BI1133" s="17">
        <v>8.4162597726236799E-2</v>
      </c>
      <c r="BJ1133" s="17">
        <v>0.116697722640823</v>
      </c>
      <c r="BK1133" s="17"/>
      <c r="BL1133" s="17">
        <v>2.1124250792295398E-3</v>
      </c>
      <c r="BM1133" s="17">
        <v>8.6475524363817294E-2</v>
      </c>
      <c r="BN1133" s="17">
        <v>8.9200914983942101E-2</v>
      </c>
      <c r="BO1133" s="17">
        <v>0.27419852427496499</v>
      </c>
    </row>
    <row r="1134" spans="2:67" x14ac:dyDescent="0.35">
      <c r="B1134" t="s">
        <v>520</v>
      </c>
      <c r="C1134" s="17">
        <v>0.18884598730746899</v>
      </c>
      <c r="D1134" s="17">
        <v>0.191022597761521</v>
      </c>
      <c r="E1134" s="17">
        <v>0.18851638594294801</v>
      </c>
      <c r="F1134" s="17">
        <v>2.6453315988639599E-2</v>
      </c>
      <c r="G1134" s="17">
        <v>1.3081254409623799E-3</v>
      </c>
      <c r="H1134" s="17">
        <v>9.9764988033565594E-2</v>
      </c>
      <c r="I1134" s="17">
        <v>3.51647894061725E-2</v>
      </c>
      <c r="J1134" s="17">
        <v>0.103285162935637</v>
      </c>
      <c r="K1134" s="17">
        <v>0</v>
      </c>
      <c r="L1134" s="17">
        <v>0.42771516180883401</v>
      </c>
      <c r="M1134" s="17">
        <v>0.15934893665081801</v>
      </c>
      <c r="N1134" s="17">
        <v>0.39801104055162401</v>
      </c>
      <c r="O1134" s="17">
        <v>3.8672811533117801E-3</v>
      </c>
      <c r="P1134" s="17">
        <v>3.75250654836129E-3</v>
      </c>
      <c r="Q1134" s="17">
        <v>1.5470806086594799E-2</v>
      </c>
      <c r="R1134" s="17">
        <v>0.79114968492889504</v>
      </c>
      <c r="S1134" s="17">
        <v>0</v>
      </c>
      <c r="T1134" s="17"/>
      <c r="U1134" s="17">
        <v>0.19479245181079799</v>
      </c>
      <c r="V1134" s="17">
        <v>0.131558243186706</v>
      </c>
      <c r="W1134" s="17">
        <v>0.29370610276835502</v>
      </c>
      <c r="X1134" s="17">
        <v>0.31135207833545803</v>
      </c>
      <c r="Y1134" s="17"/>
      <c r="Z1134" s="17">
        <v>0.15711316430835801</v>
      </c>
      <c r="AA1134" s="17">
        <v>6.7374855993449403E-2</v>
      </c>
      <c r="AB1134" s="17">
        <v>0.27393199827010101</v>
      </c>
      <c r="AC1134" s="17">
        <v>0.19757402288819401</v>
      </c>
      <c r="AD1134" s="17">
        <v>0.51475034308972301</v>
      </c>
      <c r="AE1134" s="17">
        <v>0.418246216542561</v>
      </c>
      <c r="AF1134" s="17">
        <v>6.8986153412507703E-2</v>
      </c>
      <c r="AG1134" s="17">
        <v>0.393020604428791</v>
      </c>
      <c r="AH1134" s="17">
        <v>0.36972141657144197</v>
      </c>
      <c r="AI1134" s="17">
        <v>0.33727645809261098</v>
      </c>
      <c r="AJ1134" s="17"/>
      <c r="AK1134" s="17">
        <v>0.22121628871455401</v>
      </c>
      <c r="AL1134" s="17">
        <v>2.5363770018214101E-2</v>
      </c>
      <c r="AM1134" s="17">
        <v>0.48878260843056898</v>
      </c>
      <c r="AN1134" s="17">
        <v>0.18056085403090599</v>
      </c>
      <c r="AO1134" s="17">
        <v>0.23351901977098</v>
      </c>
      <c r="AP1134" s="17">
        <v>2.8451982426981999E-2</v>
      </c>
      <c r="AQ1134" s="17">
        <v>0.110268949970884</v>
      </c>
      <c r="AR1134" s="17"/>
      <c r="AS1134" s="17">
        <v>0.18884598730746899</v>
      </c>
      <c r="AT1134" s="17" t="s">
        <v>107</v>
      </c>
      <c r="AU1134" s="17"/>
      <c r="AV1134" s="17">
        <v>0.24131014771579601</v>
      </c>
      <c r="AW1134" s="17">
        <v>0.12992908044912499</v>
      </c>
      <c r="AX1134" s="17" t="s">
        <v>107</v>
      </c>
      <c r="AY1134" s="17"/>
      <c r="AZ1134" s="17">
        <v>0.10627556374986399</v>
      </c>
      <c r="BA1134" s="17">
        <v>0.22313650100316501</v>
      </c>
      <c r="BB1134" s="17"/>
      <c r="BC1134" s="17">
        <v>0.187652213380441</v>
      </c>
      <c r="BD1134" s="17">
        <v>0.189570547222907</v>
      </c>
      <c r="BE1134" s="17"/>
      <c r="BF1134" s="17">
        <v>0.18687450347456699</v>
      </c>
      <c r="BG1134" s="17">
        <v>0.31135207833545803</v>
      </c>
      <c r="BH1134" s="17"/>
      <c r="BI1134" s="17">
        <v>0.23264459298262599</v>
      </c>
      <c r="BJ1134" s="17">
        <v>0.14963179251306799</v>
      </c>
      <c r="BK1134" s="17"/>
      <c r="BL1134" s="17">
        <v>7.1867354132122295E-4</v>
      </c>
      <c r="BM1134" s="17">
        <v>0.16026368652244499</v>
      </c>
      <c r="BN1134" s="17">
        <v>0.236746579238692</v>
      </c>
      <c r="BO1134" s="17">
        <v>0.22350883878359101</v>
      </c>
    </row>
    <row r="1135" spans="2:67" x14ac:dyDescent="0.35">
      <c r="B1135" t="s">
        <v>521</v>
      </c>
      <c r="C1135" s="17">
        <v>0.12020555535590501</v>
      </c>
      <c r="D1135" s="17">
        <v>0.35282584057572702</v>
      </c>
      <c r="E1135" s="17">
        <v>0.21292897083693799</v>
      </c>
      <c r="F1135" s="17">
        <v>5.7702743415297703E-3</v>
      </c>
      <c r="G1135" s="17">
        <v>0</v>
      </c>
      <c r="H1135" s="17">
        <v>0</v>
      </c>
      <c r="I1135" s="17">
        <v>5.9161475370172197E-2</v>
      </c>
      <c r="J1135" s="17">
        <v>7.3682361857765499E-2</v>
      </c>
      <c r="K1135" s="17">
        <v>0.5</v>
      </c>
      <c r="L1135" s="17">
        <v>1.5654022661422799E-2</v>
      </c>
      <c r="M1135" s="17">
        <v>0.13802009726841299</v>
      </c>
      <c r="N1135" s="17">
        <v>0.20824147588668099</v>
      </c>
      <c r="O1135" s="17">
        <v>2.80503050025958E-2</v>
      </c>
      <c r="P1135" s="17">
        <v>1.8145211762124299E-2</v>
      </c>
      <c r="Q1135" s="17">
        <v>2.9930995895998901E-3</v>
      </c>
      <c r="R1135" s="17">
        <v>1.5833991361531E-3</v>
      </c>
      <c r="S1135" s="17">
        <v>0.66666666666666696</v>
      </c>
      <c r="T1135" s="17"/>
      <c r="U1135" s="17">
        <v>0.11796759917579699</v>
      </c>
      <c r="V1135" s="17">
        <v>9.0390775368437801E-2</v>
      </c>
      <c r="W1135" s="17">
        <v>0.24647094594001701</v>
      </c>
      <c r="X1135" s="17">
        <v>0.17415150889724901</v>
      </c>
      <c r="Y1135" s="17"/>
      <c r="Z1135" s="17">
        <v>8.6570231015542898E-2</v>
      </c>
      <c r="AA1135" s="17">
        <v>0.165117093591128</v>
      </c>
      <c r="AB1135" s="17">
        <v>3.9819403888236996E-3</v>
      </c>
      <c r="AC1135" s="17">
        <v>0.158064993452218</v>
      </c>
      <c r="AD1135" s="17">
        <v>0.16427975223719801</v>
      </c>
      <c r="AE1135" s="17">
        <v>4.5155642622964301E-2</v>
      </c>
      <c r="AF1135" s="17">
        <v>0.22084802590604899</v>
      </c>
      <c r="AG1135" s="17">
        <v>0.44024736366857098</v>
      </c>
      <c r="AH1135" s="17">
        <v>0.11036785492920401</v>
      </c>
      <c r="AI1135" s="17">
        <v>0.106110535179301</v>
      </c>
      <c r="AJ1135" s="17"/>
      <c r="AK1135" s="17">
        <v>5.44337229851944E-4</v>
      </c>
      <c r="AL1135" s="17">
        <v>0.458827788618</v>
      </c>
      <c r="AM1135" s="17">
        <v>6.8576102189776597E-2</v>
      </c>
      <c r="AN1135" s="17">
        <v>6.3618810229609399E-2</v>
      </c>
      <c r="AO1135" s="17">
        <v>0.17681327771094499</v>
      </c>
      <c r="AP1135" s="17">
        <v>8.6627756106826895E-2</v>
      </c>
      <c r="AQ1135" s="17">
        <v>0.23234940380928301</v>
      </c>
      <c r="AR1135" s="17"/>
      <c r="AS1135" s="17">
        <v>0.12020555535590501</v>
      </c>
      <c r="AT1135" s="17" t="s">
        <v>107</v>
      </c>
      <c r="AU1135" s="17"/>
      <c r="AV1135" s="17">
        <v>5.9948889525119502E-2</v>
      </c>
      <c r="AW1135" s="17">
        <v>0.18787339451917601</v>
      </c>
      <c r="AX1135" s="17" t="s">
        <v>107</v>
      </c>
      <c r="AY1135" s="17"/>
      <c r="AZ1135" s="17">
        <v>0.136862537304618</v>
      </c>
      <c r="BA1135" s="17">
        <v>0.11328810909570899</v>
      </c>
      <c r="BB1135" s="17"/>
      <c r="BC1135" s="17">
        <v>8.28744889848365E-2</v>
      </c>
      <c r="BD1135" s="17">
        <v>0.142863609515609</v>
      </c>
      <c r="BE1135" s="17"/>
      <c r="BF1135" s="17">
        <v>0.119337406071532</v>
      </c>
      <c r="BG1135" s="17">
        <v>0.17415150889724901</v>
      </c>
      <c r="BH1135" s="17"/>
      <c r="BI1135" s="17">
        <v>8.3535729407965997E-2</v>
      </c>
      <c r="BJ1135" s="17">
        <v>0.153037141558999</v>
      </c>
      <c r="BK1135" s="17"/>
      <c r="BL1135" s="17">
        <v>1.22517923067028E-2</v>
      </c>
      <c r="BM1135" s="17">
        <v>5.4304113619592198E-2</v>
      </c>
      <c r="BN1135" s="17">
        <v>0.25727566054221401</v>
      </c>
      <c r="BO1135" s="17">
        <v>2.8698845717814399E-2</v>
      </c>
    </row>
    <row r="1136" spans="2:67" x14ac:dyDescent="0.35">
      <c r="B1136" t="s">
        <v>522</v>
      </c>
      <c r="C1136" s="17">
        <v>0.28801960287620099</v>
      </c>
      <c r="D1136" s="17">
        <v>0.323226033129211</v>
      </c>
      <c r="E1136" s="17">
        <v>0.531412819083802</v>
      </c>
      <c r="F1136" s="17">
        <v>0.48244563624953302</v>
      </c>
      <c r="G1136" s="17">
        <v>0.82353390361449297</v>
      </c>
      <c r="H1136" s="17">
        <v>0</v>
      </c>
      <c r="I1136" s="17">
        <v>3.1967990369247698E-3</v>
      </c>
      <c r="J1136" s="17">
        <v>0.55639390433790403</v>
      </c>
      <c r="K1136" s="17">
        <v>0</v>
      </c>
      <c r="L1136" s="17">
        <v>0</v>
      </c>
      <c r="M1136" s="17">
        <v>6.1591016074261797E-2</v>
      </c>
      <c r="N1136" s="17">
        <v>0</v>
      </c>
      <c r="O1136" s="17">
        <v>0.96228149211412495</v>
      </c>
      <c r="P1136" s="17">
        <v>0.34686473644029098</v>
      </c>
      <c r="Q1136" s="17">
        <v>0.48303264411860503</v>
      </c>
      <c r="R1136" s="17">
        <v>0</v>
      </c>
      <c r="S1136" s="17">
        <v>0</v>
      </c>
      <c r="T1136" s="17"/>
      <c r="U1136" s="17">
        <v>0.32187544090325698</v>
      </c>
      <c r="V1136" s="17">
        <v>0.221101552535274</v>
      </c>
      <c r="W1136" s="17">
        <v>0.15856740893243501</v>
      </c>
      <c r="X1136" s="17">
        <v>9.5059230775909706E-2</v>
      </c>
      <c r="Y1136" s="17"/>
      <c r="Z1136" s="17">
        <v>0.34743849255626902</v>
      </c>
      <c r="AA1136" s="17">
        <v>0.40433183699613301</v>
      </c>
      <c r="AB1136" s="17">
        <v>0.21575394989418401</v>
      </c>
      <c r="AC1136" s="17">
        <v>0.14752341204062</v>
      </c>
      <c r="AD1136" s="17">
        <v>9.2293608632488505E-2</v>
      </c>
      <c r="AE1136" s="17">
        <v>0.44362298703833303</v>
      </c>
      <c r="AF1136" s="17">
        <v>0.18734401699032699</v>
      </c>
      <c r="AG1136" s="17">
        <v>9.62156139988537E-2</v>
      </c>
      <c r="AH1136" s="17">
        <v>0.152820221894888</v>
      </c>
      <c r="AI1136" s="17">
        <v>0.11924608936659099</v>
      </c>
      <c r="AJ1136" s="17"/>
      <c r="AK1136" s="17">
        <v>0.182208413563655</v>
      </c>
      <c r="AL1136" s="17">
        <v>0.165407764195423</v>
      </c>
      <c r="AM1136" s="17">
        <v>9.8763943888150102E-2</v>
      </c>
      <c r="AN1136" s="17">
        <v>0.30964814703749399</v>
      </c>
      <c r="AO1136" s="17">
        <v>0.33235857050515599</v>
      </c>
      <c r="AP1136" s="17">
        <v>0.47325216446121898</v>
      </c>
      <c r="AQ1136" s="17">
        <v>0.47958824851260701</v>
      </c>
      <c r="AR1136" s="17"/>
      <c r="AS1136" s="17">
        <v>0.28801960287620099</v>
      </c>
      <c r="AT1136" s="17" t="s">
        <v>107</v>
      </c>
      <c r="AU1136" s="17"/>
      <c r="AV1136" s="17">
        <v>0.210612017152422</v>
      </c>
      <c r="AW1136" s="17">
        <v>0.374947812204665</v>
      </c>
      <c r="AX1136" s="17" t="s">
        <v>107</v>
      </c>
      <c r="AY1136" s="17"/>
      <c r="AZ1136" s="17">
        <v>0.37160044881703802</v>
      </c>
      <c r="BA1136" s="17">
        <v>0.25330947279635901</v>
      </c>
      <c r="BB1136" s="17"/>
      <c r="BC1136" s="17">
        <v>0.46235215281604303</v>
      </c>
      <c r="BD1136" s="17">
        <v>0.18220863248834199</v>
      </c>
      <c r="BE1136" s="17"/>
      <c r="BF1136" s="17">
        <v>0.29112490360691801</v>
      </c>
      <c r="BG1136" s="17">
        <v>9.5059230775909706E-2</v>
      </c>
      <c r="BH1136" s="17"/>
      <c r="BI1136" s="17">
        <v>0.26172999271049602</v>
      </c>
      <c r="BJ1136" s="17">
        <v>0.31155747304843801</v>
      </c>
      <c r="BK1136" s="17"/>
      <c r="BL1136" s="17">
        <v>0.59827893149396005</v>
      </c>
      <c r="BM1136" s="17">
        <v>0.329202250850959</v>
      </c>
      <c r="BN1136" s="17">
        <v>0.18561855568861901</v>
      </c>
      <c r="BO1136" s="17">
        <v>0.28625045178479203</v>
      </c>
    </row>
    <row r="1137" spans="2:67" x14ac:dyDescent="0.35">
      <c r="B1137" t="s">
        <v>523</v>
      </c>
      <c r="C1137" s="17">
        <v>3.1050528876394399E-2</v>
      </c>
      <c r="D1137" s="17">
        <v>1.9946222066619299E-3</v>
      </c>
      <c r="E1137" s="17">
        <v>4.3657889195891399E-2</v>
      </c>
      <c r="F1137" s="17">
        <v>9.6171239025496201E-4</v>
      </c>
      <c r="G1137" s="17">
        <v>1.3081254409623799E-3</v>
      </c>
      <c r="H1137" s="17">
        <v>0</v>
      </c>
      <c r="I1137" s="17">
        <v>0</v>
      </c>
      <c r="J1137" s="17">
        <v>7.6472838678299003E-3</v>
      </c>
      <c r="K1137" s="17">
        <v>0</v>
      </c>
      <c r="L1137" s="17">
        <v>2.5376022616872699E-3</v>
      </c>
      <c r="M1137" s="17">
        <v>2.6766092595230499E-2</v>
      </c>
      <c r="N1137" s="17">
        <v>0.19606213603056899</v>
      </c>
      <c r="O1137" s="17">
        <v>1.9336405766558901E-3</v>
      </c>
      <c r="P1137" s="17">
        <v>2.5016710322408602E-3</v>
      </c>
      <c r="Q1137" s="17">
        <v>9.9769986319996409E-4</v>
      </c>
      <c r="R1137" s="17">
        <v>0</v>
      </c>
      <c r="S1137" s="17">
        <v>0.33333333333333298</v>
      </c>
      <c r="T1137" s="17"/>
      <c r="U1137" s="17">
        <v>2.1828155641783E-2</v>
      </c>
      <c r="V1137" s="17">
        <v>6.4299505615362199E-2</v>
      </c>
      <c r="W1137" s="17">
        <v>1.09314978262707E-2</v>
      </c>
      <c r="X1137" s="17">
        <v>7.8682875487134804E-2</v>
      </c>
      <c r="Y1137" s="17"/>
      <c r="Z1137" s="17">
        <v>6.2441187226770001E-2</v>
      </c>
      <c r="AA1137" s="17">
        <v>0</v>
      </c>
      <c r="AB1137" s="17">
        <v>3.8158924773408001E-2</v>
      </c>
      <c r="AC1137" s="17">
        <v>4.07605090265368E-4</v>
      </c>
      <c r="AD1137" s="17">
        <v>0.12734728347043101</v>
      </c>
      <c r="AE1137" s="17">
        <v>2.0496552542157501E-2</v>
      </c>
      <c r="AF1137" s="17">
        <v>3.23821994397234E-3</v>
      </c>
      <c r="AG1137" s="17">
        <v>1.10547569731042E-2</v>
      </c>
      <c r="AH1137" s="17">
        <v>1.7875670770927801E-2</v>
      </c>
      <c r="AI1137" s="17">
        <v>3.2639282434939E-2</v>
      </c>
      <c r="AJ1137" s="17"/>
      <c r="AK1137" s="17">
        <v>1.98362179202565E-4</v>
      </c>
      <c r="AL1137" s="17">
        <v>0</v>
      </c>
      <c r="AM1137" s="17">
        <v>8.8103625714200398E-2</v>
      </c>
      <c r="AN1137" s="17">
        <v>2.8112710049353999E-2</v>
      </c>
      <c r="AO1137" s="17">
        <v>5.19953482813561E-3</v>
      </c>
      <c r="AP1137" s="17">
        <v>0.13787950890099299</v>
      </c>
      <c r="AQ1137" s="17">
        <v>5.0431884838816204E-4</v>
      </c>
      <c r="AR1137" s="17"/>
      <c r="AS1137" s="17">
        <v>3.1050528876394399E-2</v>
      </c>
      <c r="AT1137" s="17" t="s">
        <v>107</v>
      </c>
      <c r="AU1137" s="17"/>
      <c r="AV1137" s="17">
        <v>2.79446626953802E-2</v>
      </c>
      <c r="AW1137" s="17">
        <v>3.4538396157164898E-2</v>
      </c>
      <c r="AX1137" s="17" t="s">
        <v>107</v>
      </c>
      <c r="AY1137" s="17"/>
      <c r="AZ1137" s="17">
        <v>2.2409986794692601E-3</v>
      </c>
      <c r="BA1137" s="17">
        <v>4.3014783717536399E-2</v>
      </c>
      <c r="BB1137" s="17"/>
      <c r="BC1137" s="17">
        <v>3.6512916569662102E-2</v>
      </c>
      <c r="BD1137" s="17">
        <v>2.7735138017608699E-2</v>
      </c>
      <c r="BE1137" s="17"/>
      <c r="BF1137" s="17">
        <v>3.0283984123572201E-2</v>
      </c>
      <c r="BG1137" s="17">
        <v>7.8682875487134804E-2</v>
      </c>
      <c r="BH1137" s="17"/>
      <c r="BI1137" s="17">
        <v>5.0877276362578598E-2</v>
      </c>
      <c r="BJ1137" s="17">
        <v>1.3299051949730099E-2</v>
      </c>
      <c r="BK1137" s="17"/>
      <c r="BL1137" s="17">
        <v>0</v>
      </c>
      <c r="BM1137" s="17">
        <v>6.1466875433997099E-2</v>
      </c>
      <c r="BN1137" s="17">
        <v>2.4565996322053999E-3</v>
      </c>
      <c r="BO1137" s="17">
        <v>3.3858539067061302E-3</v>
      </c>
    </row>
    <row r="1138" spans="2:67" x14ac:dyDescent="0.35">
      <c r="B1138" t="s">
        <v>524</v>
      </c>
      <c r="C1138" s="17">
        <v>2.2710049579977701E-2</v>
      </c>
      <c r="D1138" s="17">
        <v>1.03098518614302E-2</v>
      </c>
      <c r="E1138" s="17">
        <v>4.7298139478116098E-3</v>
      </c>
      <c r="F1138" s="17">
        <v>0.46464773177318802</v>
      </c>
      <c r="G1138" s="17">
        <v>0</v>
      </c>
      <c r="H1138" s="17">
        <v>0</v>
      </c>
      <c r="I1138" s="17">
        <v>0</v>
      </c>
      <c r="J1138" s="17">
        <v>7.6472838678299003E-3</v>
      </c>
      <c r="K1138" s="17">
        <v>0</v>
      </c>
      <c r="L1138" s="17">
        <v>8.4586742056242303E-4</v>
      </c>
      <c r="M1138" s="17">
        <v>3.20387128360236E-3</v>
      </c>
      <c r="N1138" s="17">
        <v>0</v>
      </c>
      <c r="O1138" s="17">
        <v>0</v>
      </c>
      <c r="P1138" s="17">
        <v>1.2508355161204301E-3</v>
      </c>
      <c r="Q1138" s="17">
        <v>9.9769986319996409E-4</v>
      </c>
      <c r="R1138" s="17">
        <v>0</v>
      </c>
      <c r="S1138" s="17">
        <v>0</v>
      </c>
      <c r="T1138" s="17"/>
      <c r="U1138" s="17">
        <v>2.7404852206068801E-2</v>
      </c>
      <c r="V1138" s="17">
        <v>0</v>
      </c>
      <c r="W1138" s="17">
        <v>4.8225441101158298E-2</v>
      </c>
      <c r="X1138" s="17">
        <v>2.1610966660517199E-2</v>
      </c>
      <c r="Y1138" s="17"/>
      <c r="Z1138" s="17">
        <v>0</v>
      </c>
      <c r="AA1138" s="17">
        <v>0</v>
      </c>
      <c r="AB1138" s="17">
        <v>3.69328352487693E-3</v>
      </c>
      <c r="AC1138" s="17">
        <v>0</v>
      </c>
      <c r="AD1138" s="17">
        <v>1.0192939450465301E-3</v>
      </c>
      <c r="AE1138" s="17">
        <v>0</v>
      </c>
      <c r="AF1138" s="17">
        <v>0.46227221521227602</v>
      </c>
      <c r="AG1138" s="17">
        <v>3.87154887777587E-3</v>
      </c>
      <c r="AH1138" s="17">
        <v>8.1276425788362999E-2</v>
      </c>
      <c r="AI1138" s="17">
        <v>5.3400687335713001E-2</v>
      </c>
      <c r="AJ1138" s="17"/>
      <c r="AK1138" s="17">
        <v>3.9104822566816896E-3</v>
      </c>
      <c r="AL1138" s="17">
        <v>0</v>
      </c>
      <c r="AM1138" s="17">
        <v>0</v>
      </c>
      <c r="AN1138" s="17">
        <v>3.1068853482000901E-3</v>
      </c>
      <c r="AO1138" s="17">
        <v>0.118718588223671</v>
      </c>
      <c r="AP1138" s="17">
        <v>1.46972921079736E-3</v>
      </c>
      <c r="AQ1138" s="17">
        <v>7.7614562781998901E-3</v>
      </c>
      <c r="AR1138" s="17"/>
      <c r="AS1138" s="17">
        <v>2.2710049579977701E-2</v>
      </c>
      <c r="AT1138" s="17" t="s">
        <v>107</v>
      </c>
      <c r="AU1138" s="17"/>
      <c r="AV1138" s="17">
        <v>4.0356937237926299E-2</v>
      </c>
      <c r="AW1138" s="17">
        <v>2.8927108788326002E-3</v>
      </c>
      <c r="AX1138" s="17" t="s">
        <v>107</v>
      </c>
      <c r="AY1138" s="17"/>
      <c r="AZ1138" s="17">
        <v>7.1884606739719803E-2</v>
      </c>
      <c r="BA1138" s="17">
        <v>2.2884415378496299E-3</v>
      </c>
      <c r="BB1138" s="17"/>
      <c r="BC1138" s="17">
        <v>4.0710164350882998E-3</v>
      </c>
      <c r="BD1138" s="17">
        <v>3.4022992486123303E-2</v>
      </c>
      <c r="BE1138" s="17"/>
      <c r="BF1138" s="17">
        <v>2.27277370613801E-2</v>
      </c>
      <c r="BG1138" s="17">
        <v>2.1610966660517199E-2</v>
      </c>
      <c r="BH1138" s="17"/>
      <c r="BI1138" s="17">
        <v>1.6386240833927801E-3</v>
      </c>
      <c r="BJ1138" s="17">
        <v>4.1575923762074397E-2</v>
      </c>
      <c r="BK1138" s="17"/>
      <c r="BL1138" s="17">
        <v>1.1870348177372299E-3</v>
      </c>
      <c r="BM1138" s="17">
        <v>1.74066593108623E-3</v>
      </c>
      <c r="BN1138" s="17">
        <v>6.0064816385483201E-2</v>
      </c>
      <c r="BO1138" s="17">
        <v>7.20661588733867E-3</v>
      </c>
    </row>
    <row r="1139" spans="2:67" x14ac:dyDescent="0.35">
      <c r="B1139" t="s">
        <v>525</v>
      </c>
      <c r="C1139" s="17">
        <v>2.2531673284532799E-2</v>
      </c>
      <c r="D1139" s="17">
        <v>0</v>
      </c>
      <c r="E1139" s="17">
        <v>0</v>
      </c>
      <c r="F1139" s="17">
        <v>1.3951054915325001E-2</v>
      </c>
      <c r="G1139" s="17">
        <v>0</v>
      </c>
      <c r="H1139" s="17">
        <v>0</v>
      </c>
      <c r="I1139" s="17">
        <v>0</v>
      </c>
      <c r="J1139" s="17">
        <v>4.9316719672391198E-4</v>
      </c>
      <c r="K1139" s="17">
        <v>0</v>
      </c>
      <c r="L1139" s="17">
        <v>8.4586742056242303E-4</v>
      </c>
      <c r="M1139" s="17">
        <v>9.3971755680326702E-2</v>
      </c>
      <c r="N1139" s="17">
        <v>4.05802875139167E-4</v>
      </c>
      <c r="O1139" s="17">
        <v>0</v>
      </c>
      <c r="P1139" s="17">
        <v>0</v>
      </c>
      <c r="Q1139" s="17">
        <v>0</v>
      </c>
      <c r="R1139" s="17">
        <v>0</v>
      </c>
      <c r="S1139" s="17">
        <v>0</v>
      </c>
      <c r="T1139" s="17"/>
      <c r="U1139" s="17">
        <v>3.02631734033115E-2</v>
      </c>
      <c r="V1139" s="17">
        <v>0</v>
      </c>
      <c r="W1139" s="17">
        <v>1.06307563894752E-2</v>
      </c>
      <c r="X1139" s="17">
        <v>1.26863291153543E-2</v>
      </c>
      <c r="Y1139" s="17"/>
      <c r="Z1139" s="17">
        <v>0</v>
      </c>
      <c r="AA1139" s="17">
        <v>0</v>
      </c>
      <c r="AB1139" s="17">
        <v>0</v>
      </c>
      <c r="AC1139" s="17">
        <v>0.19693286950457001</v>
      </c>
      <c r="AD1139" s="17">
        <v>0</v>
      </c>
      <c r="AE1139" s="17">
        <v>0</v>
      </c>
      <c r="AF1139" s="17">
        <v>1.33771429620341E-2</v>
      </c>
      <c r="AG1139" s="17">
        <v>0</v>
      </c>
      <c r="AH1139" s="17">
        <v>6.31180366731556E-3</v>
      </c>
      <c r="AI1139" s="17">
        <v>1.11205071724081E-2</v>
      </c>
      <c r="AJ1139" s="17"/>
      <c r="AK1139" s="17">
        <v>3.5962851977736201E-4</v>
      </c>
      <c r="AL1139" s="17">
        <v>4.9551597768567404E-4</v>
      </c>
      <c r="AM1139" s="17">
        <v>0</v>
      </c>
      <c r="AN1139" s="17">
        <v>9.6803443676101497E-2</v>
      </c>
      <c r="AO1139" s="17">
        <v>0</v>
      </c>
      <c r="AP1139" s="17">
        <v>3.8742005937423499E-4</v>
      </c>
      <c r="AQ1139" s="17">
        <v>6.9886647898856E-3</v>
      </c>
      <c r="AR1139" s="17"/>
      <c r="AS1139" s="17">
        <v>2.2531673284532799E-2</v>
      </c>
      <c r="AT1139" s="17" t="s">
        <v>107</v>
      </c>
      <c r="AU1139" s="17"/>
      <c r="AV1139" s="17">
        <v>4.2300830173496201E-2</v>
      </c>
      <c r="AW1139" s="17">
        <v>3.3104020416085202E-4</v>
      </c>
      <c r="AX1139" s="17" t="s">
        <v>107</v>
      </c>
      <c r="AY1139" s="17"/>
      <c r="AZ1139" s="17">
        <v>2.6394931287855702E-4</v>
      </c>
      <c r="BA1139" s="17">
        <v>3.1779193896913797E-2</v>
      </c>
      <c r="BB1139" s="17"/>
      <c r="BC1139" s="17">
        <v>3.1598812192931897E-4</v>
      </c>
      <c r="BD1139" s="17">
        <v>3.6015461628691098E-2</v>
      </c>
      <c r="BE1139" s="17"/>
      <c r="BF1139" s="17">
        <v>2.2690113870596901E-2</v>
      </c>
      <c r="BG1139" s="17">
        <v>1.26863291153543E-2</v>
      </c>
      <c r="BH1139" s="17"/>
      <c r="BI1139" s="17">
        <v>4.2534353750377099E-4</v>
      </c>
      <c r="BJ1139" s="17">
        <v>4.2324128033405198E-2</v>
      </c>
      <c r="BK1139" s="17"/>
      <c r="BL1139" s="17">
        <v>0.38401229808933102</v>
      </c>
      <c r="BM1139" s="17">
        <v>1.30369341187583E-3</v>
      </c>
      <c r="BN1139" s="17">
        <v>1.2831265569171899E-4</v>
      </c>
      <c r="BO1139" s="17">
        <v>8.0053575856941996E-4</v>
      </c>
    </row>
    <row r="1140" spans="2:67" x14ac:dyDescent="0.35">
      <c r="B1140" t="s">
        <v>83</v>
      </c>
      <c r="C1140" s="17">
        <v>2.0039444648800499E-3</v>
      </c>
      <c r="D1140" s="17">
        <v>6.6487406888730903E-4</v>
      </c>
      <c r="E1140" s="17">
        <v>0</v>
      </c>
      <c r="F1140" s="17">
        <v>0</v>
      </c>
      <c r="G1140" s="17">
        <v>1.3081254409623799E-3</v>
      </c>
      <c r="H1140" s="17">
        <v>0</v>
      </c>
      <c r="I1140" s="17">
        <v>4.6374279222473197E-2</v>
      </c>
      <c r="J1140" s="17">
        <v>4.9316719672391198E-4</v>
      </c>
      <c r="K1140" s="17">
        <v>0</v>
      </c>
      <c r="L1140" s="17">
        <v>0</v>
      </c>
      <c r="M1140" s="17">
        <v>3.8819574175157101E-4</v>
      </c>
      <c r="N1140" s="17">
        <v>0</v>
      </c>
      <c r="O1140" s="17">
        <v>0</v>
      </c>
      <c r="P1140" s="17">
        <v>1.2508355161204301E-3</v>
      </c>
      <c r="Q1140" s="17">
        <v>0</v>
      </c>
      <c r="R1140" s="17">
        <v>0</v>
      </c>
      <c r="S1140" s="17">
        <v>0</v>
      </c>
      <c r="T1140" s="17"/>
      <c r="U1140" s="17">
        <v>0</v>
      </c>
      <c r="V1140" s="17">
        <v>0</v>
      </c>
      <c r="W1140" s="17">
        <v>3.10958056409147E-2</v>
      </c>
      <c r="X1140" s="17">
        <v>1.7361818222106501E-2</v>
      </c>
      <c r="Y1140" s="17"/>
      <c r="Z1140" s="17">
        <v>0</v>
      </c>
      <c r="AA1140" s="17">
        <v>0</v>
      </c>
      <c r="AB1140" s="17">
        <v>0</v>
      </c>
      <c r="AC1140" s="17">
        <v>3.7949675723951502E-4</v>
      </c>
      <c r="AD1140" s="17">
        <v>7.4567435446056798E-4</v>
      </c>
      <c r="AE1140" s="17">
        <v>4.8255565397954198E-2</v>
      </c>
      <c r="AF1140" s="17">
        <v>0</v>
      </c>
      <c r="AG1140" s="17">
        <v>0</v>
      </c>
      <c r="AH1140" s="17">
        <v>3.3689527191179602E-3</v>
      </c>
      <c r="AI1140" s="17">
        <v>1.3038325960750399E-2</v>
      </c>
      <c r="AJ1140" s="17"/>
      <c r="AK1140" s="17">
        <v>0</v>
      </c>
      <c r="AL1140" s="17">
        <v>0</v>
      </c>
      <c r="AM1140" s="17">
        <v>4.51398331029687E-4</v>
      </c>
      <c r="AN1140" s="17">
        <v>0</v>
      </c>
      <c r="AO1140" s="17">
        <v>1.0999782752822901E-2</v>
      </c>
      <c r="AP1140" s="17">
        <v>0</v>
      </c>
      <c r="AQ1140" s="17">
        <v>9.7386001003919203E-4</v>
      </c>
      <c r="AR1140" s="17"/>
      <c r="AS1140" s="17">
        <v>2.0039444648800499E-3</v>
      </c>
      <c r="AT1140" s="17" t="s">
        <v>107</v>
      </c>
      <c r="AU1140" s="17"/>
      <c r="AV1140" s="17">
        <v>3.5390853477840298E-3</v>
      </c>
      <c r="AW1140" s="17">
        <v>2.7999135653802902E-4</v>
      </c>
      <c r="AX1140" s="17" t="s">
        <v>107</v>
      </c>
      <c r="AY1140" s="17"/>
      <c r="AZ1140" s="17">
        <v>0</v>
      </c>
      <c r="BA1140" s="17">
        <v>2.83615873916488E-3</v>
      </c>
      <c r="BB1140" s="17"/>
      <c r="BC1140" s="17">
        <v>4.8513623329909097E-3</v>
      </c>
      <c r="BD1140" s="17">
        <v>2.7570697951942598E-4</v>
      </c>
      <c r="BE1140" s="17"/>
      <c r="BF1140" s="17">
        <v>1.7567910411926701E-3</v>
      </c>
      <c r="BG1140" s="17">
        <v>1.7361818222106501E-2</v>
      </c>
      <c r="BH1140" s="17"/>
      <c r="BI1140" s="17">
        <v>3.8855189064935002E-3</v>
      </c>
      <c r="BJ1140" s="17">
        <v>3.1931488509763501E-4</v>
      </c>
      <c r="BK1140" s="17"/>
      <c r="BL1140" s="17">
        <v>0</v>
      </c>
      <c r="BM1140" s="17">
        <v>3.6536604852851402E-3</v>
      </c>
      <c r="BN1140" s="17">
        <v>5.3634477555011004E-4</v>
      </c>
      <c r="BO1140" s="17">
        <v>4.1116296178477299E-4</v>
      </c>
    </row>
    <row r="1141" spans="2:67" x14ac:dyDescent="0.35">
      <c r="B1141" t="s">
        <v>528</v>
      </c>
      <c r="C1141" s="17">
        <v>0.16669512155397401</v>
      </c>
      <c r="D1141" s="17">
        <v>8.9691498881158294E-2</v>
      </c>
      <c r="E1141" s="17">
        <v>7.0121535223982697E-3</v>
      </c>
      <c r="F1141" s="17">
        <v>0</v>
      </c>
      <c r="G1141" s="17">
        <v>0</v>
      </c>
      <c r="H1141" s="17">
        <v>0</v>
      </c>
      <c r="I1141" s="17">
        <v>6.3935980738495397E-3</v>
      </c>
      <c r="J1141" s="17">
        <v>0.24690549836251799</v>
      </c>
      <c r="K1141" s="17">
        <v>0</v>
      </c>
      <c r="L1141" s="17">
        <v>0.40867766946516099</v>
      </c>
      <c r="M1141" s="17">
        <v>0.36095316508013098</v>
      </c>
      <c r="N1141" s="17">
        <v>0.19646793890570799</v>
      </c>
      <c r="O1141" s="17">
        <v>1.9336405766558901E-3</v>
      </c>
      <c r="P1141" s="17">
        <v>0</v>
      </c>
      <c r="Q1141" s="17">
        <v>0</v>
      </c>
      <c r="R1141" s="17">
        <v>0</v>
      </c>
      <c r="S1141" s="17">
        <v>0</v>
      </c>
      <c r="T1141" s="17"/>
      <c r="U1141" s="17">
        <v>0.195664615762905</v>
      </c>
      <c r="V1141" s="17">
        <v>0.108773303402149</v>
      </c>
      <c r="W1141" s="17">
        <v>3.7871156666820699E-2</v>
      </c>
      <c r="X1141" s="17">
        <v>7.3754695429917097E-2</v>
      </c>
      <c r="Y1141" s="17"/>
      <c r="Z1141" s="17">
        <v>0.24612041094972201</v>
      </c>
      <c r="AA1141" s="17">
        <v>7.0632732007173599E-2</v>
      </c>
      <c r="AB1141" s="17">
        <v>0.39228249433478102</v>
      </c>
      <c r="AC1141" s="17">
        <v>0.14312297820800499</v>
      </c>
      <c r="AD1141" s="17">
        <v>7.4567435446056798E-4</v>
      </c>
      <c r="AE1141" s="17">
        <v>1.69638829861713E-2</v>
      </c>
      <c r="AF1141" s="17">
        <v>3.6553551666420499E-3</v>
      </c>
      <c r="AG1141" s="17">
        <v>1.8834687316897801E-3</v>
      </c>
      <c r="AH1141" s="17">
        <v>8.8974766818636794E-2</v>
      </c>
      <c r="AI1141" s="17">
        <v>4.6161581182314601E-2</v>
      </c>
      <c r="AJ1141" s="17"/>
      <c r="AK1141" s="17">
        <v>0.266046980745406</v>
      </c>
      <c r="AL1141" s="17">
        <v>1.2702490357821601E-2</v>
      </c>
      <c r="AM1141" s="17">
        <v>0.17886141872095301</v>
      </c>
      <c r="AN1141" s="17">
        <v>0.31424814634329801</v>
      </c>
      <c r="AO1141" s="17">
        <v>7.5619681596423405E-2</v>
      </c>
      <c r="AP1141" s="17">
        <v>5.0713278190187103E-2</v>
      </c>
      <c r="AQ1141" s="17">
        <v>1.15730045320987E-3</v>
      </c>
      <c r="AR1141" s="17"/>
      <c r="AS1141" s="17">
        <v>0.16669512155397401</v>
      </c>
      <c r="AT1141" s="17" t="s">
        <v>107</v>
      </c>
      <c r="AU1141" s="17"/>
      <c r="AV1141" s="17">
        <v>0.113382218035496</v>
      </c>
      <c r="AW1141" s="17">
        <v>0.22656516133922</v>
      </c>
      <c r="AX1141" s="17" t="s">
        <v>107</v>
      </c>
      <c r="AY1141" s="17"/>
      <c r="AZ1141" s="17">
        <v>6.4391098731235597E-3</v>
      </c>
      <c r="BA1141" s="17">
        <v>0.23324753495568101</v>
      </c>
      <c r="BB1141" s="17"/>
      <c r="BC1141" s="17">
        <v>0.164263692983006</v>
      </c>
      <c r="BD1141" s="17">
        <v>0.168170874742989</v>
      </c>
      <c r="BE1141" s="17"/>
      <c r="BF1141" s="17">
        <v>0.168190806756147</v>
      </c>
      <c r="BG1141" s="17">
        <v>7.3754695429917097E-2</v>
      </c>
      <c r="BH1141" s="17"/>
      <c r="BI1141" s="17">
        <v>0.21140028207579101</v>
      </c>
      <c r="BJ1141" s="17">
        <v>0.12666926123276601</v>
      </c>
      <c r="BK1141" s="17"/>
      <c r="BL1141" s="17">
        <v>0</v>
      </c>
      <c r="BM1141" s="17">
        <v>0.22389005748271301</v>
      </c>
      <c r="BN1141" s="17">
        <v>0.16446211379511</v>
      </c>
      <c r="BO1141" s="17">
        <v>3.11055081608058E-3</v>
      </c>
    </row>
    <row r="1142" spans="2:67" x14ac:dyDescent="0.35">
      <c r="C1142" s="17"/>
      <c r="D1142" s="17"/>
      <c r="E1142" s="17"/>
      <c r="F1142" s="17"/>
      <c r="G1142" s="17"/>
      <c r="H1142" s="17"/>
      <c r="I1142" s="17"/>
      <c r="J1142" s="17"/>
      <c r="K1142" s="17"/>
      <c r="L1142" s="17"/>
      <c r="M1142" s="17"/>
      <c r="N1142" s="17"/>
      <c r="O1142" s="17"/>
      <c r="P1142" s="17"/>
      <c r="Q1142" s="17"/>
      <c r="R1142" s="17"/>
      <c r="S1142" s="17"/>
      <c r="T1142" s="17"/>
      <c r="U1142" s="17"/>
      <c r="V1142" s="17"/>
      <c r="W1142" s="17"/>
      <c r="X1142" s="17"/>
      <c r="Y1142" s="17"/>
      <c r="Z1142" s="17"/>
      <c r="AA1142" s="17"/>
      <c r="AB1142" s="17"/>
      <c r="AC1142" s="17"/>
      <c r="AD1142" s="17"/>
      <c r="AE1142" s="17"/>
      <c r="AF1142" s="17"/>
      <c r="AG1142" s="17"/>
      <c r="AH1142" s="17"/>
      <c r="AI1142" s="17"/>
      <c r="AJ1142" s="17"/>
      <c r="AK1142" s="17"/>
      <c r="AL1142" s="17"/>
      <c r="AM1142" s="17"/>
      <c r="AN1142" s="17"/>
      <c r="AO1142" s="17"/>
      <c r="AP1142" s="17"/>
      <c r="AQ1142" s="17"/>
      <c r="AR1142" s="17"/>
      <c r="AS1142" s="17"/>
      <c r="AT1142" s="17"/>
      <c r="AU1142" s="17"/>
      <c r="AV1142" s="17"/>
      <c r="AW1142" s="17"/>
      <c r="AX1142" s="17"/>
      <c r="AY1142" s="17"/>
      <c r="AZ1142" s="17"/>
      <c r="BA1142" s="17"/>
      <c r="BB1142" s="17"/>
      <c r="BC1142" s="17"/>
      <c r="BD1142" s="17"/>
      <c r="BE1142" s="17"/>
      <c r="BF1142" s="17"/>
      <c r="BG1142" s="17"/>
      <c r="BH1142" s="17"/>
      <c r="BI1142" s="17"/>
      <c r="BJ1142" s="17"/>
      <c r="BK1142" s="17"/>
      <c r="BL1142" s="17"/>
      <c r="BM1142" s="17"/>
      <c r="BN1142" s="17"/>
      <c r="BO1142" s="17"/>
    </row>
    <row r="1143" spans="2:67" x14ac:dyDescent="0.35">
      <c r="B1143" s="6" t="s">
        <v>536</v>
      </c>
      <c r="C1143" s="17"/>
      <c r="D1143" s="17"/>
      <c r="E1143" s="17"/>
      <c r="F1143" s="17"/>
      <c r="G1143" s="17"/>
      <c r="H1143" s="17"/>
      <c r="I1143" s="17"/>
      <c r="J1143" s="17"/>
      <c r="K1143" s="17"/>
      <c r="L1143" s="17"/>
      <c r="M1143" s="17"/>
      <c r="N1143" s="17"/>
      <c r="O1143" s="17"/>
      <c r="P1143" s="17"/>
      <c r="Q1143" s="17"/>
      <c r="R1143" s="17"/>
      <c r="S1143" s="17"/>
      <c r="T1143" s="17"/>
      <c r="U1143" s="17"/>
      <c r="V1143" s="17"/>
      <c r="W1143" s="17"/>
      <c r="X1143" s="17"/>
      <c r="Y1143" s="17"/>
      <c r="Z1143" s="17"/>
      <c r="AA1143" s="17"/>
      <c r="AB1143" s="17"/>
      <c r="AC1143" s="17"/>
      <c r="AD1143" s="17"/>
      <c r="AE1143" s="17"/>
      <c r="AF1143" s="17"/>
      <c r="AG1143" s="17"/>
      <c r="AH1143" s="17"/>
      <c r="AI1143" s="17"/>
      <c r="AJ1143" s="17"/>
      <c r="AK1143" s="17"/>
      <c r="AL1143" s="17"/>
      <c r="AM1143" s="17"/>
      <c r="AN1143" s="17"/>
      <c r="AO1143" s="17"/>
      <c r="AP1143" s="17"/>
      <c r="AQ1143" s="17"/>
      <c r="AR1143" s="17"/>
      <c r="AS1143" s="17"/>
      <c r="AT1143" s="17"/>
      <c r="AU1143" s="17"/>
      <c r="AV1143" s="17"/>
      <c r="AW1143" s="17"/>
      <c r="AX1143" s="17"/>
      <c r="AY1143" s="17"/>
      <c r="AZ1143" s="17"/>
      <c r="BA1143" s="17"/>
      <c r="BB1143" s="17"/>
      <c r="BC1143" s="17"/>
      <c r="BD1143" s="17"/>
      <c r="BE1143" s="17"/>
      <c r="BF1143" s="17"/>
      <c r="BG1143" s="17"/>
      <c r="BH1143" s="17"/>
      <c r="BI1143" s="17"/>
      <c r="BJ1143" s="17"/>
      <c r="BK1143" s="17"/>
      <c r="BL1143" s="17"/>
      <c r="BM1143" s="17"/>
      <c r="BN1143" s="17"/>
      <c r="BO1143" s="17"/>
    </row>
    <row r="1144" spans="2:67" x14ac:dyDescent="0.35">
      <c r="B1144" s="24" t="s">
        <v>85</v>
      </c>
      <c r="C1144" s="17"/>
      <c r="D1144" s="17"/>
      <c r="E1144" s="17"/>
      <c r="F1144" s="17"/>
      <c r="G1144" s="17"/>
      <c r="H1144" s="17"/>
      <c r="I1144" s="17"/>
      <c r="J1144" s="17"/>
      <c r="K1144" s="17"/>
      <c r="L1144" s="17"/>
      <c r="M1144" s="17"/>
      <c r="N1144" s="17"/>
      <c r="O1144" s="17"/>
      <c r="P1144" s="17"/>
      <c r="Q1144" s="17"/>
      <c r="R1144" s="17"/>
      <c r="S1144" s="17"/>
      <c r="T1144" s="17"/>
      <c r="U1144" s="17"/>
      <c r="V1144" s="17"/>
      <c r="W1144" s="17"/>
      <c r="X1144" s="17"/>
      <c r="Y1144" s="17"/>
      <c r="Z1144" s="17"/>
      <c r="AA1144" s="17"/>
      <c r="AB1144" s="17"/>
      <c r="AC1144" s="17"/>
      <c r="AD1144" s="17"/>
      <c r="AE1144" s="17"/>
      <c r="AF1144" s="17"/>
      <c r="AG1144" s="17"/>
      <c r="AH1144" s="17"/>
      <c r="AI1144" s="17"/>
      <c r="AJ1144" s="17"/>
      <c r="AK1144" s="17"/>
      <c r="AL1144" s="17"/>
      <c r="AM1144" s="17"/>
      <c r="AN1144" s="17"/>
      <c r="AO1144" s="17"/>
      <c r="AP1144" s="17"/>
      <c r="AQ1144" s="17"/>
      <c r="AR1144" s="17"/>
      <c r="AS1144" s="17"/>
      <c r="AT1144" s="17"/>
      <c r="AU1144" s="17"/>
      <c r="AV1144" s="17"/>
      <c r="AW1144" s="17"/>
      <c r="AX1144" s="17"/>
      <c r="AY1144" s="17"/>
      <c r="AZ1144" s="17"/>
      <c r="BA1144" s="17"/>
      <c r="BB1144" s="17"/>
      <c r="BC1144" s="17"/>
      <c r="BD1144" s="17"/>
      <c r="BE1144" s="17"/>
      <c r="BF1144" s="17"/>
      <c r="BG1144" s="17"/>
      <c r="BH1144" s="17"/>
      <c r="BI1144" s="17"/>
      <c r="BJ1144" s="17"/>
      <c r="BK1144" s="17"/>
      <c r="BL1144" s="17"/>
      <c r="BM1144" s="17"/>
      <c r="BN1144" s="17"/>
      <c r="BO1144" s="17"/>
    </row>
    <row r="1145" spans="2:67" x14ac:dyDescent="0.35">
      <c r="B1145" t="s">
        <v>530</v>
      </c>
      <c r="C1145" s="17">
        <v>0.205240678365678</v>
      </c>
      <c r="D1145" s="17">
        <v>0.23980770801197099</v>
      </c>
      <c r="E1145" s="17">
        <v>0.229967523119429</v>
      </c>
      <c r="F1145" s="17">
        <v>0.136931211061534</v>
      </c>
      <c r="G1145" s="17">
        <v>0.14387372103729701</v>
      </c>
      <c r="H1145" s="17">
        <v>0.638215180647146</v>
      </c>
      <c r="I1145" s="17">
        <v>0.18312142606621401</v>
      </c>
      <c r="J1145" s="17">
        <v>0.17429208536690299</v>
      </c>
      <c r="K1145" s="17">
        <v>1.4591932467208E-2</v>
      </c>
      <c r="L1145" s="17">
        <v>0.124198896605919</v>
      </c>
      <c r="M1145" s="17">
        <v>0.169379747891687</v>
      </c>
      <c r="N1145" s="17">
        <v>0.62967357787184997</v>
      </c>
      <c r="O1145" s="17">
        <v>0.48207072033514298</v>
      </c>
      <c r="P1145" s="17">
        <v>2.7026148889882699E-2</v>
      </c>
      <c r="Q1145" s="17">
        <v>0.42782943480195401</v>
      </c>
      <c r="R1145" s="17">
        <v>0.19545876792349001</v>
      </c>
      <c r="S1145" s="17">
        <v>4.79017084111826E-3</v>
      </c>
      <c r="T1145" s="17"/>
      <c r="U1145" s="17">
        <v>0.20280864521463399</v>
      </c>
      <c r="V1145" s="17">
        <v>0.226179455816058</v>
      </c>
      <c r="W1145" s="17">
        <v>0.15939722377532201</v>
      </c>
      <c r="X1145" s="17">
        <v>0.214525622058622</v>
      </c>
      <c r="Y1145" s="17"/>
      <c r="Z1145" s="17">
        <v>0.20700651607968101</v>
      </c>
      <c r="AA1145" s="17">
        <v>0.27492563980094298</v>
      </c>
      <c r="AB1145" s="17">
        <v>0.121468318177125</v>
      </c>
      <c r="AC1145" s="17">
        <v>0.22619847217149899</v>
      </c>
      <c r="AD1145" s="17">
        <v>0.14793712846484</v>
      </c>
      <c r="AE1145" s="17">
        <v>0.19552996675329501</v>
      </c>
      <c r="AF1145" s="17">
        <v>0.14916447325795301</v>
      </c>
      <c r="AG1145" s="17">
        <v>0.15953393677715699</v>
      </c>
      <c r="AH1145" s="17">
        <v>0.261490500602517</v>
      </c>
      <c r="AI1145" s="17">
        <v>0.22872657588540499</v>
      </c>
      <c r="AJ1145" s="17"/>
      <c r="AK1145" s="17">
        <v>9.0122054793821502E-2</v>
      </c>
      <c r="AL1145" s="17">
        <v>0.176383034407808</v>
      </c>
      <c r="AM1145" s="17">
        <v>0.32847915482852202</v>
      </c>
      <c r="AN1145" s="17">
        <v>0.21641044570968501</v>
      </c>
      <c r="AO1145" s="17">
        <v>0.21919504588020799</v>
      </c>
      <c r="AP1145" s="17">
        <v>0.21757903060651199</v>
      </c>
      <c r="AQ1145" s="17">
        <v>0.40745969314388902</v>
      </c>
      <c r="AR1145" s="17"/>
      <c r="AS1145" s="17">
        <v>0.25226827704292798</v>
      </c>
      <c r="AT1145" s="17">
        <v>0.18772437360368599</v>
      </c>
      <c r="AU1145" s="17"/>
      <c r="AV1145" s="17">
        <v>0.25416248683510101</v>
      </c>
      <c r="AW1145" s="17">
        <v>0.30265376420301798</v>
      </c>
      <c r="AX1145" s="17">
        <v>0.184281344885878</v>
      </c>
      <c r="AY1145" s="17"/>
      <c r="AZ1145" s="17">
        <v>0.50096817984537001</v>
      </c>
      <c r="BA1145" s="17">
        <v>0.19118335286274701</v>
      </c>
      <c r="BB1145" s="17"/>
      <c r="BC1145" s="17">
        <v>0.19398340368323</v>
      </c>
      <c r="BD1145" s="17">
        <v>0.21217864886753801</v>
      </c>
      <c r="BE1145" s="17"/>
      <c r="BF1145" s="17">
        <v>0.205203785809495</v>
      </c>
      <c r="BG1145" s="17">
        <v>0.214525622058622</v>
      </c>
      <c r="BH1145" s="17"/>
      <c r="BI1145" s="17">
        <v>0.35659762547844598</v>
      </c>
      <c r="BJ1145" s="17">
        <v>0.16983654750343999</v>
      </c>
      <c r="BK1145" s="17"/>
      <c r="BL1145" s="17">
        <v>0.12715684925481599</v>
      </c>
      <c r="BM1145" s="17">
        <v>0.22131334207832001</v>
      </c>
      <c r="BN1145" s="17">
        <v>0.38250858434231799</v>
      </c>
      <c r="BO1145" s="17">
        <v>0.42959439151836698</v>
      </c>
    </row>
    <row r="1146" spans="2:67" x14ac:dyDescent="0.35">
      <c r="B1146" t="s">
        <v>531</v>
      </c>
      <c r="C1146" s="17">
        <v>0.27749115246123801</v>
      </c>
      <c r="D1146" s="17">
        <v>0.29645833528750798</v>
      </c>
      <c r="E1146" s="17">
        <v>0.27359886223244601</v>
      </c>
      <c r="F1146" s="17">
        <v>0.265685786317365</v>
      </c>
      <c r="G1146" s="17">
        <v>0.294768173293393</v>
      </c>
      <c r="H1146" s="17">
        <v>3.7801634865310602E-2</v>
      </c>
      <c r="I1146" s="17">
        <v>0.420245053860337</v>
      </c>
      <c r="J1146" s="17">
        <v>0.22060702231454199</v>
      </c>
      <c r="K1146" s="17">
        <v>2.6520382123439699E-3</v>
      </c>
      <c r="L1146" s="17">
        <v>0.17260863965728401</v>
      </c>
      <c r="M1146" s="17">
        <v>0.37994075124275001</v>
      </c>
      <c r="N1146" s="17">
        <v>0.18584936861915799</v>
      </c>
      <c r="O1146" s="17">
        <v>0.50049785650885803</v>
      </c>
      <c r="P1146" s="17">
        <v>0.204110944688841</v>
      </c>
      <c r="Q1146" s="17">
        <v>3.6475518366261603E-2</v>
      </c>
      <c r="R1146" s="17">
        <v>0.37107339890950097</v>
      </c>
      <c r="S1146" s="17">
        <v>0.27627830083391303</v>
      </c>
      <c r="T1146" s="17"/>
      <c r="U1146" s="17">
        <v>0.26417202534072098</v>
      </c>
      <c r="V1146" s="17">
        <v>0.336313709743641</v>
      </c>
      <c r="W1146" s="17">
        <v>0.37103044838615001</v>
      </c>
      <c r="X1146" s="17">
        <v>0.444258392955724</v>
      </c>
      <c r="Y1146" s="17"/>
      <c r="Z1146" s="17">
        <v>0.28093199487199999</v>
      </c>
      <c r="AA1146" s="17">
        <v>0.248613196477495</v>
      </c>
      <c r="AB1146" s="17">
        <v>0.29498145925908598</v>
      </c>
      <c r="AC1146" s="17">
        <v>0.139131622357336</v>
      </c>
      <c r="AD1146" s="17">
        <v>0.39306970818444897</v>
      </c>
      <c r="AE1146" s="17">
        <v>0.42484520733593301</v>
      </c>
      <c r="AF1146" s="17">
        <v>0.52545674103621498</v>
      </c>
      <c r="AG1146" s="17">
        <v>0.44892101954788699</v>
      </c>
      <c r="AH1146" s="17">
        <v>0.51486713242966697</v>
      </c>
      <c r="AI1146" s="17">
        <v>0.46162313813039901</v>
      </c>
      <c r="AJ1146" s="17"/>
      <c r="AK1146" s="17">
        <v>0.19947063619904501</v>
      </c>
      <c r="AL1146" s="17">
        <v>0.48194488018998</v>
      </c>
      <c r="AM1146" s="17">
        <v>0.163979250783234</v>
      </c>
      <c r="AN1146" s="17">
        <v>0.256637763232274</v>
      </c>
      <c r="AO1146" s="17">
        <v>0.25232417271788699</v>
      </c>
      <c r="AP1146" s="17">
        <v>0.40948018460699298</v>
      </c>
      <c r="AQ1146" s="17">
        <v>0.37642271840623998</v>
      </c>
      <c r="AR1146" s="17"/>
      <c r="AS1146" s="17">
        <v>0.36812884098114701</v>
      </c>
      <c r="AT1146" s="17">
        <v>0.24373145773531599</v>
      </c>
      <c r="AU1146" s="17"/>
      <c r="AV1146" s="17">
        <v>0.25521599249389099</v>
      </c>
      <c r="AW1146" s="17">
        <v>0.37824209639018702</v>
      </c>
      <c r="AX1146" s="17">
        <v>0.48570308383660099</v>
      </c>
      <c r="AY1146" s="17"/>
      <c r="AZ1146" s="17">
        <v>0.210067609086142</v>
      </c>
      <c r="BA1146" s="17">
        <v>0.28069611206439399</v>
      </c>
      <c r="BB1146" s="17"/>
      <c r="BC1146" s="17">
        <v>0.29201105405376299</v>
      </c>
      <c r="BD1146" s="17">
        <v>0.26854239250107398</v>
      </c>
      <c r="BE1146" s="17"/>
      <c r="BF1146" s="17">
        <v>0.27682852380211398</v>
      </c>
      <c r="BG1146" s="17">
        <v>0.444258392955724</v>
      </c>
      <c r="BH1146" s="17"/>
      <c r="BI1146" s="17">
        <v>0.40045063578437901</v>
      </c>
      <c r="BJ1146" s="17">
        <v>0.24872951501170501</v>
      </c>
      <c r="BK1146" s="17"/>
      <c r="BL1146" s="17">
        <v>0.189999897706046</v>
      </c>
      <c r="BM1146" s="17">
        <v>0.35579795572306699</v>
      </c>
      <c r="BN1146" s="17">
        <v>0.36509432438413503</v>
      </c>
      <c r="BO1146" s="17">
        <v>0.26549097198272997</v>
      </c>
    </row>
    <row r="1147" spans="2:67" x14ac:dyDescent="0.35">
      <c r="B1147" t="s">
        <v>532</v>
      </c>
      <c r="C1147" s="17">
        <v>0.26116932608453303</v>
      </c>
      <c r="D1147" s="17">
        <v>0.27389330253823002</v>
      </c>
      <c r="E1147" s="17">
        <v>0.179539510926052</v>
      </c>
      <c r="F1147" s="17">
        <v>0.447663411560833</v>
      </c>
      <c r="G1147" s="17">
        <v>0.24006453457410501</v>
      </c>
      <c r="H1147" s="17">
        <v>0.32398318448754299</v>
      </c>
      <c r="I1147" s="17">
        <v>9.5908724778194607E-2</v>
      </c>
      <c r="J1147" s="17">
        <v>0.35397823866862999</v>
      </c>
      <c r="K1147" s="17">
        <v>0.86703877928883999</v>
      </c>
      <c r="L1147" s="17">
        <v>0.304897678125086</v>
      </c>
      <c r="M1147" s="17">
        <v>0.22158110205858</v>
      </c>
      <c r="N1147" s="17">
        <v>0.164906228777431</v>
      </c>
      <c r="O1147" s="17">
        <v>1.6435710138281601E-2</v>
      </c>
      <c r="P1147" s="17">
        <v>0.34924674132462102</v>
      </c>
      <c r="Q1147" s="17">
        <v>0.23472367279960701</v>
      </c>
      <c r="R1147" s="17">
        <v>0.17472390865342399</v>
      </c>
      <c r="S1147" s="17">
        <v>0.299119370278977</v>
      </c>
      <c r="T1147" s="17"/>
      <c r="U1147" s="17">
        <v>0.25557114101892198</v>
      </c>
      <c r="V1147" s="17">
        <v>0.28724806058032099</v>
      </c>
      <c r="W1147" s="17">
        <v>0.30676902756979002</v>
      </c>
      <c r="X1147" s="17">
        <v>0.24791713565314599</v>
      </c>
      <c r="Y1147" s="17"/>
      <c r="Z1147" s="17">
        <v>0.25771213957863498</v>
      </c>
      <c r="AA1147" s="17">
        <v>0.20558294442738601</v>
      </c>
      <c r="AB1147" s="17">
        <v>0.21865715383724499</v>
      </c>
      <c r="AC1147" s="17">
        <v>0.369803486513063</v>
      </c>
      <c r="AD1147" s="17">
        <v>0.215128520992932</v>
      </c>
      <c r="AE1147" s="17">
        <v>0.243213373435956</v>
      </c>
      <c r="AF1147" s="17">
        <v>0.25984919760323799</v>
      </c>
      <c r="AG1147" s="17">
        <v>0.34556022886103099</v>
      </c>
      <c r="AH1147" s="17">
        <v>0.135287588344778</v>
      </c>
      <c r="AI1147" s="17">
        <v>0.16373667805633499</v>
      </c>
      <c r="AJ1147" s="17"/>
      <c r="AK1147" s="17">
        <v>0.33830377283465901</v>
      </c>
      <c r="AL1147" s="17">
        <v>0.26860403951635498</v>
      </c>
      <c r="AM1147" s="17">
        <v>0.25685382548143798</v>
      </c>
      <c r="AN1147" s="17">
        <v>0.24745929814951201</v>
      </c>
      <c r="AO1147" s="17">
        <v>0.38001515875636499</v>
      </c>
      <c r="AP1147" s="17">
        <v>0.215893153178213</v>
      </c>
      <c r="AQ1147" s="17">
        <v>5.0689071423651699E-2</v>
      </c>
      <c r="AR1147" s="17"/>
      <c r="AS1147" s="17">
        <v>0.25020245498577798</v>
      </c>
      <c r="AT1147" s="17">
        <v>0.26525414142391801</v>
      </c>
      <c r="AU1147" s="17"/>
      <c r="AV1147" s="17">
        <v>0.26711842025112198</v>
      </c>
      <c r="AW1147" s="17">
        <v>0.23826956168493199</v>
      </c>
      <c r="AX1147" s="17">
        <v>0.22769352726383499</v>
      </c>
      <c r="AY1147" s="17"/>
      <c r="AZ1147" s="17">
        <v>0.136601064622692</v>
      </c>
      <c r="BA1147" s="17">
        <v>0.26709064415587103</v>
      </c>
      <c r="BB1147" s="17"/>
      <c r="BC1147" s="17">
        <v>0.25535548158257099</v>
      </c>
      <c r="BD1147" s="17">
        <v>0.26475245635316802</v>
      </c>
      <c r="BE1147" s="17"/>
      <c r="BF1147" s="17">
        <v>0.26122198199674901</v>
      </c>
      <c r="BG1147" s="17">
        <v>0.24791713565314599</v>
      </c>
      <c r="BH1147" s="17"/>
      <c r="BI1147" s="17">
        <v>0.17183636865641999</v>
      </c>
      <c r="BJ1147" s="17">
        <v>0.28206533234937398</v>
      </c>
      <c r="BK1147" s="17"/>
      <c r="BL1147" s="17">
        <v>0.288906033231215</v>
      </c>
      <c r="BM1147" s="17">
        <v>0.27678465895570697</v>
      </c>
      <c r="BN1147" s="17">
        <v>0.16131644388778299</v>
      </c>
      <c r="BO1147" s="17">
        <v>6.7954737325162495E-2</v>
      </c>
    </row>
    <row r="1148" spans="2:67" x14ac:dyDescent="0.35">
      <c r="B1148" t="s">
        <v>533</v>
      </c>
      <c r="C1148" s="17">
        <v>0.150725967068607</v>
      </c>
      <c r="D1148" s="17">
        <v>0.100253475650926</v>
      </c>
      <c r="E1148" s="17">
        <v>0.27857429165526798</v>
      </c>
      <c r="F1148" s="17">
        <v>7.56715269727887E-2</v>
      </c>
      <c r="G1148" s="17">
        <v>6.4634547852002497E-2</v>
      </c>
      <c r="H1148" s="17">
        <v>0</v>
      </c>
      <c r="I1148" s="17">
        <v>0.30072479529525498</v>
      </c>
      <c r="J1148" s="17">
        <v>4.1077591062543002E-2</v>
      </c>
      <c r="K1148" s="17">
        <v>0</v>
      </c>
      <c r="L1148" s="17">
        <v>0.22683897774352599</v>
      </c>
      <c r="M1148" s="17">
        <v>0.16212720609831399</v>
      </c>
      <c r="N1148" s="17">
        <v>1.93502082176654E-2</v>
      </c>
      <c r="O1148" s="17">
        <v>9.9571301771683805E-4</v>
      </c>
      <c r="P1148" s="17">
        <v>9.7195230535820007E-2</v>
      </c>
      <c r="Q1148" s="17">
        <v>0.300971374032178</v>
      </c>
      <c r="R1148" s="17">
        <v>3.56288933034842E-4</v>
      </c>
      <c r="S1148" s="17">
        <v>0.23012451507468901</v>
      </c>
      <c r="T1148" s="17"/>
      <c r="U1148" s="17">
        <v>0.16554455732079601</v>
      </c>
      <c r="V1148" s="17">
        <v>7.4498002143001493E-2</v>
      </c>
      <c r="W1148" s="17">
        <v>0.100888106252643</v>
      </c>
      <c r="X1148" s="17">
        <v>5.5220664235541998E-2</v>
      </c>
      <c r="Y1148" s="17"/>
      <c r="Z1148" s="17">
        <v>0.180656398204424</v>
      </c>
      <c r="AA1148" s="17">
        <v>0.16798556880729701</v>
      </c>
      <c r="AB1148" s="17">
        <v>7.5407116134610805E-2</v>
      </c>
      <c r="AC1148" s="17">
        <v>0.20845872978607499</v>
      </c>
      <c r="AD1148" s="17">
        <v>0.16145163507429999</v>
      </c>
      <c r="AE1148" s="17">
        <v>8.1891621074619905E-2</v>
      </c>
      <c r="AF1148" s="17">
        <v>5.6667501660856899E-2</v>
      </c>
      <c r="AG1148" s="17">
        <v>2.0931777797725499E-2</v>
      </c>
      <c r="AH1148" s="17">
        <v>5.7596803704125503E-2</v>
      </c>
      <c r="AI1148" s="17">
        <v>0.105458012617325</v>
      </c>
      <c r="AJ1148" s="17"/>
      <c r="AK1148" s="17">
        <v>0.23554885498068401</v>
      </c>
      <c r="AL1148" s="17">
        <v>7.1724588973043304E-2</v>
      </c>
      <c r="AM1148" s="17">
        <v>2.3443154154980599E-2</v>
      </c>
      <c r="AN1148" s="17">
        <v>0.20518995342197999</v>
      </c>
      <c r="AO1148" s="17">
        <v>0.10212858294211501</v>
      </c>
      <c r="AP1148" s="17">
        <v>7.4163778428287003E-2</v>
      </c>
      <c r="AQ1148" s="17">
        <v>9.3071156081541401E-2</v>
      </c>
      <c r="AR1148" s="17"/>
      <c r="AS1148" s="17">
        <v>5.00473013996914E-2</v>
      </c>
      <c r="AT1148" s="17">
        <v>0.18822561069256299</v>
      </c>
      <c r="AU1148" s="17"/>
      <c r="AV1148" s="17">
        <v>7.9956442736517294E-2</v>
      </c>
      <c r="AW1148" s="17">
        <v>7.8585119797264902E-2</v>
      </c>
      <c r="AX1148" s="17">
        <v>1.14321762235686E-2</v>
      </c>
      <c r="AY1148" s="17"/>
      <c r="AZ1148" s="17">
        <v>0.148456035388596</v>
      </c>
      <c r="BA1148" s="17">
        <v>0.150833867647131</v>
      </c>
      <c r="BB1148" s="17"/>
      <c r="BC1148" s="17">
        <v>0.15938306374045499</v>
      </c>
      <c r="BD1148" s="17">
        <v>0.145390512170745</v>
      </c>
      <c r="BE1148" s="17"/>
      <c r="BF1148" s="17">
        <v>0.15110544537962201</v>
      </c>
      <c r="BG1148" s="17">
        <v>5.5220664235541998E-2</v>
      </c>
      <c r="BH1148" s="17"/>
      <c r="BI1148" s="17">
        <v>5.89912293956402E-2</v>
      </c>
      <c r="BJ1148" s="17">
        <v>0.17218377735839099</v>
      </c>
      <c r="BK1148" s="17"/>
      <c r="BL1148" s="17">
        <v>0.23922471689432201</v>
      </c>
      <c r="BM1148" s="17">
        <v>7.5107633264014095E-2</v>
      </c>
      <c r="BN1148" s="17">
        <v>5.7939601621690102E-2</v>
      </c>
      <c r="BO1148" s="17">
        <v>0.22624022731559201</v>
      </c>
    </row>
    <row r="1149" spans="2:67" x14ac:dyDescent="0.35">
      <c r="B1149" t="s">
        <v>534</v>
      </c>
      <c r="C1149" s="17">
        <v>6.5327565910078197E-2</v>
      </c>
      <c r="D1149" s="17">
        <v>4.5501056476921202E-2</v>
      </c>
      <c r="E1149" s="17">
        <v>3.1681996494052803E-2</v>
      </c>
      <c r="F1149" s="17">
        <v>2.4039775206610801E-4</v>
      </c>
      <c r="G1149" s="17">
        <v>0.256659023243202</v>
      </c>
      <c r="H1149" s="17">
        <v>0</v>
      </c>
      <c r="I1149" s="17">
        <v>0</v>
      </c>
      <c r="J1149" s="17">
        <v>0.170319096114804</v>
      </c>
      <c r="K1149" s="17">
        <v>0.115717250031608</v>
      </c>
      <c r="L1149" s="17">
        <v>9.5741590239838706E-2</v>
      </c>
      <c r="M1149" s="17">
        <v>5.5828277903699898E-4</v>
      </c>
      <c r="N1149" s="17">
        <v>2.2061651389524E-4</v>
      </c>
      <c r="O1149" s="17">
        <v>0</v>
      </c>
      <c r="P1149" s="17">
        <v>0.32242093456083598</v>
      </c>
      <c r="Q1149" s="17">
        <v>0</v>
      </c>
      <c r="R1149" s="17">
        <v>8.6247974837861396E-2</v>
      </c>
      <c r="S1149" s="17">
        <v>0.189687642971302</v>
      </c>
      <c r="T1149" s="17"/>
      <c r="U1149" s="17">
        <v>6.6689597307218601E-2</v>
      </c>
      <c r="V1149" s="17">
        <v>6.1696915073777399E-2</v>
      </c>
      <c r="W1149" s="17">
        <v>4.4230903590899699E-2</v>
      </c>
      <c r="X1149" s="17">
        <v>2.5823158236195E-2</v>
      </c>
      <c r="Y1149" s="17"/>
      <c r="Z1149" s="17">
        <v>3.7335438063766102E-2</v>
      </c>
      <c r="AA1149" s="17">
        <v>0.102892650486879</v>
      </c>
      <c r="AB1149" s="17">
        <v>0.13186315362327</v>
      </c>
      <c r="AC1149" s="17">
        <v>4.5040064247694002E-2</v>
      </c>
      <c r="AD1149" s="17">
        <v>8.2413007283478404E-2</v>
      </c>
      <c r="AE1149" s="17">
        <v>5.43417945405026E-2</v>
      </c>
      <c r="AF1149" s="17">
        <v>8.8620864417369698E-3</v>
      </c>
      <c r="AG1149" s="17">
        <v>2.5053037016199101E-2</v>
      </c>
      <c r="AH1149" s="17">
        <v>1.8317181111750201E-2</v>
      </c>
      <c r="AI1149" s="17">
        <v>4.88915379426892E-3</v>
      </c>
      <c r="AJ1149" s="17"/>
      <c r="AK1149" s="17">
        <v>9.6712443255163497E-2</v>
      </c>
      <c r="AL1149" s="17">
        <v>1.2859685790829001E-3</v>
      </c>
      <c r="AM1149" s="17">
        <v>0.227088026914882</v>
      </c>
      <c r="AN1149" s="17">
        <v>3.01023478805847E-2</v>
      </c>
      <c r="AO1149" s="17">
        <v>4.6095392438310297E-2</v>
      </c>
      <c r="AP1149" s="17">
        <v>1.7631264945479599E-3</v>
      </c>
      <c r="AQ1149" s="17">
        <v>7.2357360944678706E-2</v>
      </c>
      <c r="AR1149" s="17"/>
      <c r="AS1149" s="17">
        <v>7.8597831129646897E-2</v>
      </c>
      <c r="AT1149" s="17">
        <v>6.0384808542140102E-2</v>
      </c>
      <c r="AU1149" s="17"/>
      <c r="AV1149" s="17">
        <v>0.14338823982891299</v>
      </c>
      <c r="AW1149" s="17">
        <v>2.2494579245984402E-3</v>
      </c>
      <c r="AX1149" s="17">
        <v>8.9077379659383796E-2</v>
      </c>
      <c r="AY1149" s="17"/>
      <c r="AZ1149" s="17">
        <v>3.7643209667792702E-3</v>
      </c>
      <c r="BA1149" s="17">
        <v>6.8253957837966006E-2</v>
      </c>
      <c r="BB1149" s="17"/>
      <c r="BC1149" s="17">
        <v>5.4977763748352997E-2</v>
      </c>
      <c r="BD1149" s="17">
        <v>7.1706252059587097E-2</v>
      </c>
      <c r="BE1149" s="17"/>
      <c r="BF1149" s="17">
        <v>6.5484531706291205E-2</v>
      </c>
      <c r="BG1149" s="17">
        <v>2.5823158236195E-2</v>
      </c>
      <c r="BH1149" s="17"/>
      <c r="BI1149" s="17">
        <v>5.2886678448905104E-3</v>
      </c>
      <c r="BJ1149" s="17">
        <v>7.9371354744830494E-2</v>
      </c>
      <c r="BK1149" s="17"/>
      <c r="BL1149" s="17">
        <v>8.9586895017950405E-2</v>
      </c>
      <c r="BM1149" s="17">
        <v>5.5273591888425899E-2</v>
      </c>
      <c r="BN1149" s="17">
        <v>2.2686293891162598E-2</v>
      </c>
      <c r="BO1149" s="17">
        <v>9.9375957989690997E-3</v>
      </c>
    </row>
    <row r="1150" spans="2:67" x14ac:dyDescent="0.35">
      <c r="B1150" t="s">
        <v>535</v>
      </c>
      <c r="C1150" s="17">
        <v>2.9494926405298501E-2</v>
      </c>
      <c r="D1150" s="17">
        <v>0</v>
      </c>
      <c r="E1150" s="17">
        <v>5.0324613780262402E-5</v>
      </c>
      <c r="F1150" s="17">
        <v>7.3807666335412497E-2</v>
      </c>
      <c r="G1150" s="17">
        <v>0</v>
      </c>
      <c r="H1150" s="17">
        <v>0</v>
      </c>
      <c r="I1150" s="17">
        <v>0</v>
      </c>
      <c r="J1150" s="17">
        <v>8.18845177951639E-5</v>
      </c>
      <c r="K1150" s="17">
        <v>0</v>
      </c>
      <c r="L1150" s="17">
        <v>7.3359752422425206E-2</v>
      </c>
      <c r="M1150" s="17">
        <v>6.5888449201847707E-2</v>
      </c>
      <c r="N1150" s="17">
        <v>0</v>
      </c>
      <c r="O1150" s="17">
        <v>0</v>
      </c>
      <c r="P1150" s="17">
        <v>0</v>
      </c>
      <c r="Q1150" s="17">
        <v>0</v>
      </c>
      <c r="R1150" s="17">
        <v>0.17213966074268799</v>
      </c>
      <c r="S1150" s="17">
        <v>0</v>
      </c>
      <c r="T1150" s="17"/>
      <c r="U1150" s="17">
        <v>3.43203900296703E-2</v>
      </c>
      <c r="V1150" s="17">
        <v>5.7880132338680003E-3</v>
      </c>
      <c r="W1150" s="17">
        <v>4.6379071033909999E-3</v>
      </c>
      <c r="X1150" s="17">
        <v>5.6719480768573803E-3</v>
      </c>
      <c r="Y1150" s="17"/>
      <c r="Z1150" s="17">
        <v>2.1919711400227498E-2</v>
      </c>
      <c r="AA1150" s="17">
        <v>0</v>
      </c>
      <c r="AB1150" s="17">
        <v>0.15762279896866199</v>
      </c>
      <c r="AC1150" s="17">
        <v>1.13676249243337E-2</v>
      </c>
      <c r="AD1150" s="17">
        <v>0</v>
      </c>
      <c r="AE1150" s="17">
        <v>1.7803685969317701E-4</v>
      </c>
      <c r="AF1150" s="17">
        <v>0</v>
      </c>
      <c r="AG1150" s="17">
        <v>0</v>
      </c>
      <c r="AH1150" s="17">
        <v>1.24407938071628E-2</v>
      </c>
      <c r="AI1150" s="17">
        <v>1.9487786834507101E-3</v>
      </c>
      <c r="AJ1150" s="17"/>
      <c r="AK1150" s="17">
        <v>2.6699782474756899E-2</v>
      </c>
      <c r="AL1150" s="17">
        <v>5.7488333730687998E-5</v>
      </c>
      <c r="AM1150" s="17">
        <v>1.56587836943476E-4</v>
      </c>
      <c r="AN1150" s="17">
        <v>4.4200191605963501E-2</v>
      </c>
      <c r="AO1150" s="17">
        <v>0</v>
      </c>
      <c r="AP1150" s="17">
        <v>8.1120726685447703E-2</v>
      </c>
      <c r="AQ1150" s="17">
        <v>0</v>
      </c>
      <c r="AR1150" s="17"/>
      <c r="AS1150" s="17">
        <v>5.7074212473451698E-5</v>
      </c>
      <c r="AT1150" s="17">
        <v>4.0459602575281597E-2</v>
      </c>
      <c r="AU1150" s="17"/>
      <c r="AV1150" s="17">
        <v>7.9208927227589202E-5</v>
      </c>
      <c r="AW1150" s="17">
        <v>0</v>
      </c>
      <c r="AX1150" s="17">
        <v>8.50438109457341E-5</v>
      </c>
      <c r="AY1150" s="17"/>
      <c r="AZ1150" s="17">
        <v>1.4279009042110499E-4</v>
      </c>
      <c r="BA1150" s="17">
        <v>3.0890172137670702E-2</v>
      </c>
      <c r="BB1150" s="17"/>
      <c r="BC1150" s="17">
        <v>3.26580970986763E-2</v>
      </c>
      <c r="BD1150" s="17">
        <v>2.75454328038655E-2</v>
      </c>
      <c r="BE1150" s="17"/>
      <c r="BF1150" s="17">
        <v>2.9589584013947099E-2</v>
      </c>
      <c r="BG1150" s="17">
        <v>5.6719480768573803E-3</v>
      </c>
      <c r="BH1150" s="17"/>
      <c r="BI1150" s="17">
        <v>8.1707068351775095E-5</v>
      </c>
      <c r="BJ1150" s="17">
        <v>3.6375016723908901E-2</v>
      </c>
      <c r="BK1150" s="17"/>
      <c r="BL1150" s="17">
        <v>5.14609371921513E-2</v>
      </c>
      <c r="BM1150" s="17">
        <v>1.5722818090465999E-2</v>
      </c>
      <c r="BN1150" s="17">
        <v>0</v>
      </c>
      <c r="BO1150" s="17">
        <v>4.5491438257402601E-4</v>
      </c>
    </row>
    <row r="1151" spans="2:67" x14ac:dyDescent="0.35">
      <c r="B1151" t="s">
        <v>83</v>
      </c>
      <c r="C1151" s="17">
        <v>1.0550383704567399E-2</v>
      </c>
      <c r="D1151" s="17">
        <v>4.4086122034443398E-2</v>
      </c>
      <c r="E1151" s="17">
        <v>6.5874909589720004E-3</v>
      </c>
      <c r="F1151" s="17">
        <v>0</v>
      </c>
      <c r="G1151" s="17">
        <v>0</v>
      </c>
      <c r="H1151" s="17">
        <v>0</v>
      </c>
      <c r="I1151" s="17">
        <v>0</v>
      </c>
      <c r="J1151" s="17">
        <v>3.9644081954782903E-2</v>
      </c>
      <c r="K1151" s="17">
        <v>0</v>
      </c>
      <c r="L1151" s="17">
        <v>2.3544652059220802E-3</v>
      </c>
      <c r="M1151" s="17">
        <v>5.2446072778534602E-4</v>
      </c>
      <c r="N1151" s="17">
        <v>0</v>
      </c>
      <c r="O1151" s="17">
        <v>0</v>
      </c>
      <c r="P1151" s="17">
        <v>0</v>
      </c>
      <c r="Q1151" s="17">
        <v>0</v>
      </c>
      <c r="R1151" s="17">
        <v>0</v>
      </c>
      <c r="S1151" s="17">
        <v>0</v>
      </c>
      <c r="T1151" s="17"/>
      <c r="U1151" s="17">
        <v>1.0893643768037999E-2</v>
      </c>
      <c r="V1151" s="17">
        <v>8.2758434093329909E-3</v>
      </c>
      <c r="W1151" s="17">
        <v>1.3046383321804401E-2</v>
      </c>
      <c r="X1151" s="17">
        <v>6.58307878391339E-3</v>
      </c>
      <c r="Y1151" s="17"/>
      <c r="Z1151" s="17">
        <v>1.4437801801265899E-2</v>
      </c>
      <c r="AA1151" s="17">
        <v>0</v>
      </c>
      <c r="AB1151" s="17">
        <v>0</v>
      </c>
      <c r="AC1151" s="17">
        <v>0</v>
      </c>
      <c r="AD1151" s="17">
        <v>0</v>
      </c>
      <c r="AE1151" s="17">
        <v>0</v>
      </c>
      <c r="AF1151" s="17">
        <v>0</v>
      </c>
      <c r="AG1151" s="17">
        <v>0</v>
      </c>
      <c r="AH1151" s="17">
        <v>0</v>
      </c>
      <c r="AI1151" s="17">
        <v>3.3617662832816003E-2</v>
      </c>
      <c r="AJ1151" s="17"/>
      <c r="AK1151" s="17">
        <v>1.31424554618701E-2</v>
      </c>
      <c r="AL1151" s="17">
        <v>0</v>
      </c>
      <c r="AM1151" s="17">
        <v>0</v>
      </c>
      <c r="AN1151" s="17">
        <v>0</v>
      </c>
      <c r="AO1151" s="17">
        <v>2.41647265113848E-4</v>
      </c>
      <c r="AP1151" s="17">
        <v>0</v>
      </c>
      <c r="AQ1151" s="17">
        <v>0</v>
      </c>
      <c r="AR1151" s="17"/>
      <c r="AS1151" s="17">
        <v>6.9822024833489003E-4</v>
      </c>
      <c r="AT1151" s="17">
        <v>1.4220005427094499E-2</v>
      </c>
      <c r="AU1151" s="17"/>
      <c r="AV1151" s="17">
        <v>7.9208927227589202E-5</v>
      </c>
      <c r="AW1151" s="17">
        <v>0</v>
      </c>
      <c r="AX1151" s="17">
        <v>1.72744431978698E-3</v>
      </c>
      <c r="AY1151" s="17"/>
      <c r="AZ1151" s="17">
        <v>0</v>
      </c>
      <c r="BA1151" s="17">
        <v>1.10518932942195E-2</v>
      </c>
      <c r="BB1151" s="17"/>
      <c r="BC1151" s="17">
        <v>1.16311360929519E-2</v>
      </c>
      <c r="BD1151" s="17">
        <v>9.8843052440215403E-3</v>
      </c>
      <c r="BE1151" s="17"/>
      <c r="BF1151" s="17">
        <v>1.0566147291781101E-2</v>
      </c>
      <c r="BG1151" s="17">
        <v>6.58307878391339E-3</v>
      </c>
      <c r="BH1151" s="17"/>
      <c r="BI1151" s="17">
        <v>6.7537657718720603E-3</v>
      </c>
      <c r="BJ1151" s="17">
        <v>1.14384563083503E-2</v>
      </c>
      <c r="BK1151" s="17"/>
      <c r="BL1151" s="17">
        <v>1.36646707034995E-2</v>
      </c>
      <c r="BM1151" s="17">
        <v>0</v>
      </c>
      <c r="BN1151" s="17">
        <v>1.04547518729101E-2</v>
      </c>
      <c r="BO1151" s="17">
        <v>3.2716167660509901E-4</v>
      </c>
    </row>
    <row r="1152" spans="2:67" x14ac:dyDescent="0.35">
      <c r="C1152" s="17"/>
      <c r="D1152" s="17"/>
      <c r="E1152" s="17"/>
      <c r="F1152" s="17"/>
      <c r="G1152" s="17"/>
      <c r="H1152" s="17"/>
      <c r="I1152" s="17"/>
      <c r="J1152" s="17"/>
      <c r="K1152" s="17"/>
      <c r="L1152" s="17"/>
      <c r="M1152" s="17"/>
      <c r="N1152" s="17"/>
      <c r="O1152" s="17"/>
      <c r="P1152" s="17"/>
      <c r="Q1152" s="17"/>
      <c r="R1152" s="17"/>
      <c r="S1152" s="17"/>
      <c r="T1152" s="17"/>
      <c r="U1152" s="17"/>
      <c r="V1152" s="17"/>
      <c r="W1152" s="17"/>
      <c r="X1152" s="17"/>
      <c r="Y1152" s="17"/>
      <c r="Z1152" s="17"/>
      <c r="AA1152" s="17"/>
      <c r="AB1152" s="17"/>
      <c r="AC1152" s="17"/>
      <c r="AD1152" s="17"/>
      <c r="AE1152" s="17"/>
      <c r="AF1152" s="17"/>
      <c r="AG1152" s="17"/>
      <c r="AH1152" s="17"/>
      <c r="AI1152" s="17"/>
      <c r="AJ1152" s="17"/>
      <c r="AK1152" s="17"/>
      <c r="AL1152" s="17"/>
      <c r="AM1152" s="17"/>
      <c r="AN1152" s="17"/>
      <c r="AO1152" s="17"/>
      <c r="AP1152" s="17"/>
      <c r="AQ1152" s="17"/>
      <c r="AR1152" s="17"/>
      <c r="AS1152" s="17"/>
      <c r="AT1152" s="17"/>
      <c r="AU1152" s="17"/>
      <c r="AV1152" s="17"/>
      <c r="AW1152" s="17"/>
      <c r="AX1152" s="17"/>
      <c r="AY1152" s="17"/>
      <c r="AZ1152" s="17"/>
      <c r="BA1152" s="17"/>
      <c r="BB1152" s="17"/>
      <c r="BC1152" s="17"/>
      <c r="BD1152" s="17"/>
      <c r="BE1152" s="17"/>
      <c r="BF1152" s="17"/>
      <c r="BG1152" s="17"/>
      <c r="BH1152" s="17"/>
      <c r="BI1152" s="17"/>
      <c r="BJ1152" s="17"/>
      <c r="BK1152" s="17"/>
      <c r="BL1152" s="17"/>
      <c r="BM1152" s="17"/>
      <c r="BN1152" s="17"/>
      <c r="BO1152" s="17"/>
    </row>
    <row r="1153" spans="2:67" x14ac:dyDescent="0.35">
      <c r="B1153" s="6" t="s">
        <v>548</v>
      </c>
      <c r="C1153" s="17"/>
      <c r="D1153" s="17"/>
      <c r="E1153" s="17"/>
      <c r="F1153" s="17"/>
      <c r="G1153" s="17"/>
      <c r="H1153" s="17"/>
      <c r="I1153" s="17"/>
      <c r="J1153" s="17"/>
      <c r="K1153" s="17"/>
      <c r="L1153" s="17"/>
      <c r="M1153" s="17"/>
      <c r="N1153" s="17"/>
      <c r="O1153" s="17"/>
      <c r="P1153" s="17"/>
      <c r="Q1153" s="17"/>
      <c r="R1153" s="17"/>
      <c r="S1153" s="17"/>
      <c r="T1153" s="17"/>
      <c r="U1153" s="17"/>
      <c r="V1153" s="17"/>
      <c r="W1153" s="17"/>
      <c r="X1153" s="17"/>
      <c r="Y1153" s="17"/>
      <c r="Z1153" s="17"/>
      <c r="AA1153" s="17"/>
      <c r="AB1153" s="17"/>
      <c r="AC1153" s="17"/>
      <c r="AD1153" s="17"/>
      <c r="AE1153" s="17"/>
      <c r="AF1153" s="17"/>
      <c r="AG1153" s="17"/>
      <c r="AH1153" s="17"/>
      <c r="AI1153" s="17"/>
      <c r="AJ1153" s="17"/>
      <c r="AK1153" s="17"/>
      <c r="AL1153" s="17"/>
      <c r="AM1153" s="17"/>
      <c r="AN1153" s="17"/>
      <c r="AO1153" s="17"/>
      <c r="AP1153" s="17"/>
      <c r="AQ1153" s="17"/>
      <c r="AR1153" s="17"/>
      <c r="AS1153" s="17"/>
      <c r="AT1153" s="17"/>
      <c r="AU1153" s="17"/>
      <c r="AV1153" s="17"/>
      <c r="AW1153" s="17"/>
      <c r="AX1153" s="17"/>
      <c r="AY1153" s="17"/>
      <c r="AZ1153" s="17"/>
      <c r="BA1153" s="17"/>
      <c r="BB1153" s="17"/>
      <c r="BC1153" s="17"/>
      <c r="BD1153" s="17"/>
      <c r="BE1153" s="17"/>
      <c r="BF1153" s="17"/>
      <c r="BG1153" s="17"/>
      <c r="BH1153" s="17"/>
      <c r="BI1153" s="17"/>
      <c r="BJ1153" s="17"/>
      <c r="BK1153" s="17"/>
      <c r="BL1153" s="17"/>
      <c r="BM1153" s="17"/>
      <c r="BN1153" s="17"/>
      <c r="BO1153" s="17"/>
    </row>
    <row r="1154" spans="2:67" x14ac:dyDescent="0.35">
      <c r="B1154" s="24" t="s">
        <v>85</v>
      </c>
      <c r="C1154" s="17"/>
      <c r="D1154" s="17"/>
      <c r="E1154" s="17"/>
      <c r="F1154" s="17"/>
      <c r="G1154" s="17"/>
      <c r="H1154" s="17"/>
      <c r="I1154" s="17"/>
      <c r="J1154" s="17"/>
      <c r="K1154" s="17"/>
      <c r="L1154" s="17"/>
      <c r="M1154" s="17"/>
      <c r="N1154" s="17"/>
      <c r="O1154" s="17"/>
      <c r="P1154" s="17"/>
      <c r="Q1154" s="17"/>
      <c r="R1154" s="17"/>
      <c r="S1154" s="17"/>
      <c r="T1154" s="17"/>
      <c r="U1154" s="17"/>
      <c r="V1154" s="17"/>
      <c r="W1154" s="17"/>
      <c r="X1154" s="17"/>
      <c r="Y1154" s="17"/>
      <c r="Z1154" s="17"/>
      <c r="AA1154" s="17"/>
      <c r="AB1154" s="17"/>
      <c r="AC1154" s="17"/>
      <c r="AD1154" s="17"/>
      <c r="AE1154" s="17"/>
      <c r="AF1154" s="17"/>
      <c r="AG1154" s="17"/>
      <c r="AH1154" s="17"/>
      <c r="AI1154" s="17"/>
      <c r="AJ1154" s="17"/>
      <c r="AK1154" s="17"/>
      <c r="AL1154" s="17"/>
      <c r="AM1154" s="17"/>
      <c r="AN1154" s="17"/>
      <c r="AO1154" s="17"/>
      <c r="AP1154" s="17"/>
      <c r="AQ1154" s="17"/>
      <c r="AR1154" s="17"/>
      <c r="AS1154" s="17"/>
      <c r="AT1154" s="17"/>
      <c r="AU1154" s="17"/>
      <c r="AV1154" s="17"/>
      <c r="AW1154" s="17"/>
      <c r="AX1154" s="17"/>
      <c r="AY1154" s="17"/>
      <c r="AZ1154" s="17"/>
      <c r="BA1154" s="17"/>
      <c r="BB1154" s="17"/>
      <c r="BC1154" s="17"/>
      <c r="BD1154" s="17"/>
      <c r="BE1154" s="17"/>
      <c r="BF1154" s="17"/>
      <c r="BG1154" s="17"/>
      <c r="BH1154" s="17"/>
      <c r="BI1154" s="17"/>
      <c r="BJ1154" s="17"/>
      <c r="BK1154" s="17"/>
      <c r="BL1154" s="17"/>
      <c r="BM1154" s="17"/>
      <c r="BN1154" s="17"/>
      <c r="BO1154" s="17"/>
    </row>
    <row r="1155" spans="2:67" x14ac:dyDescent="0.35">
      <c r="B1155" t="s">
        <v>537</v>
      </c>
      <c r="C1155" s="17">
        <v>0.72891184233260498</v>
      </c>
      <c r="D1155" s="17">
        <v>0.64997006098184196</v>
      </c>
      <c r="E1155" s="17">
        <v>0.82961583835993902</v>
      </c>
      <c r="F1155" s="17">
        <v>0.61281575789256104</v>
      </c>
      <c r="G1155" s="17">
        <v>0.64715016321998997</v>
      </c>
      <c r="H1155" s="17">
        <v>4.0239431947295498E-2</v>
      </c>
      <c r="I1155" s="17">
        <v>0.98539908269900001</v>
      </c>
      <c r="J1155" s="17">
        <v>0.71916646622091895</v>
      </c>
      <c r="K1155" s="17">
        <v>0.98717609300768805</v>
      </c>
      <c r="L1155" s="17">
        <v>0.77481816838557305</v>
      </c>
      <c r="M1155" s="17">
        <v>0.68978289897574496</v>
      </c>
      <c r="N1155" s="17">
        <v>0.88976835879651905</v>
      </c>
      <c r="O1155" s="17">
        <v>0.48505785938829399</v>
      </c>
      <c r="P1155" s="17">
        <v>0.67327041289424105</v>
      </c>
      <c r="Q1155" s="17">
        <v>0.59630540636898999</v>
      </c>
      <c r="R1155" s="17">
        <v>0.80124440629970395</v>
      </c>
      <c r="S1155" s="17">
        <v>0.62000688551424898</v>
      </c>
      <c r="T1155" s="17"/>
      <c r="U1155" s="17">
        <v>0.73465771006365599</v>
      </c>
      <c r="V1155" s="17">
        <v>0.71251415840887999</v>
      </c>
      <c r="W1155" s="17">
        <v>0.63200472174831102</v>
      </c>
      <c r="X1155" s="17">
        <v>0.64469105818460404</v>
      </c>
      <c r="Y1155" s="17"/>
      <c r="Z1155" s="17">
        <v>0.69435618174458102</v>
      </c>
      <c r="AA1155" s="17">
        <v>0.84868418129759704</v>
      </c>
      <c r="AB1155" s="17">
        <v>0.79631637008042</v>
      </c>
      <c r="AC1155" s="17">
        <v>0.60972764715630601</v>
      </c>
      <c r="AD1155" s="17">
        <v>0.73050281595972</v>
      </c>
      <c r="AE1155" s="17">
        <v>0.53482932035081499</v>
      </c>
      <c r="AF1155" s="17">
        <v>0.90460457960060603</v>
      </c>
      <c r="AG1155" s="17">
        <v>0.67702353800548598</v>
      </c>
      <c r="AH1155" s="17">
        <v>0.84495074944156401</v>
      </c>
      <c r="AI1155" s="17">
        <v>0.72537138001540002</v>
      </c>
      <c r="AJ1155" s="17"/>
      <c r="AK1155" s="17">
        <v>0.72817407802344603</v>
      </c>
      <c r="AL1155" s="17">
        <v>0.85385889948470794</v>
      </c>
      <c r="AM1155" s="17">
        <v>0.80629962392318799</v>
      </c>
      <c r="AN1155" s="17">
        <v>0.70437726008304702</v>
      </c>
      <c r="AO1155" s="17">
        <v>0.79066023354085702</v>
      </c>
      <c r="AP1155" s="17">
        <v>0.69887761723889896</v>
      </c>
      <c r="AQ1155" s="17">
        <v>0.71243910908572705</v>
      </c>
      <c r="AR1155" s="17"/>
      <c r="AS1155" s="17">
        <v>0.73833165590898298</v>
      </c>
      <c r="AT1155" s="17">
        <v>0.72540325737300704</v>
      </c>
      <c r="AU1155" s="17"/>
      <c r="AV1155" s="17">
        <v>0.672470455702467</v>
      </c>
      <c r="AW1155" s="17">
        <v>0.840100522189832</v>
      </c>
      <c r="AX1155" s="17">
        <v>0.72303785870377202</v>
      </c>
      <c r="AY1155" s="17"/>
      <c r="AZ1155" s="17">
        <v>0.68552702777880103</v>
      </c>
      <c r="BA1155" s="17">
        <v>0.73097412756822</v>
      </c>
      <c r="BB1155" s="17"/>
      <c r="BC1155" s="17">
        <v>0.75343917439198604</v>
      </c>
      <c r="BD1155" s="17">
        <v>0.71379540330827695</v>
      </c>
      <c r="BE1155" s="17"/>
      <c r="BF1155" s="17">
        <v>0.72924648302765305</v>
      </c>
      <c r="BG1155" s="17">
        <v>0.64469105818460404</v>
      </c>
      <c r="BH1155" s="17"/>
      <c r="BI1155" s="17">
        <v>0.72453860832585004</v>
      </c>
      <c r="BJ1155" s="17">
        <v>0.72993479206844303</v>
      </c>
      <c r="BK1155" s="17"/>
      <c r="BL1155" s="17">
        <v>0.66033209987085195</v>
      </c>
      <c r="BM1155" s="17">
        <v>0.77580933554565401</v>
      </c>
      <c r="BN1155" s="17">
        <v>0.85096816546231202</v>
      </c>
      <c r="BO1155" s="17">
        <v>0.67438060215422002</v>
      </c>
    </row>
    <row r="1156" spans="2:67" x14ac:dyDescent="0.35">
      <c r="B1156" t="s">
        <v>538</v>
      </c>
      <c r="C1156" s="17">
        <v>0.65159993945935002</v>
      </c>
      <c r="D1156" s="17">
        <v>0.64595637713667198</v>
      </c>
      <c r="E1156" s="17">
        <v>0.72939209861676801</v>
      </c>
      <c r="F1156" s="17">
        <v>0.56614743694304503</v>
      </c>
      <c r="G1156" s="17">
        <v>0.390257216550081</v>
      </c>
      <c r="H1156" s="17">
        <v>0.64309077481111598</v>
      </c>
      <c r="I1156" s="17">
        <v>0.97204045446802501</v>
      </c>
      <c r="J1156" s="17">
        <v>0.81011551390836201</v>
      </c>
      <c r="K1156" s="17">
        <v>0.13296122071116001</v>
      </c>
      <c r="L1156" s="17">
        <v>0.60275501023435496</v>
      </c>
      <c r="M1156" s="17">
        <v>0.61218078008233701</v>
      </c>
      <c r="N1156" s="17">
        <v>0.79937310579669796</v>
      </c>
      <c r="O1156" s="17">
        <v>0.49751071745570802</v>
      </c>
      <c r="P1156" s="17">
        <v>0.74343949454017799</v>
      </c>
      <c r="Q1156" s="17">
        <v>0.53590063606511595</v>
      </c>
      <c r="R1156" s="17">
        <v>0.54579730756292599</v>
      </c>
      <c r="S1156" s="17">
        <v>0.42522015743025598</v>
      </c>
      <c r="T1156" s="17"/>
      <c r="U1156" s="17">
        <v>0.65735842568045399</v>
      </c>
      <c r="V1156" s="17">
        <v>0.64117765497255397</v>
      </c>
      <c r="W1156" s="17">
        <v>0.52388511333119003</v>
      </c>
      <c r="X1156" s="17">
        <v>0.51898914380424699</v>
      </c>
      <c r="Y1156" s="17"/>
      <c r="Z1156" s="17">
        <v>0.66894694318921</v>
      </c>
      <c r="AA1156" s="17">
        <v>0.71288133888156402</v>
      </c>
      <c r="AB1156" s="17">
        <v>0.49546121119952702</v>
      </c>
      <c r="AC1156" s="17">
        <v>0.66816436474707497</v>
      </c>
      <c r="AD1156" s="17">
        <v>0.61000253807779603</v>
      </c>
      <c r="AE1156" s="17">
        <v>0.82046051034303402</v>
      </c>
      <c r="AF1156" s="17">
        <v>0.65690224678607101</v>
      </c>
      <c r="AG1156" s="17">
        <v>0.77743765269382403</v>
      </c>
      <c r="AH1156" s="17">
        <v>0.71117103788263203</v>
      </c>
      <c r="AI1156" s="17">
        <v>0.60766172671195895</v>
      </c>
      <c r="AJ1156" s="17"/>
      <c r="AK1156" s="17">
        <v>0.70153825062721897</v>
      </c>
      <c r="AL1156" s="17">
        <v>0.590779355758001</v>
      </c>
      <c r="AM1156" s="17">
        <v>0.60491801668297196</v>
      </c>
      <c r="AN1156" s="17">
        <v>0.70616168090460696</v>
      </c>
      <c r="AO1156" s="17">
        <v>0.63941355523973697</v>
      </c>
      <c r="AP1156" s="17">
        <v>0.59113409338696898</v>
      </c>
      <c r="AQ1156" s="17">
        <v>0.62090992689384805</v>
      </c>
      <c r="AR1156" s="17"/>
      <c r="AS1156" s="17">
        <v>0.65915357388513296</v>
      </c>
      <c r="AT1156" s="17">
        <v>0.64878644767188398</v>
      </c>
      <c r="AU1156" s="17"/>
      <c r="AV1156" s="17">
        <v>0.69538758876922702</v>
      </c>
      <c r="AW1156" s="17">
        <v>0.65996210555025003</v>
      </c>
      <c r="AX1156" s="17">
        <v>0.596828934958334</v>
      </c>
      <c r="AY1156" s="17"/>
      <c r="AZ1156" s="17">
        <v>0.76232874382410898</v>
      </c>
      <c r="BA1156" s="17">
        <v>0.64633647617738499</v>
      </c>
      <c r="BB1156" s="17"/>
      <c r="BC1156" s="17">
        <v>0.63772811486005399</v>
      </c>
      <c r="BD1156" s="17">
        <v>0.66014928311416599</v>
      </c>
      <c r="BE1156" s="17"/>
      <c r="BF1156" s="17">
        <v>0.65212685178007801</v>
      </c>
      <c r="BG1156" s="17">
        <v>0.51898914380424699</v>
      </c>
      <c r="BH1156" s="17"/>
      <c r="BI1156" s="17">
        <v>0.65491322017498899</v>
      </c>
      <c r="BJ1156" s="17">
        <v>0.65082492499006095</v>
      </c>
      <c r="BK1156" s="17"/>
      <c r="BL1156" s="17">
        <v>0.58324801467990195</v>
      </c>
      <c r="BM1156" s="17">
        <v>0.68955858582506102</v>
      </c>
      <c r="BN1156" s="17">
        <v>0.78260337898630905</v>
      </c>
      <c r="BO1156" s="17">
        <v>0.68153967492409195</v>
      </c>
    </row>
    <row r="1157" spans="2:67" x14ac:dyDescent="0.35">
      <c r="B1157" t="s">
        <v>539</v>
      </c>
      <c r="C1157" s="17">
        <v>0.62248201250193402</v>
      </c>
      <c r="D1157" s="17">
        <v>0.58580237340326502</v>
      </c>
      <c r="E1157" s="17">
        <v>0.62891011869307301</v>
      </c>
      <c r="F1157" s="17">
        <v>0.54782835252906303</v>
      </c>
      <c r="G1157" s="17">
        <v>0.35671108752947001</v>
      </c>
      <c r="H1157" s="17">
        <v>0.67601681551245696</v>
      </c>
      <c r="I1157" s="17">
        <v>0.90098555254674295</v>
      </c>
      <c r="J1157" s="17">
        <v>0.69126515256180898</v>
      </c>
      <c r="K1157" s="17">
        <v>0.97346817327792801</v>
      </c>
      <c r="L1157" s="17">
        <v>0.69158504242718499</v>
      </c>
      <c r="M1157" s="17">
        <v>0.53248595261189602</v>
      </c>
      <c r="N1157" s="17">
        <v>0.78780319987352398</v>
      </c>
      <c r="O1157" s="17">
        <v>0.97858572477313399</v>
      </c>
      <c r="P1157" s="17">
        <v>0.71721471415468796</v>
      </c>
      <c r="Q1157" s="17">
        <v>0.30816965879649799</v>
      </c>
      <c r="R1157" s="17">
        <v>0.56911641474372798</v>
      </c>
      <c r="S1157" s="17">
        <v>0.619697971242676</v>
      </c>
      <c r="T1157" s="17"/>
      <c r="U1157" s="17">
        <v>0.62780679839249798</v>
      </c>
      <c r="V1157" s="17">
        <v>0.616243262817604</v>
      </c>
      <c r="W1157" s="17">
        <v>0.48289452938053201</v>
      </c>
      <c r="X1157" s="17">
        <v>0.49567317625667301</v>
      </c>
      <c r="Y1157" s="17"/>
      <c r="Z1157" s="17">
        <v>0.59991927914146104</v>
      </c>
      <c r="AA1157" s="17">
        <v>0.72839596122760197</v>
      </c>
      <c r="AB1157" s="17">
        <v>0.55271031205545496</v>
      </c>
      <c r="AC1157" s="17">
        <v>0.76599448699342298</v>
      </c>
      <c r="AD1157" s="17">
        <v>0.66527114791560804</v>
      </c>
      <c r="AE1157" s="17">
        <v>0.72379397623653396</v>
      </c>
      <c r="AF1157" s="17">
        <v>0.69766685255123395</v>
      </c>
      <c r="AG1157" s="17">
        <v>0.582428218058342</v>
      </c>
      <c r="AH1157" s="17">
        <v>0.75817531210848399</v>
      </c>
      <c r="AI1157" s="17">
        <v>0.56231799217304601</v>
      </c>
      <c r="AJ1157" s="17"/>
      <c r="AK1157" s="17">
        <v>0.63453418905294701</v>
      </c>
      <c r="AL1157" s="17">
        <v>0.66600689594866602</v>
      </c>
      <c r="AM1157" s="17">
        <v>0.72949445020905201</v>
      </c>
      <c r="AN1157" s="17">
        <v>0.63228886563168796</v>
      </c>
      <c r="AO1157" s="17">
        <v>0.62843235420407995</v>
      </c>
      <c r="AP1157" s="17">
        <v>0.54011157542190802</v>
      </c>
      <c r="AQ1157" s="17">
        <v>0.65525592501544005</v>
      </c>
      <c r="AR1157" s="17"/>
      <c r="AS1157" s="17">
        <v>0.64647127395321202</v>
      </c>
      <c r="AT1157" s="17">
        <v>0.61354676540417197</v>
      </c>
      <c r="AU1157" s="17"/>
      <c r="AV1157" s="17">
        <v>0.62814604206171398</v>
      </c>
      <c r="AW1157" s="17">
        <v>0.74595162808839099</v>
      </c>
      <c r="AX1157" s="17">
        <v>0.62988589153930097</v>
      </c>
      <c r="AY1157" s="17"/>
      <c r="AZ1157" s="17">
        <v>0.74360180690510402</v>
      </c>
      <c r="BA1157" s="17">
        <v>0.61672461636442899</v>
      </c>
      <c r="BB1157" s="17"/>
      <c r="BC1157" s="17">
        <v>0.58036096711256102</v>
      </c>
      <c r="BD1157" s="17">
        <v>0.64844163227337603</v>
      </c>
      <c r="BE1157" s="17"/>
      <c r="BF1157" s="17">
        <v>0.62298587146654405</v>
      </c>
      <c r="BG1157" s="17">
        <v>0.49567317625667301</v>
      </c>
      <c r="BH1157" s="17"/>
      <c r="BI1157" s="17">
        <v>0.67239788349460905</v>
      </c>
      <c r="BJ1157" s="17">
        <v>0.61080611613616997</v>
      </c>
      <c r="BK1157" s="17"/>
      <c r="BL1157" s="17">
        <v>0.58585750845110196</v>
      </c>
      <c r="BM1157" s="17">
        <v>0.66038701779834896</v>
      </c>
      <c r="BN1157" s="17">
        <v>0.67705727795737503</v>
      </c>
      <c r="BO1157" s="17">
        <v>0.570781079344308</v>
      </c>
    </row>
    <row r="1158" spans="2:67" x14ac:dyDescent="0.35">
      <c r="B1158" t="s">
        <v>540</v>
      </c>
      <c r="C1158" s="17">
        <v>0.596820701580279</v>
      </c>
      <c r="D1158" s="17">
        <v>0.58249315726247397</v>
      </c>
      <c r="E1158" s="17">
        <v>0.61887707146568305</v>
      </c>
      <c r="F1158" s="17">
        <v>0.32124559005720199</v>
      </c>
      <c r="G1158" s="17">
        <v>0.64715016321998997</v>
      </c>
      <c r="H1158" s="17">
        <v>7.3133912459547798E-3</v>
      </c>
      <c r="I1158" s="17">
        <v>0.89974326347671796</v>
      </c>
      <c r="J1158" s="17">
        <v>0.69923911285352403</v>
      </c>
      <c r="K1158" s="17">
        <v>0.54547672439221595</v>
      </c>
      <c r="L1158" s="17">
        <v>0.46961681511897102</v>
      </c>
      <c r="M1158" s="17">
        <v>0.63639511154165795</v>
      </c>
      <c r="N1158" s="17">
        <v>0.74756796097526002</v>
      </c>
      <c r="O1158" s="17">
        <v>0.99601714792913298</v>
      </c>
      <c r="P1158" s="17">
        <v>0.52342527946134199</v>
      </c>
      <c r="Q1158" s="17">
        <v>0.46708173861704699</v>
      </c>
      <c r="R1158" s="17">
        <v>0.51971580800487005</v>
      </c>
      <c r="S1158" s="17">
        <v>0.57957001341086201</v>
      </c>
      <c r="T1158" s="17"/>
      <c r="U1158" s="17">
        <v>0.61085236225278605</v>
      </c>
      <c r="V1158" s="17">
        <v>0.53727522644070802</v>
      </c>
      <c r="W1158" s="17">
        <v>0.46381021915417597</v>
      </c>
      <c r="X1158" s="17">
        <v>0.52340000584735202</v>
      </c>
      <c r="Y1158" s="17"/>
      <c r="Z1158" s="17">
        <v>0.62313124299231204</v>
      </c>
      <c r="AA1158" s="17">
        <v>0.68994241335369899</v>
      </c>
      <c r="AB1158" s="17">
        <v>0.39058683170983799</v>
      </c>
      <c r="AC1158" s="17">
        <v>0.64517420600403397</v>
      </c>
      <c r="AD1158" s="17">
        <v>0.57063515611069904</v>
      </c>
      <c r="AE1158" s="17">
        <v>0.66815211758316895</v>
      </c>
      <c r="AF1158" s="17">
        <v>0.60976391532986796</v>
      </c>
      <c r="AG1158" s="17">
        <v>0.61445714328396805</v>
      </c>
      <c r="AH1158" s="17">
        <v>0.71794463395736396</v>
      </c>
      <c r="AI1158" s="17">
        <v>0.59672074799410801</v>
      </c>
      <c r="AJ1158" s="17"/>
      <c r="AK1158" s="17">
        <v>0.59318517591545405</v>
      </c>
      <c r="AL1158" s="17">
        <v>0.69751395183642095</v>
      </c>
      <c r="AM1158" s="17">
        <v>0.66786083369821903</v>
      </c>
      <c r="AN1158" s="17">
        <v>0.54100287343139597</v>
      </c>
      <c r="AO1158" s="17">
        <v>0.59357830434248005</v>
      </c>
      <c r="AP1158" s="17">
        <v>0.68854011335065102</v>
      </c>
      <c r="AQ1158" s="17">
        <v>0.67100454343471205</v>
      </c>
      <c r="AR1158" s="17"/>
      <c r="AS1158" s="17">
        <v>0.66144605818629199</v>
      </c>
      <c r="AT1158" s="17">
        <v>0.57274978421466605</v>
      </c>
      <c r="AU1158" s="17"/>
      <c r="AV1158" s="17">
        <v>0.59644860827553003</v>
      </c>
      <c r="AW1158" s="17">
        <v>0.67568514774209998</v>
      </c>
      <c r="AX1158" s="17">
        <v>0.70385902212075202</v>
      </c>
      <c r="AY1158" s="17"/>
      <c r="AZ1158" s="17">
        <v>0.70894217820185101</v>
      </c>
      <c r="BA1158" s="17">
        <v>0.59149103800535796</v>
      </c>
      <c r="BB1158" s="17"/>
      <c r="BC1158" s="17">
        <v>0.68422600294178304</v>
      </c>
      <c r="BD1158" s="17">
        <v>0.54295194385174095</v>
      </c>
      <c r="BE1158" s="17"/>
      <c r="BF1158" s="17">
        <v>0.59711242948212095</v>
      </c>
      <c r="BG1158" s="17">
        <v>0.52340000584735202</v>
      </c>
      <c r="BH1158" s="17"/>
      <c r="BI1158" s="17">
        <v>0.68001345833898896</v>
      </c>
      <c r="BJ1158" s="17">
        <v>0.57736095887761096</v>
      </c>
      <c r="BK1158" s="17"/>
      <c r="BL1158" s="17">
        <v>0.51102130313084404</v>
      </c>
      <c r="BM1158" s="17">
        <v>0.65265699557749901</v>
      </c>
      <c r="BN1158" s="17">
        <v>0.73911573391708296</v>
      </c>
      <c r="BO1158" s="17">
        <v>0.58346724571567798</v>
      </c>
    </row>
    <row r="1159" spans="2:67" x14ac:dyDescent="0.35">
      <c r="B1159" t="s">
        <v>541</v>
      </c>
      <c r="C1159" s="17">
        <v>0.58413424138843995</v>
      </c>
      <c r="D1159" s="17">
        <v>0.60506118952861199</v>
      </c>
      <c r="E1159" s="17">
        <v>0.61432539607716896</v>
      </c>
      <c r="F1159" s="17">
        <v>0.49107690435042101</v>
      </c>
      <c r="G1159" s="17">
        <v>0.24345793847015099</v>
      </c>
      <c r="H1159" s="17">
        <v>0.32154538740555799</v>
      </c>
      <c r="I1159" s="17">
        <v>0.90036440801173001</v>
      </c>
      <c r="J1159" s="17">
        <v>0.65076075312383197</v>
      </c>
      <c r="K1159" s="17">
        <v>0.97346817327792801</v>
      </c>
      <c r="L1159" s="17">
        <v>0.434261017855123</v>
      </c>
      <c r="M1159" s="17">
        <v>0.60080533090329402</v>
      </c>
      <c r="N1159" s="17">
        <v>0.82687948803790201</v>
      </c>
      <c r="O1159" s="17">
        <v>0.49751071745570802</v>
      </c>
      <c r="P1159" s="17">
        <v>0.45265517143710998</v>
      </c>
      <c r="Q1159" s="17">
        <v>0.307347301863169</v>
      </c>
      <c r="R1159" s="17">
        <v>0.54285677071915495</v>
      </c>
      <c r="S1159" s="17">
        <v>0.53882422703590305</v>
      </c>
      <c r="T1159" s="17"/>
      <c r="U1159" s="17">
        <v>0.59441579740405004</v>
      </c>
      <c r="V1159" s="17">
        <v>0.55017800506296999</v>
      </c>
      <c r="W1159" s="17">
        <v>0.427730188003003</v>
      </c>
      <c r="X1159" s="17">
        <v>0.50610079736880897</v>
      </c>
      <c r="Y1159" s="17"/>
      <c r="Z1159" s="17">
        <v>0.60173060285772195</v>
      </c>
      <c r="AA1159" s="17">
        <v>0.62807804985039595</v>
      </c>
      <c r="AB1159" s="17">
        <v>0.54451877193610299</v>
      </c>
      <c r="AC1159" s="17">
        <v>0.69419157357472705</v>
      </c>
      <c r="AD1159" s="17">
        <v>0.56285439068273302</v>
      </c>
      <c r="AE1159" s="17">
        <v>0.532238251711872</v>
      </c>
      <c r="AF1159" s="17">
        <v>0.47900164233659098</v>
      </c>
      <c r="AG1159" s="17">
        <v>0.51486992751627603</v>
      </c>
      <c r="AH1159" s="17">
        <v>0.516895770850332</v>
      </c>
      <c r="AI1159" s="17">
        <v>0.57398964993091295</v>
      </c>
      <c r="AJ1159" s="17"/>
      <c r="AK1159" s="17">
        <v>0.61394273890803597</v>
      </c>
      <c r="AL1159" s="17">
        <v>0.65254245214714901</v>
      </c>
      <c r="AM1159" s="17">
        <v>0.63312571477233104</v>
      </c>
      <c r="AN1159" s="17">
        <v>0.519173881615135</v>
      </c>
      <c r="AO1159" s="17">
        <v>0.69090230973869804</v>
      </c>
      <c r="AP1159" s="17">
        <v>0.49629791380308402</v>
      </c>
      <c r="AQ1159" s="17">
        <v>0.72506556684916101</v>
      </c>
      <c r="AR1159" s="17"/>
      <c r="AS1159" s="17">
        <v>0.625930742455443</v>
      </c>
      <c r="AT1159" s="17">
        <v>0.56856635633228203</v>
      </c>
      <c r="AU1159" s="17"/>
      <c r="AV1159" s="17">
        <v>0.49967529871108801</v>
      </c>
      <c r="AW1159" s="17">
        <v>0.72653975012096805</v>
      </c>
      <c r="AX1159" s="17">
        <v>0.66022075341463604</v>
      </c>
      <c r="AY1159" s="17"/>
      <c r="AZ1159" s="17">
        <v>0.44967028046424301</v>
      </c>
      <c r="BA1159" s="17">
        <v>0.59052594881391396</v>
      </c>
      <c r="BB1159" s="17"/>
      <c r="BC1159" s="17">
        <v>0.57641554641949799</v>
      </c>
      <c r="BD1159" s="17">
        <v>0.58889134997093495</v>
      </c>
      <c r="BE1159" s="17"/>
      <c r="BF1159" s="17">
        <v>0.58444429746554605</v>
      </c>
      <c r="BG1159" s="17">
        <v>0.50610079736880897</v>
      </c>
      <c r="BH1159" s="17"/>
      <c r="BI1159" s="17">
        <v>0.59323267369535704</v>
      </c>
      <c r="BJ1159" s="17">
        <v>0.58200601342018299</v>
      </c>
      <c r="BK1159" s="17"/>
      <c r="BL1159" s="17">
        <v>0.54998059238649599</v>
      </c>
      <c r="BM1159" s="17">
        <v>0.62607640506359197</v>
      </c>
      <c r="BN1159" s="17">
        <v>0.59843513019119798</v>
      </c>
      <c r="BO1159" s="17">
        <v>0.45965715676294699</v>
      </c>
    </row>
    <row r="1160" spans="2:67" x14ac:dyDescent="0.35">
      <c r="B1160" t="s">
        <v>542</v>
      </c>
      <c r="C1160" s="17">
        <v>0.46980442289694802</v>
      </c>
      <c r="D1160" s="17">
        <v>0.367809606443111</v>
      </c>
      <c r="E1160" s="17">
        <v>0.49016526842797598</v>
      </c>
      <c r="F1160" s="17">
        <v>0.30100176750896401</v>
      </c>
      <c r="G1160" s="17">
        <v>0.53389701416067104</v>
      </c>
      <c r="H1160" s="17">
        <v>0.638215180647146</v>
      </c>
      <c r="I1160" s="17">
        <v>0.88172203050494302</v>
      </c>
      <c r="J1160" s="17">
        <v>0.47806594590027901</v>
      </c>
      <c r="K1160" s="17">
        <v>0.54459271165476797</v>
      </c>
      <c r="L1160" s="17">
        <v>0.50716525756527397</v>
      </c>
      <c r="M1160" s="17">
        <v>0.43342487049648398</v>
      </c>
      <c r="N1160" s="17">
        <v>0.49084921712963703</v>
      </c>
      <c r="O1160" s="17">
        <v>0.980577150808568</v>
      </c>
      <c r="P1160" s="17">
        <v>0.49679981482365498</v>
      </c>
      <c r="Q1160" s="17">
        <v>0.11187593287865499</v>
      </c>
      <c r="R1160" s="17">
        <v>0.63168899346775298</v>
      </c>
      <c r="S1160" s="17">
        <v>0.47075611464633399</v>
      </c>
      <c r="T1160" s="17"/>
      <c r="U1160" s="17">
        <v>0.465777701373155</v>
      </c>
      <c r="V1160" s="17">
        <v>0.50303927400943704</v>
      </c>
      <c r="W1160" s="17">
        <v>0.41095317019786198</v>
      </c>
      <c r="X1160" s="17">
        <v>0.44302083371202</v>
      </c>
      <c r="Y1160" s="17"/>
      <c r="Z1160" s="17">
        <v>0.44983542141732902</v>
      </c>
      <c r="AA1160" s="17">
        <v>0.62909893850658904</v>
      </c>
      <c r="AB1160" s="17">
        <v>0.34190620421833301</v>
      </c>
      <c r="AC1160" s="17">
        <v>0.49012375274553699</v>
      </c>
      <c r="AD1160" s="17">
        <v>0.48741108231101599</v>
      </c>
      <c r="AE1160" s="17">
        <v>0.41891909912286002</v>
      </c>
      <c r="AF1160" s="17">
        <v>0.465335227762324</v>
      </c>
      <c r="AG1160" s="17">
        <v>0.58164949492239604</v>
      </c>
      <c r="AH1160" s="17">
        <v>0.52149781584460198</v>
      </c>
      <c r="AI1160" s="17">
        <v>0.475169466027696</v>
      </c>
      <c r="AJ1160" s="17"/>
      <c r="AK1160" s="17">
        <v>0.43600561869492199</v>
      </c>
      <c r="AL1160" s="17">
        <v>0.52145117458391099</v>
      </c>
      <c r="AM1160" s="17">
        <v>0.52786873527674905</v>
      </c>
      <c r="AN1160" s="17">
        <v>0.50143041831289403</v>
      </c>
      <c r="AO1160" s="17">
        <v>0.34164849010349402</v>
      </c>
      <c r="AP1160" s="17">
        <v>0.51738318068548395</v>
      </c>
      <c r="AQ1160" s="17">
        <v>0.49425195363812202</v>
      </c>
      <c r="AR1160" s="17"/>
      <c r="AS1160" s="17">
        <v>0.50138657872854098</v>
      </c>
      <c r="AT1160" s="17">
        <v>0.458041060910649</v>
      </c>
      <c r="AU1160" s="17"/>
      <c r="AV1160" s="17">
        <v>0.49888504313556697</v>
      </c>
      <c r="AW1160" s="17">
        <v>0.69491067492462999</v>
      </c>
      <c r="AX1160" s="17">
        <v>0.39331339583130998</v>
      </c>
      <c r="AY1160" s="17"/>
      <c r="AZ1160" s="17">
        <v>0.70776334630704896</v>
      </c>
      <c r="BA1160" s="17">
        <v>0.45849311087501698</v>
      </c>
      <c r="BB1160" s="17"/>
      <c r="BC1160" s="17">
        <v>0.47190121488762199</v>
      </c>
      <c r="BD1160" s="17">
        <v>0.46851214911042299</v>
      </c>
      <c r="BE1160" s="17"/>
      <c r="BF1160" s="17">
        <v>0.46991084412053802</v>
      </c>
      <c r="BG1160" s="17">
        <v>0.44302083371202</v>
      </c>
      <c r="BH1160" s="17"/>
      <c r="BI1160" s="17">
        <v>0.61543616529094902</v>
      </c>
      <c r="BJ1160" s="17">
        <v>0.43573948327067802</v>
      </c>
      <c r="BK1160" s="17"/>
      <c r="BL1160" s="17">
        <v>0.40524576264724699</v>
      </c>
      <c r="BM1160" s="17">
        <v>0.47650272110230202</v>
      </c>
      <c r="BN1160" s="17">
        <v>0.62387975436388898</v>
      </c>
      <c r="BO1160" s="17">
        <v>0.77029309579370298</v>
      </c>
    </row>
    <row r="1161" spans="2:67" x14ac:dyDescent="0.35">
      <c r="B1161" t="s">
        <v>543</v>
      </c>
      <c r="C1161" s="17">
        <v>0.32363241508862001</v>
      </c>
      <c r="D1161" s="17">
        <v>0.336211405525216</v>
      </c>
      <c r="E1161" s="17">
        <v>0.38827685636213299</v>
      </c>
      <c r="F1161" s="17">
        <v>0.111708701420586</v>
      </c>
      <c r="G1161" s="17">
        <v>3.49496695808513E-2</v>
      </c>
      <c r="H1161" s="17">
        <v>0.35690922518888402</v>
      </c>
      <c r="I1161" s="17">
        <v>0.26442923354340903</v>
      </c>
      <c r="J1161" s="17">
        <v>0.56418707029160198</v>
      </c>
      <c r="K1161" s="17">
        <v>0.13119319523626399</v>
      </c>
      <c r="L1161" s="17">
        <v>0.27737444678550299</v>
      </c>
      <c r="M1161" s="17">
        <v>0.26898310781476797</v>
      </c>
      <c r="N1161" s="17">
        <v>0.54552380470358697</v>
      </c>
      <c r="O1161" s="17">
        <v>0.49850643047342502</v>
      </c>
      <c r="P1161" s="17">
        <v>0.20060366064831001</v>
      </c>
      <c r="Q1161" s="17">
        <v>0.30158814173217502</v>
      </c>
      <c r="R1161" s="17">
        <v>0.34481375488492799</v>
      </c>
      <c r="S1161" s="17">
        <v>0.33955624238236398</v>
      </c>
      <c r="T1161" s="17"/>
      <c r="U1161" s="17">
        <v>0.31893181611508897</v>
      </c>
      <c r="V1161" s="17">
        <v>0.35405950107647399</v>
      </c>
      <c r="W1161" s="17">
        <v>0.31217981897918701</v>
      </c>
      <c r="X1161" s="17">
        <v>0.27891425907030698</v>
      </c>
      <c r="Y1161" s="17"/>
      <c r="Z1161" s="17">
        <v>0.347783683191765</v>
      </c>
      <c r="AA1161" s="17">
        <v>0.35198386260243097</v>
      </c>
      <c r="AB1161" s="17">
        <v>0.28055620003493997</v>
      </c>
      <c r="AC1161" s="17">
        <v>0.38619109645772398</v>
      </c>
      <c r="AD1161" s="17">
        <v>0.25888375602019198</v>
      </c>
      <c r="AE1161" s="17">
        <v>0.19990994617334701</v>
      </c>
      <c r="AF1161" s="17">
        <v>0.200208819826076</v>
      </c>
      <c r="AG1161" s="17">
        <v>0.47752803340619698</v>
      </c>
      <c r="AH1161" s="17">
        <v>0.61028775716047001</v>
      </c>
      <c r="AI1161" s="17">
        <v>0.35400261045429199</v>
      </c>
      <c r="AJ1161" s="17"/>
      <c r="AK1161" s="17">
        <v>0.33891542728992702</v>
      </c>
      <c r="AL1161" s="17">
        <v>0.394083629247724</v>
      </c>
      <c r="AM1161" s="17">
        <v>0.26393914741804297</v>
      </c>
      <c r="AN1161" s="17">
        <v>0.300389003607959</v>
      </c>
      <c r="AO1161" s="17">
        <v>0.28582165436240498</v>
      </c>
      <c r="AP1161" s="17">
        <v>0.29612547917807203</v>
      </c>
      <c r="AQ1161" s="17">
        <v>0.49277474284971501</v>
      </c>
      <c r="AR1161" s="17"/>
      <c r="AS1161" s="17">
        <v>0.511946895190035</v>
      </c>
      <c r="AT1161" s="17">
        <v>0.25349118063626402</v>
      </c>
      <c r="AU1161" s="17"/>
      <c r="AV1161" s="17">
        <v>0.42386006657535003</v>
      </c>
      <c r="AW1161" s="17">
        <v>0.64032558737684298</v>
      </c>
      <c r="AX1161" s="17">
        <v>0.51565757699090298</v>
      </c>
      <c r="AY1161" s="17"/>
      <c r="AZ1161" s="17">
        <v>0.52436005103748196</v>
      </c>
      <c r="BA1161" s="17">
        <v>0.31409088208324099</v>
      </c>
      <c r="BB1161" s="17"/>
      <c r="BC1161" s="17">
        <v>0.33985323685853902</v>
      </c>
      <c r="BD1161" s="17">
        <v>0.31363536108307899</v>
      </c>
      <c r="BE1161" s="17"/>
      <c r="BF1161" s="17">
        <v>0.32381009705825098</v>
      </c>
      <c r="BG1161" s="17">
        <v>0.27891425907030698</v>
      </c>
      <c r="BH1161" s="17"/>
      <c r="BI1161" s="17">
        <v>0.52455064799644902</v>
      </c>
      <c r="BJ1161" s="17">
        <v>0.27663532941683699</v>
      </c>
      <c r="BK1161" s="17"/>
      <c r="BL1161" s="17">
        <v>0.210679801364303</v>
      </c>
      <c r="BM1161" s="17">
        <v>0.36335387549352599</v>
      </c>
      <c r="BN1161" s="17">
        <v>0.56091234028524095</v>
      </c>
      <c r="BO1161" s="17">
        <v>0.52800031071040499</v>
      </c>
    </row>
    <row r="1162" spans="2:67" x14ac:dyDescent="0.35">
      <c r="B1162" t="s">
        <v>544</v>
      </c>
      <c r="C1162" s="17">
        <v>0.29877729864838298</v>
      </c>
      <c r="D1162" s="17">
        <v>0.36074186015080001</v>
      </c>
      <c r="E1162" s="17">
        <v>0.375935864883431</v>
      </c>
      <c r="F1162" s="17">
        <v>0.28827426500711201</v>
      </c>
      <c r="G1162" s="17">
        <v>0.12706068807021001</v>
      </c>
      <c r="H1162" s="17">
        <v>0.32154538740555799</v>
      </c>
      <c r="I1162" s="17">
        <v>0.62443997984238397</v>
      </c>
      <c r="J1162" s="17">
        <v>0.27882683304675399</v>
      </c>
      <c r="K1162" s="17">
        <v>1.7680254748959801E-3</v>
      </c>
      <c r="L1162" s="17">
        <v>0.31477105166104802</v>
      </c>
      <c r="M1162" s="17">
        <v>0.15202878570296</v>
      </c>
      <c r="N1162" s="17">
        <v>0.54414423745580498</v>
      </c>
      <c r="O1162" s="17">
        <v>0.96613286670571996</v>
      </c>
      <c r="P1162" s="17">
        <v>9.7996599040212101E-2</v>
      </c>
      <c r="Q1162" s="17">
        <v>0.208839992346493</v>
      </c>
      <c r="R1162" s="17">
        <v>0.34499189935144597</v>
      </c>
      <c r="S1162" s="17">
        <v>0.31640625866572702</v>
      </c>
      <c r="T1162" s="17"/>
      <c r="U1162" s="17">
        <v>0.31135852043015499</v>
      </c>
      <c r="V1162" s="17">
        <v>0.21950393489311701</v>
      </c>
      <c r="W1162" s="17">
        <v>0.32984220389407298</v>
      </c>
      <c r="X1162" s="17">
        <v>0.33823762547206399</v>
      </c>
      <c r="Y1162" s="17"/>
      <c r="Z1162" s="17">
        <v>0.30400923967106402</v>
      </c>
      <c r="AA1162" s="17">
        <v>0.34466736335544901</v>
      </c>
      <c r="AB1162" s="17">
        <v>0.27556940656048701</v>
      </c>
      <c r="AC1162" s="17">
        <v>0.41933103478269501</v>
      </c>
      <c r="AD1162" s="17">
        <v>0.15205630513823601</v>
      </c>
      <c r="AE1162" s="17">
        <v>3.0265896783071101E-2</v>
      </c>
      <c r="AF1162" s="17">
        <v>0.49968797000554099</v>
      </c>
      <c r="AG1162" s="17">
        <v>0.27742695888427299</v>
      </c>
      <c r="AH1162" s="17">
        <v>0.187432490493989</v>
      </c>
      <c r="AI1162" s="17">
        <v>0.354010850855771</v>
      </c>
      <c r="AJ1162" s="17"/>
      <c r="AK1162" s="17">
        <v>0.25092828768660302</v>
      </c>
      <c r="AL1162" s="17">
        <v>0.40947645049468301</v>
      </c>
      <c r="AM1162" s="17">
        <v>0.20295409126060501</v>
      </c>
      <c r="AN1162" s="17">
        <v>0.25988445204659799</v>
      </c>
      <c r="AO1162" s="17">
        <v>0.44804883621660502</v>
      </c>
      <c r="AP1162" s="17">
        <v>0.27977296941600899</v>
      </c>
      <c r="AQ1162" s="17">
        <v>0.47102318495766898</v>
      </c>
      <c r="AR1162" s="17"/>
      <c r="AS1162" s="17">
        <v>0.31673094390889001</v>
      </c>
      <c r="AT1162" s="17">
        <v>0.29209012918157701</v>
      </c>
      <c r="AU1162" s="17"/>
      <c r="AV1162" s="17">
        <v>0.215636266680654</v>
      </c>
      <c r="AW1162" s="17">
        <v>0.29759359401748398</v>
      </c>
      <c r="AX1162" s="17">
        <v>0.38269977214121598</v>
      </c>
      <c r="AY1162" s="17"/>
      <c r="AZ1162" s="17">
        <v>0.34605477929269801</v>
      </c>
      <c r="BA1162" s="17">
        <v>0.29652997660004399</v>
      </c>
      <c r="BB1162" s="17"/>
      <c r="BC1162" s="17">
        <v>0.28939869841371202</v>
      </c>
      <c r="BD1162" s="17">
        <v>0.30455742337771502</v>
      </c>
      <c r="BE1162" s="17"/>
      <c r="BF1162" s="17">
        <v>0.298620508001885</v>
      </c>
      <c r="BG1162" s="17">
        <v>0.33823762547206399</v>
      </c>
      <c r="BH1162" s="17"/>
      <c r="BI1162" s="17">
        <v>0.35864587582248802</v>
      </c>
      <c r="BJ1162" s="17">
        <v>0.28477334982911401</v>
      </c>
      <c r="BK1162" s="17"/>
      <c r="BL1162" s="17">
        <v>0.21134341059018899</v>
      </c>
      <c r="BM1162" s="17">
        <v>0.387797395176398</v>
      </c>
      <c r="BN1162" s="17">
        <v>0.30813601584695699</v>
      </c>
      <c r="BO1162" s="17">
        <v>0.45050510460497301</v>
      </c>
    </row>
    <row r="1163" spans="2:67" x14ac:dyDescent="0.35">
      <c r="B1163" t="s">
        <v>545</v>
      </c>
      <c r="C1163" s="17">
        <v>0.26209070912282301</v>
      </c>
      <c r="D1163" s="17">
        <v>0.25025281110620701</v>
      </c>
      <c r="E1163" s="17">
        <v>0.32219733976148002</v>
      </c>
      <c r="F1163" s="17">
        <v>0.22845696743076299</v>
      </c>
      <c r="G1163" s="17">
        <v>0.15089445225609599</v>
      </c>
      <c r="H1163" s="17">
        <v>0</v>
      </c>
      <c r="I1163" s="17">
        <v>0.47359331580555603</v>
      </c>
      <c r="J1163" s="17">
        <v>0.48592299290082103</v>
      </c>
      <c r="K1163" s="17">
        <v>0.115717250031608</v>
      </c>
      <c r="L1163" s="17">
        <v>7.9069677052609005E-2</v>
      </c>
      <c r="M1163" s="17">
        <v>0.18866235346278701</v>
      </c>
      <c r="N1163" s="17">
        <v>0.429781146646593</v>
      </c>
      <c r="O1163" s="17">
        <v>0.48406214637057698</v>
      </c>
      <c r="P1163" s="17">
        <v>0.19669569235558301</v>
      </c>
      <c r="Q1163" s="17">
        <v>0.23534044049960401</v>
      </c>
      <c r="R1163" s="17">
        <v>0.347576147262182</v>
      </c>
      <c r="S1163" s="17">
        <v>0.14986859941106201</v>
      </c>
      <c r="T1163" s="17"/>
      <c r="U1163" s="17">
        <v>0.26589390837786298</v>
      </c>
      <c r="V1163" s="17">
        <v>0.24091377308518</v>
      </c>
      <c r="W1163" s="17">
        <v>0.26014246501885002</v>
      </c>
      <c r="X1163" s="17">
        <v>0.23603143651380601</v>
      </c>
      <c r="Y1163" s="17"/>
      <c r="Z1163" s="17">
        <v>0.28019339608728899</v>
      </c>
      <c r="AA1163" s="17">
        <v>0.32571195451206603</v>
      </c>
      <c r="AB1163" s="17">
        <v>0.29064429155390897</v>
      </c>
      <c r="AC1163" s="17">
        <v>0.32443417159982502</v>
      </c>
      <c r="AD1163" s="17">
        <v>9.3617860455495805E-2</v>
      </c>
      <c r="AE1163" s="17">
        <v>5.4369051717628597E-2</v>
      </c>
      <c r="AF1163" s="17">
        <v>0.23020501505190299</v>
      </c>
      <c r="AG1163" s="17">
        <v>9.46690513404502E-2</v>
      </c>
      <c r="AH1163" s="17">
        <v>0.30225836515153898</v>
      </c>
      <c r="AI1163" s="17">
        <v>0.36120917681230602</v>
      </c>
      <c r="AJ1163" s="17"/>
      <c r="AK1163" s="17">
        <v>0.30843212120603097</v>
      </c>
      <c r="AL1163" s="17">
        <v>0.19484179029780799</v>
      </c>
      <c r="AM1163" s="17">
        <v>0.27305134916816598</v>
      </c>
      <c r="AN1163" s="17">
        <v>0.21791355296718601</v>
      </c>
      <c r="AO1163" s="17">
        <v>0.247334781088832</v>
      </c>
      <c r="AP1163" s="17">
        <v>0.20140067234572201</v>
      </c>
      <c r="AQ1163" s="17">
        <v>0.49123015942318998</v>
      </c>
      <c r="AR1163" s="17"/>
      <c r="AS1163" s="17">
        <v>0.37501374678944299</v>
      </c>
      <c r="AT1163" s="17">
        <v>0.22003042116312399</v>
      </c>
      <c r="AU1163" s="17"/>
      <c r="AV1163" s="17">
        <v>0.26387595391680901</v>
      </c>
      <c r="AW1163" s="17">
        <v>0.33448965317360602</v>
      </c>
      <c r="AX1163" s="17">
        <v>0.46079997866394801</v>
      </c>
      <c r="AY1163" s="17"/>
      <c r="AZ1163" s="17">
        <v>0.428654515273933</v>
      </c>
      <c r="BA1163" s="17">
        <v>0.25417314437704303</v>
      </c>
      <c r="BB1163" s="17"/>
      <c r="BC1163" s="17">
        <v>0.310501382183408</v>
      </c>
      <c r="BD1163" s="17">
        <v>0.23225472917705101</v>
      </c>
      <c r="BE1163" s="17"/>
      <c r="BF1163" s="17">
        <v>0.26219425236558203</v>
      </c>
      <c r="BG1163" s="17">
        <v>0.23603143651380601</v>
      </c>
      <c r="BH1163" s="17"/>
      <c r="BI1163" s="17">
        <v>0.39212316442224499</v>
      </c>
      <c r="BJ1163" s="17">
        <v>0.23167462217354801</v>
      </c>
      <c r="BK1163" s="17"/>
      <c r="BL1163" s="17">
        <v>0.19733942215528799</v>
      </c>
      <c r="BM1163" s="17">
        <v>0.29625196615781002</v>
      </c>
      <c r="BN1163" s="17">
        <v>0.33654656790127602</v>
      </c>
      <c r="BO1163" s="17">
        <v>0.52535528286107203</v>
      </c>
    </row>
    <row r="1164" spans="2:67" x14ac:dyDescent="0.35">
      <c r="B1164" t="s">
        <v>546</v>
      </c>
      <c r="C1164" s="17">
        <v>0.25154975029607801</v>
      </c>
      <c r="D1164" s="17">
        <v>0.18387240076411099</v>
      </c>
      <c r="E1164" s="17">
        <v>0.182103409185146</v>
      </c>
      <c r="F1164" s="17">
        <v>0.35859460781983798</v>
      </c>
      <c r="G1164" s="17">
        <v>0.14773497178675701</v>
      </c>
      <c r="H1164" s="17">
        <v>3.5363837783325698E-2</v>
      </c>
      <c r="I1164" s="17">
        <v>0.67317909277780796</v>
      </c>
      <c r="J1164" s="17">
        <v>0.18198702687854301</v>
      </c>
      <c r="K1164" s="17">
        <v>0.44169936861547199</v>
      </c>
      <c r="L1164" s="17">
        <v>0.37735947227220301</v>
      </c>
      <c r="M1164" s="17">
        <v>0.23419127504169299</v>
      </c>
      <c r="N1164" s="17">
        <v>0.46026002775964098</v>
      </c>
      <c r="O1164" s="17">
        <v>0.49850643047342502</v>
      </c>
      <c r="P1164" s="17">
        <v>0.10731639840521701</v>
      </c>
      <c r="Q1164" s="17">
        <v>0.25906410320388301</v>
      </c>
      <c r="R1164" s="17">
        <v>0.22207470088109801</v>
      </c>
      <c r="S1164" s="17">
        <v>0.19957689892511199</v>
      </c>
      <c r="T1164" s="17"/>
      <c r="U1164" s="17">
        <v>0.217062851804735</v>
      </c>
      <c r="V1164" s="17">
        <v>0.42033260968838998</v>
      </c>
      <c r="W1164" s="17">
        <v>0.42169924455604302</v>
      </c>
      <c r="X1164" s="17">
        <v>0.486354222819458</v>
      </c>
      <c r="Y1164" s="17"/>
      <c r="Z1164" s="17">
        <v>0.19527176763346099</v>
      </c>
      <c r="AA1164" s="17">
        <v>0.237199516350377</v>
      </c>
      <c r="AB1164" s="17">
        <v>0.355862453496885</v>
      </c>
      <c r="AC1164" s="17">
        <v>0.408120818552211</v>
      </c>
      <c r="AD1164" s="17">
        <v>0.25126407036072601</v>
      </c>
      <c r="AE1164" s="17">
        <v>0.19982842326164499</v>
      </c>
      <c r="AF1164" s="17">
        <v>0.76130446635071503</v>
      </c>
      <c r="AG1164" s="17">
        <v>0.49994398550959801</v>
      </c>
      <c r="AH1164" s="17">
        <v>0.28886377837457999</v>
      </c>
      <c r="AI1164" s="17">
        <v>0.52653507695177904</v>
      </c>
      <c r="AJ1164" s="17"/>
      <c r="AK1164" s="17">
        <v>0.23118392282673</v>
      </c>
      <c r="AL1164" s="17">
        <v>0.20343346003809301</v>
      </c>
      <c r="AM1164" s="17">
        <v>0.27918235630517602</v>
      </c>
      <c r="AN1164" s="17">
        <v>0.218919978183026</v>
      </c>
      <c r="AO1164" s="17">
        <v>0.326603035697907</v>
      </c>
      <c r="AP1164" s="17">
        <v>0.34177664882047698</v>
      </c>
      <c r="AQ1164" s="17">
        <v>0.40900542643528598</v>
      </c>
      <c r="AR1164" s="17"/>
      <c r="AS1164" s="17">
        <v>0.34780963003276899</v>
      </c>
      <c r="AT1164" s="17">
        <v>0.21569596576856501</v>
      </c>
      <c r="AU1164" s="17"/>
      <c r="AV1164" s="17">
        <v>0.378684389420746</v>
      </c>
      <c r="AW1164" s="17">
        <v>0.35512800411208301</v>
      </c>
      <c r="AX1164" s="17">
        <v>0.35433147596050601</v>
      </c>
      <c r="AY1164" s="17"/>
      <c r="AZ1164" s="17">
        <v>0.33190056555097802</v>
      </c>
      <c r="BA1164" s="17">
        <v>0.247730296377142</v>
      </c>
      <c r="BB1164" s="17"/>
      <c r="BC1164" s="17">
        <v>0.24126686761430699</v>
      </c>
      <c r="BD1164" s="17">
        <v>0.25788719330361798</v>
      </c>
      <c r="BE1164" s="17"/>
      <c r="BF1164" s="17">
        <v>0.25061678425116901</v>
      </c>
      <c r="BG1164" s="17">
        <v>0.486354222819458</v>
      </c>
      <c r="BH1164" s="17"/>
      <c r="BI1164" s="17">
        <v>0.43534782310488601</v>
      </c>
      <c r="BJ1164" s="17">
        <v>0.20855726699036001</v>
      </c>
      <c r="BK1164" s="17"/>
      <c r="BL1164" s="17">
        <v>0.15784390357650299</v>
      </c>
      <c r="BM1164" s="17">
        <v>0.28201026297710502</v>
      </c>
      <c r="BN1164" s="17">
        <v>0.44684884106594502</v>
      </c>
      <c r="BO1164" s="17">
        <v>0.59862914682710799</v>
      </c>
    </row>
    <row r="1165" spans="2:67" x14ac:dyDescent="0.35">
      <c r="B1165" t="s">
        <v>547</v>
      </c>
      <c r="C1165" s="17">
        <v>0.152772970356187</v>
      </c>
      <c r="D1165" s="17">
        <v>0.149337492227123</v>
      </c>
      <c r="E1165" s="17">
        <v>0.178750862649597</v>
      </c>
      <c r="F1165" s="17">
        <v>0.19290058848709701</v>
      </c>
      <c r="G1165" s="17">
        <v>0.177887696911321</v>
      </c>
      <c r="H1165" s="17">
        <v>2.4377970819849299E-3</v>
      </c>
      <c r="I1165" s="17">
        <v>0.105540485799094</v>
      </c>
      <c r="J1165" s="17">
        <v>9.4143603974143703E-2</v>
      </c>
      <c r="K1165" s="17">
        <v>2.6520382123439699E-3</v>
      </c>
      <c r="L1165" s="17">
        <v>0.34397447873167802</v>
      </c>
      <c r="M1165" s="17">
        <v>9.6833772454245806E-2</v>
      </c>
      <c r="N1165" s="17">
        <v>0.20662409104280999</v>
      </c>
      <c r="O1165" s="17">
        <v>0.48306643335285998</v>
      </c>
      <c r="P1165" s="17">
        <v>5.3451271401471198E-2</v>
      </c>
      <c r="Q1165" s="17">
        <v>0.202052886048837</v>
      </c>
      <c r="R1165" s="17">
        <v>8.8832222748597894E-2</v>
      </c>
      <c r="S1165" s="17">
        <v>8.5355000776318801E-2</v>
      </c>
      <c r="T1165" s="17"/>
      <c r="U1165" s="17">
        <v>0.13888953114955399</v>
      </c>
      <c r="V1165" s="17">
        <v>0.224356903277565</v>
      </c>
      <c r="W1165" s="17">
        <v>0.18797071904768201</v>
      </c>
      <c r="X1165" s="17">
        <v>0.29947307832770897</v>
      </c>
      <c r="Y1165" s="17"/>
      <c r="Z1165" s="17">
        <v>0.156402620981652</v>
      </c>
      <c r="AA1165" s="17">
        <v>0.14234711193390201</v>
      </c>
      <c r="AB1165" s="17">
        <v>0.15468731069279701</v>
      </c>
      <c r="AC1165" s="17">
        <v>0.115095609833537</v>
      </c>
      <c r="AD1165" s="17">
        <v>0.16542489889014</v>
      </c>
      <c r="AE1165" s="17">
        <v>0.121177654047018</v>
      </c>
      <c r="AF1165" s="17">
        <v>0.221927687005881</v>
      </c>
      <c r="AG1165" s="17">
        <v>0.25082167328354199</v>
      </c>
      <c r="AH1165" s="17">
        <v>0.316177270813777</v>
      </c>
      <c r="AI1165" s="17">
        <v>0.33168882738427002</v>
      </c>
      <c r="AJ1165" s="17"/>
      <c r="AK1165" s="17">
        <v>0.14968957833975599</v>
      </c>
      <c r="AL1165" s="17">
        <v>0.14032295673883699</v>
      </c>
      <c r="AM1165" s="17">
        <v>8.5882759875414699E-3</v>
      </c>
      <c r="AN1165" s="17">
        <v>8.4128270830470503E-2</v>
      </c>
      <c r="AO1165" s="17">
        <v>0.26617804966304898</v>
      </c>
      <c r="AP1165" s="17">
        <v>0.218621489125882</v>
      </c>
      <c r="AQ1165" s="17">
        <v>0.392261750001488</v>
      </c>
      <c r="AR1165" s="17"/>
      <c r="AS1165" s="17">
        <v>0.19310525522591601</v>
      </c>
      <c r="AT1165" s="17">
        <v>0.137750459885811</v>
      </c>
      <c r="AU1165" s="17"/>
      <c r="AV1165" s="17">
        <v>0.18329668117686501</v>
      </c>
      <c r="AW1165" s="17">
        <v>0.40692904268923302</v>
      </c>
      <c r="AX1165" s="17">
        <v>7.3341448282479696E-2</v>
      </c>
      <c r="AY1165" s="17"/>
      <c r="AZ1165" s="17">
        <v>0.43597033268907798</v>
      </c>
      <c r="BA1165" s="17">
        <v>0.139311261573724</v>
      </c>
      <c r="BB1165" s="17"/>
      <c r="BC1165" s="17">
        <v>0.19995920472317399</v>
      </c>
      <c r="BD1165" s="17">
        <v>0.12369162417188399</v>
      </c>
      <c r="BE1165" s="17"/>
      <c r="BF1165" s="17">
        <v>0.15219007592469999</v>
      </c>
      <c r="BG1165" s="17">
        <v>0.29947307832770897</v>
      </c>
      <c r="BH1165" s="17"/>
      <c r="BI1165" s="17">
        <v>0.230831218260589</v>
      </c>
      <c r="BJ1165" s="17">
        <v>0.134514248332509</v>
      </c>
      <c r="BK1165" s="17"/>
      <c r="BL1165" s="17">
        <v>8.4757977820560604E-2</v>
      </c>
      <c r="BM1165" s="17">
        <v>0.16765946372115101</v>
      </c>
      <c r="BN1165" s="17">
        <v>0.30596811544700198</v>
      </c>
      <c r="BO1165" s="17">
        <v>0.46043144249588502</v>
      </c>
    </row>
    <row r="1166" spans="2:67" x14ac:dyDescent="0.35">
      <c r="B1166" t="s">
        <v>105</v>
      </c>
      <c r="C1166" s="17">
        <v>1.43051163969367E-2</v>
      </c>
      <c r="D1166" s="17">
        <v>0</v>
      </c>
      <c r="E1166" s="17">
        <v>0</v>
      </c>
      <c r="F1166" s="17">
        <v>5.8193834691038698E-2</v>
      </c>
      <c r="G1166" s="17">
        <v>0</v>
      </c>
      <c r="H1166" s="17">
        <v>0</v>
      </c>
      <c r="I1166" s="17">
        <v>0</v>
      </c>
      <c r="J1166" s="17">
        <v>0</v>
      </c>
      <c r="K1166" s="17">
        <v>0</v>
      </c>
      <c r="L1166" s="17">
        <v>0</v>
      </c>
      <c r="M1166" s="17">
        <v>0</v>
      </c>
      <c r="N1166" s="17">
        <v>0</v>
      </c>
      <c r="O1166" s="17">
        <v>0</v>
      </c>
      <c r="P1166" s="17">
        <v>0.19358909256724799</v>
      </c>
      <c r="Q1166" s="17">
        <v>9.9329666450004794E-2</v>
      </c>
      <c r="R1166" s="17">
        <v>0</v>
      </c>
      <c r="S1166" s="17">
        <v>0</v>
      </c>
      <c r="T1166" s="17"/>
      <c r="U1166" s="17">
        <v>1.7190807090123199E-2</v>
      </c>
      <c r="V1166" s="17">
        <v>0</v>
      </c>
      <c r="W1166" s="17">
        <v>0</v>
      </c>
      <c r="X1166" s="17">
        <v>1.5921641577863301E-3</v>
      </c>
      <c r="Y1166" s="17"/>
      <c r="Z1166" s="17">
        <v>5.0229463629837901E-3</v>
      </c>
      <c r="AA1166" s="17">
        <v>1.4600237140795299E-2</v>
      </c>
      <c r="AB1166" s="17">
        <v>8.9483428899685094E-2</v>
      </c>
      <c r="AC1166" s="17">
        <v>0</v>
      </c>
      <c r="AD1166" s="17">
        <v>0</v>
      </c>
      <c r="AE1166" s="17">
        <v>0</v>
      </c>
      <c r="AF1166" s="17">
        <v>0</v>
      </c>
      <c r="AG1166" s="17">
        <v>0</v>
      </c>
      <c r="AH1166" s="17">
        <v>0</v>
      </c>
      <c r="AI1166" s="17">
        <v>1.7647188247766499E-3</v>
      </c>
      <c r="AJ1166" s="17"/>
      <c r="AK1166" s="17">
        <v>0</v>
      </c>
      <c r="AL1166" s="17">
        <v>0</v>
      </c>
      <c r="AM1166" s="17">
        <v>0</v>
      </c>
      <c r="AN1166" s="17">
        <v>3.86537451508231E-2</v>
      </c>
      <c r="AO1166" s="17">
        <v>2.6110050381908698E-2</v>
      </c>
      <c r="AP1166" s="17">
        <v>0</v>
      </c>
      <c r="AQ1166" s="17">
        <v>6.9980538412667495E-5</v>
      </c>
      <c r="AR1166" s="17"/>
      <c r="AS1166" s="17">
        <v>2.3218697566054199E-5</v>
      </c>
      <c r="AT1166" s="17">
        <v>1.9624675118160101E-2</v>
      </c>
      <c r="AU1166" s="17"/>
      <c r="AV1166" s="17">
        <v>7.7029774200250604E-5</v>
      </c>
      <c r="AW1166" s="17">
        <v>0</v>
      </c>
      <c r="AX1166" s="17">
        <v>0</v>
      </c>
      <c r="AY1166" s="17"/>
      <c r="AZ1166" s="17">
        <v>1.3886172693095201E-4</v>
      </c>
      <c r="BA1166" s="17">
        <v>1.4978505419118601E-2</v>
      </c>
      <c r="BB1166" s="17"/>
      <c r="BC1166" s="17">
        <v>7.9841593089515807E-3</v>
      </c>
      <c r="BD1166" s="17">
        <v>1.8200785202846501E-2</v>
      </c>
      <c r="BE1166" s="17"/>
      <c r="BF1166" s="17">
        <v>1.4355629714005299E-2</v>
      </c>
      <c r="BG1166" s="17">
        <v>1.5921641577863301E-3</v>
      </c>
      <c r="BH1166" s="17"/>
      <c r="BI1166" s="17">
        <v>3.3239735194791302E-5</v>
      </c>
      <c r="BJ1166" s="17">
        <v>1.76434725055967E-2</v>
      </c>
      <c r="BK1166" s="17"/>
      <c r="BL1166" s="17">
        <v>1.6813083824525399E-2</v>
      </c>
      <c r="BM1166" s="17">
        <v>1.18582066353662E-2</v>
      </c>
      <c r="BN1166" s="17">
        <v>1.5752629379570799E-2</v>
      </c>
      <c r="BO1166" s="17">
        <v>0</v>
      </c>
    </row>
    <row r="1167" spans="2:67" x14ac:dyDescent="0.35">
      <c r="B1167" t="s">
        <v>111</v>
      </c>
      <c r="C1167" s="17">
        <v>8.1857760243684199E-2</v>
      </c>
      <c r="D1167" s="17">
        <v>0.11689495210874599</v>
      </c>
      <c r="E1167" s="17">
        <v>4.8628296530860898E-2</v>
      </c>
      <c r="F1167" s="17">
        <v>5.8073635815005603E-2</v>
      </c>
      <c r="G1167" s="17">
        <v>0.14363979761059001</v>
      </c>
      <c r="H1167" s="17">
        <v>0</v>
      </c>
      <c r="I1167" s="17">
        <v>0</v>
      </c>
      <c r="J1167" s="17">
        <v>0.118768476828758</v>
      </c>
      <c r="K1167" s="17">
        <v>0</v>
      </c>
      <c r="L1167" s="17">
        <v>4.4052552703280397E-3</v>
      </c>
      <c r="M1167" s="17">
        <v>0.13620420425063101</v>
      </c>
      <c r="N1167" s="17">
        <v>0</v>
      </c>
      <c r="O1167" s="17">
        <v>0</v>
      </c>
      <c r="P1167" s="17">
        <v>9.6794546283623897E-2</v>
      </c>
      <c r="Q1167" s="17">
        <v>9.9329666450004794E-2</v>
      </c>
      <c r="R1167" s="17">
        <v>0.17213966074268799</v>
      </c>
      <c r="S1167" s="17">
        <v>0</v>
      </c>
      <c r="T1167" s="17"/>
      <c r="U1167" s="17">
        <v>9.4511597558992605E-2</v>
      </c>
      <c r="V1167" s="17">
        <v>1.7980119513985801E-2</v>
      </c>
      <c r="W1167" s="17">
        <v>3.0183403889453599E-2</v>
      </c>
      <c r="X1167" s="17">
        <v>6.7044163371306302E-3</v>
      </c>
      <c r="Y1167" s="17"/>
      <c r="Z1167" s="17">
        <v>8.7156528445911097E-2</v>
      </c>
      <c r="AA1167" s="17">
        <v>5.0109583367076098E-2</v>
      </c>
      <c r="AB1167" s="17">
        <v>0.127062674395439</v>
      </c>
      <c r="AC1167" s="17">
        <v>4.43654296645596E-2</v>
      </c>
      <c r="AD1167" s="17">
        <v>0</v>
      </c>
      <c r="AE1167" s="17">
        <v>1.9119715281894399E-4</v>
      </c>
      <c r="AF1167" s="17">
        <v>0</v>
      </c>
      <c r="AG1167" s="17">
        <v>0</v>
      </c>
      <c r="AH1167" s="17">
        <v>3.4995820575428299E-2</v>
      </c>
      <c r="AI1167" s="17">
        <v>3.6676028187171E-3</v>
      </c>
      <c r="AJ1167" s="17"/>
      <c r="AK1167" s="17">
        <v>9.1073520104293398E-2</v>
      </c>
      <c r="AL1167" s="17">
        <v>6.1737809510656501E-5</v>
      </c>
      <c r="AM1167" s="17">
        <v>6.6525749036555296E-2</v>
      </c>
      <c r="AN1167" s="17">
        <v>9.2001425381829302E-2</v>
      </c>
      <c r="AO1167" s="17">
        <v>8.8058790539387807E-5</v>
      </c>
      <c r="AP1167" s="17">
        <v>4.6169309338317401E-2</v>
      </c>
      <c r="AQ1167" s="17">
        <v>8.1275084011587104E-2</v>
      </c>
      <c r="AR1167" s="17"/>
      <c r="AS1167" s="17">
        <v>1.0927869265953999E-3</v>
      </c>
      <c r="AT1167" s="17">
        <v>0.111940178366398</v>
      </c>
      <c r="AU1167" s="17"/>
      <c r="AV1167" s="17">
        <v>1.54235403497127E-4</v>
      </c>
      <c r="AW1167" s="17">
        <v>0</v>
      </c>
      <c r="AX1167" s="17">
        <v>2.68025979709165E-3</v>
      </c>
      <c r="AY1167" s="17"/>
      <c r="AZ1167" s="17">
        <v>1.3525037777273099E-4</v>
      </c>
      <c r="BA1167" s="17">
        <v>8.5742417288948797E-2</v>
      </c>
      <c r="BB1167" s="17"/>
      <c r="BC1167" s="17">
        <v>5.1263547506967898E-2</v>
      </c>
      <c r="BD1167" s="17">
        <v>0.100713278251604</v>
      </c>
      <c r="BE1167" s="17"/>
      <c r="BF1167" s="17">
        <v>8.2156372605164105E-2</v>
      </c>
      <c r="BG1167" s="17">
        <v>6.7044163371306302E-3</v>
      </c>
      <c r="BH1167" s="17"/>
      <c r="BI1167" s="17">
        <v>3.4447882160307398E-2</v>
      </c>
      <c r="BJ1167" s="17">
        <v>9.2947476043620803E-2</v>
      </c>
      <c r="BK1167" s="17"/>
      <c r="BL1167" s="17">
        <v>0.15707546723309501</v>
      </c>
      <c r="BM1167" s="17">
        <v>1.8880356204279199E-2</v>
      </c>
      <c r="BN1167" s="17">
        <v>1.4441116789625601E-3</v>
      </c>
      <c r="BO1167" s="17">
        <v>0</v>
      </c>
    </row>
    <row r="1168" spans="2:67" x14ac:dyDescent="0.35">
      <c r="C1168" s="17"/>
      <c r="D1168" s="17"/>
      <c r="E1168" s="17"/>
      <c r="F1168" s="17"/>
      <c r="G1168" s="17"/>
      <c r="H1168" s="17"/>
      <c r="I1168" s="17"/>
      <c r="J1168" s="17"/>
      <c r="K1168" s="17"/>
      <c r="L1168" s="17"/>
      <c r="M1168" s="17"/>
      <c r="N1168" s="17"/>
      <c r="O1168" s="17"/>
      <c r="P1168" s="17"/>
      <c r="Q1168" s="17"/>
      <c r="R1168" s="17"/>
      <c r="S1168" s="17"/>
      <c r="T1168" s="17"/>
      <c r="U1168" s="17"/>
      <c r="V1168" s="17"/>
      <c r="W1168" s="17"/>
      <c r="X1168" s="17"/>
      <c r="Y1168" s="17"/>
      <c r="Z1168" s="17"/>
      <c r="AA1168" s="17"/>
      <c r="AB1168" s="17"/>
      <c r="AC1168" s="17"/>
      <c r="AD1168" s="17"/>
      <c r="AE1168" s="17"/>
      <c r="AF1168" s="17"/>
      <c r="AG1168" s="17"/>
      <c r="AH1168" s="17"/>
      <c r="AI1168" s="17"/>
      <c r="AJ1168" s="17"/>
      <c r="AK1168" s="17"/>
      <c r="AL1168" s="17"/>
      <c r="AM1168" s="17"/>
      <c r="AN1168" s="17"/>
      <c r="AO1168" s="17"/>
      <c r="AP1168" s="17"/>
      <c r="AQ1168" s="17"/>
      <c r="AR1168" s="17"/>
      <c r="AS1168" s="17"/>
      <c r="AT1168" s="17"/>
      <c r="AU1168" s="17"/>
      <c r="AV1168" s="17"/>
      <c r="AW1168" s="17"/>
      <c r="AX1168" s="17"/>
      <c r="AY1168" s="17"/>
      <c r="AZ1168" s="17"/>
      <c r="BA1168" s="17"/>
      <c r="BB1168" s="17"/>
      <c r="BC1168" s="17"/>
      <c r="BD1168" s="17"/>
      <c r="BE1168" s="17"/>
      <c r="BF1168" s="17"/>
      <c r="BG1168" s="17"/>
      <c r="BH1168" s="17"/>
      <c r="BI1168" s="17"/>
      <c r="BJ1168" s="17"/>
      <c r="BK1168" s="17"/>
      <c r="BL1168" s="17"/>
      <c r="BM1168" s="17"/>
      <c r="BN1168" s="17"/>
      <c r="BO1168" s="17"/>
    </row>
    <row r="1169" spans="2:67" x14ac:dyDescent="0.35">
      <c r="B1169" s="6" t="s">
        <v>549</v>
      </c>
      <c r="C1169" s="17"/>
      <c r="D1169" s="17"/>
      <c r="E1169" s="17"/>
      <c r="F1169" s="17"/>
      <c r="G1169" s="17"/>
      <c r="H1169" s="17"/>
      <c r="I1169" s="17"/>
      <c r="J1169" s="17"/>
      <c r="K1169" s="17"/>
      <c r="L1169" s="17"/>
      <c r="M1169" s="17"/>
      <c r="N1169" s="17"/>
      <c r="O1169" s="17"/>
      <c r="P1169" s="17"/>
      <c r="Q1169" s="17"/>
      <c r="R1169" s="17"/>
      <c r="S1169" s="17"/>
      <c r="T1169" s="17"/>
      <c r="U1169" s="17"/>
      <c r="V1169" s="17"/>
      <c r="W1169" s="17"/>
      <c r="X1169" s="17"/>
      <c r="Y1169" s="17"/>
      <c r="Z1169" s="17"/>
      <c r="AA1169" s="17"/>
      <c r="AB1169" s="17"/>
      <c r="AC1169" s="17"/>
      <c r="AD1169" s="17"/>
      <c r="AE1169" s="17"/>
      <c r="AF1169" s="17"/>
      <c r="AG1169" s="17"/>
      <c r="AH1169" s="17"/>
      <c r="AI1169" s="17"/>
      <c r="AJ1169" s="17"/>
      <c r="AK1169" s="17"/>
      <c r="AL1169" s="17"/>
      <c r="AM1169" s="17"/>
      <c r="AN1169" s="17"/>
      <c r="AO1169" s="17"/>
      <c r="AP1169" s="17"/>
      <c r="AQ1169" s="17"/>
      <c r="AR1169" s="17"/>
      <c r="AS1169" s="17"/>
      <c r="AT1169" s="17"/>
      <c r="AU1169" s="17"/>
      <c r="AV1169" s="17"/>
      <c r="AW1169" s="17"/>
      <c r="AX1169" s="17"/>
      <c r="AY1169" s="17"/>
      <c r="AZ1169" s="17"/>
      <c r="BA1169" s="17"/>
      <c r="BB1169" s="17"/>
      <c r="BC1169" s="17"/>
      <c r="BD1169" s="17"/>
      <c r="BE1169" s="17"/>
      <c r="BF1169" s="17"/>
      <c r="BG1169" s="17"/>
      <c r="BH1169" s="17"/>
      <c r="BI1169" s="17"/>
      <c r="BJ1169" s="17"/>
      <c r="BK1169" s="17"/>
      <c r="BL1169" s="17"/>
      <c r="BM1169" s="17"/>
      <c r="BN1169" s="17"/>
      <c r="BO1169" s="17"/>
    </row>
    <row r="1170" spans="2:67" x14ac:dyDescent="0.35">
      <c r="B1170" s="24" t="s">
        <v>85</v>
      </c>
      <c r="C1170" s="17"/>
      <c r="D1170" s="17"/>
      <c r="E1170" s="17"/>
      <c r="F1170" s="17"/>
      <c r="G1170" s="17"/>
      <c r="H1170" s="17"/>
      <c r="I1170" s="17"/>
      <c r="J1170" s="17"/>
      <c r="K1170" s="17"/>
      <c r="L1170" s="17"/>
      <c r="M1170" s="17"/>
      <c r="N1170" s="17"/>
      <c r="O1170" s="17"/>
      <c r="P1170" s="17"/>
      <c r="Q1170" s="17"/>
      <c r="R1170" s="17"/>
      <c r="S1170" s="17"/>
      <c r="T1170" s="17"/>
      <c r="U1170" s="17"/>
      <c r="V1170" s="17"/>
      <c r="W1170" s="17"/>
      <c r="X1170" s="17"/>
      <c r="Y1170" s="17"/>
      <c r="Z1170" s="17"/>
      <c r="AA1170" s="17"/>
      <c r="AB1170" s="17"/>
      <c r="AC1170" s="17"/>
      <c r="AD1170" s="17"/>
      <c r="AE1170" s="17"/>
      <c r="AF1170" s="17"/>
      <c r="AG1170" s="17"/>
      <c r="AH1170" s="17"/>
      <c r="AI1170" s="17"/>
      <c r="AJ1170" s="17"/>
      <c r="AK1170" s="17"/>
      <c r="AL1170" s="17"/>
      <c r="AM1170" s="17"/>
      <c r="AN1170" s="17"/>
      <c r="AO1170" s="17"/>
      <c r="AP1170" s="17"/>
      <c r="AQ1170" s="17"/>
      <c r="AR1170" s="17"/>
      <c r="AS1170" s="17"/>
      <c r="AT1170" s="17"/>
      <c r="AU1170" s="17"/>
      <c r="AV1170" s="17"/>
      <c r="AW1170" s="17"/>
      <c r="AX1170" s="17"/>
      <c r="AY1170" s="17"/>
      <c r="AZ1170" s="17"/>
      <c r="BA1170" s="17"/>
      <c r="BB1170" s="17"/>
      <c r="BC1170" s="17"/>
      <c r="BD1170" s="17"/>
      <c r="BE1170" s="17"/>
      <c r="BF1170" s="17"/>
      <c r="BG1170" s="17"/>
      <c r="BH1170" s="17"/>
      <c r="BI1170" s="17"/>
      <c r="BJ1170" s="17"/>
      <c r="BK1170" s="17"/>
      <c r="BL1170" s="17"/>
      <c r="BM1170" s="17"/>
      <c r="BN1170" s="17"/>
      <c r="BO1170" s="17"/>
    </row>
    <row r="1171" spans="2:67" x14ac:dyDescent="0.35">
      <c r="B1171" t="s">
        <v>547</v>
      </c>
      <c r="C1171" s="17">
        <v>0.37635605459072502</v>
      </c>
      <c r="D1171" s="17">
        <v>0.43669300114154602</v>
      </c>
      <c r="E1171" s="17">
        <v>0.39084802324496298</v>
      </c>
      <c r="F1171" s="17">
        <v>0.21188154477812501</v>
      </c>
      <c r="G1171" s="17">
        <v>0.23643720725135201</v>
      </c>
      <c r="H1171" s="17">
        <v>0.67845461259444195</v>
      </c>
      <c r="I1171" s="17">
        <v>2.2369244716862299E-2</v>
      </c>
      <c r="J1171" s="17">
        <v>0.51849384425963496</v>
      </c>
      <c r="K1171" s="17">
        <v>0.13030918249881601</v>
      </c>
      <c r="L1171" s="17">
        <v>0.143618918934378</v>
      </c>
      <c r="M1171" s="17">
        <v>0.41954571379127897</v>
      </c>
      <c r="N1171" s="17">
        <v>0.67697140135851097</v>
      </c>
      <c r="O1171" s="17">
        <v>1.6435710138281601E-2</v>
      </c>
      <c r="P1171" s="17">
        <v>0.32863413413750597</v>
      </c>
      <c r="Q1171" s="17">
        <v>0.25865292473721802</v>
      </c>
      <c r="R1171" s="17">
        <v>0.54285677071915495</v>
      </c>
      <c r="S1171" s="17">
        <v>0.48880701325027898</v>
      </c>
      <c r="T1171" s="17"/>
      <c r="U1171" s="17">
        <v>0.38843006113442902</v>
      </c>
      <c r="V1171" s="17">
        <v>0.31710348181254699</v>
      </c>
      <c r="W1171" s="17">
        <v>0.32447955125624001</v>
      </c>
      <c r="X1171" s="17">
        <v>0.257637217707127</v>
      </c>
      <c r="Y1171" s="17"/>
      <c r="Z1171" s="17">
        <v>0.35946649660618601</v>
      </c>
      <c r="AA1171" s="17">
        <v>0.46376324372790301</v>
      </c>
      <c r="AB1171" s="17">
        <v>0.491777631064024</v>
      </c>
      <c r="AC1171" s="17">
        <v>0.34330501423024401</v>
      </c>
      <c r="AD1171" s="17">
        <v>0.21233753274477599</v>
      </c>
      <c r="AE1171" s="17">
        <v>0.41677273599658499</v>
      </c>
      <c r="AF1171" s="17">
        <v>0.29985603990590098</v>
      </c>
      <c r="AG1171" s="17">
        <v>0.46735402469299098</v>
      </c>
      <c r="AH1171" s="17">
        <v>0.27602122458940598</v>
      </c>
      <c r="AI1171" s="17">
        <v>0.29414649971778301</v>
      </c>
      <c r="AJ1171" s="17"/>
      <c r="AK1171" s="17">
        <v>0.329396827496515</v>
      </c>
      <c r="AL1171" s="17">
        <v>0.309145246773879</v>
      </c>
      <c r="AM1171" s="17">
        <v>0.49938060784913602</v>
      </c>
      <c r="AN1171" s="17">
        <v>0.44441097752506398</v>
      </c>
      <c r="AO1171" s="17">
        <v>0.23528885169515701</v>
      </c>
      <c r="AP1171" s="17">
        <v>0.38188177768512799</v>
      </c>
      <c r="AQ1171" s="17">
        <v>0.38515669817909298</v>
      </c>
      <c r="AR1171" s="17"/>
      <c r="AS1171" s="17">
        <v>0.370049469761496</v>
      </c>
      <c r="AT1171" s="17">
        <v>0.37870505953640099</v>
      </c>
      <c r="AU1171" s="17"/>
      <c r="AV1171" s="17">
        <v>0.30171265340516101</v>
      </c>
      <c r="AW1171" s="17">
        <v>0.44550502110142298</v>
      </c>
      <c r="AX1171" s="17">
        <v>0.37183960369569502</v>
      </c>
      <c r="AY1171" s="17"/>
      <c r="AZ1171" s="17">
        <v>0.37030871498832801</v>
      </c>
      <c r="BA1171" s="17">
        <v>0.37664351321662998</v>
      </c>
      <c r="BB1171" s="17"/>
      <c r="BC1171" s="17">
        <v>0.30515330761299903</v>
      </c>
      <c r="BD1171" s="17">
        <v>0.42023901668573099</v>
      </c>
      <c r="BE1171" s="17"/>
      <c r="BF1171" s="17">
        <v>0.37682776896018899</v>
      </c>
      <c r="BG1171" s="17">
        <v>0.257637217707127</v>
      </c>
      <c r="BH1171" s="17"/>
      <c r="BI1171" s="17">
        <v>0.37938508087101303</v>
      </c>
      <c r="BJ1171" s="17">
        <v>0.37564753050340599</v>
      </c>
      <c r="BK1171" s="17"/>
      <c r="BL1171" s="17">
        <v>0.406456724183278</v>
      </c>
      <c r="BM1171" s="17">
        <v>0.35980736746345798</v>
      </c>
      <c r="BN1171" s="17">
        <v>0.34633008041001401</v>
      </c>
      <c r="BO1171" s="17">
        <v>0.18680725744776799</v>
      </c>
    </row>
    <row r="1172" spans="2:67" x14ac:dyDescent="0.35">
      <c r="B1172" t="s">
        <v>545</v>
      </c>
      <c r="C1172" s="17">
        <v>0.31913215042493098</v>
      </c>
      <c r="D1172" s="17">
        <v>0.28567375643353898</v>
      </c>
      <c r="E1172" s="17">
        <v>0.26718452462194903</v>
      </c>
      <c r="F1172" s="17">
        <v>0.28184129096275201</v>
      </c>
      <c r="G1172" s="17">
        <v>0.43840797090398298</v>
      </c>
      <c r="H1172" s="17">
        <v>0.35690922518888402</v>
      </c>
      <c r="I1172" s="17">
        <v>0.40502299202432401</v>
      </c>
      <c r="J1172" s="17">
        <v>0.154979395929317</v>
      </c>
      <c r="K1172" s="17">
        <v>0.85775092324631996</v>
      </c>
      <c r="L1172" s="17">
        <v>0.28859130885633899</v>
      </c>
      <c r="M1172" s="17">
        <v>0.34722202422697601</v>
      </c>
      <c r="N1172" s="17">
        <v>0.39720864964825697</v>
      </c>
      <c r="O1172" s="17">
        <v>0.49751071745570802</v>
      </c>
      <c r="P1172" s="17">
        <v>0.25886573674376501</v>
      </c>
      <c r="Q1172" s="17">
        <v>0.23153570888411101</v>
      </c>
      <c r="R1172" s="17">
        <v>0.430527296323237</v>
      </c>
      <c r="S1172" s="17">
        <v>0.53372514192321097</v>
      </c>
      <c r="T1172" s="17"/>
      <c r="U1172" s="17">
        <v>0.32012564681567302</v>
      </c>
      <c r="V1172" s="17">
        <v>0.32481837275472297</v>
      </c>
      <c r="W1172" s="17">
        <v>0.25242246170030203</v>
      </c>
      <c r="X1172" s="17">
        <v>0.27244475541430502</v>
      </c>
      <c r="Y1172" s="17"/>
      <c r="Z1172" s="17">
        <v>0.31252449349830902</v>
      </c>
      <c r="AA1172" s="17">
        <v>0.39305056884955603</v>
      </c>
      <c r="AB1172" s="17">
        <v>0.38039278494776002</v>
      </c>
      <c r="AC1172" s="17">
        <v>0.199808915877633</v>
      </c>
      <c r="AD1172" s="17">
        <v>0.28806092411148099</v>
      </c>
      <c r="AE1172" s="17">
        <v>0.37344407216518199</v>
      </c>
      <c r="AF1172" s="17">
        <v>0.35940879756413902</v>
      </c>
      <c r="AG1172" s="17">
        <v>0.36826594944603103</v>
      </c>
      <c r="AH1172" s="17">
        <v>0.31719049608823002</v>
      </c>
      <c r="AI1172" s="17">
        <v>0.231468678728562</v>
      </c>
      <c r="AJ1172" s="17"/>
      <c r="AK1172" s="17">
        <v>0.29815687834974403</v>
      </c>
      <c r="AL1172" s="17">
        <v>0.53707950168761598</v>
      </c>
      <c r="AM1172" s="17">
        <v>0.28194269937272898</v>
      </c>
      <c r="AN1172" s="17">
        <v>0.33923094117354502</v>
      </c>
      <c r="AO1172" s="17">
        <v>0.25256936921765</v>
      </c>
      <c r="AP1172" s="17">
        <v>0.21409098412119301</v>
      </c>
      <c r="AQ1172" s="17">
        <v>0.18729781741919199</v>
      </c>
      <c r="AR1172" s="17"/>
      <c r="AS1172" s="17">
        <v>0.24904242402718099</v>
      </c>
      <c r="AT1172" s="17">
        <v>0.34523837406380598</v>
      </c>
      <c r="AU1172" s="17"/>
      <c r="AV1172" s="17">
        <v>0.234194381291917</v>
      </c>
      <c r="AW1172" s="17">
        <v>0.23418995220493799</v>
      </c>
      <c r="AX1172" s="17">
        <v>0.267874199863263</v>
      </c>
      <c r="AY1172" s="17"/>
      <c r="AZ1172" s="17">
        <v>0.19096085376145</v>
      </c>
      <c r="BA1172" s="17">
        <v>0.325224737784294</v>
      </c>
      <c r="BB1172" s="17"/>
      <c r="BC1172" s="17">
        <v>0.216934678022213</v>
      </c>
      <c r="BD1172" s="17">
        <v>0.38211747048648498</v>
      </c>
      <c r="BE1172" s="17"/>
      <c r="BF1172" s="17">
        <v>0.31931765691806502</v>
      </c>
      <c r="BG1172" s="17">
        <v>0.27244475541430502</v>
      </c>
      <c r="BH1172" s="17"/>
      <c r="BI1172" s="17">
        <v>0.27346039128917998</v>
      </c>
      <c r="BJ1172" s="17">
        <v>0.32981530021088701</v>
      </c>
      <c r="BK1172" s="17"/>
      <c r="BL1172" s="17">
        <v>0.34782150201029999</v>
      </c>
      <c r="BM1172" s="17">
        <v>0.32466938524495698</v>
      </c>
      <c r="BN1172" s="17">
        <v>0.244741289926764</v>
      </c>
      <c r="BO1172" s="17">
        <v>0.15285815177126</v>
      </c>
    </row>
    <row r="1173" spans="2:67" x14ac:dyDescent="0.35">
      <c r="B1173" t="s">
        <v>544</v>
      </c>
      <c r="C1173" s="17">
        <v>0.28389066755951298</v>
      </c>
      <c r="D1173" s="17">
        <v>0.336302653511377</v>
      </c>
      <c r="E1173" s="17">
        <v>0.25614931605783497</v>
      </c>
      <c r="F1173" s="17">
        <v>0.15020038656439999</v>
      </c>
      <c r="G1173" s="17">
        <v>0.18419127872128299</v>
      </c>
      <c r="H1173" s="17">
        <v>0.32154538740555799</v>
      </c>
      <c r="I1173" s="17">
        <v>0.184363715136239</v>
      </c>
      <c r="J1173" s="17">
        <v>0.46951068690544501</v>
      </c>
      <c r="K1173" s="17">
        <v>0.54370869891731999</v>
      </c>
      <c r="L1173" s="17">
        <v>0.101968896359263</v>
      </c>
      <c r="M1173" s="17">
        <v>0.37162259590156499</v>
      </c>
      <c r="N1173" s="17">
        <v>0.245920995721083</v>
      </c>
      <c r="O1173" s="17">
        <v>1.54399971205648E-2</v>
      </c>
      <c r="P1173" s="17">
        <v>0.15585799088347099</v>
      </c>
      <c r="Q1173" s="17">
        <v>3.8841125348427902E-2</v>
      </c>
      <c r="R1173" s="17">
        <v>0.284469135138605</v>
      </c>
      <c r="S1173" s="17">
        <v>0.44775231260374698</v>
      </c>
      <c r="T1173" s="17"/>
      <c r="U1173" s="17">
        <v>0.278518509211928</v>
      </c>
      <c r="V1173" s="17">
        <v>0.325326110966905</v>
      </c>
      <c r="W1173" s="17">
        <v>0.228650336220277</v>
      </c>
      <c r="X1173" s="17">
        <v>0.22473073449415301</v>
      </c>
      <c r="Y1173" s="17"/>
      <c r="Z1173" s="17">
        <v>0.24976342634555301</v>
      </c>
      <c r="AA1173" s="17">
        <v>0.35518028784102401</v>
      </c>
      <c r="AB1173" s="17">
        <v>0.29137525213473298</v>
      </c>
      <c r="AC1173" s="17">
        <v>0.25300969698866699</v>
      </c>
      <c r="AD1173" s="17">
        <v>0.41031816313108499</v>
      </c>
      <c r="AE1173" s="17">
        <v>0.30232964725547901</v>
      </c>
      <c r="AF1173" s="17">
        <v>0.150390553475825</v>
      </c>
      <c r="AG1173" s="17">
        <v>0.50165514837482605</v>
      </c>
      <c r="AH1173" s="17">
        <v>0.580777416158479</v>
      </c>
      <c r="AI1173" s="17">
        <v>0.25200080686996801</v>
      </c>
      <c r="AJ1173" s="17"/>
      <c r="AK1173" s="17">
        <v>0.248358362982703</v>
      </c>
      <c r="AL1173" s="17">
        <v>0.25537374858978701</v>
      </c>
      <c r="AM1173" s="17">
        <v>0.41789629282417101</v>
      </c>
      <c r="AN1173" s="17">
        <v>0.30458202822025998</v>
      </c>
      <c r="AO1173" s="17">
        <v>0.16540127827475301</v>
      </c>
      <c r="AP1173" s="17">
        <v>0.27814117916175202</v>
      </c>
      <c r="AQ1173" s="17">
        <v>0.31770542339672903</v>
      </c>
      <c r="AR1173" s="17"/>
      <c r="AS1173" s="17">
        <v>0.33774093562683599</v>
      </c>
      <c r="AT1173" s="17">
        <v>0.26383313254787699</v>
      </c>
      <c r="AU1173" s="17"/>
      <c r="AV1173" s="17">
        <v>0.421813459734242</v>
      </c>
      <c r="AW1173" s="17">
        <v>0.36235176204214598</v>
      </c>
      <c r="AX1173" s="17">
        <v>0.26205094226258102</v>
      </c>
      <c r="AY1173" s="17"/>
      <c r="AZ1173" s="17">
        <v>0.43530831535306602</v>
      </c>
      <c r="BA1173" s="17">
        <v>0.276693071288379</v>
      </c>
      <c r="BB1173" s="17"/>
      <c r="BC1173" s="17">
        <v>0.26654373188080999</v>
      </c>
      <c r="BD1173" s="17">
        <v>0.29458175678239401</v>
      </c>
      <c r="BE1173" s="17"/>
      <c r="BF1173" s="17">
        <v>0.28412573211418701</v>
      </c>
      <c r="BG1173" s="17">
        <v>0.22473073449415301</v>
      </c>
      <c r="BH1173" s="17"/>
      <c r="BI1173" s="17">
        <v>0.30355489041440398</v>
      </c>
      <c r="BJ1173" s="17">
        <v>0.27929097965262101</v>
      </c>
      <c r="BK1173" s="17"/>
      <c r="BL1173" s="17">
        <v>0.30123633680431</v>
      </c>
      <c r="BM1173" s="17">
        <v>0.218958391688232</v>
      </c>
      <c r="BN1173" s="17">
        <v>0.426747694234273</v>
      </c>
      <c r="BO1173" s="17">
        <v>0.31001500403307403</v>
      </c>
    </row>
    <row r="1174" spans="2:67" x14ac:dyDescent="0.35">
      <c r="B1174" t="s">
        <v>546</v>
      </c>
      <c r="C1174" s="17">
        <v>0.26154769639152597</v>
      </c>
      <c r="D1174" s="17">
        <v>0.361624897424284</v>
      </c>
      <c r="E1174" s="17">
        <v>0.25900980867766099</v>
      </c>
      <c r="F1174" s="17">
        <v>0.19181879860279999</v>
      </c>
      <c r="G1174" s="17">
        <v>0.20511486499325399</v>
      </c>
      <c r="H1174" s="17">
        <v>0.32154538740555799</v>
      </c>
      <c r="I1174" s="17">
        <v>1.0874050090924899E-2</v>
      </c>
      <c r="J1174" s="17">
        <v>0.38964933137131302</v>
      </c>
      <c r="K1174" s="17">
        <v>0.54459271165476797</v>
      </c>
      <c r="L1174" s="17">
        <v>0.149833157904563</v>
      </c>
      <c r="M1174" s="17">
        <v>0.21606814197733101</v>
      </c>
      <c r="N1174" s="17">
        <v>0.38954590774832798</v>
      </c>
      <c r="O1174" s="17">
        <v>0</v>
      </c>
      <c r="P1174" s="17">
        <v>0.196896034481681</v>
      </c>
      <c r="Q1174" s="17">
        <v>0.328088589885285</v>
      </c>
      <c r="R1174" s="17">
        <v>0.172317805209205</v>
      </c>
      <c r="S1174" s="17">
        <v>0.448370141146893</v>
      </c>
      <c r="T1174" s="17"/>
      <c r="U1174" s="17">
        <v>0.28556916777826602</v>
      </c>
      <c r="V1174" s="17">
        <v>0.15251104506891</v>
      </c>
      <c r="W1174" s="17">
        <v>8.2400664819560293E-2</v>
      </c>
      <c r="X1174" s="17">
        <v>0.12438560766132099</v>
      </c>
      <c r="Y1174" s="17"/>
      <c r="Z1174" s="17">
        <v>0.3177625149537</v>
      </c>
      <c r="AA1174" s="17">
        <v>0.25210752829153499</v>
      </c>
      <c r="AB1174" s="17">
        <v>0.18541215609755199</v>
      </c>
      <c r="AC1174" s="17">
        <v>0.116688343463714</v>
      </c>
      <c r="AD1174" s="17">
        <v>0.13950619307475601</v>
      </c>
      <c r="AE1174" s="17">
        <v>0.18783583763837899</v>
      </c>
      <c r="AF1174" s="17">
        <v>6.3703356162359101E-2</v>
      </c>
      <c r="AG1174" s="17">
        <v>6.3461234694895299E-2</v>
      </c>
      <c r="AH1174" s="17">
        <v>0.1477647740411</v>
      </c>
      <c r="AI1174" s="17">
        <v>0.17303131450325501</v>
      </c>
      <c r="AJ1174" s="17"/>
      <c r="AK1174" s="17">
        <v>0.30711337376430298</v>
      </c>
      <c r="AL1174" s="17">
        <v>0.28984104287351597</v>
      </c>
      <c r="AM1174" s="17">
        <v>0.35301311484333298</v>
      </c>
      <c r="AN1174" s="17">
        <v>0.28117899374313399</v>
      </c>
      <c r="AO1174" s="17">
        <v>0.18009707837439801</v>
      </c>
      <c r="AP1174" s="17">
        <v>0.13230221771966799</v>
      </c>
      <c r="AQ1174" s="17">
        <v>0.13545373820196499</v>
      </c>
      <c r="AR1174" s="17"/>
      <c r="AS1174" s="17">
        <v>0.20104071246389901</v>
      </c>
      <c r="AT1174" s="17">
        <v>0.28408464917065901</v>
      </c>
      <c r="AU1174" s="17"/>
      <c r="AV1174" s="17">
        <v>0.279393607531008</v>
      </c>
      <c r="AW1174" s="17">
        <v>0.15280615463229899</v>
      </c>
      <c r="AX1174" s="17">
        <v>0.15857832570932201</v>
      </c>
      <c r="AY1174" s="17"/>
      <c r="AZ1174" s="17">
        <v>0.19801018234989201</v>
      </c>
      <c r="BA1174" s="17">
        <v>0.26456793465838002</v>
      </c>
      <c r="BB1174" s="17"/>
      <c r="BC1174" s="17">
        <v>0.21999886511337599</v>
      </c>
      <c r="BD1174" s="17">
        <v>0.28715465490734199</v>
      </c>
      <c r="BE1174" s="17"/>
      <c r="BF1174" s="17">
        <v>0.26209269270296298</v>
      </c>
      <c r="BG1174" s="17">
        <v>0.12438560766132099</v>
      </c>
      <c r="BH1174" s="17"/>
      <c r="BI1174" s="17">
        <v>0.19202262560814601</v>
      </c>
      <c r="BJ1174" s="17">
        <v>0.27781041013658597</v>
      </c>
      <c r="BK1174" s="17"/>
      <c r="BL1174" s="17">
        <v>0.30546180359490899</v>
      </c>
      <c r="BM1174" s="17">
        <v>0.252373977203879</v>
      </c>
      <c r="BN1174" s="17">
        <v>0.16462586603051599</v>
      </c>
      <c r="BO1174" s="17">
        <v>1.3918492537438799E-2</v>
      </c>
    </row>
    <row r="1175" spans="2:67" x14ac:dyDescent="0.35">
      <c r="B1175" t="s">
        <v>543</v>
      </c>
      <c r="C1175" s="17">
        <v>0.210155489921348</v>
      </c>
      <c r="D1175" s="17">
        <v>0.19356048624080799</v>
      </c>
      <c r="E1175" s="17">
        <v>0.178729334654575</v>
      </c>
      <c r="F1175" s="17">
        <v>0.21212194253019101</v>
      </c>
      <c r="G1175" s="17">
        <v>0.29067299911722699</v>
      </c>
      <c r="H1175" s="17">
        <v>0.319107590323573</v>
      </c>
      <c r="I1175" s="17">
        <v>0.62568226891240897</v>
      </c>
      <c r="J1175" s="17">
        <v>7.7042856609716201E-2</v>
      </c>
      <c r="K1175" s="17">
        <v>0.427991448885712</v>
      </c>
      <c r="L1175" s="17">
        <v>6.7904701306030907E-2</v>
      </c>
      <c r="M1175" s="17">
        <v>0.21847038334973701</v>
      </c>
      <c r="N1175" s="17">
        <v>0.31161394793346803</v>
      </c>
      <c r="O1175" s="17">
        <v>1.54399971205648E-2</v>
      </c>
      <c r="P1175" s="17">
        <v>0.323622987317424</v>
      </c>
      <c r="Q1175" s="17">
        <v>0.13261722090077099</v>
      </c>
      <c r="R1175" s="17">
        <v>0.17213966074268799</v>
      </c>
      <c r="S1175" s="17">
        <v>0.38447437105529603</v>
      </c>
      <c r="T1175" s="17"/>
      <c r="U1175" s="17">
        <v>0.21056470209176101</v>
      </c>
      <c r="V1175" s="17">
        <v>0.20372390318269001</v>
      </c>
      <c r="W1175" s="17">
        <v>0.23159173994403501</v>
      </c>
      <c r="X1175" s="17">
        <v>0.23785386596622399</v>
      </c>
      <c r="Y1175" s="17"/>
      <c r="Z1175" s="17">
        <v>0.20309068972536001</v>
      </c>
      <c r="AA1175" s="17">
        <v>0.24795629913932499</v>
      </c>
      <c r="AB1175" s="17">
        <v>0.265030132761291</v>
      </c>
      <c r="AC1175" s="17">
        <v>0.17035969323660299</v>
      </c>
      <c r="AD1175" s="17">
        <v>0.18640941941873401</v>
      </c>
      <c r="AE1175" s="17">
        <v>0.224490323662977</v>
      </c>
      <c r="AF1175" s="17">
        <v>0.37287626792186801</v>
      </c>
      <c r="AG1175" s="17">
        <v>0.284951811368856</v>
      </c>
      <c r="AH1175" s="17">
        <v>0.100888973423163</v>
      </c>
      <c r="AI1175" s="17">
        <v>0.164799032278171</v>
      </c>
      <c r="AJ1175" s="17"/>
      <c r="AK1175" s="17">
        <v>0.18654614683003401</v>
      </c>
      <c r="AL1175" s="17">
        <v>0.31543066311691298</v>
      </c>
      <c r="AM1175" s="17">
        <v>0.174183281992324</v>
      </c>
      <c r="AN1175" s="17">
        <v>0.24414588207378499</v>
      </c>
      <c r="AO1175" s="17">
        <v>0.188063818508347</v>
      </c>
      <c r="AP1175" s="17">
        <v>9.3329361082911594E-2</v>
      </c>
      <c r="AQ1175" s="17">
        <v>0.143349851583814</v>
      </c>
      <c r="AR1175" s="17"/>
      <c r="AS1175" s="17">
        <v>0.12251766576510301</v>
      </c>
      <c r="AT1175" s="17">
        <v>0.242797829308776</v>
      </c>
      <c r="AU1175" s="17"/>
      <c r="AV1175" s="17">
        <v>0.14540264704633599</v>
      </c>
      <c r="AW1175" s="17">
        <v>7.4000328427703696E-2</v>
      </c>
      <c r="AX1175" s="17">
        <v>0.121090073918801</v>
      </c>
      <c r="AY1175" s="17"/>
      <c r="AZ1175" s="17">
        <v>9.9660310828229307E-2</v>
      </c>
      <c r="BA1175" s="17">
        <v>0.21540784789023701</v>
      </c>
      <c r="BB1175" s="17"/>
      <c r="BC1175" s="17">
        <v>0.18293537300965701</v>
      </c>
      <c r="BD1175" s="17">
        <v>0.22693151906852499</v>
      </c>
      <c r="BE1175" s="17"/>
      <c r="BF1175" s="17">
        <v>0.21004543390720401</v>
      </c>
      <c r="BG1175" s="17">
        <v>0.23785386596622399</v>
      </c>
      <c r="BH1175" s="17"/>
      <c r="BI1175" s="17">
        <v>8.3545091879429198E-2</v>
      </c>
      <c r="BJ1175" s="17">
        <v>0.23977111831702699</v>
      </c>
      <c r="BK1175" s="17"/>
      <c r="BL1175" s="17">
        <v>0.24495121823741101</v>
      </c>
      <c r="BM1175" s="17">
        <v>0.21035842184372799</v>
      </c>
      <c r="BN1175" s="17">
        <v>0.106433588440282</v>
      </c>
      <c r="BO1175" s="17">
        <v>0.16522259641930501</v>
      </c>
    </row>
    <row r="1176" spans="2:67" x14ac:dyDescent="0.35">
      <c r="B1176" t="s">
        <v>542</v>
      </c>
      <c r="C1176" s="17">
        <v>0.113586465821884</v>
      </c>
      <c r="D1176" s="17">
        <v>0.15806388367529101</v>
      </c>
      <c r="E1176" s="17">
        <v>6.5427953665208802E-2</v>
      </c>
      <c r="F1176" s="17">
        <v>0.13434615716796</v>
      </c>
      <c r="G1176" s="17">
        <v>3.0854495404685E-2</v>
      </c>
      <c r="H1176" s="17">
        <v>0.35447142810689902</v>
      </c>
      <c r="I1176" s="17">
        <v>1.0874050090924899E-2</v>
      </c>
      <c r="J1176" s="17">
        <v>3.9971620025963502E-2</v>
      </c>
      <c r="K1176" s="17">
        <v>0.427991448885712</v>
      </c>
      <c r="L1176" s="17">
        <v>0.18912871527375499</v>
      </c>
      <c r="M1176" s="17">
        <v>0.118159671077861</v>
      </c>
      <c r="N1176" s="17">
        <v>0.17785570194838701</v>
      </c>
      <c r="O1176" s="17">
        <v>9.9571301771683805E-4</v>
      </c>
      <c r="P1176" s="17">
        <v>0.100101488198057</v>
      </c>
      <c r="Q1176" s="17">
        <v>0.1025176303655</v>
      </c>
      <c r="R1176" s="17">
        <v>0.109567082018663</v>
      </c>
      <c r="S1176" s="17">
        <v>0</v>
      </c>
      <c r="T1176" s="17"/>
      <c r="U1176" s="17">
        <v>0.115366104775128</v>
      </c>
      <c r="V1176" s="17">
        <v>0.102010924362037</v>
      </c>
      <c r="W1176" s="17">
        <v>0.118293830980466</v>
      </c>
      <c r="X1176" s="17">
        <v>0.130486784428408</v>
      </c>
      <c r="Y1176" s="17"/>
      <c r="Z1176" s="17">
        <v>0.11489914440238</v>
      </c>
      <c r="AA1176" s="17">
        <v>9.1553826505354596E-2</v>
      </c>
      <c r="AB1176" s="17">
        <v>0.23430939622505401</v>
      </c>
      <c r="AC1176" s="17">
        <v>4.61429197107944E-2</v>
      </c>
      <c r="AD1176" s="17">
        <v>8.9655009613736E-2</v>
      </c>
      <c r="AE1176" s="17">
        <v>9.8094685591123304E-2</v>
      </c>
      <c r="AF1176" s="17">
        <v>0.249829882857346</v>
      </c>
      <c r="AG1176" s="17">
        <v>8.6896875929804801E-2</v>
      </c>
      <c r="AH1176" s="17">
        <v>9.5753417849674505E-2</v>
      </c>
      <c r="AI1176" s="17">
        <v>0.101620740897364</v>
      </c>
      <c r="AJ1176" s="17"/>
      <c r="AK1176" s="17">
        <v>0.136629759342937</v>
      </c>
      <c r="AL1176" s="17">
        <v>0.19258249551167</v>
      </c>
      <c r="AM1176" s="17">
        <v>5.0425000777652898E-2</v>
      </c>
      <c r="AN1176" s="17">
        <v>9.3643308570101294E-2</v>
      </c>
      <c r="AO1176" s="17">
        <v>0.14011111019756101</v>
      </c>
      <c r="AP1176" s="17">
        <v>0.108120922408426</v>
      </c>
      <c r="AQ1176" s="17">
        <v>0.10301931308036</v>
      </c>
      <c r="AR1176" s="17"/>
      <c r="AS1176" s="17">
        <v>0.131887101009732</v>
      </c>
      <c r="AT1176" s="17">
        <v>0.10677005349582901</v>
      </c>
      <c r="AU1176" s="17"/>
      <c r="AV1176" s="17">
        <v>0.14083557723549001</v>
      </c>
      <c r="AW1176" s="17">
        <v>3.5578995611983799E-2</v>
      </c>
      <c r="AX1176" s="17">
        <v>0.19701020598895999</v>
      </c>
      <c r="AY1176" s="17"/>
      <c r="AZ1176" s="17">
        <v>0.130307068879157</v>
      </c>
      <c r="BA1176" s="17">
        <v>0.112791656551169</v>
      </c>
      <c r="BB1176" s="17"/>
      <c r="BC1176" s="17">
        <v>8.9129125068058299E-2</v>
      </c>
      <c r="BD1176" s="17">
        <v>0.128659768507531</v>
      </c>
      <c r="BE1176" s="17"/>
      <c r="BF1176" s="17">
        <v>0.11351931453111599</v>
      </c>
      <c r="BG1176" s="17">
        <v>0.130486784428408</v>
      </c>
      <c r="BH1176" s="17"/>
      <c r="BI1176" s="17">
        <v>6.7635622690440406E-2</v>
      </c>
      <c r="BJ1176" s="17">
        <v>0.124334896564503</v>
      </c>
      <c r="BK1176" s="17"/>
      <c r="BL1176" s="17">
        <v>0.101133110957185</v>
      </c>
      <c r="BM1176" s="17">
        <v>0.129453334269442</v>
      </c>
      <c r="BN1176" s="17">
        <v>0.131981019416859</v>
      </c>
      <c r="BO1176" s="17">
        <v>5.3806643151030299E-3</v>
      </c>
    </row>
    <row r="1177" spans="2:67" x14ac:dyDescent="0.35">
      <c r="B1177" t="s">
        <v>539</v>
      </c>
      <c r="C1177" s="17">
        <v>8.8620243732407206E-2</v>
      </c>
      <c r="D1177" s="17">
        <v>0.140535443540768</v>
      </c>
      <c r="E1177" s="17">
        <v>3.6313815498174397E-2</v>
      </c>
      <c r="F1177" s="17">
        <v>0.19566671875358499</v>
      </c>
      <c r="G1177" s="17">
        <v>3.0854495404685E-2</v>
      </c>
      <c r="H1177" s="17">
        <v>0</v>
      </c>
      <c r="I1177" s="17">
        <v>1.0874050090924899E-2</v>
      </c>
      <c r="J1177" s="17">
        <v>6.6160405797237906E-2</v>
      </c>
      <c r="K1177" s="17">
        <v>2.5647813984624099E-2</v>
      </c>
      <c r="L1177" s="17">
        <v>0.22509186282063601</v>
      </c>
      <c r="M1177" s="17">
        <v>0.107396367415607</v>
      </c>
      <c r="N1177" s="17">
        <v>0.108631457441804</v>
      </c>
      <c r="O1177" s="17">
        <v>2.9871390531505202E-3</v>
      </c>
      <c r="P1177" s="17">
        <v>6.4135417027678301E-3</v>
      </c>
      <c r="Q1177" s="17">
        <v>2.0558923333234401E-4</v>
      </c>
      <c r="R1177" s="17">
        <v>1.78144466517421E-4</v>
      </c>
      <c r="S1177" s="17">
        <v>0</v>
      </c>
      <c r="T1177" s="17"/>
      <c r="U1177" s="17">
        <v>9.3433381829763601E-2</v>
      </c>
      <c r="V1177" s="17">
        <v>4.39474855155794E-2</v>
      </c>
      <c r="W1177" s="17">
        <v>0.19203012379245901</v>
      </c>
      <c r="X1177" s="17">
        <v>0.11693405528577799</v>
      </c>
      <c r="Y1177" s="17"/>
      <c r="Z1177" s="17">
        <v>8.2048384482088399E-2</v>
      </c>
      <c r="AA1177" s="17">
        <v>5.8095800799977601E-2</v>
      </c>
      <c r="AB1177" s="17">
        <v>0.12912743212560501</v>
      </c>
      <c r="AC1177" s="17">
        <v>5.16241966547141E-2</v>
      </c>
      <c r="AD1177" s="17">
        <v>4.1865758100417899E-2</v>
      </c>
      <c r="AE1177" s="17">
        <v>5.4720790083062201E-2</v>
      </c>
      <c r="AF1177" s="17">
        <v>2.6314978637669101E-2</v>
      </c>
      <c r="AG1177" s="17">
        <v>3.8932243240902997E-2</v>
      </c>
      <c r="AH1177" s="17">
        <v>4.5361919692570397E-2</v>
      </c>
      <c r="AI1177" s="17">
        <v>0.20211248639308799</v>
      </c>
      <c r="AJ1177" s="17"/>
      <c r="AK1177" s="17">
        <v>5.66114236667579E-2</v>
      </c>
      <c r="AL1177" s="17">
        <v>0.108374060145037</v>
      </c>
      <c r="AM1177" s="17">
        <v>3.2997665106609203E-2</v>
      </c>
      <c r="AN1177" s="17">
        <v>9.4988232004505901E-2</v>
      </c>
      <c r="AO1177" s="17">
        <v>0.151891915351338</v>
      </c>
      <c r="AP1177" s="17">
        <v>0.14801856885814199</v>
      </c>
      <c r="AQ1177" s="17">
        <v>6.0474564387322599E-2</v>
      </c>
      <c r="AR1177" s="17"/>
      <c r="AS1177" s="17">
        <v>7.1548986777384402E-2</v>
      </c>
      <c r="AT1177" s="17">
        <v>9.4978751245126405E-2</v>
      </c>
      <c r="AU1177" s="17"/>
      <c r="AV1177" s="17">
        <v>6.0271511970787797E-2</v>
      </c>
      <c r="AW1177" s="17">
        <v>1.9487573485072102E-2</v>
      </c>
      <c r="AX1177" s="17">
        <v>0.12329915996006501</v>
      </c>
      <c r="AY1177" s="17"/>
      <c r="AZ1177" s="17">
        <v>1.37380244491094E-2</v>
      </c>
      <c r="BA1177" s="17">
        <v>9.2179749444862596E-2</v>
      </c>
      <c r="BB1177" s="17"/>
      <c r="BC1177" s="17">
        <v>8.1382277418726806E-2</v>
      </c>
      <c r="BD1177" s="17">
        <v>9.3081074456922999E-2</v>
      </c>
      <c r="BE1177" s="17"/>
      <c r="BF1177" s="17">
        <v>8.8507742362661596E-2</v>
      </c>
      <c r="BG1177" s="17">
        <v>0.11693405528577799</v>
      </c>
      <c r="BH1177" s="17"/>
      <c r="BI1177" s="17">
        <v>8.4630239307678795E-2</v>
      </c>
      <c r="BJ1177" s="17">
        <v>8.9553551661039899E-2</v>
      </c>
      <c r="BK1177" s="17"/>
      <c r="BL1177" s="17">
        <v>9.0323183072755706E-2</v>
      </c>
      <c r="BM1177" s="17">
        <v>9.1134673584009396E-2</v>
      </c>
      <c r="BN1177" s="17">
        <v>6.4541470449099594E-2</v>
      </c>
      <c r="BO1177" s="17">
        <v>0.149085079287817</v>
      </c>
    </row>
    <row r="1178" spans="2:67" x14ac:dyDescent="0.35">
      <c r="B1178" t="s">
        <v>540</v>
      </c>
      <c r="C1178" s="17">
        <v>7.0499940029199806E-2</v>
      </c>
      <c r="D1178" s="17">
        <v>8.2318345981895705E-2</v>
      </c>
      <c r="E1178" s="17">
        <v>4.7978407490598E-2</v>
      </c>
      <c r="F1178" s="17">
        <v>0.11722906151430899</v>
      </c>
      <c r="G1178" s="17">
        <v>0.14703320150663601</v>
      </c>
      <c r="H1178" s="17">
        <v>0.319107590323573</v>
      </c>
      <c r="I1178" s="17">
        <v>3.1057226750625302E-3</v>
      </c>
      <c r="J1178" s="17">
        <v>1.08824508124783E-2</v>
      </c>
      <c r="K1178" s="17">
        <v>0.42710743614826402</v>
      </c>
      <c r="L1178" s="17">
        <v>8.2777613246113504E-2</v>
      </c>
      <c r="M1178" s="17">
        <v>4.88567918267791E-2</v>
      </c>
      <c r="N1178" s="17">
        <v>0.16330604501575399</v>
      </c>
      <c r="O1178" s="17">
        <v>0</v>
      </c>
      <c r="P1178" s="17">
        <v>6.01026378294095E-4</v>
      </c>
      <c r="Q1178" s="17">
        <v>0.20164170758217301</v>
      </c>
      <c r="R1178" s="17">
        <v>0</v>
      </c>
      <c r="S1178" s="17">
        <v>4.0436872103386798E-2</v>
      </c>
      <c r="T1178" s="17"/>
      <c r="U1178" s="17">
        <v>6.5272924054468606E-2</v>
      </c>
      <c r="V1178" s="17">
        <v>9.1635363827764396E-2</v>
      </c>
      <c r="W1178" s="17">
        <v>0.125247397040119</v>
      </c>
      <c r="X1178" s="17">
        <v>0.10693109485916499</v>
      </c>
      <c r="Y1178" s="17"/>
      <c r="Z1178" s="17">
        <v>9.7967928249621403E-2</v>
      </c>
      <c r="AA1178" s="17">
        <v>3.9506151260725798E-2</v>
      </c>
      <c r="AB1178" s="17">
        <v>8.5754985888437399E-2</v>
      </c>
      <c r="AC1178" s="17">
        <v>5.9577280195618802E-2</v>
      </c>
      <c r="AD1178" s="17">
        <v>2.7700120528914102E-2</v>
      </c>
      <c r="AE1178" s="17">
        <v>2.8804876748448199E-2</v>
      </c>
      <c r="AF1178" s="17">
        <v>2.9218759917439899E-2</v>
      </c>
      <c r="AG1178" s="17">
        <v>4.5271191246724997E-2</v>
      </c>
      <c r="AH1178" s="17">
        <v>9.5162531031068004E-2</v>
      </c>
      <c r="AI1178" s="17">
        <v>4.89896039437226E-2</v>
      </c>
      <c r="AJ1178" s="17"/>
      <c r="AK1178" s="17">
        <v>7.0547847470930902E-2</v>
      </c>
      <c r="AL1178" s="17">
        <v>0.103247142887588</v>
      </c>
      <c r="AM1178" s="17">
        <v>9.7387532824839404E-2</v>
      </c>
      <c r="AN1178" s="17">
        <v>6.8888830860786399E-2</v>
      </c>
      <c r="AO1178" s="17">
        <v>5.8297275455934203E-2</v>
      </c>
      <c r="AP1178" s="17">
        <v>6.2494351762187404E-3</v>
      </c>
      <c r="AQ1178" s="17">
        <v>4.1105571104529899E-2</v>
      </c>
      <c r="AR1178" s="17"/>
      <c r="AS1178" s="17">
        <v>9.9095575897437602E-2</v>
      </c>
      <c r="AT1178" s="17">
        <v>5.9848963011032603E-2</v>
      </c>
      <c r="AU1178" s="17"/>
      <c r="AV1178" s="17">
        <v>0.12690779004286201</v>
      </c>
      <c r="AW1178" s="17">
        <v>0.156253066515749</v>
      </c>
      <c r="AX1178" s="17">
        <v>4.8421058406792297E-2</v>
      </c>
      <c r="AY1178" s="17"/>
      <c r="AZ1178" s="17">
        <v>0.19765627060409999</v>
      </c>
      <c r="BA1178" s="17">
        <v>6.4455598803896605E-2</v>
      </c>
      <c r="BB1178" s="17"/>
      <c r="BC1178" s="17">
        <v>5.76869358714018E-2</v>
      </c>
      <c r="BD1178" s="17">
        <v>7.8396722100763705E-2</v>
      </c>
      <c r="BE1178" s="17"/>
      <c r="BF1178" s="17">
        <v>7.0355185416700605E-2</v>
      </c>
      <c r="BG1178" s="17">
        <v>0.10693109485916499</v>
      </c>
      <c r="BH1178" s="17"/>
      <c r="BI1178" s="17">
        <v>9.4202391674112901E-2</v>
      </c>
      <c r="BJ1178" s="17">
        <v>6.4955663959947701E-2</v>
      </c>
      <c r="BK1178" s="17"/>
      <c r="BL1178" s="17">
        <v>7.2317530752814593E-2</v>
      </c>
      <c r="BM1178" s="17">
        <v>4.8779387984168303E-2</v>
      </c>
      <c r="BN1178" s="17">
        <v>0.100486938098498</v>
      </c>
      <c r="BO1178" s="17">
        <v>0.28006358772936202</v>
      </c>
    </row>
    <row r="1179" spans="2:67" x14ac:dyDescent="0.35">
      <c r="B1179" t="s">
        <v>538</v>
      </c>
      <c r="C1179" s="17">
        <v>5.9072260271812199E-2</v>
      </c>
      <c r="D1179" s="17">
        <v>3.55848510348198E-2</v>
      </c>
      <c r="E1179" s="17">
        <v>2.8363599899211001E-2</v>
      </c>
      <c r="F1179" s="17">
        <v>0.17866982197596801</v>
      </c>
      <c r="G1179" s="17">
        <v>0.22650629811863801</v>
      </c>
      <c r="H1179" s="17">
        <v>0.319107590323573</v>
      </c>
      <c r="I1179" s="17">
        <v>1.39797727659874E-2</v>
      </c>
      <c r="J1179" s="17">
        <v>5.4090099430385001E-2</v>
      </c>
      <c r="K1179" s="17">
        <v>0</v>
      </c>
      <c r="L1179" s="17">
        <v>2.4736303023335598E-2</v>
      </c>
      <c r="M1179" s="17">
        <v>5.2372688029768702E-2</v>
      </c>
      <c r="N1179" s="17">
        <v>5.0211677989277E-3</v>
      </c>
      <c r="O1179" s="17">
        <v>1.44442841028479E-2</v>
      </c>
      <c r="P1179" s="17">
        <v>2.00342126098032E-4</v>
      </c>
      <c r="Q1179" s="17">
        <v>0.1025176303655</v>
      </c>
      <c r="R1179" s="17">
        <v>0.109567082018663</v>
      </c>
      <c r="S1179" s="17">
        <v>0.30329171257694898</v>
      </c>
      <c r="T1179" s="17"/>
      <c r="U1179" s="17">
        <v>5.2543377112582702E-2</v>
      </c>
      <c r="V1179" s="17">
        <v>8.5302169043577E-2</v>
      </c>
      <c r="W1179" s="17">
        <v>0.123466970032851</v>
      </c>
      <c r="X1179" s="17">
        <v>0.13261841116335699</v>
      </c>
      <c r="Y1179" s="17"/>
      <c r="Z1179" s="17">
        <v>3.5900405479940098E-2</v>
      </c>
      <c r="AA1179" s="17">
        <v>7.4390260151659907E-2</v>
      </c>
      <c r="AB1179" s="17">
        <v>9.0586356443643296E-2</v>
      </c>
      <c r="AC1179" s="17">
        <v>9.9539692704830596E-2</v>
      </c>
      <c r="AD1179" s="17">
        <v>0.13602662213393699</v>
      </c>
      <c r="AE1179" s="17">
        <v>6.7965199394002904E-2</v>
      </c>
      <c r="AF1179" s="17">
        <v>7.5454424569445303E-2</v>
      </c>
      <c r="AG1179" s="17">
        <v>3.9378005644356402E-2</v>
      </c>
      <c r="AH1179" s="17">
        <v>5.4843716323694697E-2</v>
      </c>
      <c r="AI1179" s="17">
        <v>0.105022593887115</v>
      </c>
      <c r="AJ1179" s="17"/>
      <c r="AK1179" s="17">
        <v>2.3864687436875E-2</v>
      </c>
      <c r="AL1179" s="17">
        <v>0.104493394845444</v>
      </c>
      <c r="AM1179" s="17">
        <v>6.14770390891042E-2</v>
      </c>
      <c r="AN1179" s="17">
        <v>7.1857235343153497E-2</v>
      </c>
      <c r="AO1179" s="17">
        <v>8.5237751815704907E-2</v>
      </c>
      <c r="AP1179" s="17">
        <v>6.2660652573353307E-2</v>
      </c>
      <c r="AQ1179" s="17">
        <v>1.04628982201826E-2</v>
      </c>
      <c r="AR1179" s="17"/>
      <c r="AS1179" s="17">
        <v>6.9721865966901497E-2</v>
      </c>
      <c r="AT1179" s="17">
        <v>5.5105616339374698E-2</v>
      </c>
      <c r="AU1179" s="17"/>
      <c r="AV1179" s="17">
        <v>4.55145883416418E-2</v>
      </c>
      <c r="AW1179" s="17">
        <v>1.5985441315734501E-2</v>
      </c>
      <c r="AX1179" s="17">
        <v>0.13246861672993099</v>
      </c>
      <c r="AY1179" s="17"/>
      <c r="AZ1179" s="17">
        <v>1.52106687701811E-2</v>
      </c>
      <c r="BA1179" s="17">
        <v>6.1157208968602002E-2</v>
      </c>
      <c r="BB1179" s="17"/>
      <c r="BC1179" s="17">
        <v>5.6905278132273203E-2</v>
      </c>
      <c r="BD1179" s="17">
        <v>6.0407792946130197E-2</v>
      </c>
      <c r="BE1179" s="17"/>
      <c r="BF1179" s="17">
        <v>5.8780033889672997E-2</v>
      </c>
      <c r="BG1179" s="17">
        <v>0.13261841116335699</v>
      </c>
      <c r="BH1179" s="17"/>
      <c r="BI1179" s="17">
        <v>3.7636289615086603E-2</v>
      </c>
      <c r="BJ1179" s="17">
        <v>6.4086380368489196E-2</v>
      </c>
      <c r="BK1179" s="17"/>
      <c r="BL1179" s="17">
        <v>3.8190746459859599E-2</v>
      </c>
      <c r="BM1179" s="17">
        <v>8.0023324853117195E-2</v>
      </c>
      <c r="BN1179" s="17">
        <v>7.9378055263243999E-2</v>
      </c>
      <c r="BO1179" s="17">
        <v>1.3443549290446E-2</v>
      </c>
    </row>
    <row r="1180" spans="2:67" x14ac:dyDescent="0.35">
      <c r="B1180" t="s">
        <v>541</v>
      </c>
      <c r="C1180" s="17">
        <v>4.19546673428925E-2</v>
      </c>
      <c r="D1180" s="17">
        <v>5.3070666693120598E-2</v>
      </c>
      <c r="E1180" s="17">
        <v>3.5105373255335602E-2</v>
      </c>
      <c r="F1180" s="17">
        <v>6.0298093080481001E-2</v>
      </c>
      <c r="G1180" s="17">
        <v>4.0951741761662804E-3</v>
      </c>
      <c r="H1180" s="17">
        <v>0.319107590323573</v>
      </c>
      <c r="I1180" s="17">
        <v>6.2114453501250599E-4</v>
      </c>
      <c r="J1180" s="17">
        <v>5.0772186320646701E-2</v>
      </c>
      <c r="K1180" s="17">
        <v>0</v>
      </c>
      <c r="L1180" s="17">
        <v>7.36634275639413E-2</v>
      </c>
      <c r="M1180" s="17">
        <v>4.6493506839732801E-2</v>
      </c>
      <c r="N1180" s="17">
        <v>1.6480765465153299E-2</v>
      </c>
      <c r="O1180" s="17">
        <v>1.99142603543368E-3</v>
      </c>
      <c r="P1180" s="17">
        <v>2.64251225115886E-2</v>
      </c>
      <c r="Q1180" s="17">
        <v>4.1117846666468698E-4</v>
      </c>
      <c r="R1180" s="17">
        <v>0</v>
      </c>
      <c r="S1180" s="17">
        <v>4.1054700646532903E-2</v>
      </c>
      <c r="T1180" s="17"/>
      <c r="U1180" s="17">
        <v>3.5198958572332302E-2</v>
      </c>
      <c r="V1180" s="17">
        <v>7.0450839250554995E-2</v>
      </c>
      <c r="W1180" s="17">
        <v>9.9992203506376304E-2</v>
      </c>
      <c r="X1180" s="17">
        <v>0.116529482412413</v>
      </c>
      <c r="Y1180" s="17"/>
      <c r="Z1180" s="17">
        <v>3.3057446643560799E-2</v>
      </c>
      <c r="AA1180" s="17">
        <v>4.3345841718520697E-3</v>
      </c>
      <c r="AB1180" s="17">
        <v>7.6087148194484297E-2</v>
      </c>
      <c r="AC1180" s="17">
        <v>6.0009203840650199E-2</v>
      </c>
      <c r="AD1180" s="17">
        <v>6.1622130469695502E-2</v>
      </c>
      <c r="AE1180" s="17">
        <v>4.2856361289814598E-2</v>
      </c>
      <c r="AF1180" s="17">
        <v>0.17062060484317201</v>
      </c>
      <c r="AG1180" s="17">
        <v>1.49029423233432E-2</v>
      </c>
      <c r="AH1180" s="17">
        <v>6.6032774062557101E-2</v>
      </c>
      <c r="AI1180" s="17">
        <v>6.30975216453976E-2</v>
      </c>
      <c r="AJ1180" s="17"/>
      <c r="AK1180" s="17">
        <v>4.4473563778500001E-2</v>
      </c>
      <c r="AL1180" s="17">
        <v>1.0672329600665701E-2</v>
      </c>
      <c r="AM1180" s="17">
        <v>3.1117913918845701E-2</v>
      </c>
      <c r="AN1180" s="17">
        <v>5.1801961300321497E-2</v>
      </c>
      <c r="AO1180" s="17">
        <v>5.48271522942404E-2</v>
      </c>
      <c r="AP1180" s="17">
        <v>6.0662734401276397E-3</v>
      </c>
      <c r="AQ1180" s="17">
        <v>2.4770841603418501E-2</v>
      </c>
      <c r="AR1180" s="17"/>
      <c r="AS1180" s="17">
        <v>8.8863024264069806E-2</v>
      </c>
      <c r="AT1180" s="17">
        <v>2.44827763931833E-2</v>
      </c>
      <c r="AU1180" s="17"/>
      <c r="AV1180" s="17">
        <v>0.124381188556621</v>
      </c>
      <c r="AW1180" s="17">
        <v>0.155972755165043</v>
      </c>
      <c r="AX1180" s="17">
        <v>2.4352353311622499E-2</v>
      </c>
      <c r="AY1180" s="17"/>
      <c r="AZ1180" s="17">
        <v>0.20952833359374701</v>
      </c>
      <c r="BA1180" s="17">
        <v>3.3989099174828598E-2</v>
      </c>
      <c r="BB1180" s="17"/>
      <c r="BC1180" s="17">
        <v>5.02977342816983E-2</v>
      </c>
      <c r="BD1180" s="17">
        <v>3.6812752097034801E-2</v>
      </c>
      <c r="BE1180" s="17"/>
      <c r="BF1180" s="17">
        <v>4.16583536929966E-2</v>
      </c>
      <c r="BG1180" s="17">
        <v>0.116529482412413</v>
      </c>
      <c r="BH1180" s="17"/>
      <c r="BI1180" s="17">
        <v>0.122346305178271</v>
      </c>
      <c r="BJ1180" s="17">
        <v>2.3150138575324102E-2</v>
      </c>
      <c r="BK1180" s="17"/>
      <c r="BL1180" s="17">
        <v>1.4743776072003801E-2</v>
      </c>
      <c r="BM1180" s="17">
        <v>3.6470860973976803E-2</v>
      </c>
      <c r="BN1180" s="17">
        <v>0.118261502579091</v>
      </c>
      <c r="BO1180" s="17">
        <v>0.28336063782785198</v>
      </c>
    </row>
    <row r="1181" spans="2:67" x14ac:dyDescent="0.35">
      <c r="B1181" t="s">
        <v>537</v>
      </c>
      <c r="C1181" s="17">
        <v>3.9724068094946802E-2</v>
      </c>
      <c r="D1181" s="17">
        <v>5.2751298741555298E-2</v>
      </c>
      <c r="E1181" s="17">
        <v>3.2512678377483402E-2</v>
      </c>
      <c r="F1181" s="17">
        <v>7.4288461839544795E-2</v>
      </c>
      <c r="G1181" s="17">
        <v>0.11301922563261201</v>
      </c>
      <c r="H1181" s="17">
        <v>0.319107590323573</v>
      </c>
      <c r="I1181" s="17">
        <v>1.8634336050375199E-3</v>
      </c>
      <c r="J1181" s="17">
        <v>1.1209988883659001E-2</v>
      </c>
      <c r="K1181" s="17">
        <v>0</v>
      </c>
      <c r="L1181" s="17">
        <v>2.23818378174135E-2</v>
      </c>
      <c r="M1181" s="17">
        <v>2.71072115082601E-2</v>
      </c>
      <c r="N1181" s="17">
        <v>1.71049201862511E-3</v>
      </c>
      <c r="O1181" s="17">
        <v>3.0879994241129499E-2</v>
      </c>
      <c r="P1181" s="17">
        <v>0.100101488198057</v>
      </c>
      <c r="Q1181" s="17">
        <v>3.1879639154955902E-3</v>
      </c>
      <c r="R1181" s="17">
        <v>2.7623923772539601E-3</v>
      </c>
      <c r="S1181" s="17">
        <v>0.149559685139489</v>
      </c>
      <c r="T1181" s="17"/>
      <c r="U1181" s="17">
        <v>3.3613282691023497E-2</v>
      </c>
      <c r="V1181" s="17">
        <v>6.7743652577361299E-2</v>
      </c>
      <c r="W1181" s="17">
        <v>8.1778288965902807E-2</v>
      </c>
      <c r="X1181" s="17">
        <v>8.3816079933398499E-2</v>
      </c>
      <c r="Y1181" s="17"/>
      <c r="Z1181" s="17">
        <v>4.62690314130631E-2</v>
      </c>
      <c r="AA1181" s="17">
        <v>1.7618339662864101E-2</v>
      </c>
      <c r="AB1181" s="17">
        <v>6.0451373317446301E-2</v>
      </c>
      <c r="AC1181" s="17">
        <v>2.2857101243645601E-2</v>
      </c>
      <c r="AD1181" s="17">
        <v>9.2524654804381195E-3</v>
      </c>
      <c r="AE1181" s="17">
        <v>0.21506753855219601</v>
      </c>
      <c r="AF1181" s="17">
        <v>7.16164491343873E-3</v>
      </c>
      <c r="AG1181" s="17">
        <v>2.8873259255220201E-2</v>
      </c>
      <c r="AH1181" s="17">
        <v>1.9147683818975001E-2</v>
      </c>
      <c r="AI1181" s="17">
        <v>7.0604181791537296E-2</v>
      </c>
      <c r="AJ1181" s="17"/>
      <c r="AK1181" s="17">
        <v>2.5705588823233899E-2</v>
      </c>
      <c r="AL1181" s="17">
        <v>9.0914408113504602E-4</v>
      </c>
      <c r="AM1181" s="17">
        <v>7.2030345979894703E-2</v>
      </c>
      <c r="AN1181" s="17">
        <v>5.6620039086812297E-2</v>
      </c>
      <c r="AO1181" s="17">
        <v>7.1913362660673302E-2</v>
      </c>
      <c r="AP1181" s="17">
        <v>2.0637724336995199E-2</v>
      </c>
      <c r="AQ1181" s="17">
        <v>4.9526179447901802E-2</v>
      </c>
      <c r="AR1181" s="17"/>
      <c r="AS1181" s="17">
        <v>7.4933790651621104E-2</v>
      </c>
      <c r="AT1181" s="17">
        <v>2.6609551338083001E-2</v>
      </c>
      <c r="AU1181" s="17"/>
      <c r="AV1181" s="17">
        <v>9.7924483273921406E-2</v>
      </c>
      <c r="AW1181" s="17">
        <v>8.2183357766882598E-2</v>
      </c>
      <c r="AX1181" s="17">
        <v>2.9336589543127001E-2</v>
      </c>
      <c r="AY1181" s="17"/>
      <c r="AZ1181" s="17">
        <v>0.108003556148645</v>
      </c>
      <c r="BA1181" s="17">
        <v>3.64784213967475E-2</v>
      </c>
      <c r="BB1181" s="17"/>
      <c r="BC1181" s="17">
        <v>5.8312228719556901E-2</v>
      </c>
      <c r="BD1181" s="17">
        <v>2.8267999576117999E-2</v>
      </c>
      <c r="BE1181" s="17"/>
      <c r="BF1181" s="17">
        <v>3.9548874030477098E-2</v>
      </c>
      <c r="BG1181" s="17">
        <v>8.3816079933398499E-2</v>
      </c>
      <c r="BH1181" s="17"/>
      <c r="BI1181" s="17">
        <v>7.8078633565537001E-2</v>
      </c>
      <c r="BJ1181" s="17">
        <v>3.0752494070839801E-2</v>
      </c>
      <c r="BK1181" s="17"/>
      <c r="BL1181" s="17">
        <v>3.9292497094418601E-2</v>
      </c>
      <c r="BM1181" s="17">
        <v>2.6349367812022101E-2</v>
      </c>
      <c r="BN1181" s="17">
        <v>3.9693768303173303E-2</v>
      </c>
      <c r="BO1181" s="17">
        <v>0.28484198867493299</v>
      </c>
    </row>
    <row r="1182" spans="2:67" x14ac:dyDescent="0.35">
      <c r="B1182" t="s">
        <v>105</v>
      </c>
      <c r="C1182" s="17">
        <v>1.33888702432754E-3</v>
      </c>
      <c r="D1182" s="17">
        <v>0</v>
      </c>
      <c r="E1182" s="17">
        <v>0</v>
      </c>
      <c r="F1182" s="17">
        <v>1.20198876033054E-4</v>
      </c>
      <c r="G1182" s="17">
        <v>3.3934038960460201E-3</v>
      </c>
      <c r="H1182" s="17">
        <v>0</v>
      </c>
      <c r="I1182" s="17">
        <v>0</v>
      </c>
      <c r="J1182" s="17">
        <v>1.26974007216978E-3</v>
      </c>
      <c r="K1182" s="17">
        <v>0</v>
      </c>
      <c r="L1182" s="17">
        <v>6.0735028303223295E-4</v>
      </c>
      <c r="M1182" s="17">
        <v>4.9855886259729896E-3</v>
      </c>
      <c r="N1182" s="17">
        <v>0</v>
      </c>
      <c r="O1182" s="17">
        <v>0</v>
      </c>
      <c r="P1182" s="17">
        <v>0</v>
      </c>
      <c r="Q1182" s="17">
        <v>2.9823746821632498E-3</v>
      </c>
      <c r="R1182" s="17">
        <v>0</v>
      </c>
      <c r="S1182" s="17">
        <v>0</v>
      </c>
      <c r="T1182" s="17"/>
      <c r="U1182" s="17">
        <v>0</v>
      </c>
      <c r="V1182" s="17">
        <v>6.3917019818271296E-3</v>
      </c>
      <c r="W1182" s="17">
        <v>1.6120945998079401E-2</v>
      </c>
      <c r="X1182" s="17">
        <v>1.9496407852888899E-2</v>
      </c>
      <c r="Y1182" s="17"/>
      <c r="Z1182" s="17">
        <v>0</v>
      </c>
      <c r="AA1182" s="17">
        <v>0</v>
      </c>
      <c r="AB1182" s="17">
        <v>0</v>
      </c>
      <c r="AC1182" s="17">
        <v>1.29523169467605E-3</v>
      </c>
      <c r="AD1182" s="17">
        <v>1.4004970845519501E-4</v>
      </c>
      <c r="AE1182" s="17">
        <v>2.5027703562227201E-2</v>
      </c>
      <c r="AF1182" s="17">
        <v>4.75762961522144E-3</v>
      </c>
      <c r="AG1182" s="17">
        <v>1.3546430448622699E-3</v>
      </c>
      <c r="AH1182" s="17">
        <v>8.4115230721565504E-3</v>
      </c>
      <c r="AI1182" s="17">
        <v>4.0686825392501999E-2</v>
      </c>
      <c r="AJ1182" s="17"/>
      <c r="AK1182" s="17">
        <v>3.0841037613960698E-5</v>
      </c>
      <c r="AL1182" s="17">
        <v>0</v>
      </c>
      <c r="AM1182" s="17">
        <v>1.19760261861867E-3</v>
      </c>
      <c r="AN1182" s="17">
        <v>0</v>
      </c>
      <c r="AO1182" s="17">
        <v>1.2713293942148299E-3</v>
      </c>
      <c r="AP1182" s="17">
        <v>1.59520881859611E-3</v>
      </c>
      <c r="AQ1182" s="17">
        <v>1.1580094962752399E-2</v>
      </c>
      <c r="AR1182" s="17"/>
      <c r="AS1182" s="17">
        <v>4.9335174278177102E-3</v>
      </c>
      <c r="AT1182" s="17">
        <v>0</v>
      </c>
      <c r="AU1182" s="17"/>
      <c r="AV1182" s="17">
        <v>1.3883262025829099E-3</v>
      </c>
      <c r="AW1182" s="17">
        <v>1.5435590960461701E-2</v>
      </c>
      <c r="AX1182" s="17">
        <v>9.5279167887475397E-4</v>
      </c>
      <c r="AY1182" s="17"/>
      <c r="AZ1182" s="17">
        <v>5.1335528877864004E-3</v>
      </c>
      <c r="BA1182" s="17">
        <v>1.1585086254616999E-3</v>
      </c>
      <c r="BB1182" s="17"/>
      <c r="BC1182" s="17">
        <v>5.9565316457942E-4</v>
      </c>
      <c r="BD1182" s="17">
        <v>1.79694945421181E-3</v>
      </c>
      <c r="BE1182" s="17"/>
      <c r="BF1182" s="17">
        <v>1.2667403986234599E-3</v>
      </c>
      <c r="BG1182" s="17">
        <v>1.9496407852888899E-2</v>
      </c>
      <c r="BH1182" s="17"/>
      <c r="BI1182" s="17">
        <v>6.2402418416996203E-3</v>
      </c>
      <c r="BJ1182" s="17">
        <v>1.9240375635296001E-4</v>
      </c>
      <c r="BK1182" s="17"/>
      <c r="BL1182" s="17">
        <v>2.77626773129744E-5</v>
      </c>
      <c r="BM1182" s="17">
        <v>2.3471166489447098E-3</v>
      </c>
      <c r="BN1182" s="17">
        <v>7.70671060497452E-4</v>
      </c>
      <c r="BO1182" s="17">
        <v>1.5878257990572499E-2</v>
      </c>
    </row>
    <row r="1183" spans="2:67" x14ac:dyDescent="0.35">
      <c r="B1183" t="s">
        <v>111</v>
      </c>
      <c r="C1183" s="17">
        <v>0.21492826739433701</v>
      </c>
      <c r="D1183" s="17">
        <v>0.25250515882908797</v>
      </c>
      <c r="E1183" s="17">
        <v>0.21120888547441899</v>
      </c>
      <c r="F1183" s="17">
        <v>0.11686846488621</v>
      </c>
      <c r="G1183" s="17">
        <v>0.260286350565955</v>
      </c>
      <c r="H1183" s="17">
        <v>0</v>
      </c>
      <c r="I1183" s="17">
        <v>0.100571329518994</v>
      </c>
      <c r="J1183" s="17">
        <v>0.208775322515212</v>
      </c>
      <c r="K1183" s="17">
        <v>0</v>
      </c>
      <c r="L1183" s="17">
        <v>0.38205533553480697</v>
      </c>
      <c r="M1183" s="17">
        <v>0.218791911770012</v>
      </c>
      <c r="N1183" s="17">
        <v>6.9334552763530705E-2</v>
      </c>
      <c r="O1183" s="17">
        <v>0.48306643335285998</v>
      </c>
      <c r="P1183" s="17">
        <v>0.12632626858354701</v>
      </c>
      <c r="Q1183" s="17">
        <v>0.39752425503335098</v>
      </c>
      <c r="R1183" s="17">
        <v>0.25856578004706698</v>
      </c>
      <c r="S1183" s="17">
        <v>8.1491572749919597E-2</v>
      </c>
      <c r="T1183" s="17"/>
      <c r="U1183" s="17">
        <v>0.21916568013346599</v>
      </c>
      <c r="V1183" s="17">
        <v>0.20541402458383801</v>
      </c>
      <c r="W1183" s="17">
        <v>0.13222495692870301</v>
      </c>
      <c r="X1183" s="17">
        <v>0.12176575359811501</v>
      </c>
      <c r="Y1183" s="17"/>
      <c r="Z1183" s="17">
        <v>0.224919813476219</v>
      </c>
      <c r="AA1183" s="17">
        <v>0.14212731567110501</v>
      </c>
      <c r="AB1183" s="17">
        <v>0.19847622541887799</v>
      </c>
      <c r="AC1183" s="17">
        <v>0.240934566555703</v>
      </c>
      <c r="AD1183" s="17">
        <v>0.22980196294984201</v>
      </c>
      <c r="AE1183" s="17">
        <v>0.37237773846203898</v>
      </c>
      <c r="AF1183" s="17">
        <v>8.4831376755222204E-2</v>
      </c>
      <c r="AG1183" s="17">
        <v>0.24203291109646399</v>
      </c>
      <c r="AH1183" s="17">
        <v>0.10163543059534499</v>
      </c>
      <c r="AI1183" s="17">
        <v>0.25573114188506801</v>
      </c>
      <c r="AJ1183" s="17"/>
      <c r="AK1183" s="17">
        <v>0.22600978497631299</v>
      </c>
      <c r="AL1183" s="17">
        <v>9.9694395296146002E-2</v>
      </c>
      <c r="AM1183" s="17">
        <v>0.13316928180242801</v>
      </c>
      <c r="AN1183" s="17">
        <v>0.18921195568346399</v>
      </c>
      <c r="AO1183" s="17">
        <v>0.26404278785746699</v>
      </c>
      <c r="AP1183" s="17">
        <v>0.37517390565735698</v>
      </c>
      <c r="AQ1183" s="17">
        <v>0.22666885147362401</v>
      </c>
      <c r="AR1183" s="17"/>
      <c r="AS1183" s="17">
        <v>0.15562910204253999</v>
      </c>
      <c r="AT1183" s="17">
        <v>0.237015345655815</v>
      </c>
      <c r="AU1183" s="17"/>
      <c r="AV1183" s="17">
        <v>4.4844955244982602E-2</v>
      </c>
      <c r="AW1183" s="17">
        <v>0.212109576825535</v>
      </c>
      <c r="AX1183" s="17">
        <v>0.210616557431414</v>
      </c>
      <c r="AY1183" s="17"/>
      <c r="AZ1183" s="17">
        <v>0.102652090303094</v>
      </c>
      <c r="BA1183" s="17">
        <v>0.22026528461356501</v>
      </c>
      <c r="BB1183" s="17"/>
      <c r="BC1183" s="17">
        <v>0.24041211088226899</v>
      </c>
      <c r="BD1183" s="17">
        <v>0.19922232085036701</v>
      </c>
      <c r="BE1183" s="17"/>
      <c r="BF1183" s="17">
        <v>0.21529843692771999</v>
      </c>
      <c r="BG1183" s="17">
        <v>0.12176575359811501</v>
      </c>
      <c r="BH1183" s="17"/>
      <c r="BI1183" s="17">
        <v>0.15865330099698699</v>
      </c>
      <c r="BJ1183" s="17">
        <v>0.22809162931861901</v>
      </c>
      <c r="BK1183" s="17"/>
      <c r="BL1183" s="17">
        <v>0.253732472075265</v>
      </c>
      <c r="BM1183" s="17">
        <v>0.19337496530366699</v>
      </c>
      <c r="BN1183" s="17">
        <v>0.158672554342912</v>
      </c>
      <c r="BO1183" s="17">
        <v>4.23280240348703E-2</v>
      </c>
    </row>
    <row r="1184" spans="2:67" x14ac:dyDescent="0.35">
      <c r="C1184" s="17"/>
      <c r="D1184" s="17"/>
      <c r="E1184" s="17"/>
      <c r="F1184" s="17"/>
      <c r="G1184" s="17"/>
      <c r="H1184" s="17"/>
      <c r="I1184" s="17"/>
      <c r="J1184" s="17"/>
      <c r="K1184" s="17"/>
      <c r="L1184" s="17"/>
      <c r="M1184" s="17"/>
      <c r="N1184" s="17"/>
      <c r="O1184" s="17"/>
      <c r="P1184" s="17"/>
      <c r="Q1184" s="17"/>
      <c r="R1184" s="17"/>
      <c r="S1184" s="17"/>
      <c r="T1184" s="17"/>
      <c r="U1184" s="17"/>
      <c r="V1184" s="17"/>
      <c r="W1184" s="17"/>
      <c r="X1184" s="17"/>
      <c r="Y1184" s="17"/>
      <c r="Z1184" s="17"/>
      <c r="AA1184" s="17"/>
      <c r="AB1184" s="17"/>
      <c r="AC1184" s="17"/>
      <c r="AD1184" s="17"/>
      <c r="AE1184" s="17"/>
      <c r="AF1184" s="17"/>
      <c r="AG1184" s="17"/>
      <c r="AH1184" s="17"/>
      <c r="AI1184" s="17"/>
      <c r="AJ1184" s="17"/>
      <c r="AK1184" s="17"/>
      <c r="AL1184" s="17"/>
      <c r="AM1184" s="17"/>
      <c r="AN1184" s="17"/>
      <c r="AO1184" s="17"/>
      <c r="AP1184" s="17"/>
      <c r="AQ1184" s="17"/>
      <c r="AR1184" s="17"/>
      <c r="AS1184" s="17"/>
      <c r="AT1184" s="17"/>
      <c r="AU1184" s="17"/>
      <c r="AV1184" s="17"/>
      <c r="AW1184" s="17"/>
      <c r="AX1184" s="17"/>
      <c r="AY1184" s="17"/>
      <c r="AZ1184" s="17"/>
      <c r="BA1184" s="17"/>
      <c r="BB1184" s="17"/>
      <c r="BC1184" s="17"/>
      <c r="BD1184" s="17"/>
      <c r="BE1184" s="17"/>
      <c r="BF1184" s="17"/>
      <c r="BG1184" s="17"/>
      <c r="BH1184" s="17"/>
      <c r="BI1184" s="17"/>
      <c r="BJ1184" s="17"/>
      <c r="BK1184" s="17"/>
      <c r="BL1184" s="17"/>
      <c r="BM1184" s="17"/>
      <c r="BN1184" s="17"/>
      <c r="BO1184" s="17"/>
    </row>
    <row r="1185" spans="2:67" x14ac:dyDescent="0.35">
      <c r="B1185" s="6" t="s">
        <v>557</v>
      </c>
      <c r="C1185" s="17"/>
      <c r="D1185" s="17"/>
      <c r="E1185" s="17"/>
      <c r="F1185" s="17"/>
      <c r="G1185" s="17"/>
      <c r="H1185" s="17"/>
      <c r="I1185" s="17"/>
      <c r="J1185" s="17"/>
      <c r="K1185" s="17"/>
      <c r="L1185" s="17"/>
      <c r="M1185" s="17"/>
      <c r="N1185" s="17"/>
      <c r="O1185" s="17"/>
      <c r="P1185" s="17"/>
      <c r="Q1185" s="17"/>
      <c r="R1185" s="17"/>
      <c r="S1185" s="17"/>
      <c r="T1185" s="17"/>
      <c r="U1185" s="17"/>
      <c r="V1185" s="17"/>
      <c r="W1185" s="17"/>
      <c r="X1185" s="17"/>
      <c r="Y1185" s="17"/>
      <c r="Z1185" s="17"/>
      <c r="AA1185" s="17"/>
      <c r="AB1185" s="17"/>
      <c r="AC1185" s="17"/>
      <c r="AD1185" s="17"/>
      <c r="AE1185" s="17"/>
      <c r="AF1185" s="17"/>
      <c r="AG1185" s="17"/>
      <c r="AH1185" s="17"/>
      <c r="AI1185" s="17"/>
      <c r="AJ1185" s="17"/>
      <c r="AK1185" s="17"/>
      <c r="AL1185" s="17"/>
      <c r="AM1185" s="17"/>
      <c r="AN1185" s="17"/>
      <c r="AO1185" s="17"/>
      <c r="AP1185" s="17"/>
      <c r="AQ1185" s="17"/>
      <c r="AR1185" s="17"/>
      <c r="AS1185" s="17"/>
      <c r="AT1185" s="17"/>
      <c r="AU1185" s="17"/>
      <c r="AV1185" s="17"/>
      <c r="AW1185" s="17"/>
      <c r="AX1185" s="17"/>
      <c r="AY1185" s="17"/>
      <c r="AZ1185" s="17"/>
      <c r="BA1185" s="17"/>
      <c r="BB1185" s="17"/>
      <c r="BC1185" s="17"/>
      <c r="BD1185" s="17"/>
      <c r="BE1185" s="17"/>
      <c r="BF1185" s="17"/>
      <c r="BG1185" s="17"/>
      <c r="BH1185" s="17"/>
      <c r="BI1185" s="17"/>
      <c r="BJ1185" s="17"/>
      <c r="BK1185" s="17"/>
      <c r="BL1185" s="17"/>
      <c r="BM1185" s="17"/>
      <c r="BN1185" s="17"/>
      <c r="BO1185" s="17"/>
    </row>
    <row r="1186" spans="2:67" x14ac:dyDescent="0.35">
      <c r="B1186" s="24" t="s">
        <v>85</v>
      </c>
      <c r="C1186" s="17"/>
      <c r="D1186" s="17"/>
      <c r="E1186" s="17"/>
      <c r="F1186" s="17"/>
      <c r="G1186" s="17"/>
      <c r="H1186" s="17"/>
      <c r="I1186" s="17"/>
      <c r="J1186" s="17"/>
      <c r="K1186" s="17"/>
      <c r="L1186" s="17"/>
      <c r="M1186" s="17"/>
      <c r="N1186" s="17"/>
      <c r="O1186" s="17"/>
      <c r="P1186" s="17"/>
      <c r="Q1186" s="17"/>
      <c r="R1186" s="17"/>
      <c r="S1186" s="17"/>
      <c r="T1186" s="17"/>
      <c r="U1186" s="17"/>
      <c r="V1186" s="17"/>
      <c r="W1186" s="17"/>
      <c r="X1186" s="17"/>
      <c r="Y1186" s="17"/>
      <c r="Z1186" s="17"/>
      <c r="AA1186" s="17"/>
      <c r="AB1186" s="17"/>
      <c r="AC1186" s="17"/>
      <c r="AD1186" s="17"/>
      <c r="AE1186" s="17"/>
      <c r="AF1186" s="17"/>
      <c r="AG1186" s="17"/>
      <c r="AH1186" s="17"/>
      <c r="AI1186" s="17"/>
      <c r="AJ1186" s="17"/>
      <c r="AK1186" s="17"/>
      <c r="AL1186" s="17"/>
      <c r="AM1186" s="17"/>
      <c r="AN1186" s="17"/>
      <c r="AO1186" s="17"/>
      <c r="AP1186" s="17"/>
      <c r="AQ1186" s="17"/>
      <c r="AR1186" s="17"/>
      <c r="AS1186" s="17"/>
      <c r="AT1186" s="17"/>
      <c r="AU1186" s="17"/>
      <c r="AV1186" s="17"/>
      <c r="AW1186" s="17"/>
      <c r="AX1186" s="17"/>
      <c r="AY1186" s="17"/>
      <c r="AZ1186" s="17"/>
      <c r="BA1186" s="17"/>
      <c r="BB1186" s="17"/>
      <c r="BC1186" s="17"/>
      <c r="BD1186" s="17"/>
      <c r="BE1186" s="17"/>
      <c r="BF1186" s="17"/>
      <c r="BG1186" s="17"/>
      <c r="BH1186" s="17"/>
      <c r="BI1186" s="17"/>
      <c r="BJ1186" s="17"/>
      <c r="BK1186" s="17"/>
      <c r="BL1186" s="17"/>
      <c r="BM1186" s="17"/>
      <c r="BN1186" s="17"/>
      <c r="BO1186" s="17"/>
    </row>
    <row r="1187" spans="2:67" x14ac:dyDescent="0.35">
      <c r="B1187" t="s">
        <v>550</v>
      </c>
      <c r="C1187" s="17">
        <v>0.55045839251199502</v>
      </c>
      <c r="D1187" s="17">
        <v>0.52343172050312003</v>
      </c>
      <c r="E1187" s="17">
        <v>0.60527898702554395</v>
      </c>
      <c r="F1187" s="17">
        <v>0.58050630471951603</v>
      </c>
      <c r="G1187" s="17">
        <v>0.52781197664869905</v>
      </c>
      <c r="H1187" s="17">
        <v>0.67601681551245696</v>
      </c>
      <c r="I1187" s="17">
        <v>0.27840900630939602</v>
      </c>
      <c r="J1187" s="17">
        <v>0.51301250836784196</v>
      </c>
      <c r="K1187" s="17">
        <v>0.98629208027023996</v>
      </c>
      <c r="L1187" s="17">
        <v>0.47279738737052501</v>
      </c>
      <c r="M1187" s="17">
        <v>0.54928154274907603</v>
      </c>
      <c r="N1187" s="17">
        <v>0.45381434575472701</v>
      </c>
      <c r="O1187" s="17">
        <v>0.511955001558556</v>
      </c>
      <c r="P1187" s="17">
        <v>0.67928327034481295</v>
      </c>
      <c r="Q1187" s="17">
        <v>0.29852199625230802</v>
      </c>
      <c r="R1187" s="17">
        <v>0.54303491518567204</v>
      </c>
      <c r="S1187" s="17">
        <v>0.80490435764443302</v>
      </c>
      <c r="T1187" s="17"/>
      <c r="U1187" s="17">
        <v>0.53855317584761897</v>
      </c>
      <c r="V1187" s="17">
        <v>0.62846935325588305</v>
      </c>
      <c r="W1187" s="17">
        <v>0.51173709737818995</v>
      </c>
      <c r="X1187" s="17">
        <v>0.456485428267278</v>
      </c>
      <c r="Y1187" s="17"/>
      <c r="Z1187" s="17">
        <v>0.53105022690736903</v>
      </c>
      <c r="AA1187" s="17">
        <v>0.49047717255634099</v>
      </c>
      <c r="AB1187" s="17">
        <v>0.58092403054339503</v>
      </c>
      <c r="AC1187" s="17">
        <v>0.70991119917392098</v>
      </c>
      <c r="AD1187" s="17">
        <v>0.62241285324308804</v>
      </c>
      <c r="AE1187" s="17">
        <v>0.75989949025032599</v>
      </c>
      <c r="AF1187" s="17">
        <v>0.560623623957068</v>
      </c>
      <c r="AG1187" s="17">
        <v>0.78361832977954005</v>
      </c>
      <c r="AH1187" s="17">
        <v>0.44926390378134401</v>
      </c>
      <c r="AI1187" s="17">
        <v>0.457016698309959</v>
      </c>
      <c r="AJ1187" s="17"/>
      <c r="AK1187" s="17">
        <v>0.58188386325029196</v>
      </c>
      <c r="AL1187" s="17">
        <v>0.62136697913634797</v>
      </c>
      <c r="AM1187" s="17">
        <v>0.50929243055829498</v>
      </c>
      <c r="AN1187" s="17">
        <v>0.61359014305851201</v>
      </c>
      <c r="AO1187" s="17">
        <v>0.58333398972207395</v>
      </c>
      <c r="AP1187" s="17">
        <v>0.41097705532546303</v>
      </c>
      <c r="AQ1187" s="17">
        <v>0.34331505747594898</v>
      </c>
      <c r="AR1187" s="17"/>
      <c r="AS1187" s="17">
        <v>0.53797448681299498</v>
      </c>
      <c r="AT1187" s="17">
        <v>0.55510825563480504</v>
      </c>
      <c r="AU1187" s="17"/>
      <c r="AV1187" s="17">
        <v>0.60059985113124004</v>
      </c>
      <c r="AW1187" s="17">
        <v>0.55281540648689098</v>
      </c>
      <c r="AX1187" s="17">
        <v>0.47798343067671101</v>
      </c>
      <c r="AY1187" s="17"/>
      <c r="AZ1187" s="17">
        <v>0.423319845728101</v>
      </c>
      <c r="BA1187" s="17">
        <v>0.55650188838968095</v>
      </c>
      <c r="BB1187" s="17"/>
      <c r="BC1187" s="17">
        <v>0.5578192038334</v>
      </c>
      <c r="BD1187" s="17">
        <v>0.54592185118576297</v>
      </c>
      <c r="BE1187" s="17"/>
      <c r="BF1187" s="17">
        <v>0.55083178226832097</v>
      </c>
      <c r="BG1187" s="17">
        <v>0.456485428267278</v>
      </c>
      <c r="BH1187" s="17"/>
      <c r="BI1187" s="17">
        <v>0.51225137593190495</v>
      </c>
      <c r="BJ1187" s="17">
        <v>0.55939545315348205</v>
      </c>
      <c r="BK1187" s="17"/>
      <c r="BL1187" s="17">
        <v>0.54416547620105205</v>
      </c>
      <c r="BM1187" s="17">
        <v>0.60916441553912204</v>
      </c>
      <c r="BN1187" s="17">
        <v>0.398994599261635</v>
      </c>
      <c r="BO1187" s="17">
        <v>0.54305925822460599</v>
      </c>
    </row>
    <row r="1188" spans="2:67" x14ac:dyDescent="0.35">
      <c r="B1188" t="s">
        <v>551</v>
      </c>
      <c r="C1188" s="17">
        <v>0.34086350474448002</v>
      </c>
      <c r="D1188" s="17">
        <v>0.23352008666222601</v>
      </c>
      <c r="E1188" s="17">
        <v>0.49438517713198199</v>
      </c>
      <c r="F1188" s="17">
        <v>0.26845191658385298</v>
      </c>
      <c r="G1188" s="17">
        <v>0.60320527821325098</v>
      </c>
      <c r="H1188" s="17">
        <v>3.5363837783325698E-2</v>
      </c>
      <c r="I1188" s="17">
        <v>0.77742383377587398</v>
      </c>
      <c r="J1188" s="17">
        <v>0.39632556980334299</v>
      </c>
      <c r="K1188" s="17">
        <v>0.54459271165476797</v>
      </c>
      <c r="L1188" s="17">
        <v>0.219484974133484</v>
      </c>
      <c r="M1188" s="17">
        <v>0.271447858955569</v>
      </c>
      <c r="N1188" s="17">
        <v>0.39891914166688203</v>
      </c>
      <c r="O1188" s="17">
        <v>0.97958143779085105</v>
      </c>
      <c r="P1188" s="17">
        <v>6.6138838288658597E-3</v>
      </c>
      <c r="Q1188" s="17">
        <v>0.23215247658410801</v>
      </c>
      <c r="R1188" s="17">
        <v>0.45660879588129299</v>
      </c>
      <c r="S1188" s="17">
        <v>8.0873744206773596E-2</v>
      </c>
      <c r="T1188" s="17"/>
      <c r="U1188" s="17">
        <v>0.34955496484528298</v>
      </c>
      <c r="V1188" s="17">
        <v>0.30256619242952099</v>
      </c>
      <c r="W1188" s="17">
        <v>0.270265736639202</v>
      </c>
      <c r="X1188" s="17">
        <v>0.28144799225784201</v>
      </c>
      <c r="Y1188" s="17"/>
      <c r="Z1188" s="17">
        <v>0.32476658241316902</v>
      </c>
      <c r="AA1188" s="17">
        <v>0.47543362156920599</v>
      </c>
      <c r="AB1188" s="17">
        <v>0.30891381939463602</v>
      </c>
      <c r="AC1188" s="17">
        <v>0.10992614076030501</v>
      </c>
      <c r="AD1188" s="17">
        <v>0.52465821222900499</v>
      </c>
      <c r="AE1188" s="17">
        <v>0.23122416594922501</v>
      </c>
      <c r="AF1188" s="17">
        <v>0.213788129537824</v>
      </c>
      <c r="AG1188" s="17">
        <v>0.37356642022481201</v>
      </c>
      <c r="AH1188" s="17">
        <v>0.337014697322712</v>
      </c>
      <c r="AI1188" s="17">
        <v>0.25743413716651098</v>
      </c>
      <c r="AJ1188" s="17"/>
      <c r="AK1188" s="17">
        <v>0.30699215389535101</v>
      </c>
      <c r="AL1188" s="17">
        <v>0.47145087336781</v>
      </c>
      <c r="AM1188" s="17">
        <v>0.19326974246468001</v>
      </c>
      <c r="AN1188" s="17">
        <v>0.24695646675735999</v>
      </c>
      <c r="AO1188" s="17">
        <v>0.41793977232848101</v>
      </c>
      <c r="AP1188" s="17">
        <v>0.49345519477095201</v>
      </c>
      <c r="AQ1188" s="17">
        <v>0.55005739090643202</v>
      </c>
      <c r="AR1188" s="17"/>
      <c r="AS1188" s="17">
        <v>0.32285132831341101</v>
      </c>
      <c r="AT1188" s="17">
        <v>0.34757247523558898</v>
      </c>
      <c r="AU1188" s="17"/>
      <c r="AV1188" s="17">
        <v>0.36515353495122899</v>
      </c>
      <c r="AW1188" s="17">
        <v>0.27920664999669398</v>
      </c>
      <c r="AX1188" s="17">
        <v>0.29557099021657401</v>
      </c>
      <c r="AY1188" s="17"/>
      <c r="AZ1188" s="17">
        <v>0.408994656356862</v>
      </c>
      <c r="BA1188" s="17">
        <v>0.337624909178249</v>
      </c>
      <c r="BB1188" s="17"/>
      <c r="BC1188" s="17">
        <v>0.420073207814052</v>
      </c>
      <c r="BD1188" s="17">
        <v>0.29204577586604102</v>
      </c>
      <c r="BE1188" s="17"/>
      <c r="BF1188" s="17">
        <v>0.34109958481184499</v>
      </c>
      <c r="BG1188" s="17">
        <v>0.28144799225784201</v>
      </c>
      <c r="BH1188" s="17"/>
      <c r="BI1188" s="17">
        <v>0.43281353794841498</v>
      </c>
      <c r="BJ1188" s="17">
        <v>0.319355334353637</v>
      </c>
      <c r="BK1188" s="17"/>
      <c r="BL1188" s="17">
        <v>0.245153248018671</v>
      </c>
      <c r="BM1188" s="17">
        <v>0.45242293534827599</v>
      </c>
      <c r="BN1188" s="17">
        <v>0.35608365554710197</v>
      </c>
      <c r="BO1188" s="17">
        <v>0.21637836546157499</v>
      </c>
    </row>
    <row r="1189" spans="2:67" x14ac:dyDescent="0.35">
      <c r="B1189" t="s">
        <v>552</v>
      </c>
      <c r="C1189" s="17">
        <v>0.29007320260172498</v>
      </c>
      <c r="D1189" s="17">
        <v>0.188110278171466</v>
      </c>
      <c r="E1189" s="17">
        <v>0.37206389753700603</v>
      </c>
      <c r="F1189" s="17">
        <v>0.29793591811125802</v>
      </c>
      <c r="G1189" s="17">
        <v>0.29406640301327303</v>
      </c>
      <c r="H1189" s="17">
        <v>2.4377970819849299E-3</v>
      </c>
      <c r="I1189" s="17">
        <v>0.38575946998252397</v>
      </c>
      <c r="J1189" s="17">
        <v>0.26311107549898199</v>
      </c>
      <c r="K1189" s="17">
        <v>0.116601262769056</v>
      </c>
      <c r="L1189" s="17">
        <v>0.22563734432670099</v>
      </c>
      <c r="M1189" s="17">
        <v>0.24919608220238401</v>
      </c>
      <c r="N1189" s="17">
        <v>0.58002015809682805</v>
      </c>
      <c r="O1189" s="17">
        <v>0.97858572477313399</v>
      </c>
      <c r="P1189" s="17">
        <v>0.206002320370509</v>
      </c>
      <c r="Q1189" s="17">
        <v>0.32788300065195197</v>
      </c>
      <c r="R1189" s="17">
        <v>0.28740967198237699</v>
      </c>
      <c r="S1189" s="17">
        <v>0.271179215721222</v>
      </c>
      <c r="T1189" s="17"/>
      <c r="U1189" s="17">
        <v>0.281315559073257</v>
      </c>
      <c r="V1189" s="17">
        <v>0.34171910041989101</v>
      </c>
      <c r="W1189" s="17">
        <v>0.29109871456967101</v>
      </c>
      <c r="X1189" s="17">
        <v>0.26534876396162199</v>
      </c>
      <c r="Y1189" s="17"/>
      <c r="Z1189" s="17">
        <v>0.27453064826323598</v>
      </c>
      <c r="AA1189" s="17">
        <v>0.34583090779186998</v>
      </c>
      <c r="AB1189" s="17">
        <v>0.33580650337423901</v>
      </c>
      <c r="AC1189" s="17">
        <v>0.26973455580869798</v>
      </c>
      <c r="AD1189" s="17">
        <v>0.242024124898541</v>
      </c>
      <c r="AE1189" s="17">
        <v>0.30214083842264799</v>
      </c>
      <c r="AF1189" s="17">
        <v>0.17507851553495701</v>
      </c>
      <c r="AG1189" s="17">
        <v>0.206749546510264</v>
      </c>
      <c r="AH1189" s="17">
        <v>0.41039552037194499</v>
      </c>
      <c r="AI1189" s="17">
        <v>0.32215650909569099</v>
      </c>
      <c r="AJ1189" s="17"/>
      <c r="AK1189" s="17">
        <v>0.25477033385451497</v>
      </c>
      <c r="AL1189" s="17">
        <v>0.34790818652798999</v>
      </c>
      <c r="AM1189" s="17">
        <v>0.31553421312961399</v>
      </c>
      <c r="AN1189" s="17">
        <v>0.26006832643033101</v>
      </c>
      <c r="AO1189" s="17">
        <v>0.31888263232118502</v>
      </c>
      <c r="AP1189" s="17">
        <v>0.35916227871613299</v>
      </c>
      <c r="AQ1189" s="17">
        <v>0.38566444833368602</v>
      </c>
      <c r="AR1189" s="17"/>
      <c r="AS1189" s="17">
        <v>0.31318186259756498</v>
      </c>
      <c r="AT1189" s="17">
        <v>0.28146595191247897</v>
      </c>
      <c r="AU1189" s="17"/>
      <c r="AV1189" s="17">
        <v>0.25523107417358099</v>
      </c>
      <c r="AW1189" s="17">
        <v>0.32547085362306499</v>
      </c>
      <c r="AX1189" s="17">
        <v>0.35185668566779899</v>
      </c>
      <c r="AY1189" s="17"/>
      <c r="AZ1189" s="17">
        <v>0.185162266946483</v>
      </c>
      <c r="BA1189" s="17">
        <v>0.29506011509360902</v>
      </c>
      <c r="BB1189" s="17"/>
      <c r="BC1189" s="17">
        <v>0.32850993590848099</v>
      </c>
      <c r="BD1189" s="17">
        <v>0.26638426106013202</v>
      </c>
      <c r="BE1189" s="17"/>
      <c r="BF1189" s="17">
        <v>0.29017144204956402</v>
      </c>
      <c r="BG1189" s="17">
        <v>0.26534876396162199</v>
      </c>
      <c r="BH1189" s="17"/>
      <c r="BI1189" s="17">
        <v>0.35209462095573502</v>
      </c>
      <c r="BJ1189" s="17">
        <v>0.27556567946814298</v>
      </c>
      <c r="BK1189" s="17"/>
      <c r="BL1189" s="17">
        <v>0.17058357991751499</v>
      </c>
      <c r="BM1189" s="17">
        <v>0.392946819950867</v>
      </c>
      <c r="BN1189" s="17">
        <v>0.41634635318623098</v>
      </c>
      <c r="BO1189" s="17">
        <v>0.23884081948581001</v>
      </c>
    </row>
    <row r="1190" spans="2:67" x14ac:dyDescent="0.35">
      <c r="B1190" t="s">
        <v>553</v>
      </c>
      <c r="C1190" s="17">
        <v>0.24123218594027901</v>
      </c>
      <c r="D1190" s="17">
        <v>0.30660266069501302</v>
      </c>
      <c r="E1190" s="17">
        <v>0.26701137127347402</v>
      </c>
      <c r="F1190" s="17">
        <v>0.20923561338766999</v>
      </c>
      <c r="G1190" s="17">
        <v>0.26707315835804701</v>
      </c>
      <c r="H1190" s="17">
        <v>0.64065297772913099</v>
      </c>
      <c r="I1190" s="17">
        <v>0.268777245288496</v>
      </c>
      <c r="J1190" s="17">
        <v>0.109408466627697</v>
      </c>
      <c r="K1190" s="17">
        <v>8.8401273744799004E-4</v>
      </c>
      <c r="L1190" s="17">
        <v>0.11153859475371</v>
      </c>
      <c r="M1190" s="17">
        <v>0.25451876635323101</v>
      </c>
      <c r="N1190" s="17">
        <v>0.49911569941012401</v>
      </c>
      <c r="O1190" s="17">
        <v>9.9571301771683805E-4</v>
      </c>
      <c r="P1190" s="17">
        <v>0.22332115699326899</v>
      </c>
      <c r="Q1190" s="17">
        <v>0.20225847528217</v>
      </c>
      <c r="R1190" s="17">
        <v>0.37330135788720298</v>
      </c>
      <c r="S1190" s="17">
        <v>9.2674281471911404E-4</v>
      </c>
      <c r="T1190" s="17"/>
      <c r="U1190" s="17">
        <v>0.23640760184047299</v>
      </c>
      <c r="V1190" s="17">
        <v>0.25530685830428401</v>
      </c>
      <c r="W1190" s="17">
        <v>0.30700667512577801</v>
      </c>
      <c r="X1190" s="17">
        <v>0.38668598709068802</v>
      </c>
      <c r="Y1190" s="17"/>
      <c r="Z1190" s="17">
        <v>0.254153207007213</v>
      </c>
      <c r="AA1190" s="17">
        <v>0.28542687360779101</v>
      </c>
      <c r="AB1190" s="17">
        <v>0.181910664296316</v>
      </c>
      <c r="AC1190" s="17">
        <v>0.307902356039434</v>
      </c>
      <c r="AD1190" s="17">
        <v>7.2387930730974701E-2</v>
      </c>
      <c r="AE1190" s="17">
        <v>0.211417656954967</v>
      </c>
      <c r="AF1190" s="17">
        <v>0.48898815141052299</v>
      </c>
      <c r="AG1190" s="17">
        <v>0.19968601013597201</v>
      </c>
      <c r="AH1190" s="17">
        <v>0.32244376008445003</v>
      </c>
      <c r="AI1190" s="17">
        <v>0.49271004413976</v>
      </c>
      <c r="AJ1190" s="17"/>
      <c r="AK1190" s="17">
        <v>0.235703961885493</v>
      </c>
      <c r="AL1190" s="17">
        <v>0.20879415643323801</v>
      </c>
      <c r="AM1190" s="17">
        <v>0.36416574625044601</v>
      </c>
      <c r="AN1190" s="17">
        <v>0.196483454383169</v>
      </c>
      <c r="AO1190" s="17">
        <v>0.31149020988279302</v>
      </c>
      <c r="AP1190" s="17">
        <v>0.40199109177849102</v>
      </c>
      <c r="AQ1190" s="17">
        <v>0.25766451958379299</v>
      </c>
      <c r="AR1190" s="17"/>
      <c r="AS1190" s="17">
        <v>0.38484140898910302</v>
      </c>
      <c r="AT1190" s="17">
        <v>0.18774225687075899</v>
      </c>
      <c r="AU1190" s="17"/>
      <c r="AV1190" s="17">
        <v>0.35275670071486598</v>
      </c>
      <c r="AW1190" s="17">
        <v>0.38876205149913201</v>
      </c>
      <c r="AX1190" s="17">
        <v>0.41660213696204101</v>
      </c>
      <c r="AY1190" s="17"/>
      <c r="AZ1190" s="17">
        <v>0.69513558174259305</v>
      </c>
      <c r="BA1190" s="17">
        <v>0.21965601277494101</v>
      </c>
      <c r="BB1190" s="17"/>
      <c r="BC1190" s="17">
        <v>0.21443541382387499</v>
      </c>
      <c r="BD1190" s="17">
        <v>0.25774730347388503</v>
      </c>
      <c r="BE1190" s="17"/>
      <c r="BF1190" s="17">
        <v>0.24065424355222301</v>
      </c>
      <c r="BG1190" s="17">
        <v>0.38668598709068802</v>
      </c>
      <c r="BH1190" s="17"/>
      <c r="BI1190" s="17">
        <v>0.405710055251845</v>
      </c>
      <c r="BJ1190" s="17">
        <v>0.20275892045673199</v>
      </c>
      <c r="BK1190" s="17"/>
      <c r="BL1190" s="17">
        <v>7.6680746023958204E-2</v>
      </c>
      <c r="BM1190" s="17">
        <v>0.31997505363470102</v>
      </c>
      <c r="BN1190" s="17">
        <v>0.49586588746696802</v>
      </c>
      <c r="BO1190" s="17">
        <v>0.87180580336793401</v>
      </c>
    </row>
    <row r="1191" spans="2:67" x14ac:dyDescent="0.35">
      <c r="B1191" t="s">
        <v>554</v>
      </c>
      <c r="C1191" s="17">
        <v>0.167092539683902</v>
      </c>
      <c r="D1191" s="17">
        <v>0.20196750973741101</v>
      </c>
      <c r="E1191" s="17">
        <v>0.10096141189373301</v>
      </c>
      <c r="F1191" s="17">
        <v>0.18017308598524501</v>
      </c>
      <c r="G1191" s="17">
        <v>0.177887696911321</v>
      </c>
      <c r="H1191" s="17">
        <v>3.5363837783325698E-2</v>
      </c>
      <c r="I1191" s="17">
        <v>0.55552226781776304</v>
      </c>
      <c r="J1191" s="17">
        <v>0.16586184674179499</v>
      </c>
      <c r="K1191" s="17">
        <v>0</v>
      </c>
      <c r="L1191" s="17">
        <v>0.19239420590422601</v>
      </c>
      <c r="M1191" s="17">
        <v>4.8557527699622599E-2</v>
      </c>
      <c r="N1191" s="17">
        <v>0.38921498297748502</v>
      </c>
      <c r="O1191" s="17">
        <v>0.48406214637057698</v>
      </c>
      <c r="P1191" s="17">
        <v>0.12692729496184099</v>
      </c>
      <c r="Q1191" s="17">
        <v>0.291529300721319</v>
      </c>
      <c r="R1191" s="17">
        <v>0.34463561041841101</v>
      </c>
      <c r="S1191" s="17">
        <v>0.194786728083994</v>
      </c>
      <c r="T1191" s="17"/>
      <c r="U1191" s="17">
        <v>0.15947596664941399</v>
      </c>
      <c r="V1191" s="17">
        <v>0.201688184908834</v>
      </c>
      <c r="W1191" s="17">
        <v>0.22631535014104601</v>
      </c>
      <c r="X1191" s="17">
        <v>0.19644586963088601</v>
      </c>
      <c r="Y1191" s="17"/>
      <c r="Z1191" s="17">
        <v>0.1688828768293</v>
      </c>
      <c r="AA1191" s="17">
        <v>0.167246523391681</v>
      </c>
      <c r="AB1191" s="17">
        <v>0.15481569279278001</v>
      </c>
      <c r="AC1191" s="17">
        <v>0.166770935811868</v>
      </c>
      <c r="AD1191" s="17">
        <v>0.147993080835603</v>
      </c>
      <c r="AE1191" s="17">
        <v>0.18725294791713301</v>
      </c>
      <c r="AF1191" s="17">
        <v>0.24247479044321399</v>
      </c>
      <c r="AG1191" s="17">
        <v>0.105304971563388</v>
      </c>
      <c r="AH1191" s="17">
        <v>0.188781361344212</v>
      </c>
      <c r="AI1191" s="17">
        <v>0.108547634931958</v>
      </c>
      <c r="AJ1191" s="17"/>
      <c r="AK1191" s="17">
        <v>0.123346044541721</v>
      </c>
      <c r="AL1191" s="17">
        <v>0.218498408289823</v>
      </c>
      <c r="AM1191" s="17">
        <v>0.20431859615553499</v>
      </c>
      <c r="AN1191" s="17">
        <v>0.137345313719346</v>
      </c>
      <c r="AO1191" s="17">
        <v>0.18105740016344499</v>
      </c>
      <c r="AP1191" s="17">
        <v>0.136319214924564</v>
      </c>
      <c r="AQ1191" s="17">
        <v>0.29978436921360402</v>
      </c>
      <c r="AR1191" s="17"/>
      <c r="AS1191" s="17">
        <v>0.26130377662548099</v>
      </c>
      <c r="AT1191" s="17">
        <v>0.13200181031031899</v>
      </c>
      <c r="AU1191" s="17"/>
      <c r="AV1191" s="17">
        <v>0.17983347714117001</v>
      </c>
      <c r="AW1191" s="17">
        <v>0.37475158635523897</v>
      </c>
      <c r="AX1191" s="17">
        <v>0.24480502118755099</v>
      </c>
      <c r="AY1191" s="17"/>
      <c r="AZ1191" s="17">
        <v>0.28528648177871302</v>
      </c>
      <c r="BA1191" s="17">
        <v>0.161474223131712</v>
      </c>
      <c r="BB1191" s="17"/>
      <c r="BC1191" s="17">
        <v>0.13211246462087001</v>
      </c>
      <c r="BD1191" s="17">
        <v>0.18865110832384099</v>
      </c>
      <c r="BE1191" s="17"/>
      <c r="BF1191" s="17">
        <v>0.166975907918539</v>
      </c>
      <c r="BG1191" s="17">
        <v>0.19644586963088601</v>
      </c>
      <c r="BH1191" s="17"/>
      <c r="BI1191" s="17">
        <v>0.31289943741484999</v>
      </c>
      <c r="BJ1191" s="17">
        <v>0.13298662920965501</v>
      </c>
      <c r="BK1191" s="17"/>
      <c r="BL1191" s="17">
        <v>0.10334561924494</v>
      </c>
      <c r="BM1191" s="17">
        <v>0.17585105904120599</v>
      </c>
      <c r="BN1191" s="17">
        <v>0.30937273092431</v>
      </c>
      <c r="BO1191" s="17">
        <v>0.42423216657665902</v>
      </c>
    </row>
    <row r="1192" spans="2:67" x14ac:dyDescent="0.35">
      <c r="B1192" t="s">
        <v>555</v>
      </c>
      <c r="C1192" s="17">
        <v>7.9527409707660396E-2</v>
      </c>
      <c r="D1192" s="17">
        <v>7.9541027010098603E-2</v>
      </c>
      <c r="E1192" s="17">
        <v>8.2428909254677704E-2</v>
      </c>
      <c r="F1192" s="17">
        <v>8.4170335577691997E-3</v>
      </c>
      <c r="G1192" s="17">
        <v>0.20921003916941999</v>
      </c>
      <c r="H1192" s="17">
        <v>0</v>
      </c>
      <c r="I1192" s="17">
        <v>2.9201834601999901E-2</v>
      </c>
      <c r="J1192" s="17">
        <v>9.9386333298413093E-2</v>
      </c>
      <c r="K1192" s="17">
        <v>8.8401273744799004E-4</v>
      </c>
      <c r="L1192" s="17">
        <v>0.17753127641685301</v>
      </c>
      <c r="M1192" s="17">
        <v>6.8005894932720801E-2</v>
      </c>
      <c r="N1192" s="17">
        <v>1.93110853252035E-3</v>
      </c>
      <c r="O1192" s="17">
        <v>1.54399971205648E-2</v>
      </c>
      <c r="P1192" s="17">
        <v>8.0136850439212703E-4</v>
      </c>
      <c r="Q1192" s="17">
        <v>0.32891094681861399</v>
      </c>
      <c r="R1192" s="17">
        <v>8.6247974837861396E-2</v>
      </c>
      <c r="S1192" s="17">
        <v>9.8892559538095604E-3</v>
      </c>
      <c r="T1192" s="17"/>
      <c r="U1192" s="17">
        <v>7.0257787693698698E-2</v>
      </c>
      <c r="V1192" s="17">
        <v>9.7231193319843506E-2</v>
      </c>
      <c r="W1192" s="17">
        <v>0.26342787207067903</v>
      </c>
      <c r="X1192" s="17">
        <v>0.37888807965976401</v>
      </c>
      <c r="Y1192" s="17"/>
      <c r="Z1192" s="17">
        <v>6.9572006172319595E-2</v>
      </c>
      <c r="AA1192" s="17">
        <v>2.4699596935611801E-2</v>
      </c>
      <c r="AB1192" s="17">
        <v>9.67089596680097E-2</v>
      </c>
      <c r="AC1192" s="17">
        <v>5.3612116341426902E-2</v>
      </c>
      <c r="AD1192" s="17">
        <v>0.146870836490375</v>
      </c>
      <c r="AE1192" s="17">
        <v>5.2180763030523103E-2</v>
      </c>
      <c r="AF1192" s="17">
        <v>7.9780990768289206E-2</v>
      </c>
      <c r="AG1192" s="17">
        <v>0.19686688650815401</v>
      </c>
      <c r="AH1192" s="17">
        <v>9.5958779500177394E-2</v>
      </c>
      <c r="AI1192" s="17">
        <v>0.35555287632525601</v>
      </c>
      <c r="AJ1192" s="17"/>
      <c r="AK1192" s="17">
        <v>6.7577306450845601E-2</v>
      </c>
      <c r="AL1192" s="17">
        <v>9.3590819544735707E-2</v>
      </c>
      <c r="AM1192" s="17">
        <v>0.108878483735391</v>
      </c>
      <c r="AN1192" s="17">
        <v>6.8055295657620904E-2</v>
      </c>
      <c r="AO1192" s="17">
        <v>7.2922207276275894E-2</v>
      </c>
      <c r="AP1192" s="17">
        <v>0.119044576362913</v>
      </c>
      <c r="AQ1192" s="17">
        <v>8.4162191059133307E-2</v>
      </c>
      <c r="AR1192" s="17"/>
      <c r="AS1192" s="17">
        <v>0.163684339934942</v>
      </c>
      <c r="AT1192" s="17">
        <v>4.8181594076895602E-2</v>
      </c>
      <c r="AU1192" s="17"/>
      <c r="AV1192" s="17">
        <v>0.23985252564971701</v>
      </c>
      <c r="AW1192" s="17">
        <v>0.19197910075483701</v>
      </c>
      <c r="AX1192" s="17">
        <v>0.101100791222955</v>
      </c>
      <c r="AY1192" s="17"/>
      <c r="AZ1192" s="17">
        <v>0.319959395154023</v>
      </c>
      <c r="BA1192" s="17">
        <v>6.8098541361550705E-2</v>
      </c>
      <c r="BB1192" s="17"/>
      <c r="BC1192" s="17">
        <v>0.109946439978409</v>
      </c>
      <c r="BD1192" s="17">
        <v>6.0779858398219103E-2</v>
      </c>
      <c r="BE1192" s="17"/>
      <c r="BF1192" s="17">
        <v>7.8337937730209403E-2</v>
      </c>
      <c r="BG1192" s="17">
        <v>0.37888807965976401</v>
      </c>
      <c r="BH1192" s="17"/>
      <c r="BI1192" s="17">
        <v>0.17784762360433101</v>
      </c>
      <c r="BJ1192" s="17">
        <v>5.6529180781917703E-2</v>
      </c>
      <c r="BK1192" s="17"/>
      <c r="BL1192" s="17">
        <v>5.6426365980047501E-2</v>
      </c>
      <c r="BM1192" s="17">
        <v>7.4523578302458302E-2</v>
      </c>
      <c r="BN1192" s="17">
        <v>0.10198442479243899</v>
      </c>
      <c r="BO1192" s="17">
        <v>0.58613035829251903</v>
      </c>
    </row>
    <row r="1193" spans="2:67" x14ac:dyDescent="0.35">
      <c r="B1193" t="s">
        <v>556</v>
      </c>
      <c r="C1193" s="17">
        <v>7.4223560221612805E-2</v>
      </c>
      <c r="D1193" s="17">
        <v>2.4712950597907402E-2</v>
      </c>
      <c r="E1193" s="17">
        <v>0.119263819458909</v>
      </c>
      <c r="F1193" s="17">
        <v>6.2221275097009802E-2</v>
      </c>
      <c r="G1193" s="17">
        <v>4.6784685341350502E-4</v>
      </c>
      <c r="H1193" s="17">
        <v>0.638215180647146</v>
      </c>
      <c r="I1193" s="17">
        <v>2.73384009969624E-2</v>
      </c>
      <c r="J1193" s="17">
        <v>5.3246138420646001E-3</v>
      </c>
      <c r="K1193" s="17">
        <v>1.7680254748959801E-3</v>
      </c>
      <c r="L1193" s="17">
        <v>8.0042571254124104E-2</v>
      </c>
      <c r="M1193" s="17">
        <v>9.8285647797345693E-2</v>
      </c>
      <c r="N1193" s="17">
        <v>0.111831824965159</v>
      </c>
      <c r="O1193" s="17">
        <v>1.6435710138281601E-2</v>
      </c>
      <c r="P1193" s="17">
        <v>0.12692729496184099</v>
      </c>
      <c r="Q1193" s="17">
        <v>6.1676769999703099E-4</v>
      </c>
      <c r="R1193" s="17">
        <v>2.3497251647319299E-2</v>
      </c>
      <c r="S1193" s="17">
        <v>4.0745786374959798E-2</v>
      </c>
      <c r="T1193" s="17"/>
      <c r="U1193" s="17">
        <v>6.18185400968621E-2</v>
      </c>
      <c r="V1193" s="17">
        <v>0.125406307213865</v>
      </c>
      <c r="W1193" s="17">
        <v>0.16995956817632901</v>
      </c>
      <c r="X1193" s="17">
        <v>0.31188781717750003</v>
      </c>
      <c r="Y1193" s="17"/>
      <c r="Z1193" s="17">
        <v>4.3260744222837801E-2</v>
      </c>
      <c r="AA1193" s="17">
        <v>0.10166729701336299</v>
      </c>
      <c r="AB1193" s="17">
        <v>3.31274903115732E-2</v>
      </c>
      <c r="AC1193" s="17">
        <v>6.7243841016168496E-2</v>
      </c>
      <c r="AD1193" s="17">
        <v>0.144215443335698</v>
      </c>
      <c r="AE1193" s="17">
        <v>0.21002259228051401</v>
      </c>
      <c r="AF1193" s="17">
        <v>0.24301205524806099</v>
      </c>
      <c r="AG1193" s="17">
        <v>0.15369571787643899</v>
      </c>
      <c r="AH1193" s="17">
        <v>9.0722916240095999E-2</v>
      </c>
      <c r="AI1193" s="17">
        <v>0.23927710323901699</v>
      </c>
      <c r="AJ1193" s="17"/>
      <c r="AK1193" s="17">
        <v>6.36839968251771E-2</v>
      </c>
      <c r="AL1193" s="17">
        <v>6.9182749720978001E-2</v>
      </c>
      <c r="AM1193" s="17">
        <v>8.9418585243177098E-2</v>
      </c>
      <c r="AN1193" s="17">
        <v>2.50269878531959E-2</v>
      </c>
      <c r="AO1193" s="17">
        <v>0.148535639029613</v>
      </c>
      <c r="AP1193" s="17">
        <v>0.13459414093608299</v>
      </c>
      <c r="AQ1193" s="17">
        <v>0.180083181960217</v>
      </c>
      <c r="AR1193" s="17"/>
      <c r="AS1193" s="17">
        <v>0.15985659270712599</v>
      </c>
      <c r="AT1193" s="17">
        <v>4.23279428203494E-2</v>
      </c>
      <c r="AU1193" s="17"/>
      <c r="AV1193" s="17">
        <v>0.17050089914659899</v>
      </c>
      <c r="AW1193" s="17">
        <v>0.28693743865522198</v>
      </c>
      <c r="AX1193" s="17">
        <v>8.0553809467998005E-2</v>
      </c>
      <c r="AY1193" s="17"/>
      <c r="AZ1193" s="17">
        <v>0.31818187983041202</v>
      </c>
      <c r="BA1193" s="17">
        <v>6.2627068550295095E-2</v>
      </c>
      <c r="BB1193" s="17"/>
      <c r="BC1193" s="17">
        <v>3.4348582197473998E-2</v>
      </c>
      <c r="BD1193" s="17">
        <v>9.8798906306503204E-2</v>
      </c>
      <c r="BE1193" s="17"/>
      <c r="BF1193" s="17">
        <v>7.3279231182878393E-2</v>
      </c>
      <c r="BG1193" s="17">
        <v>0.31188781717750003</v>
      </c>
      <c r="BH1193" s="17"/>
      <c r="BI1193" s="17">
        <v>0.15378977551588999</v>
      </c>
      <c r="BJ1193" s="17">
        <v>5.5612107280554199E-2</v>
      </c>
      <c r="BK1193" s="17"/>
      <c r="BL1193" s="17">
        <v>3.0235920116685501E-2</v>
      </c>
      <c r="BM1193" s="17">
        <v>7.8970776572724805E-2</v>
      </c>
      <c r="BN1193" s="17">
        <v>0.218069725536602</v>
      </c>
      <c r="BO1193" s="17">
        <v>6.4396357545941502E-2</v>
      </c>
    </row>
    <row r="1194" spans="2:67" x14ac:dyDescent="0.35">
      <c r="B1194" t="s">
        <v>105</v>
      </c>
      <c r="C1194" s="17">
        <v>3.6445589371978997E-2</v>
      </c>
      <c r="D1194" s="17">
        <v>5.0149549822003599E-2</v>
      </c>
      <c r="E1194" s="17">
        <v>2.4314148265430501E-2</v>
      </c>
      <c r="F1194" s="17">
        <v>0</v>
      </c>
      <c r="G1194" s="17">
        <v>0</v>
      </c>
      <c r="H1194" s="17">
        <v>0</v>
      </c>
      <c r="I1194" s="17">
        <v>0</v>
      </c>
      <c r="J1194" s="17">
        <v>3.9562197436987703E-2</v>
      </c>
      <c r="K1194" s="17">
        <v>0</v>
      </c>
      <c r="L1194" s="17">
        <v>0</v>
      </c>
      <c r="M1194" s="17">
        <v>5.3940935879016397E-2</v>
      </c>
      <c r="N1194" s="17">
        <v>0</v>
      </c>
      <c r="O1194" s="17">
        <v>0</v>
      </c>
      <c r="P1194" s="17">
        <v>9.6794546283623897E-2</v>
      </c>
      <c r="Q1194" s="17">
        <v>0</v>
      </c>
      <c r="R1194" s="17">
        <v>8.6069830371343997E-2</v>
      </c>
      <c r="S1194" s="17">
        <v>0.14925077086791599</v>
      </c>
      <c r="T1194" s="17"/>
      <c r="U1194" s="17">
        <v>4.1619787019565598E-2</v>
      </c>
      <c r="V1194" s="17">
        <v>1.20291875131966E-2</v>
      </c>
      <c r="W1194" s="17">
        <v>4.6379071033909999E-3</v>
      </c>
      <c r="X1194" s="17">
        <v>3.1015141259748301E-3</v>
      </c>
      <c r="Y1194" s="17"/>
      <c r="Z1194" s="17">
        <v>2.5472721981799999E-2</v>
      </c>
      <c r="AA1194" s="17">
        <v>6.1555646797873897E-2</v>
      </c>
      <c r="AB1194" s="17">
        <v>7.7472948851830897E-2</v>
      </c>
      <c r="AC1194" s="17">
        <v>4.6333570236448102E-2</v>
      </c>
      <c r="AD1194" s="17">
        <v>0</v>
      </c>
      <c r="AE1194" s="17">
        <v>0</v>
      </c>
      <c r="AF1194" s="17">
        <v>0</v>
      </c>
      <c r="AG1194" s="17">
        <v>0</v>
      </c>
      <c r="AH1194" s="17">
        <v>7.5640637094466295E-4</v>
      </c>
      <c r="AI1194" s="17">
        <v>2.99887296768056E-2</v>
      </c>
      <c r="AJ1194" s="17"/>
      <c r="AK1194" s="17">
        <v>3.5607172247466398E-3</v>
      </c>
      <c r="AL1194" s="17">
        <v>2.9828390945619999E-2</v>
      </c>
      <c r="AM1194" s="17">
        <v>5.1893337885702197E-2</v>
      </c>
      <c r="AN1194" s="17">
        <v>5.8898189689653303E-2</v>
      </c>
      <c r="AO1194" s="17">
        <v>0</v>
      </c>
      <c r="AP1194" s="17">
        <v>1.34344473160625E-3</v>
      </c>
      <c r="AQ1194" s="17">
        <v>7.2280081448591202E-2</v>
      </c>
      <c r="AR1194" s="17"/>
      <c r="AS1194" s="17">
        <v>1.09488964626537E-2</v>
      </c>
      <c r="AT1194" s="17">
        <v>4.5942307384049003E-2</v>
      </c>
      <c r="AU1194" s="17"/>
      <c r="AV1194" s="17">
        <v>3.6248760414050098E-2</v>
      </c>
      <c r="AW1194" s="17">
        <v>0</v>
      </c>
      <c r="AX1194" s="17">
        <v>5.7931648778953098E-5</v>
      </c>
      <c r="AY1194" s="17"/>
      <c r="AZ1194" s="17">
        <v>0</v>
      </c>
      <c r="BA1194" s="17">
        <v>3.8178020445803998E-2</v>
      </c>
      <c r="BB1194" s="17"/>
      <c r="BC1194" s="17">
        <v>1.9431816025997001E-2</v>
      </c>
      <c r="BD1194" s="17">
        <v>4.6931347331125098E-2</v>
      </c>
      <c r="BE1194" s="17"/>
      <c r="BF1194" s="17">
        <v>3.6578077861951601E-2</v>
      </c>
      <c r="BG1194" s="17">
        <v>3.1015141259748301E-3</v>
      </c>
      <c r="BH1194" s="17"/>
      <c r="BI1194" s="17">
        <v>0</v>
      </c>
      <c r="BJ1194" s="17">
        <v>4.4970631929262997E-2</v>
      </c>
      <c r="BK1194" s="17"/>
      <c r="BL1194" s="17">
        <v>5.5931529368723303E-2</v>
      </c>
      <c r="BM1194" s="17">
        <v>2.0505077029021199E-2</v>
      </c>
      <c r="BN1194" s="17">
        <v>2.3456984201157698E-2</v>
      </c>
      <c r="BO1194" s="17">
        <v>0</v>
      </c>
    </row>
    <row r="1195" spans="2:67" x14ac:dyDescent="0.35">
      <c r="B1195" t="s">
        <v>111</v>
      </c>
      <c r="C1195" s="17">
        <v>9.3365660797672903E-2</v>
      </c>
      <c r="D1195" s="17">
        <v>0.145572036155524</v>
      </c>
      <c r="E1195" s="17">
        <v>7.9580260369043601E-2</v>
      </c>
      <c r="F1195" s="17">
        <v>1.5734030520406901E-2</v>
      </c>
      <c r="G1195" s="17">
        <v>0.174260369588569</v>
      </c>
      <c r="H1195" s="17">
        <v>0</v>
      </c>
      <c r="I1195" s="17">
        <v>6.2114453501250599E-4</v>
      </c>
      <c r="J1195" s="17">
        <v>7.9288163909565806E-2</v>
      </c>
      <c r="K1195" s="17">
        <v>1.370791972976E-2</v>
      </c>
      <c r="L1195" s="17">
        <v>0.151124760115178</v>
      </c>
      <c r="M1195" s="17">
        <v>0.104638775571674</v>
      </c>
      <c r="N1195" s="17">
        <v>3.05891893699957E-2</v>
      </c>
      <c r="O1195" s="17">
        <v>2.9871390531505202E-3</v>
      </c>
      <c r="P1195" s="17">
        <v>9.9700803945860797E-2</v>
      </c>
      <c r="Q1195" s="17">
        <v>0.19865933290001</v>
      </c>
      <c r="R1195" s="17">
        <v>8.6069830371343997E-2</v>
      </c>
      <c r="S1195" s="17">
        <v>0</v>
      </c>
      <c r="T1195" s="17"/>
      <c r="U1195" s="17">
        <v>0.10135636012826101</v>
      </c>
      <c r="V1195" s="17">
        <v>5.2852779391523601E-2</v>
      </c>
      <c r="W1195" s="17">
        <v>6.3725172625573506E-2</v>
      </c>
      <c r="X1195" s="17">
        <v>3.5765504767419201E-2</v>
      </c>
      <c r="Y1195" s="17"/>
      <c r="Z1195" s="17">
        <v>0.105524996158853</v>
      </c>
      <c r="AA1195" s="17">
        <v>4.4244172798429002E-2</v>
      </c>
      <c r="AB1195" s="17">
        <v>9.4331439993450505E-2</v>
      </c>
      <c r="AC1195" s="17">
        <v>6.8189530539207593E-2</v>
      </c>
      <c r="AD1195" s="17">
        <v>0.13768972726380099</v>
      </c>
      <c r="AE1195" s="17">
        <v>3.1301219521794599E-2</v>
      </c>
      <c r="AF1195" s="17">
        <v>4.75762961522144E-3</v>
      </c>
      <c r="AG1195" s="17">
        <v>1.4816365782278001E-2</v>
      </c>
      <c r="AH1195" s="17">
        <v>1.2628964850769199E-2</v>
      </c>
      <c r="AI1195" s="17">
        <v>5.4578335320403702E-2</v>
      </c>
      <c r="AJ1195" s="17"/>
      <c r="AK1195" s="17">
        <v>0.118050675374435</v>
      </c>
      <c r="AL1195" s="17">
        <v>8.6446352562215799E-3</v>
      </c>
      <c r="AM1195" s="17">
        <v>2.78614107147689E-2</v>
      </c>
      <c r="AN1195" s="17">
        <v>0.104820955365503</v>
      </c>
      <c r="AO1195" s="17">
        <v>1.20154832673564E-2</v>
      </c>
      <c r="AP1195" s="17">
        <v>0.11735259945515999</v>
      </c>
      <c r="AQ1195" s="17">
        <v>7.7735394798180604E-2</v>
      </c>
      <c r="AR1195" s="17"/>
      <c r="AS1195" s="17">
        <v>6.7981637017711302E-3</v>
      </c>
      <c r="AT1195" s="17">
        <v>0.12560933694242399</v>
      </c>
      <c r="AU1195" s="17"/>
      <c r="AV1195" s="17">
        <v>2.8667236821875602E-4</v>
      </c>
      <c r="AW1195" s="17">
        <v>1.48725839780476E-4</v>
      </c>
      <c r="AX1195" s="17">
        <v>1.92449059099275E-3</v>
      </c>
      <c r="AY1195" s="17"/>
      <c r="AZ1195" s="17">
        <v>6.12739136416375E-4</v>
      </c>
      <c r="BA1195" s="17">
        <v>9.77746454359502E-2</v>
      </c>
      <c r="BB1195" s="17"/>
      <c r="BC1195" s="17">
        <v>8.9988176931834404E-2</v>
      </c>
      <c r="BD1195" s="17">
        <v>9.5447237741712002E-2</v>
      </c>
      <c r="BE1195" s="17"/>
      <c r="BF1195" s="17">
        <v>9.3594527774439606E-2</v>
      </c>
      <c r="BG1195" s="17">
        <v>3.5765504767419201E-2</v>
      </c>
      <c r="BH1195" s="17"/>
      <c r="BI1195" s="17">
        <v>7.9188381156754303E-3</v>
      </c>
      <c r="BJ1195" s="17">
        <v>0.113352655446435</v>
      </c>
      <c r="BK1195" s="17"/>
      <c r="BL1195" s="17">
        <v>0.18472734008670699</v>
      </c>
      <c r="BM1195" s="17">
        <v>7.9224836748741801E-3</v>
      </c>
      <c r="BN1195" s="17">
        <v>2.57067701109185E-2</v>
      </c>
      <c r="BO1195" s="17">
        <v>8.7417450633733797E-4</v>
      </c>
    </row>
    <row r="1196" spans="2:67" x14ac:dyDescent="0.35">
      <c r="C1196" s="17"/>
      <c r="D1196" s="17"/>
      <c r="E1196" s="17"/>
      <c r="F1196" s="17"/>
      <c r="G1196" s="17"/>
      <c r="H1196" s="17"/>
      <c r="I1196" s="17"/>
      <c r="J1196" s="17"/>
      <c r="K1196" s="17"/>
      <c r="L1196" s="17"/>
      <c r="M1196" s="17"/>
      <c r="N1196" s="17"/>
      <c r="O1196" s="17"/>
      <c r="P1196" s="17"/>
      <c r="Q1196" s="17"/>
      <c r="R1196" s="17"/>
      <c r="S1196" s="17"/>
      <c r="T1196" s="17"/>
      <c r="U1196" s="17"/>
      <c r="V1196" s="17"/>
      <c r="W1196" s="17"/>
      <c r="X1196" s="17"/>
      <c r="Y1196" s="17"/>
      <c r="Z1196" s="17"/>
      <c r="AA1196" s="17"/>
      <c r="AB1196" s="17"/>
      <c r="AC1196" s="17"/>
      <c r="AD1196" s="17"/>
      <c r="AE1196" s="17"/>
      <c r="AF1196" s="17"/>
      <c r="AG1196" s="17"/>
      <c r="AH1196" s="17"/>
      <c r="AI1196" s="17"/>
      <c r="AJ1196" s="17"/>
      <c r="AK1196" s="17"/>
      <c r="AL1196" s="17"/>
      <c r="AM1196" s="17"/>
      <c r="AN1196" s="17"/>
      <c r="AO1196" s="17"/>
      <c r="AP1196" s="17"/>
      <c r="AQ1196" s="17"/>
      <c r="AR1196" s="17"/>
      <c r="AS1196" s="17"/>
      <c r="AT1196" s="17"/>
      <c r="AU1196" s="17"/>
      <c r="AV1196" s="17"/>
      <c r="AW1196" s="17"/>
      <c r="AX1196" s="17"/>
      <c r="AY1196" s="17"/>
      <c r="AZ1196" s="17"/>
      <c r="BA1196" s="17"/>
      <c r="BB1196" s="17"/>
      <c r="BC1196" s="17"/>
      <c r="BD1196" s="17"/>
      <c r="BE1196" s="17"/>
      <c r="BF1196" s="17"/>
      <c r="BG1196" s="17"/>
      <c r="BH1196" s="17"/>
      <c r="BI1196" s="17"/>
      <c r="BJ1196" s="17"/>
      <c r="BK1196" s="17"/>
      <c r="BL1196" s="17"/>
      <c r="BM1196" s="17"/>
      <c r="BN1196" s="17"/>
      <c r="BO1196" s="17"/>
    </row>
    <row r="1197" spans="2:67" x14ac:dyDescent="0.35">
      <c r="B1197" s="6" t="s">
        <v>558</v>
      </c>
      <c r="C1197" s="17"/>
      <c r="D1197" s="17"/>
      <c r="E1197" s="17"/>
      <c r="F1197" s="17"/>
      <c r="G1197" s="17"/>
      <c r="H1197" s="17"/>
      <c r="I1197" s="17"/>
      <c r="J1197" s="17"/>
      <c r="K1197" s="17"/>
      <c r="L1197" s="17"/>
      <c r="M1197" s="17"/>
      <c r="N1197" s="17"/>
      <c r="O1197" s="17"/>
      <c r="P1197" s="17"/>
      <c r="Q1197" s="17"/>
      <c r="R1197" s="17"/>
      <c r="S1197" s="17"/>
      <c r="T1197" s="17"/>
      <c r="U1197" s="17"/>
      <c r="V1197" s="17"/>
      <c r="W1197" s="17"/>
      <c r="X1197" s="17"/>
      <c r="Y1197" s="17"/>
      <c r="Z1197" s="17"/>
      <c r="AA1197" s="17"/>
      <c r="AB1197" s="17"/>
      <c r="AC1197" s="17"/>
      <c r="AD1197" s="17"/>
      <c r="AE1197" s="17"/>
      <c r="AF1197" s="17"/>
      <c r="AG1197" s="17"/>
      <c r="AH1197" s="17"/>
      <c r="AI1197" s="17"/>
      <c r="AJ1197" s="17"/>
      <c r="AK1197" s="17"/>
      <c r="AL1197" s="17"/>
      <c r="AM1197" s="17"/>
      <c r="AN1197" s="17"/>
      <c r="AO1197" s="17"/>
      <c r="AP1197" s="17"/>
      <c r="AQ1197" s="17"/>
      <c r="AR1197" s="17"/>
      <c r="AS1197" s="17"/>
      <c r="AT1197" s="17"/>
      <c r="AU1197" s="17"/>
      <c r="AV1197" s="17"/>
      <c r="AW1197" s="17"/>
      <c r="AX1197" s="17"/>
      <c r="AY1197" s="17"/>
      <c r="AZ1197" s="17"/>
      <c r="BA1197" s="17"/>
      <c r="BB1197" s="17"/>
      <c r="BC1197" s="17"/>
      <c r="BD1197" s="17"/>
      <c r="BE1197" s="17"/>
      <c r="BF1197" s="17"/>
      <c r="BG1197" s="17"/>
      <c r="BH1197" s="17"/>
      <c r="BI1197" s="17"/>
      <c r="BJ1197" s="17"/>
      <c r="BK1197" s="17"/>
      <c r="BL1197" s="17"/>
      <c r="BM1197" s="17"/>
      <c r="BN1197" s="17"/>
      <c r="BO1197" s="17"/>
    </row>
    <row r="1198" spans="2:67" x14ac:dyDescent="0.35">
      <c r="B1198" s="24" t="s">
        <v>85</v>
      </c>
      <c r="C1198" s="17"/>
      <c r="D1198" s="17"/>
      <c r="E1198" s="17"/>
      <c r="F1198" s="17"/>
      <c r="G1198" s="17"/>
      <c r="H1198" s="17"/>
      <c r="I1198" s="17"/>
      <c r="J1198" s="17"/>
      <c r="K1198" s="17"/>
      <c r="L1198" s="17"/>
      <c r="M1198" s="17"/>
      <c r="N1198" s="17"/>
      <c r="O1198" s="17"/>
      <c r="P1198" s="17"/>
      <c r="Q1198" s="17"/>
      <c r="R1198" s="17"/>
      <c r="S1198" s="17"/>
      <c r="T1198" s="17"/>
      <c r="U1198" s="17"/>
      <c r="V1198" s="17"/>
      <c r="W1198" s="17"/>
      <c r="X1198" s="17"/>
      <c r="Y1198" s="17"/>
      <c r="Z1198" s="17"/>
      <c r="AA1198" s="17"/>
      <c r="AB1198" s="17"/>
      <c r="AC1198" s="17"/>
      <c r="AD1198" s="17"/>
      <c r="AE1198" s="17"/>
      <c r="AF1198" s="17"/>
      <c r="AG1198" s="17"/>
      <c r="AH1198" s="17"/>
      <c r="AI1198" s="17"/>
      <c r="AJ1198" s="17"/>
      <c r="AK1198" s="17"/>
      <c r="AL1198" s="17"/>
      <c r="AM1198" s="17"/>
      <c r="AN1198" s="17"/>
      <c r="AO1198" s="17"/>
      <c r="AP1198" s="17"/>
      <c r="AQ1198" s="17"/>
      <c r="AR1198" s="17"/>
      <c r="AS1198" s="17"/>
      <c r="AT1198" s="17"/>
      <c r="AU1198" s="17"/>
      <c r="AV1198" s="17"/>
      <c r="AW1198" s="17"/>
      <c r="AX1198" s="17"/>
      <c r="AY1198" s="17"/>
      <c r="AZ1198" s="17"/>
      <c r="BA1198" s="17"/>
      <c r="BB1198" s="17"/>
      <c r="BC1198" s="17"/>
      <c r="BD1198" s="17"/>
      <c r="BE1198" s="17"/>
      <c r="BF1198" s="17"/>
      <c r="BG1198" s="17"/>
      <c r="BH1198" s="17"/>
      <c r="BI1198" s="17"/>
      <c r="BJ1198" s="17"/>
      <c r="BK1198" s="17"/>
      <c r="BL1198" s="17"/>
      <c r="BM1198" s="17"/>
      <c r="BN1198" s="17"/>
      <c r="BO1198" s="17"/>
    </row>
    <row r="1199" spans="2:67" x14ac:dyDescent="0.35">
      <c r="B1199" t="s">
        <v>491</v>
      </c>
      <c r="C1199" s="17">
        <v>8.1227392058970393E-2</v>
      </c>
      <c r="D1199" s="17">
        <v>2.9042075991424499E-2</v>
      </c>
      <c r="E1199" s="17">
        <v>5.6600040124846401E-2</v>
      </c>
      <c r="F1199" s="17">
        <v>0.132241898778517</v>
      </c>
      <c r="G1199" s="17">
        <v>6.1475067382663298E-2</v>
      </c>
      <c r="H1199" s="17">
        <v>0</v>
      </c>
      <c r="I1199" s="17">
        <v>0.30072479529525498</v>
      </c>
      <c r="J1199" s="17">
        <v>2.30346416971264E-2</v>
      </c>
      <c r="K1199" s="17">
        <v>0</v>
      </c>
      <c r="L1199" s="17">
        <v>9.8399730587276898E-2</v>
      </c>
      <c r="M1199" s="17">
        <v>9.9112721246547603E-2</v>
      </c>
      <c r="N1199" s="17">
        <v>0.124340065108324</v>
      </c>
      <c r="O1199" s="17">
        <v>0</v>
      </c>
      <c r="P1199" s="17">
        <v>9.7195230535820007E-2</v>
      </c>
      <c r="Q1199" s="17">
        <v>0.10529441581433099</v>
      </c>
      <c r="R1199" s="17">
        <v>0.195636912390007</v>
      </c>
      <c r="S1199" s="17">
        <v>3.0891427157303801E-4</v>
      </c>
      <c r="T1199" s="17"/>
      <c r="U1199" s="17">
        <v>7.6554814297198098E-2</v>
      </c>
      <c r="V1199" s="17">
        <v>0.11011182783062699</v>
      </c>
      <c r="W1199" s="17">
        <v>6.6803876188930703E-2</v>
      </c>
      <c r="X1199" s="17">
        <v>0.102505935433131</v>
      </c>
      <c r="Y1199" s="17"/>
      <c r="Z1199" s="17">
        <v>4.7355318203316503E-2</v>
      </c>
      <c r="AA1199" s="17">
        <v>0.16961086477548401</v>
      </c>
      <c r="AB1199" s="17">
        <v>7.5480341186453095E-2</v>
      </c>
      <c r="AC1199" s="17">
        <v>6.3722557723973602E-2</v>
      </c>
      <c r="AD1199" s="17">
        <v>2.4817232703217201E-2</v>
      </c>
      <c r="AE1199" s="17">
        <v>7.3603747428405294E-2</v>
      </c>
      <c r="AF1199" s="17">
        <v>0.234668152050792</v>
      </c>
      <c r="AG1199" s="17">
        <v>1.6628090937591801E-2</v>
      </c>
      <c r="AH1199" s="17">
        <v>3.6128154468051302E-2</v>
      </c>
      <c r="AI1199" s="17">
        <v>8.5665521249745594E-2</v>
      </c>
      <c r="AJ1199" s="17"/>
      <c r="AK1199" s="17">
        <v>7.1389264066868893E-2</v>
      </c>
      <c r="AL1199" s="17">
        <v>0.14945052812384099</v>
      </c>
      <c r="AM1199" s="17">
        <v>0.11599778823990101</v>
      </c>
      <c r="AN1199" s="17">
        <v>2.9106952870095602E-2</v>
      </c>
      <c r="AO1199" s="17">
        <v>0.14426763331355899</v>
      </c>
      <c r="AP1199" s="17">
        <v>0.13831183815529799</v>
      </c>
      <c r="AQ1199" s="17">
        <v>0.11605650105880599</v>
      </c>
      <c r="AR1199" s="17"/>
      <c r="AS1199" s="17">
        <v>0.132050668220762</v>
      </c>
      <c r="AT1199" s="17">
        <v>6.2297316543899597E-2</v>
      </c>
      <c r="AU1199" s="17"/>
      <c r="AV1199" s="17">
        <v>0.115685153028644</v>
      </c>
      <c r="AW1199" s="17">
        <v>8.8974325066386903E-2</v>
      </c>
      <c r="AX1199" s="17">
        <v>0.18018283412901101</v>
      </c>
      <c r="AY1199" s="17"/>
      <c r="AZ1199" s="17">
        <v>0.16878592402110901</v>
      </c>
      <c r="BA1199" s="17">
        <v>7.7065321307376602E-2</v>
      </c>
      <c r="BB1199" s="17"/>
      <c r="BC1199" s="17">
        <v>7.9125980097317902E-2</v>
      </c>
      <c r="BD1199" s="17">
        <v>8.2522513179620893E-2</v>
      </c>
      <c r="BE1199" s="17"/>
      <c r="BF1199" s="17">
        <v>8.1142844442649895E-2</v>
      </c>
      <c r="BG1199" s="17">
        <v>0.102505935433131</v>
      </c>
      <c r="BH1199" s="17"/>
      <c r="BI1199" s="17">
        <v>0.124165108321223</v>
      </c>
      <c r="BJ1199" s="17">
        <v>7.1183766348537306E-2</v>
      </c>
      <c r="BK1199" s="17"/>
      <c r="BL1199" s="17">
        <v>6.1327892684987201E-2</v>
      </c>
      <c r="BM1199" s="17">
        <v>7.8906650497474098E-2</v>
      </c>
      <c r="BN1199" s="17">
        <v>0.17071593465764101</v>
      </c>
      <c r="BO1199" s="17">
        <v>1.9080777990788E-2</v>
      </c>
    </row>
    <row r="1200" spans="2:67" x14ac:dyDescent="0.35">
      <c r="B1200" t="s">
        <v>492</v>
      </c>
      <c r="C1200" s="17">
        <v>0.227838746216597</v>
      </c>
      <c r="D1200" s="17">
        <v>0.260854893987854</v>
      </c>
      <c r="E1200" s="17">
        <v>0.212882871186966</v>
      </c>
      <c r="F1200" s="17">
        <v>0.23068142469623801</v>
      </c>
      <c r="G1200" s="17">
        <v>0.50280859532927902</v>
      </c>
      <c r="H1200" s="17">
        <v>0.32398318448754299</v>
      </c>
      <c r="I1200" s="17">
        <v>0.35971681378659098</v>
      </c>
      <c r="J1200" s="17">
        <v>0.20956080246647299</v>
      </c>
      <c r="K1200" s="17">
        <v>0.42975947436060802</v>
      </c>
      <c r="L1200" s="17">
        <v>0.26629943983271698</v>
      </c>
      <c r="M1200" s="17">
        <v>0.170922218751282</v>
      </c>
      <c r="N1200" s="17">
        <v>0.16132273738741301</v>
      </c>
      <c r="O1200" s="17">
        <v>0.51394642759398901</v>
      </c>
      <c r="P1200" s="17">
        <v>8.5889251363631597E-2</v>
      </c>
      <c r="Q1200" s="17">
        <v>0.138581970265097</v>
      </c>
      <c r="R1200" s="17">
        <v>0.26150631689083798</v>
      </c>
      <c r="S1200" s="17">
        <v>0.20697453135805199</v>
      </c>
      <c r="T1200" s="17"/>
      <c r="U1200" s="17">
        <v>0.17937907345635401</v>
      </c>
      <c r="V1200" s="17">
        <v>0.47207807859961098</v>
      </c>
      <c r="W1200" s="17">
        <v>0.45205910171906999</v>
      </c>
      <c r="X1200" s="17">
        <v>0.38488598751809699</v>
      </c>
      <c r="Y1200" s="17"/>
      <c r="Z1200" s="17">
        <v>0.137272960519562</v>
      </c>
      <c r="AA1200" s="17">
        <v>0.23060505947387899</v>
      </c>
      <c r="AB1200" s="17">
        <v>0.18839362371544599</v>
      </c>
      <c r="AC1200" s="17">
        <v>0.24560428711064899</v>
      </c>
      <c r="AD1200" s="17">
        <v>0.46689451948437299</v>
      </c>
      <c r="AE1200" s="17">
        <v>0.673726185157419</v>
      </c>
      <c r="AF1200" s="17">
        <v>0.32528919877180201</v>
      </c>
      <c r="AG1200" s="17">
        <v>0.41468753754016602</v>
      </c>
      <c r="AH1200" s="17">
        <v>0.32095994300157199</v>
      </c>
      <c r="AI1200" s="17">
        <v>0.41976519920953198</v>
      </c>
      <c r="AJ1200" s="17"/>
      <c r="AK1200" s="17">
        <v>0.2030039895121</v>
      </c>
      <c r="AL1200" s="17">
        <v>0.45970792223456503</v>
      </c>
      <c r="AM1200" s="17">
        <v>0.29547774762958001</v>
      </c>
      <c r="AN1200" s="17">
        <v>0.114163064425989</v>
      </c>
      <c r="AO1200" s="17">
        <v>0.35380537140799101</v>
      </c>
      <c r="AP1200" s="17">
        <v>0.373969198488176</v>
      </c>
      <c r="AQ1200" s="17">
        <v>8.8375463785553193E-2</v>
      </c>
      <c r="AR1200" s="17"/>
      <c r="AS1200" s="17">
        <v>0.28183875269586101</v>
      </c>
      <c r="AT1200" s="17">
        <v>0.207725438345365</v>
      </c>
      <c r="AU1200" s="17"/>
      <c r="AV1200" s="17">
        <v>0.24421672651946</v>
      </c>
      <c r="AW1200" s="17">
        <v>0.35662187323526001</v>
      </c>
      <c r="AX1200" s="17">
        <v>0.22345328006234799</v>
      </c>
      <c r="AY1200" s="17"/>
      <c r="AZ1200" s="17">
        <v>0.47013486487192901</v>
      </c>
      <c r="BA1200" s="17">
        <v>0.21632126681075101</v>
      </c>
      <c r="BB1200" s="17"/>
      <c r="BC1200" s="17">
        <v>0.21448985364540701</v>
      </c>
      <c r="BD1200" s="17">
        <v>0.236065801654431</v>
      </c>
      <c r="BE1200" s="17"/>
      <c r="BF1200" s="17">
        <v>0.22721473875197601</v>
      </c>
      <c r="BG1200" s="17">
        <v>0.38488598751809699</v>
      </c>
      <c r="BH1200" s="17"/>
      <c r="BI1200" s="17">
        <v>0.22184656112517301</v>
      </c>
      <c r="BJ1200" s="17">
        <v>0.229240387232582</v>
      </c>
      <c r="BK1200" s="17"/>
      <c r="BL1200" s="17">
        <v>0.15827764578032399</v>
      </c>
      <c r="BM1200" s="17">
        <v>0.25865888111849</v>
      </c>
      <c r="BN1200" s="17">
        <v>0.30675249966530199</v>
      </c>
      <c r="BO1200" s="17">
        <v>0.58523642948911403</v>
      </c>
    </row>
    <row r="1201" spans="2:67" x14ac:dyDescent="0.35">
      <c r="B1201" t="s">
        <v>493</v>
      </c>
      <c r="C1201" s="17">
        <v>0.47369342240828999</v>
      </c>
      <c r="D1201" s="17">
        <v>0.47998040796858898</v>
      </c>
      <c r="E1201" s="17">
        <v>0.56209623849766899</v>
      </c>
      <c r="F1201" s="17">
        <v>0.54158280112919699</v>
      </c>
      <c r="G1201" s="17">
        <v>0.14457549131741701</v>
      </c>
      <c r="H1201" s="17">
        <v>0.32154538740555799</v>
      </c>
      <c r="I1201" s="17">
        <v>3.6349017482849799E-2</v>
      </c>
      <c r="J1201" s="17">
        <v>0.44439989038323402</v>
      </c>
      <c r="K1201" s="17">
        <v>0.45363926287033601</v>
      </c>
      <c r="L1201" s="17">
        <v>0.52763507573979895</v>
      </c>
      <c r="M1201" s="17">
        <v>0.46916303358373201</v>
      </c>
      <c r="N1201" s="17">
        <v>0.38932529123443299</v>
      </c>
      <c r="O1201" s="17">
        <v>1.99142603543368E-3</v>
      </c>
      <c r="P1201" s="17">
        <v>0.59359436110727903</v>
      </c>
      <c r="Q1201" s="17">
        <v>0.30179373096550699</v>
      </c>
      <c r="R1201" s="17">
        <v>0.51953766353835296</v>
      </c>
      <c r="S1201" s="17">
        <v>0.78761746925768406</v>
      </c>
      <c r="T1201" s="17"/>
      <c r="U1201" s="17">
        <v>0.52533888658990302</v>
      </c>
      <c r="V1201" s="17">
        <v>0.21087088563133699</v>
      </c>
      <c r="W1201" s="17">
        <v>0.25192457211946001</v>
      </c>
      <c r="X1201" s="17">
        <v>0.30275545476680099</v>
      </c>
      <c r="Y1201" s="17"/>
      <c r="Z1201" s="17">
        <v>0.56707997648059505</v>
      </c>
      <c r="AA1201" s="17">
        <v>0.41054340101685299</v>
      </c>
      <c r="AB1201" s="17">
        <v>0.59268931461489704</v>
      </c>
      <c r="AC1201" s="17">
        <v>0.54267471471340201</v>
      </c>
      <c r="AD1201" s="17">
        <v>0.36536782321460398</v>
      </c>
      <c r="AE1201" s="17">
        <v>0.172966193829315</v>
      </c>
      <c r="AF1201" s="17">
        <v>0.13483602924948801</v>
      </c>
      <c r="AG1201" s="17">
        <v>0.26313145427173701</v>
      </c>
      <c r="AH1201" s="17">
        <v>0.36246288831314699</v>
      </c>
      <c r="AI1201" s="17">
        <v>0.208311703739158</v>
      </c>
      <c r="AJ1201" s="17"/>
      <c r="AK1201" s="17">
        <v>0.47390608287814301</v>
      </c>
      <c r="AL1201" s="17">
        <v>0.30193238366887498</v>
      </c>
      <c r="AM1201" s="17">
        <v>0.335061078948375</v>
      </c>
      <c r="AN1201" s="17">
        <v>0.62595990833855197</v>
      </c>
      <c r="AO1201" s="17">
        <v>0.43141321221034201</v>
      </c>
      <c r="AP1201" s="17">
        <v>0.318653604214296</v>
      </c>
      <c r="AQ1201" s="17">
        <v>0.479849648581748</v>
      </c>
      <c r="AR1201" s="17"/>
      <c r="AS1201" s="17">
        <v>0.34473438747990398</v>
      </c>
      <c r="AT1201" s="17">
        <v>0.52172661613184301</v>
      </c>
      <c r="AU1201" s="17"/>
      <c r="AV1201" s="17">
        <v>0.35724798381753098</v>
      </c>
      <c r="AW1201" s="17">
        <v>0.34619364600223601</v>
      </c>
      <c r="AX1201" s="17">
        <v>0.36914894516980001</v>
      </c>
      <c r="AY1201" s="17"/>
      <c r="AZ1201" s="17">
        <v>6.9585138336616101E-2</v>
      </c>
      <c r="BA1201" s="17">
        <v>0.492902598623564</v>
      </c>
      <c r="BB1201" s="17"/>
      <c r="BC1201" s="17">
        <v>0.47073539230942002</v>
      </c>
      <c r="BD1201" s="17">
        <v>0.475516485818262</v>
      </c>
      <c r="BE1201" s="17"/>
      <c r="BF1201" s="17">
        <v>0.47437262292726401</v>
      </c>
      <c r="BG1201" s="17">
        <v>0.30275545476680099</v>
      </c>
      <c r="BH1201" s="17"/>
      <c r="BI1201" s="17">
        <v>0.42110338329274899</v>
      </c>
      <c r="BJ1201" s="17">
        <v>0.48599483745671601</v>
      </c>
      <c r="BK1201" s="17"/>
      <c r="BL1201" s="17">
        <v>0.59296334843870702</v>
      </c>
      <c r="BM1201" s="17">
        <v>0.405783902142132</v>
      </c>
      <c r="BN1201" s="17">
        <v>0.350360281922526</v>
      </c>
      <c r="BO1201" s="17">
        <v>4.4532656220169602E-2</v>
      </c>
    </row>
    <row r="1202" spans="2:67" x14ac:dyDescent="0.35">
      <c r="B1202" t="s">
        <v>494</v>
      </c>
      <c r="C1202" s="17">
        <v>8.7007743799179998E-2</v>
      </c>
      <c r="D1202" s="17">
        <v>7.5068103717261497E-2</v>
      </c>
      <c r="E1202" s="17">
        <v>0.105585591403162</v>
      </c>
      <c r="F1202" s="17">
        <v>9.3389617006604905E-2</v>
      </c>
      <c r="G1202" s="17">
        <v>3.44818227274378E-2</v>
      </c>
      <c r="H1202" s="17">
        <v>3.5363837783325698E-2</v>
      </c>
      <c r="I1202" s="17">
        <v>1.8634336050375199E-3</v>
      </c>
      <c r="J1202" s="17">
        <v>0.15252180030277299</v>
      </c>
      <c r="K1202" s="17">
        <v>8.8401273744799004E-4</v>
      </c>
      <c r="L1202" s="17">
        <v>0.105159451063527</v>
      </c>
      <c r="M1202" s="17">
        <v>9.4702107491852705E-2</v>
      </c>
      <c r="N1202" s="17">
        <v>3.5312922941978398E-3</v>
      </c>
      <c r="O1202" s="17">
        <v>1.99142603543368E-3</v>
      </c>
      <c r="P1202" s="17">
        <v>0.12652661070964499</v>
      </c>
      <c r="Q1202" s="17">
        <v>0.25567055005505501</v>
      </c>
      <c r="R1202" s="17">
        <v>0</v>
      </c>
      <c r="S1202" s="17">
        <v>6.1782854314607603E-4</v>
      </c>
      <c r="T1202" s="17"/>
      <c r="U1202" s="17">
        <v>7.5328041491845202E-2</v>
      </c>
      <c r="V1202" s="17">
        <v>0.140643649850488</v>
      </c>
      <c r="W1202" s="17">
        <v>0.17076723916240799</v>
      </c>
      <c r="X1202" s="17">
        <v>0.14976383674973601</v>
      </c>
      <c r="Y1202" s="17"/>
      <c r="Z1202" s="17">
        <v>6.4285551978186098E-2</v>
      </c>
      <c r="AA1202" s="17">
        <v>0.117628730595981</v>
      </c>
      <c r="AB1202" s="17">
        <v>1.61945998244893E-2</v>
      </c>
      <c r="AC1202" s="17">
        <v>0.104860020260476</v>
      </c>
      <c r="AD1202" s="17">
        <v>4.4078121887145098E-2</v>
      </c>
      <c r="AE1202" s="17">
        <v>7.1214683185471694E-2</v>
      </c>
      <c r="AF1202" s="17">
        <v>0.29482264146385301</v>
      </c>
      <c r="AG1202" s="17">
        <v>0.30339952226853001</v>
      </c>
      <c r="AH1202" s="17">
        <v>8.9757347769928206E-2</v>
      </c>
      <c r="AI1202" s="17">
        <v>0.183691423262344</v>
      </c>
      <c r="AJ1202" s="17"/>
      <c r="AK1202" s="17">
        <v>0.110841493743769</v>
      </c>
      <c r="AL1202" s="17">
        <v>3.9557598791279999E-2</v>
      </c>
      <c r="AM1202" s="17">
        <v>0.10228996019034101</v>
      </c>
      <c r="AN1202" s="17">
        <v>0.106666638391463</v>
      </c>
      <c r="AO1202" s="17">
        <v>4.6748755635513103E-2</v>
      </c>
      <c r="AP1202" s="17">
        <v>4.6773520897477501E-2</v>
      </c>
      <c r="AQ1202" s="17">
        <v>0.108519136908636</v>
      </c>
      <c r="AR1202" s="17"/>
      <c r="AS1202" s="17">
        <v>0.150426451971023</v>
      </c>
      <c r="AT1202" s="17">
        <v>6.3386265110174297E-2</v>
      </c>
      <c r="AU1202" s="17"/>
      <c r="AV1202" s="17">
        <v>0.26891485980198399</v>
      </c>
      <c r="AW1202" s="17">
        <v>7.2311878412658695E-2</v>
      </c>
      <c r="AX1202" s="17">
        <v>0.12797922568560599</v>
      </c>
      <c r="AY1202" s="17"/>
      <c r="AZ1202" s="17">
        <v>0.16931207873162901</v>
      </c>
      <c r="BA1202" s="17">
        <v>8.3095429859290706E-2</v>
      </c>
      <c r="BB1202" s="17"/>
      <c r="BC1202" s="17">
        <v>8.6454732794885705E-2</v>
      </c>
      <c r="BD1202" s="17">
        <v>8.7348569988753302E-2</v>
      </c>
      <c r="BE1202" s="17"/>
      <c r="BF1202" s="17">
        <v>8.6758390355419504E-2</v>
      </c>
      <c r="BG1202" s="17">
        <v>0.14976383674973601</v>
      </c>
      <c r="BH1202" s="17"/>
      <c r="BI1202" s="17">
        <v>0.12449547514284</v>
      </c>
      <c r="BJ1202" s="17">
        <v>7.82389322478311E-2</v>
      </c>
      <c r="BK1202" s="17"/>
      <c r="BL1202" s="17">
        <v>3.5452546875199498E-2</v>
      </c>
      <c r="BM1202" s="17">
        <v>0.13399343693802099</v>
      </c>
      <c r="BN1202" s="17">
        <v>0.126927786035023</v>
      </c>
      <c r="BO1202" s="17">
        <v>0.114796939828909</v>
      </c>
    </row>
    <row r="1203" spans="2:67" x14ac:dyDescent="0.35">
      <c r="B1203" t="s">
        <v>495</v>
      </c>
      <c r="C1203" s="17">
        <v>2.8479181051585201E-2</v>
      </c>
      <c r="D1203" s="17">
        <v>4.4839213248762999E-2</v>
      </c>
      <c r="E1203" s="17">
        <v>3.8521110521926097E-2</v>
      </c>
      <c r="F1203" s="17">
        <v>2.1042583894422999E-3</v>
      </c>
      <c r="G1203" s="17">
        <v>0</v>
      </c>
      <c r="H1203" s="17">
        <v>0</v>
      </c>
      <c r="I1203" s="17">
        <v>1.24228907002501E-3</v>
      </c>
      <c r="J1203" s="17">
        <v>1.2234075402443201E-2</v>
      </c>
      <c r="K1203" s="17">
        <v>0.115717250031608</v>
      </c>
      <c r="L1203" s="17">
        <v>3.0367514151611702E-4</v>
      </c>
      <c r="M1203" s="17">
        <v>1.7982023404374901E-2</v>
      </c>
      <c r="N1203" s="17">
        <v>5.5005512344792999E-2</v>
      </c>
      <c r="O1203" s="17">
        <v>0.48107500731742597</v>
      </c>
      <c r="P1203" s="17">
        <v>0</v>
      </c>
      <c r="Q1203" s="17">
        <v>0</v>
      </c>
      <c r="R1203" s="17">
        <v>2.33191071808019E-2</v>
      </c>
      <c r="S1203" s="17">
        <v>4.4812565695452203E-3</v>
      </c>
      <c r="T1203" s="17"/>
      <c r="U1203" s="17">
        <v>2.56134756905597E-2</v>
      </c>
      <c r="V1203" s="17">
        <v>4.2625561995043998E-2</v>
      </c>
      <c r="W1203" s="17">
        <v>4.0760920384935999E-2</v>
      </c>
      <c r="X1203" s="17">
        <v>5.3834931244317201E-2</v>
      </c>
      <c r="Y1203" s="17"/>
      <c r="Z1203" s="17">
        <v>3.9123289894276499E-2</v>
      </c>
      <c r="AA1203" s="17">
        <v>2.5145333903050199E-2</v>
      </c>
      <c r="AB1203" s="17">
        <v>1.7944626327511101E-4</v>
      </c>
      <c r="AC1203" s="17">
        <v>0</v>
      </c>
      <c r="AD1203" s="17">
        <v>9.8702253002205198E-2</v>
      </c>
      <c r="AE1203" s="17">
        <v>8.4891903993889808E-3</v>
      </c>
      <c r="AF1203" s="17">
        <v>5.6263488488435603E-3</v>
      </c>
      <c r="AG1203" s="17">
        <v>2.15339498197531E-3</v>
      </c>
      <c r="AH1203" s="17">
        <v>0.19069166644730101</v>
      </c>
      <c r="AI1203" s="17">
        <v>6.9313394708704901E-2</v>
      </c>
      <c r="AJ1203" s="17"/>
      <c r="AK1203" s="17">
        <v>1.03312537593268E-2</v>
      </c>
      <c r="AL1203" s="17">
        <v>6.1737809510656501E-5</v>
      </c>
      <c r="AM1203" s="17">
        <v>0</v>
      </c>
      <c r="AN1203" s="17">
        <v>5.0840501908114802E-2</v>
      </c>
      <c r="AO1203" s="17">
        <v>2.37650274325952E-2</v>
      </c>
      <c r="AP1203" s="17">
        <v>1.7815148207961401E-2</v>
      </c>
      <c r="AQ1203" s="17">
        <v>7.5870007885071797E-2</v>
      </c>
      <c r="AR1203" s="17"/>
      <c r="AS1203" s="17">
        <v>5.8270989612419798E-2</v>
      </c>
      <c r="AT1203" s="17">
        <v>1.7382667241814202E-2</v>
      </c>
      <c r="AU1203" s="17"/>
      <c r="AV1203" s="17">
        <v>1.3935276832381801E-2</v>
      </c>
      <c r="AW1203" s="17">
        <v>0.13589827728345799</v>
      </c>
      <c r="AX1203" s="17">
        <v>4.5069432029309298E-2</v>
      </c>
      <c r="AY1203" s="17"/>
      <c r="AZ1203" s="17">
        <v>0.122181994038717</v>
      </c>
      <c r="BA1203" s="17">
        <v>2.40250435902075E-2</v>
      </c>
      <c r="BB1203" s="17"/>
      <c r="BC1203" s="17">
        <v>3.9984886118976701E-2</v>
      </c>
      <c r="BD1203" s="17">
        <v>2.1388100429279799E-2</v>
      </c>
      <c r="BE1203" s="17"/>
      <c r="BF1203" s="17">
        <v>2.8378433166679901E-2</v>
      </c>
      <c r="BG1203" s="17">
        <v>5.3834931244317201E-2</v>
      </c>
      <c r="BH1203" s="17"/>
      <c r="BI1203" s="17">
        <v>7.5170817185092595E-2</v>
      </c>
      <c r="BJ1203" s="17">
        <v>1.75574703050605E-2</v>
      </c>
      <c r="BK1203" s="17"/>
      <c r="BL1203" s="17">
        <v>1.12758858179836E-2</v>
      </c>
      <c r="BM1203" s="17">
        <v>4.4887069726878698E-2</v>
      </c>
      <c r="BN1203" s="17">
        <v>9.5796581569819808E-3</v>
      </c>
      <c r="BO1203" s="17">
        <v>0.23635319647101999</v>
      </c>
    </row>
    <row r="1204" spans="2:67" x14ac:dyDescent="0.35">
      <c r="B1204" t="s">
        <v>83</v>
      </c>
      <c r="C1204" s="17">
        <v>0.101753514465377</v>
      </c>
      <c r="D1204" s="17">
        <v>0.110215305086108</v>
      </c>
      <c r="E1204" s="17">
        <v>2.4314148265430501E-2</v>
      </c>
      <c r="F1204" s="17">
        <v>0</v>
      </c>
      <c r="G1204" s="17">
        <v>0.256659023243202</v>
      </c>
      <c r="H1204" s="17">
        <v>0.319107590323573</v>
      </c>
      <c r="I1204" s="17">
        <v>0.30010365076024198</v>
      </c>
      <c r="J1204" s="17">
        <v>0.15824878974795101</v>
      </c>
      <c r="K1204" s="17">
        <v>0</v>
      </c>
      <c r="L1204" s="17">
        <v>2.2026276351640199E-3</v>
      </c>
      <c r="M1204" s="17">
        <v>0.148117895522211</v>
      </c>
      <c r="N1204" s="17">
        <v>0.26647510163083898</v>
      </c>
      <c r="O1204" s="17">
        <v>9.9571301771683805E-4</v>
      </c>
      <c r="P1204" s="17">
        <v>9.6794546283623897E-2</v>
      </c>
      <c r="Q1204" s="17">
        <v>0.19865933290001</v>
      </c>
      <c r="R1204" s="17">
        <v>0</v>
      </c>
      <c r="S1204" s="17">
        <v>0</v>
      </c>
      <c r="T1204" s="17"/>
      <c r="U1204" s="17">
        <v>0.11778570847413999</v>
      </c>
      <c r="V1204" s="17">
        <v>2.3669996092892501E-2</v>
      </c>
      <c r="W1204" s="17">
        <v>1.7684290425195402E-2</v>
      </c>
      <c r="X1204" s="17">
        <v>6.2538542879180502E-3</v>
      </c>
      <c r="Y1204" s="17"/>
      <c r="Z1204" s="17">
        <v>0.144882902924064</v>
      </c>
      <c r="AA1204" s="17">
        <v>4.6466610234751897E-2</v>
      </c>
      <c r="AB1204" s="17">
        <v>0.127062674395439</v>
      </c>
      <c r="AC1204" s="17">
        <v>4.3138420191499098E-2</v>
      </c>
      <c r="AD1204" s="17">
        <v>1.4004970845519501E-4</v>
      </c>
      <c r="AE1204" s="17">
        <v>0</v>
      </c>
      <c r="AF1204" s="17">
        <v>4.75762961522144E-3</v>
      </c>
      <c r="AG1204" s="17">
        <v>0</v>
      </c>
      <c r="AH1204" s="17">
        <v>0</v>
      </c>
      <c r="AI1204" s="17">
        <v>3.3252757830514998E-2</v>
      </c>
      <c r="AJ1204" s="17"/>
      <c r="AK1204" s="17">
        <v>0.130527916039792</v>
      </c>
      <c r="AL1204" s="17">
        <v>4.9289829371928599E-2</v>
      </c>
      <c r="AM1204" s="17">
        <v>0.151173424991803</v>
      </c>
      <c r="AN1204" s="17">
        <v>7.3262934065785199E-2</v>
      </c>
      <c r="AO1204" s="17">
        <v>0</v>
      </c>
      <c r="AP1204" s="17">
        <v>0.104476690036791</v>
      </c>
      <c r="AQ1204" s="17">
        <v>0.13132924178018501</v>
      </c>
      <c r="AR1204" s="17"/>
      <c r="AS1204" s="17">
        <v>3.26787500200297E-2</v>
      </c>
      <c r="AT1204" s="17">
        <v>0.12748169662690401</v>
      </c>
      <c r="AU1204" s="17"/>
      <c r="AV1204" s="17">
        <v>0</v>
      </c>
      <c r="AW1204" s="17">
        <v>0</v>
      </c>
      <c r="AX1204" s="17">
        <v>5.4166282923926799E-2</v>
      </c>
      <c r="AY1204" s="17"/>
      <c r="AZ1204" s="17">
        <v>0</v>
      </c>
      <c r="BA1204" s="17">
        <v>0.10659033980881</v>
      </c>
      <c r="BB1204" s="17"/>
      <c r="BC1204" s="17">
        <v>0.10920915503399301</v>
      </c>
      <c r="BD1204" s="17">
        <v>9.7158528929652405E-2</v>
      </c>
      <c r="BE1204" s="17"/>
      <c r="BF1204" s="17">
        <v>0.10213297035601</v>
      </c>
      <c r="BG1204" s="17">
        <v>6.2538542879180502E-3</v>
      </c>
      <c r="BH1204" s="17"/>
      <c r="BI1204" s="17">
        <v>3.32186549329219E-2</v>
      </c>
      <c r="BJ1204" s="17">
        <v>0.117784606409273</v>
      </c>
      <c r="BK1204" s="17"/>
      <c r="BL1204" s="17">
        <v>0.14070268040279901</v>
      </c>
      <c r="BM1204" s="17">
        <v>7.7770059577004294E-2</v>
      </c>
      <c r="BN1204" s="17">
        <v>3.5663839562527E-2</v>
      </c>
      <c r="BO1204" s="17">
        <v>0</v>
      </c>
    </row>
    <row r="1205" spans="2:67" x14ac:dyDescent="0.35">
      <c r="C1205" s="17"/>
      <c r="D1205" s="17"/>
      <c r="E1205" s="17"/>
      <c r="F1205" s="17"/>
      <c r="G1205" s="17"/>
      <c r="H1205" s="17"/>
      <c r="I1205" s="17"/>
      <c r="J1205" s="17"/>
      <c r="K1205" s="17"/>
      <c r="L1205" s="17"/>
      <c r="M1205" s="17"/>
      <c r="N1205" s="17"/>
      <c r="O1205" s="17"/>
      <c r="P1205" s="17"/>
      <c r="Q1205" s="17"/>
      <c r="R1205" s="17"/>
      <c r="S1205" s="17"/>
      <c r="T1205" s="17"/>
      <c r="U1205" s="17"/>
      <c r="V1205" s="17"/>
      <c r="W1205" s="17"/>
      <c r="X1205" s="17"/>
      <c r="Y1205" s="17"/>
      <c r="Z1205" s="17"/>
      <c r="AA1205" s="17"/>
      <c r="AB1205" s="17"/>
      <c r="AC1205" s="17"/>
      <c r="AD1205" s="17"/>
      <c r="AE1205" s="17"/>
      <c r="AF1205" s="17"/>
      <c r="AG1205" s="17"/>
      <c r="AH1205" s="17"/>
      <c r="AI1205" s="17"/>
      <c r="AJ1205" s="17"/>
      <c r="AK1205" s="17"/>
      <c r="AL1205" s="17"/>
      <c r="AM1205" s="17"/>
      <c r="AN1205" s="17"/>
      <c r="AO1205" s="17"/>
      <c r="AP1205" s="17"/>
      <c r="AQ1205" s="17"/>
      <c r="AR1205" s="17"/>
      <c r="AS1205" s="17"/>
      <c r="AT1205" s="17"/>
      <c r="AU1205" s="17"/>
      <c r="AV1205" s="17"/>
      <c r="AW1205" s="17"/>
      <c r="AX1205" s="17"/>
      <c r="AY1205" s="17"/>
      <c r="AZ1205" s="17"/>
      <c r="BA1205" s="17"/>
      <c r="BB1205" s="17"/>
      <c r="BC1205" s="17"/>
      <c r="BD1205" s="17"/>
      <c r="BE1205" s="17"/>
      <c r="BF1205" s="17"/>
      <c r="BG1205" s="17"/>
      <c r="BH1205" s="17"/>
      <c r="BI1205" s="17"/>
      <c r="BJ1205" s="17"/>
      <c r="BK1205" s="17"/>
      <c r="BL1205" s="17"/>
      <c r="BM1205" s="17"/>
      <c r="BN1205" s="17"/>
      <c r="BO1205" s="17"/>
    </row>
    <row r="1206" spans="2:67" x14ac:dyDescent="0.35">
      <c r="B1206" s="6" t="s">
        <v>564</v>
      </c>
      <c r="C1206" s="17"/>
      <c r="D1206" s="17"/>
      <c r="E1206" s="17"/>
      <c r="F1206" s="17"/>
      <c r="G1206" s="17"/>
      <c r="H1206" s="17"/>
      <c r="I1206" s="17"/>
      <c r="J1206" s="17"/>
      <c r="K1206" s="17"/>
      <c r="L1206" s="17"/>
      <c r="M1206" s="17"/>
      <c r="N1206" s="17"/>
      <c r="O1206" s="17"/>
      <c r="P1206" s="17"/>
      <c r="Q1206" s="17"/>
      <c r="R1206" s="17"/>
      <c r="S1206" s="17"/>
      <c r="T1206" s="17"/>
      <c r="U1206" s="17"/>
      <c r="V1206" s="17"/>
      <c r="W1206" s="17"/>
      <c r="X1206" s="17"/>
      <c r="Y1206" s="17"/>
      <c r="Z1206" s="17"/>
      <c r="AA1206" s="17"/>
      <c r="AB1206" s="17"/>
      <c r="AC1206" s="17"/>
      <c r="AD1206" s="17"/>
      <c r="AE1206" s="17"/>
      <c r="AF1206" s="17"/>
      <c r="AG1206" s="17"/>
      <c r="AH1206" s="17"/>
      <c r="AI1206" s="17"/>
      <c r="AJ1206" s="17"/>
      <c r="AK1206" s="17"/>
      <c r="AL1206" s="17"/>
      <c r="AM1206" s="17"/>
      <c r="AN1206" s="17"/>
      <c r="AO1206" s="17"/>
      <c r="AP1206" s="17"/>
      <c r="AQ1206" s="17"/>
      <c r="AR1206" s="17"/>
      <c r="AS1206" s="17"/>
      <c r="AT1206" s="17"/>
      <c r="AU1206" s="17"/>
      <c r="AV1206" s="17"/>
      <c r="AW1206" s="17"/>
      <c r="AX1206" s="17"/>
      <c r="AY1206" s="17"/>
      <c r="AZ1206" s="17"/>
      <c r="BA1206" s="17"/>
      <c r="BB1206" s="17"/>
      <c r="BC1206" s="17"/>
      <c r="BD1206" s="17"/>
      <c r="BE1206" s="17"/>
      <c r="BF1206" s="17"/>
      <c r="BG1206" s="17"/>
      <c r="BH1206" s="17"/>
      <c r="BI1206" s="17"/>
      <c r="BJ1206" s="17"/>
      <c r="BK1206" s="17"/>
      <c r="BL1206" s="17"/>
      <c r="BM1206" s="17"/>
      <c r="BN1206" s="17"/>
      <c r="BO1206" s="17"/>
    </row>
    <row r="1207" spans="2:67" x14ac:dyDescent="0.35">
      <c r="B1207" s="24" t="s">
        <v>724</v>
      </c>
      <c r="C1207" s="17"/>
      <c r="D1207" s="17"/>
      <c r="E1207" s="17"/>
      <c r="F1207" s="17"/>
      <c r="G1207" s="17"/>
      <c r="H1207" s="17"/>
      <c r="I1207" s="17"/>
      <c r="J1207" s="17"/>
      <c r="K1207" s="17"/>
      <c r="L1207" s="17"/>
      <c r="M1207" s="17"/>
      <c r="N1207" s="17"/>
      <c r="O1207" s="17"/>
      <c r="P1207" s="17"/>
      <c r="Q1207" s="17"/>
      <c r="R1207" s="17"/>
      <c r="S1207" s="17"/>
      <c r="T1207" s="17"/>
      <c r="U1207" s="17"/>
      <c r="V1207" s="17"/>
      <c r="W1207" s="17"/>
      <c r="X1207" s="17"/>
      <c r="Y1207" s="17"/>
      <c r="Z1207" s="17"/>
      <c r="AA1207" s="17"/>
      <c r="AB1207" s="17"/>
      <c r="AC1207" s="17"/>
      <c r="AD1207" s="17"/>
      <c r="AE1207" s="17"/>
      <c r="AF1207" s="17"/>
      <c r="AG1207" s="17"/>
      <c r="AH1207" s="17"/>
      <c r="AI1207" s="17"/>
      <c r="AJ1207" s="17"/>
      <c r="AK1207" s="17"/>
      <c r="AL1207" s="17"/>
      <c r="AM1207" s="17"/>
      <c r="AN1207" s="17"/>
      <c r="AO1207" s="17"/>
      <c r="AP1207" s="17"/>
      <c r="AQ1207" s="17"/>
      <c r="AR1207" s="17"/>
      <c r="AS1207" s="17"/>
      <c r="AT1207" s="17"/>
      <c r="AU1207" s="17"/>
      <c r="AV1207" s="17"/>
      <c r="AW1207" s="17"/>
      <c r="AX1207" s="17"/>
      <c r="AY1207" s="17"/>
      <c r="AZ1207" s="17"/>
      <c r="BA1207" s="17"/>
      <c r="BB1207" s="17"/>
      <c r="BC1207" s="17"/>
      <c r="BD1207" s="17"/>
      <c r="BE1207" s="17"/>
      <c r="BF1207" s="17"/>
      <c r="BG1207" s="17"/>
      <c r="BH1207" s="17"/>
      <c r="BI1207" s="17"/>
      <c r="BJ1207" s="17"/>
      <c r="BK1207" s="17"/>
      <c r="BL1207" s="17"/>
      <c r="BM1207" s="17"/>
      <c r="BN1207" s="17"/>
      <c r="BO1207" s="17"/>
    </row>
    <row r="1208" spans="2:67" x14ac:dyDescent="0.35">
      <c r="B1208" t="s">
        <v>559</v>
      </c>
      <c r="C1208" s="17">
        <v>0.30030917141372698</v>
      </c>
      <c r="D1208" s="17">
        <v>0.24794039515492799</v>
      </c>
      <c r="E1208" s="17">
        <v>0.207433659517367</v>
      </c>
      <c r="F1208" s="17">
        <v>0.57487244691237604</v>
      </c>
      <c r="G1208" s="17">
        <v>0.57539673119510204</v>
      </c>
      <c r="H1208" s="17">
        <v>7.5244555850665102E-3</v>
      </c>
      <c r="I1208" s="17">
        <v>0.842078095482103</v>
      </c>
      <c r="J1208" s="17">
        <v>9.6390442417902594E-2</v>
      </c>
      <c r="K1208" s="17">
        <v>0</v>
      </c>
      <c r="L1208" s="17">
        <v>0.33846994664115498</v>
      </c>
      <c r="M1208" s="17">
        <v>0.26416494539990498</v>
      </c>
      <c r="N1208" s="17">
        <v>0.30002159617199498</v>
      </c>
      <c r="O1208" s="17">
        <v>3.1979422865578498E-2</v>
      </c>
      <c r="P1208" s="17">
        <v>4.3770422052057502E-3</v>
      </c>
      <c r="Q1208" s="17">
        <v>0.97554191506518495</v>
      </c>
      <c r="R1208" s="17">
        <v>5.7832615245513599E-2</v>
      </c>
      <c r="S1208" s="17">
        <v>1.49029880622984E-3</v>
      </c>
      <c r="T1208" s="17"/>
      <c r="U1208" s="17">
        <v>0.26923553393115301</v>
      </c>
      <c r="V1208" s="17">
        <v>0.369858211784174</v>
      </c>
      <c r="W1208" s="17">
        <v>0.35028250116252402</v>
      </c>
      <c r="X1208" s="17">
        <v>0.44565507000710203</v>
      </c>
      <c r="Y1208" s="17"/>
      <c r="Z1208" s="17">
        <v>0.230306394579809</v>
      </c>
      <c r="AA1208" s="17">
        <v>0.30526806063322898</v>
      </c>
      <c r="AB1208" s="17">
        <v>0.48550641453603199</v>
      </c>
      <c r="AC1208" s="17">
        <v>0.19616173214093899</v>
      </c>
      <c r="AD1208" s="17">
        <v>0.30384214151477601</v>
      </c>
      <c r="AE1208" s="17">
        <v>0.349546841460524</v>
      </c>
      <c r="AF1208" s="17">
        <v>0.56689642403425999</v>
      </c>
      <c r="AG1208" s="17">
        <v>0.29030315449087102</v>
      </c>
      <c r="AH1208" s="17">
        <v>0.17120129897759001</v>
      </c>
      <c r="AI1208" s="17">
        <v>0.44974953288263497</v>
      </c>
      <c r="AJ1208" s="17"/>
      <c r="AK1208" s="17">
        <v>0.22612620071560899</v>
      </c>
      <c r="AL1208" s="17">
        <v>0.373580260713192</v>
      </c>
      <c r="AM1208" s="17">
        <v>0.39008911091322601</v>
      </c>
      <c r="AN1208" s="17">
        <v>0.31337139068431502</v>
      </c>
      <c r="AO1208" s="17">
        <v>0.328309059540764</v>
      </c>
      <c r="AP1208" s="17">
        <v>0.182604683729887</v>
      </c>
      <c r="AQ1208" s="17">
        <v>0.29118927554599899</v>
      </c>
      <c r="AR1208" s="17"/>
      <c r="AS1208" s="17">
        <v>0.385840743093952</v>
      </c>
      <c r="AT1208" s="17">
        <v>0.25147766704542102</v>
      </c>
      <c r="AU1208" s="17"/>
      <c r="AV1208" s="17">
        <v>0.48415444845326699</v>
      </c>
      <c r="AW1208" s="17">
        <v>0.35137160480840302</v>
      </c>
      <c r="AX1208" s="17">
        <v>0.413456132080806</v>
      </c>
      <c r="AY1208" s="17"/>
      <c r="AZ1208" s="17">
        <v>0.36838924049861399</v>
      </c>
      <c r="BA1208" s="17">
        <v>0.29326162836215303</v>
      </c>
      <c r="BB1208" s="17"/>
      <c r="BC1208" s="17">
        <v>0.41857905115242</v>
      </c>
      <c r="BD1208" s="17">
        <v>0.233131805575826</v>
      </c>
      <c r="BE1208" s="17"/>
      <c r="BF1208" s="17">
        <v>0.29939634972831602</v>
      </c>
      <c r="BG1208" s="17">
        <v>0.44565507000710203</v>
      </c>
      <c r="BH1208" s="17"/>
      <c r="BI1208" s="17">
        <v>0.142738113396772</v>
      </c>
      <c r="BJ1208" s="17">
        <v>0.34275978076946401</v>
      </c>
      <c r="BK1208" s="17"/>
      <c r="BL1208" s="17">
        <v>0.222332100829958</v>
      </c>
      <c r="BM1208" s="17">
        <v>0.34211223319740702</v>
      </c>
      <c r="BN1208" s="17">
        <v>0.29452376029233701</v>
      </c>
      <c r="BO1208" s="17">
        <v>0.61769629475872401</v>
      </c>
    </row>
    <row r="1209" spans="2:67" x14ac:dyDescent="0.35">
      <c r="B1209" t="s">
        <v>560</v>
      </c>
      <c r="C1209" s="17">
        <v>0.30006683334948803</v>
      </c>
      <c r="D1209" s="17">
        <v>0.132196869585609</v>
      </c>
      <c r="E1209" s="17">
        <v>0.43370368467169801</v>
      </c>
      <c r="F1209" s="17">
        <v>0.49263855279457403</v>
      </c>
      <c r="G1209" s="17">
        <v>0.16880715520308601</v>
      </c>
      <c r="H1209" s="17">
        <v>0</v>
      </c>
      <c r="I1209" s="17">
        <v>0.37497681284185802</v>
      </c>
      <c r="J1209" s="17">
        <v>0.23395831202648201</v>
      </c>
      <c r="K1209" s="17">
        <v>0</v>
      </c>
      <c r="L1209" s="17">
        <v>6.9491941199596605E-2</v>
      </c>
      <c r="M1209" s="17">
        <v>0.324178323348845</v>
      </c>
      <c r="N1209" s="17">
        <v>0.44087031202419402</v>
      </c>
      <c r="O1209" s="17">
        <v>0.96414580356170398</v>
      </c>
      <c r="P1209" s="17">
        <v>3.2827816539043098E-3</v>
      </c>
      <c r="Q1209" s="17">
        <v>0.40729513852011001</v>
      </c>
      <c r="R1209" s="17">
        <v>0.428345088178537</v>
      </c>
      <c r="S1209" s="17">
        <v>0.58673055251620798</v>
      </c>
      <c r="T1209" s="17"/>
      <c r="U1209" s="17">
        <v>0.30155866124467801</v>
      </c>
      <c r="V1209" s="17">
        <v>0.29210473058297098</v>
      </c>
      <c r="W1209" s="17">
        <v>0.326550286434731</v>
      </c>
      <c r="X1209" s="17">
        <v>0.32284171798855898</v>
      </c>
      <c r="Y1209" s="17"/>
      <c r="Z1209" s="17">
        <v>0.24360423305658299</v>
      </c>
      <c r="AA1209" s="17">
        <v>0.42779635466214799</v>
      </c>
      <c r="AB1209" s="17">
        <v>9.9459675418211907E-2</v>
      </c>
      <c r="AC1209" s="17">
        <v>0.36214688663539202</v>
      </c>
      <c r="AD1209" s="17">
        <v>0.183674372104771</v>
      </c>
      <c r="AE1209" s="17">
        <v>0.19832715539977999</v>
      </c>
      <c r="AF1209" s="17">
        <v>0.41844735796903898</v>
      </c>
      <c r="AG1209" s="17">
        <v>0.110993387071467</v>
      </c>
      <c r="AH1209" s="17">
        <v>0.159858020074958</v>
      </c>
      <c r="AI1209" s="17">
        <v>0.32957426694737701</v>
      </c>
      <c r="AJ1209" s="17"/>
      <c r="AK1209" s="17">
        <v>0.33037173923477697</v>
      </c>
      <c r="AL1209" s="17">
        <v>0.16778465158772199</v>
      </c>
      <c r="AM1209" s="17">
        <v>0.185956968591456</v>
      </c>
      <c r="AN1209" s="17">
        <v>0.26630216600197598</v>
      </c>
      <c r="AO1209" s="17">
        <v>0.42208124036262301</v>
      </c>
      <c r="AP1209" s="17">
        <v>0.46767026267684297</v>
      </c>
      <c r="AQ1209" s="17">
        <v>0.35477114034422302</v>
      </c>
      <c r="AR1209" s="17"/>
      <c r="AS1209" s="17">
        <v>0.35446152737266401</v>
      </c>
      <c r="AT1209" s="17">
        <v>0.26901192945112501</v>
      </c>
      <c r="AU1209" s="17"/>
      <c r="AV1209" s="17">
        <v>0.51698384137937503</v>
      </c>
      <c r="AW1209" s="17">
        <v>0.43576915555134998</v>
      </c>
      <c r="AX1209" s="17">
        <v>0.22321796785867301</v>
      </c>
      <c r="AY1209" s="17"/>
      <c r="AZ1209" s="17">
        <v>0.75819283786490999</v>
      </c>
      <c r="BA1209" s="17">
        <v>0.25264234064161201</v>
      </c>
      <c r="BB1209" s="17"/>
      <c r="BC1209" s="17">
        <v>0.227063169126383</v>
      </c>
      <c r="BD1209" s="17">
        <v>0.34153296039602099</v>
      </c>
      <c r="BE1209" s="17"/>
      <c r="BF1209" s="17">
        <v>0.29992379932663299</v>
      </c>
      <c r="BG1209" s="17">
        <v>0.32284171798855898</v>
      </c>
      <c r="BH1209" s="17"/>
      <c r="BI1209" s="17">
        <v>0.41776836694911701</v>
      </c>
      <c r="BJ1209" s="17">
        <v>0.268357318377065</v>
      </c>
      <c r="BK1209" s="17"/>
      <c r="BL1209" s="17">
        <v>0.15617322461439001</v>
      </c>
      <c r="BM1209" s="17">
        <v>0.31501588400556002</v>
      </c>
      <c r="BN1209" s="17">
        <v>0.47359828050702302</v>
      </c>
      <c r="BO1209" s="17">
        <v>0.52394736793976104</v>
      </c>
    </row>
    <row r="1210" spans="2:67" x14ac:dyDescent="0.35">
      <c r="B1210" t="s">
        <v>561</v>
      </c>
      <c r="C1210" s="17">
        <v>0.29067640152698698</v>
      </c>
      <c r="D1210" s="17">
        <v>0.52487763222525896</v>
      </c>
      <c r="E1210" s="17">
        <v>0.344570611407366</v>
      </c>
      <c r="F1210" s="17">
        <v>3.3119633889116802E-4</v>
      </c>
      <c r="G1210" s="17">
        <v>0.30923151695843398</v>
      </c>
      <c r="H1210" s="17">
        <v>0</v>
      </c>
      <c r="I1210" s="17">
        <v>9.4049879121945303E-4</v>
      </c>
      <c r="J1210" s="17">
        <v>0.17554917146372701</v>
      </c>
      <c r="K1210" s="17">
        <v>0.99382901746077901</v>
      </c>
      <c r="L1210" s="17">
        <v>0.32993235370907698</v>
      </c>
      <c r="M1210" s="17">
        <v>0.28274217081293701</v>
      </c>
      <c r="N1210" s="17">
        <v>0.20817511486205401</v>
      </c>
      <c r="O1210" s="17">
        <v>0</v>
      </c>
      <c r="P1210" s="17">
        <v>0.52868787829206998</v>
      </c>
      <c r="Q1210" s="17">
        <v>0</v>
      </c>
      <c r="R1210" s="17">
        <v>0.18827760066958599</v>
      </c>
      <c r="S1210" s="17">
        <v>0.21669906410756901</v>
      </c>
      <c r="T1210" s="17"/>
      <c r="U1210" s="17">
        <v>0.33743918455101901</v>
      </c>
      <c r="V1210" s="17">
        <v>0.19714908499634101</v>
      </c>
      <c r="W1210" s="17">
        <v>0.132213330352805</v>
      </c>
      <c r="X1210" s="17">
        <v>8.0352152053785694E-2</v>
      </c>
      <c r="Y1210" s="17"/>
      <c r="Z1210" s="17">
        <v>0.42640584277263299</v>
      </c>
      <c r="AA1210" s="17">
        <v>0.25335337376830902</v>
      </c>
      <c r="AB1210" s="17">
        <v>0.352679291743491</v>
      </c>
      <c r="AC1210" s="17">
        <v>0.26809637536338199</v>
      </c>
      <c r="AD1210" s="17">
        <v>0.44122278928105202</v>
      </c>
      <c r="AE1210" s="17">
        <v>0.17319459792338501</v>
      </c>
      <c r="AF1210" s="17">
        <v>4.9395143767115797E-2</v>
      </c>
      <c r="AG1210" s="17">
        <v>2.2164869657249599E-2</v>
      </c>
      <c r="AH1210" s="17">
        <v>0.51209153278901798</v>
      </c>
      <c r="AI1210" s="17">
        <v>4.42546253323962E-2</v>
      </c>
      <c r="AJ1210" s="17"/>
      <c r="AK1210" s="17">
        <v>0.32790950818009101</v>
      </c>
      <c r="AL1210" s="17">
        <v>0.319112550059863</v>
      </c>
      <c r="AM1210" s="17">
        <v>0.27095584165797698</v>
      </c>
      <c r="AN1210" s="17">
        <v>0.31616550243061298</v>
      </c>
      <c r="AO1210" s="17">
        <v>0.21042692330889001</v>
      </c>
      <c r="AP1210" s="17">
        <v>0.24629285439259799</v>
      </c>
      <c r="AQ1210" s="17">
        <v>0.27422445899772302</v>
      </c>
      <c r="AR1210" s="17"/>
      <c r="AS1210" s="17">
        <v>0.151367945149537</v>
      </c>
      <c r="AT1210" s="17">
        <v>0.37021009139732097</v>
      </c>
      <c r="AU1210" s="17"/>
      <c r="AV1210" s="17">
        <v>3.6933009774399901E-2</v>
      </c>
      <c r="AW1210" s="17">
        <v>0.11069827347460701</v>
      </c>
      <c r="AX1210" s="17">
        <v>0.200018570317856</v>
      </c>
      <c r="AY1210" s="17"/>
      <c r="AZ1210" s="17">
        <v>7.59390076951557E-3</v>
      </c>
      <c r="BA1210" s="17">
        <v>0.31998066249575702</v>
      </c>
      <c r="BB1210" s="17"/>
      <c r="BC1210" s="17">
        <v>0.21847052125407701</v>
      </c>
      <c r="BD1210" s="17">
        <v>0.33168938678965798</v>
      </c>
      <c r="BE1210" s="17"/>
      <c r="BF1210" s="17">
        <v>0.29199730935957802</v>
      </c>
      <c r="BG1210" s="17">
        <v>8.0352152053785694E-2</v>
      </c>
      <c r="BH1210" s="17"/>
      <c r="BI1210" s="17">
        <v>0.27223605639693199</v>
      </c>
      <c r="BJ1210" s="17">
        <v>0.295644343592951</v>
      </c>
      <c r="BK1210" s="17"/>
      <c r="BL1210" s="17">
        <v>0.43661739382733999</v>
      </c>
      <c r="BM1210" s="17">
        <v>0.26205357170952198</v>
      </c>
      <c r="BN1210" s="17">
        <v>0.185593795780819</v>
      </c>
      <c r="BO1210" s="17">
        <v>2.7748271781521699E-2</v>
      </c>
    </row>
    <row r="1211" spans="2:67" x14ac:dyDescent="0.35">
      <c r="B1211" t="s">
        <v>562</v>
      </c>
      <c r="C1211" s="17">
        <v>0.205519908276772</v>
      </c>
      <c r="D1211" s="17">
        <v>0.17158806554980899</v>
      </c>
      <c r="E1211" s="17">
        <v>0.252224987471038</v>
      </c>
      <c r="F1211" s="17">
        <v>0.415187375189495</v>
      </c>
      <c r="G1211" s="17">
        <v>0.109358102825088</v>
      </c>
      <c r="H1211" s="17">
        <v>0</v>
      </c>
      <c r="I1211" s="17">
        <v>3.2929633570610899E-2</v>
      </c>
      <c r="J1211" s="17">
        <v>0.33087910371017198</v>
      </c>
      <c r="K1211" s="17">
        <v>6.1709825392206796E-3</v>
      </c>
      <c r="L1211" s="17">
        <v>0.11878347791020499</v>
      </c>
      <c r="M1211" s="17">
        <v>0.25089429121892498</v>
      </c>
      <c r="N1211" s="17">
        <v>5.13191254216563E-2</v>
      </c>
      <c r="O1211" s="17">
        <v>6.2021458944798297E-2</v>
      </c>
      <c r="P1211" s="17">
        <v>0.30563401240222599</v>
      </c>
      <c r="Q1211" s="17">
        <v>2.5301090838902401E-2</v>
      </c>
      <c r="R1211" s="17">
        <v>0.37733458274572901</v>
      </c>
      <c r="S1211" s="17">
        <v>0.19508008456999301</v>
      </c>
      <c r="T1211" s="17"/>
      <c r="U1211" s="17">
        <v>0.157713472964086</v>
      </c>
      <c r="V1211" s="17">
        <v>0.30432209006356797</v>
      </c>
      <c r="W1211" s="17">
        <v>0.33897356226792102</v>
      </c>
      <c r="X1211" s="17">
        <v>0.45056042544386898</v>
      </c>
      <c r="Y1211" s="17"/>
      <c r="Z1211" s="17">
        <v>8.5609944483490394E-2</v>
      </c>
      <c r="AA1211" s="17">
        <v>0.212291206048871</v>
      </c>
      <c r="AB1211" s="17">
        <v>0.25199195085272802</v>
      </c>
      <c r="AC1211" s="17">
        <v>0.19434281945674201</v>
      </c>
      <c r="AD1211" s="17">
        <v>0.172207766953061</v>
      </c>
      <c r="AE1211" s="17">
        <v>0.19680533691083399</v>
      </c>
      <c r="AF1211" s="17">
        <v>0.41250720109942002</v>
      </c>
      <c r="AG1211" s="17">
        <v>0.59659274203234403</v>
      </c>
      <c r="AH1211" s="17">
        <v>0.18461413907329399</v>
      </c>
      <c r="AI1211" s="17">
        <v>0.42070655324262501</v>
      </c>
      <c r="AJ1211" s="17"/>
      <c r="AK1211" s="17">
        <v>0.203313995230125</v>
      </c>
      <c r="AL1211" s="17">
        <v>4.7623347925531599E-2</v>
      </c>
      <c r="AM1211" s="17">
        <v>0.20603170414400901</v>
      </c>
      <c r="AN1211" s="17">
        <v>0.156754260343269</v>
      </c>
      <c r="AO1211" s="17">
        <v>0.36628849180108902</v>
      </c>
      <c r="AP1211" s="17">
        <v>0.25456083302508298</v>
      </c>
      <c r="AQ1211" s="17">
        <v>0.374355403944229</v>
      </c>
      <c r="AR1211" s="17"/>
      <c r="AS1211" s="17">
        <v>0.31865416339984098</v>
      </c>
      <c r="AT1211" s="17">
        <v>0.140929538139514</v>
      </c>
      <c r="AU1211" s="17"/>
      <c r="AV1211" s="17">
        <v>0.26544655196070799</v>
      </c>
      <c r="AW1211" s="17">
        <v>0.43147377767495698</v>
      </c>
      <c r="AX1211" s="17">
        <v>0.32663251110758701</v>
      </c>
      <c r="AY1211" s="17"/>
      <c r="AZ1211" s="17">
        <v>0.49612222957557001</v>
      </c>
      <c r="BA1211" s="17">
        <v>0.175437207160724</v>
      </c>
      <c r="BB1211" s="17"/>
      <c r="BC1211" s="17">
        <v>0.235603379958986</v>
      </c>
      <c r="BD1211" s="17">
        <v>0.18843247750119901</v>
      </c>
      <c r="BE1211" s="17"/>
      <c r="BF1211" s="17">
        <v>0.20398097047364699</v>
      </c>
      <c r="BG1211" s="17">
        <v>0.45056042544386898</v>
      </c>
      <c r="BH1211" s="17"/>
      <c r="BI1211" s="17">
        <v>0.17664292148643901</v>
      </c>
      <c r="BJ1211" s="17">
        <v>0.213299545610141</v>
      </c>
      <c r="BK1211" s="17"/>
      <c r="BL1211" s="17">
        <v>0.218377929811197</v>
      </c>
      <c r="BM1211" s="17">
        <v>0.104384009028941</v>
      </c>
      <c r="BN1211" s="17">
        <v>0.36445017577653299</v>
      </c>
      <c r="BO1211" s="17">
        <v>0.37244818953005299</v>
      </c>
    </row>
    <row r="1212" spans="2:67" x14ac:dyDescent="0.35">
      <c r="B1212" t="s">
        <v>563</v>
      </c>
      <c r="C1212" s="17">
        <v>0.140191360129239</v>
      </c>
      <c r="D1212" s="17">
        <v>0.178186520039638</v>
      </c>
      <c r="E1212" s="17">
        <v>2.21377563286453E-2</v>
      </c>
      <c r="F1212" s="17">
        <v>1.19273559314761E-2</v>
      </c>
      <c r="G1212" s="17">
        <v>1.20272980427516E-2</v>
      </c>
      <c r="H1212" s="17">
        <v>0.98495108882986704</v>
      </c>
      <c r="I1212" s="17">
        <v>4.7024939560972702E-3</v>
      </c>
      <c r="J1212" s="17">
        <v>0.18206431895943401</v>
      </c>
      <c r="K1212" s="17">
        <v>2.05699417974023E-3</v>
      </c>
      <c r="L1212" s="17">
        <v>0.23592898162476</v>
      </c>
      <c r="M1212" s="17">
        <v>0.214344535478907</v>
      </c>
      <c r="N1212" s="17">
        <v>3.8614847989971101E-4</v>
      </c>
      <c r="O1212" s="17">
        <v>3.3916809651937198E-2</v>
      </c>
      <c r="P1212" s="17">
        <v>0.32260213420099698</v>
      </c>
      <c r="Q1212" s="17">
        <v>0.55433172226949301</v>
      </c>
      <c r="R1212" s="17">
        <v>0.194710019779013</v>
      </c>
      <c r="S1212" s="17">
        <v>0.19657038337622301</v>
      </c>
      <c r="T1212" s="17"/>
      <c r="U1212" s="17">
        <v>0.12647115829667999</v>
      </c>
      <c r="V1212" s="17">
        <v>0.14333438641817201</v>
      </c>
      <c r="W1212" s="17">
        <v>0.33471571698859498</v>
      </c>
      <c r="X1212" s="17">
        <v>0.38034089086135597</v>
      </c>
      <c r="Y1212" s="17"/>
      <c r="Z1212" s="17">
        <v>0.16392592517426699</v>
      </c>
      <c r="AA1212" s="17">
        <v>3.6831221112141301E-2</v>
      </c>
      <c r="AB1212" s="17">
        <v>0.235242985196951</v>
      </c>
      <c r="AC1212" s="17">
        <v>0.15676039724870999</v>
      </c>
      <c r="AD1212" s="17">
        <v>1.7730364134721201E-2</v>
      </c>
      <c r="AE1212" s="17">
        <v>0.20872556710734499</v>
      </c>
      <c r="AF1212" s="17">
        <v>0.116765831250234</v>
      </c>
      <c r="AG1212" s="17">
        <v>0.11251027973026</v>
      </c>
      <c r="AH1212" s="17">
        <v>0.18740019344761599</v>
      </c>
      <c r="AI1212" s="17">
        <v>0.63313709198120705</v>
      </c>
      <c r="AJ1212" s="17"/>
      <c r="AK1212" s="17">
        <v>0.12793366544012899</v>
      </c>
      <c r="AL1212" s="17">
        <v>0.15419000974244801</v>
      </c>
      <c r="AM1212" s="17">
        <v>0.181961196255921</v>
      </c>
      <c r="AN1212" s="17">
        <v>0.15558068171828099</v>
      </c>
      <c r="AO1212" s="17">
        <v>0.12615161399414601</v>
      </c>
      <c r="AP1212" s="17">
        <v>7.7349831584145698E-2</v>
      </c>
      <c r="AQ1212" s="17">
        <v>0.189010047573657</v>
      </c>
      <c r="AR1212" s="17"/>
      <c r="AS1212" s="17">
        <v>0.18220071439497201</v>
      </c>
      <c r="AT1212" s="17">
        <v>0.116207468262897</v>
      </c>
      <c r="AU1212" s="17"/>
      <c r="AV1212" s="17">
        <v>0.30204346189764403</v>
      </c>
      <c r="AW1212" s="17">
        <v>0.131745620807349</v>
      </c>
      <c r="AX1212" s="17">
        <v>0.101294309436087</v>
      </c>
      <c r="AY1212" s="17"/>
      <c r="AZ1212" s="17">
        <v>0.174529802049914</v>
      </c>
      <c r="BA1212" s="17">
        <v>0.136636697934961</v>
      </c>
      <c r="BB1212" s="17"/>
      <c r="BC1212" s="17">
        <v>0.18438174279792299</v>
      </c>
      <c r="BD1212" s="17">
        <v>0.115091195069379</v>
      </c>
      <c r="BE1212" s="17"/>
      <c r="BF1212" s="17">
        <v>0.13868313938469101</v>
      </c>
      <c r="BG1212" s="17">
        <v>0.38034089086135597</v>
      </c>
      <c r="BH1212" s="17"/>
      <c r="BI1212" s="17">
        <v>0.16237209533501401</v>
      </c>
      <c r="BJ1212" s="17">
        <v>0.13421573403842499</v>
      </c>
      <c r="BK1212" s="17"/>
      <c r="BL1212" s="17">
        <v>0.16397945575003101</v>
      </c>
      <c r="BM1212" s="17">
        <v>7.1022000379908301E-2</v>
      </c>
      <c r="BN1212" s="17">
        <v>0.16491091892665599</v>
      </c>
      <c r="BO1212" s="17">
        <v>0.29904510405186802</v>
      </c>
    </row>
    <row r="1213" spans="2:67" x14ac:dyDescent="0.35">
      <c r="B1213" t="s">
        <v>105</v>
      </c>
      <c r="C1213" s="17">
        <v>8.2272153629722497E-5</v>
      </c>
      <c r="D1213" s="17">
        <v>1.57380027407723E-4</v>
      </c>
      <c r="E1213" s="17">
        <v>0</v>
      </c>
      <c r="F1213" s="17">
        <v>0</v>
      </c>
      <c r="G1213" s="17">
        <v>0</v>
      </c>
      <c r="H1213" s="17">
        <v>7.5244555850665102E-3</v>
      </c>
      <c r="I1213" s="17">
        <v>0</v>
      </c>
      <c r="J1213" s="17">
        <v>0</v>
      </c>
      <c r="K1213" s="17">
        <v>0</v>
      </c>
      <c r="L1213" s="17">
        <v>0</v>
      </c>
      <c r="M1213" s="17">
        <v>0</v>
      </c>
      <c r="N1213" s="17">
        <v>0</v>
      </c>
      <c r="O1213" s="17">
        <v>0</v>
      </c>
      <c r="P1213" s="17">
        <v>0</v>
      </c>
      <c r="Q1213" s="17">
        <v>0</v>
      </c>
      <c r="R1213" s="17">
        <v>0</v>
      </c>
      <c r="S1213" s="17">
        <v>0</v>
      </c>
      <c r="T1213" s="17"/>
      <c r="U1213" s="17">
        <v>0</v>
      </c>
      <c r="V1213" s="17">
        <v>0</v>
      </c>
      <c r="W1213" s="17">
        <v>0</v>
      </c>
      <c r="X1213" s="17">
        <v>1.3182223972960301E-2</v>
      </c>
      <c r="Y1213" s="17"/>
      <c r="Z1213" s="17">
        <v>0</v>
      </c>
      <c r="AA1213" s="17">
        <v>0</v>
      </c>
      <c r="AB1213" s="17">
        <v>0</v>
      </c>
      <c r="AC1213" s="17">
        <v>0</v>
      </c>
      <c r="AD1213" s="17">
        <v>0</v>
      </c>
      <c r="AE1213" s="17">
        <v>7.0924013709097896E-4</v>
      </c>
      <c r="AF1213" s="17">
        <v>0</v>
      </c>
      <c r="AG1213" s="17">
        <v>0</v>
      </c>
      <c r="AH1213" s="17">
        <v>2.11826262567883E-3</v>
      </c>
      <c r="AI1213" s="17">
        <v>0</v>
      </c>
      <c r="AJ1213" s="17"/>
      <c r="AK1213" s="17">
        <v>0</v>
      </c>
      <c r="AL1213" s="17">
        <v>0</v>
      </c>
      <c r="AM1213" s="17">
        <v>0</v>
      </c>
      <c r="AN1213" s="17">
        <v>1.35329500152017E-4</v>
      </c>
      <c r="AO1213" s="17">
        <v>4.9012174829665602E-4</v>
      </c>
      <c r="AP1213" s="17">
        <v>0</v>
      </c>
      <c r="AQ1213" s="17">
        <v>0</v>
      </c>
      <c r="AR1213" s="17"/>
      <c r="AS1213" s="17">
        <v>1.7173736391300101E-4</v>
      </c>
      <c r="AT1213" s="17">
        <v>3.1194864613071398E-5</v>
      </c>
      <c r="AU1213" s="17"/>
      <c r="AV1213" s="17">
        <v>0</v>
      </c>
      <c r="AW1213" s="17">
        <v>0</v>
      </c>
      <c r="AX1213" s="17">
        <v>0</v>
      </c>
      <c r="AY1213" s="17"/>
      <c r="AZ1213" s="17">
        <v>0</v>
      </c>
      <c r="BA1213" s="17">
        <v>9.0788839238960104E-5</v>
      </c>
      <c r="BB1213" s="17"/>
      <c r="BC1213" s="17">
        <v>5.4818485978650201E-5</v>
      </c>
      <c r="BD1213" s="17">
        <v>9.7865854066917204E-5</v>
      </c>
      <c r="BE1213" s="17"/>
      <c r="BF1213" s="17">
        <v>0</v>
      </c>
      <c r="BG1213" s="17">
        <v>1.3182223972960301E-2</v>
      </c>
      <c r="BH1213" s="17"/>
      <c r="BI1213" s="17">
        <v>0</v>
      </c>
      <c r="BJ1213" s="17">
        <v>1.04436776362755E-4</v>
      </c>
      <c r="BK1213" s="17"/>
      <c r="BL1213" s="17">
        <v>6.1502352000855203E-5</v>
      </c>
      <c r="BM1213" s="17">
        <v>1.4725201929563801E-4</v>
      </c>
      <c r="BN1213" s="17">
        <v>0</v>
      </c>
      <c r="BO1213" s="17">
        <v>0</v>
      </c>
    </row>
    <row r="1214" spans="2:67" x14ac:dyDescent="0.35">
      <c r="C1214" s="17"/>
      <c r="D1214" s="17"/>
      <c r="E1214" s="17"/>
      <c r="F1214" s="17"/>
      <c r="G1214" s="17"/>
      <c r="H1214" s="17"/>
      <c r="I1214" s="17"/>
      <c r="J1214" s="17"/>
      <c r="K1214" s="17"/>
      <c r="L1214" s="17"/>
      <c r="M1214" s="17"/>
      <c r="N1214" s="17"/>
      <c r="O1214" s="17"/>
      <c r="P1214" s="17"/>
      <c r="Q1214" s="17"/>
      <c r="R1214" s="17"/>
      <c r="S1214" s="17"/>
      <c r="T1214" s="17"/>
      <c r="U1214" s="17"/>
      <c r="V1214" s="17"/>
      <c r="W1214" s="17"/>
      <c r="X1214" s="17"/>
      <c r="Y1214" s="17"/>
      <c r="Z1214" s="17"/>
      <c r="AA1214" s="17"/>
      <c r="AB1214" s="17"/>
      <c r="AC1214" s="17"/>
      <c r="AD1214" s="17"/>
      <c r="AE1214" s="17"/>
      <c r="AF1214" s="17"/>
      <c r="AG1214" s="17"/>
      <c r="AH1214" s="17"/>
      <c r="AI1214" s="17"/>
      <c r="AJ1214" s="17"/>
      <c r="AK1214" s="17"/>
      <c r="AL1214" s="17"/>
      <c r="AM1214" s="17"/>
      <c r="AN1214" s="17"/>
      <c r="AO1214" s="17"/>
      <c r="AP1214" s="17"/>
      <c r="AQ1214" s="17"/>
      <c r="AR1214" s="17"/>
      <c r="AS1214" s="17"/>
      <c r="AT1214" s="17"/>
      <c r="AU1214" s="17"/>
      <c r="AV1214" s="17"/>
      <c r="AW1214" s="17"/>
      <c r="AX1214" s="17"/>
      <c r="AY1214" s="17"/>
      <c r="AZ1214" s="17"/>
      <c r="BA1214" s="17"/>
      <c r="BB1214" s="17"/>
      <c r="BC1214" s="17"/>
      <c r="BD1214" s="17"/>
      <c r="BE1214" s="17"/>
      <c r="BF1214" s="17"/>
      <c r="BG1214" s="17"/>
      <c r="BH1214" s="17"/>
      <c r="BI1214" s="17"/>
      <c r="BJ1214" s="17"/>
      <c r="BK1214" s="17"/>
      <c r="BL1214" s="17"/>
      <c r="BM1214" s="17"/>
      <c r="BN1214" s="17"/>
      <c r="BO1214" s="17"/>
    </row>
    <row r="1215" spans="2:67" x14ac:dyDescent="0.35">
      <c r="B1215" s="6" t="s">
        <v>567</v>
      </c>
      <c r="C1215" s="17"/>
      <c r="D1215" s="17"/>
      <c r="E1215" s="17"/>
      <c r="F1215" s="17"/>
      <c r="G1215" s="17"/>
      <c r="H1215" s="17"/>
      <c r="I1215" s="17"/>
      <c r="J1215" s="17"/>
      <c r="K1215" s="17"/>
      <c r="L1215" s="17"/>
      <c r="M1215" s="17"/>
      <c r="N1215" s="17"/>
      <c r="O1215" s="17"/>
      <c r="P1215" s="17"/>
      <c r="Q1215" s="17"/>
      <c r="R1215" s="17"/>
      <c r="S1215" s="17"/>
      <c r="T1215" s="17"/>
      <c r="U1215" s="17"/>
      <c r="V1215" s="17"/>
      <c r="W1215" s="17"/>
      <c r="X1215" s="17"/>
      <c r="Y1215" s="17"/>
      <c r="Z1215" s="17"/>
      <c r="AA1215" s="17"/>
      <c r="AB1215" s="17"/>
      <c r="AC1215" s="17"/>
      <c r="AD1215" s="17"/>
      <c r="AE1215" s="17"/>
      <c r="AF1215" s="17"/>
      <c r="AG1215" s="17"/>
      <c r="AH1215" s="17"/>
      <c r="AI1215" s="17"/>
      <c r="AJ1215" s="17"/>
      <c r="AK1215" s="17"/>
      <c r="AL1215" s="17"/>
      <c r="AM1215" s="17"/>
      <c r="AN1215" s="17"/>
      <c r="AO1215" s="17"/>
      <c r="AP1215" s="17"/>
      <c r="AQ1215" s="17"/>
      <c r="AR1215" s="17"/>
      <c r="AS1215" s="17"/>
      <c r="AT1215" s="17"/>
      <c r="AU1215" s="17"/>
      <c r="AV1215" s="17"/>
      <c r="AW1215" s="17"/>
      <c r="AX1215" s="17"/>
      <c r="AY1215" s="17"/>
      <c r="AZ1215" s="17"/>
      <c r="BA1215" s="17"/>
      <c r="BB1215" s="17"/>
      <c r="BC1215" s="17"/>
      <c r="BD1215" s="17"/>
      <c r="BE1215" s="17"/>
      <c r="BF1215" s="17"/>
      <c r="BG1215" s="17"/>
      <c r="BH1215" s="17"/>
      <c r="BI1215" s="17"/>
      <c r="BJ1215" s="17"/>
      <c r="BK1215" s="17"/>
      <c r="BL1215" s="17"/>
      <c r="BM1215" s="17"/>
      <c r="BN1215" s="17"/>
      <c r="BO1215" s="17"/>
    </row>
    <row r="1216" spans="2:67" x14ac:dyDescent="0.35">
      <c r="B1216" s="24" t="s">
        <v>85</v>
      </c>
      <c r="C1216" s="17"/>
      <c r="D1216" s="17"/>
      <c r="E1216" s="17"/>
      <c r="F1216" s="17"/>
      <c r="G1216" s="17"/>
      <c r="H1216" s="17"/>
      <c r="I1216" s="17"/>
      <c r="J1216" s="17"/>
      <c r="K1216" s="17"/>
      <c r="L1216" s="17"/>
      <c r="M1216" s="17"/>
      <c r="N1216" s="17"/>
      <c r="O1216" s="17"/>
      <c r="P1216" s="17"/>
      <c r="Q1216" s="17"/>
      <c r="R1216" s="17"/>
      <c r="S1216" s="17"/>
      <c r="T1216" s="17"/>
      <c r="U1216" s="17"/>
      <c r="V1216" s="17"/>
      <c r="W1216" s="17"/>
      <c r="X1216" s="17"/>
      <c r="Y1216" s="17"/>
      <c r="Z1216" s="17"/>
      <c r="AA1216" s="17"/>
      <c r="AB1216" s="17"/>
      <c r="AC1216" s="17"/>
      <c r="AD1216" s="17"/>
      <c r="AE1216" s="17"/>
      <c r="AF1216" s="17"/>
      <c r="AG1216" s="17"/>
      <c r="AH1216" s="17"/>
      <c r="AI1216" s="17"/>
      <c r="AJ1216" s="17"/>
      <c r="AK1216" s="17"/>
      <c r="AL1216" s="17"/>
      <c r="AM1216" s="17"/>
      <c r="AN1216" s="17"/>
      <c r="AO1216" s="17"/>
      <c r="AP1216" s="17"/>
      <c r="AQ1216" s="17"/>
      <c r="AR1216" s="17"/>
      <c r="AS1216" s="17"/>
      <c r="AT1216" s="17"/>
      <c r="AU1216" s="17"/>
      <c r="AV1216" s="17"/>
      <c r="AW1216" s="17"/>
      <c r="AX1216" s="17"/>
      <c r="AY1216" s="17"/>
      <c r="AZ1216" s="17"/>
      <c r="BA1216" s="17"/>
      <c r="BB1216" s="17"/>
      <c r="BC1216" s="17"/>
      <c r="BD1216" s="17"/>
      <c r="BE1216" s="17"/>
      <c r="BF1216" s="17"/>
      <c r="BG1216" s="17"/>
      <c r="BH1216" s="17"/>
      <c r="BI1216" s="17"/>
      <c r="BJ1216" s="17"/>
      <c r="BK1216" s="17"/>
      <c r="BL1216" s="17"/>
      <c r="BM1216" s="17"/>
      <c r="BN1216" s="17"/>
      <c r="BO1216" s="17"/>
    </row>
    <row r="1217" spans="2:67" x14ac:dyDescent="0.35">
      <c r="B1217" t="s">
        <v>565</v>
      </c>
      <c r="C1217" s="17">
        <v>0.14986613103665</v>
      </c>
      <c r="D1217" s="17">
        <v>0.115536493982645</v>
      </c>
      <c r="E1217" s="17">
        <v>0.186835877416828</v>
      </c>
      <c r="F1217" s="17">
        <v>0.103970230332969</v>
      </c>
      <c r="G1217" s="17">
        <v>7.2357049350921604E-2</v>
      </c>
      <c r="H1217" s="17">
        <v>3.7801634865310602E-2</v>
      </c>
      <c r="I1217" s="17">
        <v>0.312273445652196</v>
      </c>
      <c r="J1217" s="17">
        <v>0.109620754954392</v>
      </c>
      <c r="K1217" s="17">
        <v>4.42006368723995E-3</v>
      </c>
      <c r="L1217" s="17">
        <v>0.207051445778239</v>
      </c>
      <c r="M1217" s="17">
        <v>0.17508142104892599</v>
      </c>
      <c r="N1217" s="17">
        <v>0.113652625240731</v>
      </c>
      <c r="O1217" s="17">
        <v>4.9785650885841902E-3</v>
      </c>
      <c r="P1217" s="17">
        <v>0.12772866346623399</v>
      </c>
      <c r="Q1217" s="17">
        <v>1.0386248679816201E-2</v>
      </c>
      <c r="R1217" s="17">
        <v>0.11304205226198701</v>
      </c>
      <c r="S1217" s="17">
        <v>0.27210595853594099</v>
      </c>
      <c r="T1217" s="17"/>
      <c r="U1217" s="17">
        <v>0.104764266817298</v>
      </c>
      <c r="V1217" s="17">
        <v>0.340069512758919</v>
      </c>
      <c r="W1217" s="17">
        <v>0.52508285584656</v>
      </c>
      <c r="X1217" s="17">
        <v>0.71654308061733596</v>
      </c>
      <c r="Y1217" s="17"/>
      <c r="Z1217" s="17">
        <v>9.76323979938227E-2</v>
      </c>
      <c r="AA1217" s="17">
        <v>0.15107481684888199</v>
      </c>
      <c r="AB1217" s="17">
        <v>0.135418249619148</v>
      </c>
      <c r="AC1217" s="17">
        <v>0.10900095757120799</v>
      </c>
      <c r="AD1217" s="17">
        <v>0.30920593207299302</v>
      </c>
      <c r="AE1217" s="17">
        <v>0.33328171502603998</v>
      </c>
      <c r="AF1217" s="17">
        <v>0.36623320411834898</v>
      </c>
      <c r="AG1217" s="17">
        <v>0.28652791635265401</v>
      </c>
      <c r="AH1217" s="17">
        <v>0.53712611321801096</v>
      </c>
      <c r="AI1217" s="17">
        <v>0.70021208067024399</v>
      </c>
      <c r="AJ1217" s="17"/>
      <c r="AK1217" s="17">
        <v>0.13607256252073099</v>
      </c>
      <c r="AL1217" s="17">
        <v>0.18732627897679899</v>
      </c>
      <c r="AM1217" s="17">
        <v>0.23323742298896799</v>
      </c>
      <c r="AN1217" s="17">
        <v>9.0663750359073994E-2</v>
      </c>
      <c r="AO1217" s="17">
        <v>0.26187332250179202</v>
      </c>
      <c r="AP1217" s="17">
        <v>0.17545501081439399</v>
      </c>
      <c r="AQ1217" s="17">
        <v>0.23157970943384601</v>
      </c>
      <c r="AR1217" s="17"/>
      <c r="AS1217" s="17">
        <v>0.35739611717037301</v>
      </c>
      <c r="AT1217" s="17">
        <v>7.2567723577699098E-2</v>
      </c>
      <c r="AU1217" s="17"/>
      <c r="AV1217" s="17">
        <v>0.47186739192625798</v>
      </c>
      <c r="AW1217" s="17">
        <v>0.512745495272934</v>
      </c>
      <c r="AX1217" s="17">
        <v>0.197609959355068</v>
      </c>
      <c r="AY1217" s="17"/>
      <c r="AZ1217" s="17">
        <v>0.66606352743583597</v>
      </c>
      <c r="BA1217" s="17">
        <v>0.125328829674278</v>
      </c>
      <c r="BB1217" s="17"/>
      <c r="BC1217" s="17">
        <v>0.131801528777482</v>
      </c>
      <c r="BD1217" s="17">
        <v>0.160999525320559</v>
      </c>
      <c r="BE1217" s="17"/>
      <c r="BF1217" s="17">
        <v>0.14761451143711601</v>
      </c>
      <c r="BG1217" s="17">
        <v>0.71654308061733596</v>
      </c>
      <c r="BH1217" s="17"/>
      <c r="BI1217" s="17">
        <v>0.33918513760332403</v>
      </c>
      <c r="BJ1217" s="17">
        <v>0.10558223782227601</v>
      </c>
      <c r="BK1217" s="17"/>
      <c r="BL1217" s="17">
        <v>3.5037557750273202E-2</v>
      </c>
      <c r="BM1217" s="17">
        <v>0.15317424518106801</v>
      </c>
      <c r="BN1217" s="17">
        <v>0.41508847457791198</v>
      </c>
      <c r="BO1217" s="17">
        <v>0.97606921991461104</v>
      </c>
    </row>
    <row r="1218" spans="2:67" x14ac:dyDescent="0.35">
      <c r="B1218" t="s">
        <v>566</v>
      </c>
      <c r="C1218" s="17">
        <v>5.7441315492640199E-2</v>
      </c>
      <c r="D1218" s="17">
        <v>3.8033546570179502E-2</v>
      </c>
      <c r="E1218" s="17">
        <v>7.2807772327404E-2</v>
      </c>
      <c r="F1218" s="17">
        <v>8.2764816776466604E-2</v>
      </c>
      <c r="G1218" s="17">
        <v>3.5183593007558002E-2</v>
      </c>
      <c r="H1218" s="17">
        <v>4.8755941639698503E-3</v>
      </c>
      <c r="I1218" s="17">
        <v>0.186533700280577</v>
      </c>
      <c r="J1218" s="17">
        <v>2.00566970836051E-2</v>
      </c>
      <c r="K1218" s="17">
        <v>2.6520382123439699E-3</v>
      </c>
      <c r="L1218" s="17">
        <v>0.11055066768461</v>
      </c>
      <c r="M1218" s="17">
        <v>5.5521925257202003E-2</v>
      </c>
      <c r="N1218" s="17">
        <v>1.67013819790485E-2</v>
      </c>
      <c r="O1218" s="17">
        <v>3.5858559329713699E-2</v>
      </c>
      <c r="P1218" s="17">
        <v>2.88292280247649E-2</v>
      </c>
      <c r="Q1218" s="17">
        <v>0.13045720315193701</v>
      </c>
      <c r="R1218" s="17">
        <v>2.6081499558055901E-2</v>
      </c>
      <c r="S1218" s="17">
        <v>1.2356570862921501E-3</v>
      </c>
      <c r="T1218" s="17"/>
      <c r="U1218" s="17">
        <v>3.03508081399721E-2</v>
      </c>
      <c r="V1218" s="17">
        <v>0.15226618121727001</v>
      </c>
      <c r="W1218" s="17">
        <v>0.36114724277645299</v>
      </c>
      <c r="X1218" s="17">
        <v>0.66635499201766102</v>
      </c>
      <c r="Y1218" s="17"/>
      <c r="Z1218" s="17">
        <v>4.5890645207200299E-2</v>
      </c>
      <c r="AA1218" s="17">
        <v>3.1653196110708499E-2</v>
      </c>
      <c r="AB1218" s="17">
        <v>5.2700331950433901E-2</v>
      </c>
      <c r="AC1218" s="17">
        <v>4.5268257023885802E-2</v>
      </c>
      <c r="AD1218" s="17">
        <v>0.12749271987615901</v>
      </c>
      <c r="AE1218" s="17">
        <v>7.8426422325367395E-2</v>
      </c>
      <c r="AF1218" s="17">
        <v>0.30575923775269598</v>
      </c>
      <c r="AG1218" s="17">
        <v>0.128418927210487</v>
      </c>
      <c r="AH1218" s="17">
        <v>0.23765636239312399</v>
      </c>
      <c r="AI1218" s="17">
        <v>0.61529892336745295</v>
      </c>
      <c r="AJ1218" s="17"/>
      <c r="AK1218" s="17">
        <v>4.1089744737615397E-2</v>
      </c>
      <c r="AL1218" s="17">
        <v>5.5421505424346498E-2</v>
      </c>
      <c r="AM1218" s="17">
        <v>8.6844532940246494E-2</v>
      </c>
      <c r="AN1218" s="17">
        <v>4.7512994675742201E-2</v>
      </c>
      <c r="AO1218" s="17">
        <v>8.4696202956815902E-2</v>
      </c>
      <c r="AP1218" s="17">
        <v>6.2296358956010899E-2</v>
      </c>
      <c r="AQ1218" s="17">
        <v>0.11392849318506899</v>
      </c>
      <c r="AR1218" s="17"/>
      <c r="AS1218" s="17">
        <v>0.185503656876675</v>
      </c>
      <c r="AT1218" s="17">
        <v>9.7421119757473799E-3</v>
      </c>
      <c r="AU1218" s="17"/>
      <c r="AV1218" s="17">
        <v>0.246702547422187</v>
      </c>
      <c r="AW1218" s="17">
        <v>0.30612701044732898</v>
      </c>
      <c r="AX1218" s="17">
        <v>7.3977949764665901E-2</v>
      </c>
      <c r="AY1218" s="17"/>
      <c r="AZ1218" s="17">
        <v>0.47199767074940902</v>
      </c>
      <c r="BA1218" s="17">
        <v>3.7735493085206497E-2</v>
      </c>
      <c r="BB1218" s="17"/>
      <c r="BC1218" s="17">
        <v>5.3014242756794103E-2</v>
      </c>
      <c r="BD1218" s="17">
        <v>6.0169764510481401E-2</v>
      </c>
      <c r="BE1218" s="17"/>
      <c r="BF1218" s="17">
        <v>5.5021873569861601E-2</v>
      </c>
      <c r="BG1218" s="17">
        <v>0.66635499201766102</v>
      </c>
      <c r="BH1218" s="17"/>
      <c r="BI1218" s="17">
        <v>0.17755334557269001</v>
      </c>
      <c r="BJ1218" s="17">
        <v>2.9345730108542498E-2</v>
      </c>
      <c r="BK1218" s="17"/>
      <c r="BL1218" s="17">
        <v>8.2040323528507209E-3</v>
      </c>
      <c r="BM1218" s="17">
        <v>4.3621127124711001E-2</v>
      </c>
      <c r="BN1218" s="17">
        <v>0.17906027095249799</v>
      </c>
      <c r="BO1218" s="17">
        <v>0.67317281615287605</v>
      </c>
    </row>
    <row r="1219" spans="2:67" x14ac:dyDescent="0.35">
      <c r="B1219" t="s">
        <v>123</v>
      </c>
      <c r="C1219" s="17">
        <v>0.82975440249072197</v>
      </c>
      <c r="D1219" s="17">
        <v>0.85662383525097996</v>
      </c>
      <c r="E1219" s="17">
        <v>0.80003182578431598</v>
      </c>
      <c r="F1219" s="17">
        <v>0.87807128188114902</v>
      </c>
      <c r="G1219" s="17">
        <v>0.89632060839098004</v>
      </c>
      <c r="H1219" s="17">
        <v>0.95976056805270404</v>
      </c>
      <c r="I1219" s="17">
        <v>0.68337854260271702</v>
      </c>
      <c r="J1219" s="17">
        <v>0.87654789149981405</v>
      </c>
      <c r="K1219" s="17">
        <v>0.99557993631275998</v>
      </c>
      <c r="L1219" s="17">
        <v>0.78573332103323601</v>
      </c>
      <c r="M1219" s="17">
        <v>0.80115592978292804</v>
      </c>
      <c r="N1219" s="17">
        <v>0.87168740956968804</v>
      </c>
      <c r="O1219" s="17">
        <v>0.96314572765256901</v>
      </c>
      <c r="P1219" s="17">
        <v>0.84504484551778603</v>
      </c>
      <c r="Q1219" s="17">
        <v>0.86337245825040398</v>
      </c>
      <c r="R1219" s="17">
        <v>0.86363884055721096</v>
      </c>
      <c r="S1219" s="17">
        <v>0.72758512719248603</v>
      </c>
      <c r="T1219" s="17"/>
      <c r="U1219" s="17">
        <v>0.885148326978348</v>
      </c>
      <c r="V1219" s="17">
        <v>0.604637452419995</v>
      </c>
      <c r="W1219" s="17">
        <v>0.31845772970851</v>
      </c>
      <c r="X1219" s="17">
        <v>0.105537664326598</v>
      </c>
      <c r="Y1219" s="17"/>
      <c r="Z1219" s="17">
        <v>0.89010998255193696</v>
      </c>
      <c r="AA1219" s="17">
        <v>0.84434271008959305</v>
      </c>
      <c r="AB1219" s="17">
        <v>0.82802666786253898</v>
      </c>
      <c r="AC1219" s="17">
        <v>0.86359220025724004</v>
      </c>
      <c r="AD1219" s="17">
        <v>0.62195319337424404</v>
      </c>
      <c r="AE1219" s="17">
        <v>0.65528522795900401</v>
      </c>
      <c r="AF1219" s="17">
        <v>0.51399888180157904</v>
      </c>
      <c r="AG1219" s="17">
        <v>0.66224289440365103</v>
      </c>
      <c r="AH1219" s="17">
        <v>0.40341600504330899</v>
      </c>
      <c r="AI1219" s="17">
        <v>0.23448068600501801</v>
      </c>
      <c r="AJ1219" s="17"/>
      <c r="AK1219" s="17">
        <v>0.86146535055379703</v>
      </c>
      <c r="AL1219" s="17">
        <v>0.80124928439204202</v>
      </c>
      <c r="AM1219" s="17">
        <v>0.70965248440156303</v>
      </c>
      <c r="AN1219" s="17">
        <v>0.88103238208451895</v>
      </c>
      <c r="AO1219" s="17">
        <v>0.71863614379254703</v>
      </c>
      <c r="AP1219" s="17">
        <v>0.80253913390866904</v>
      </c>
      <c r="AQ1219" s="17">
        <v>0.73635878985283798</v>
      </c>
      <c r="AR1219" s="17"/>
      <c r="AS1219" s="17">
        <v>0.56999356300598603</v>
      </c>
      <c r="AT1219" s="17">
        <v>0.92650716379737996</v>
      </c>
      <c r="AU1219" s="17"/>
      <c r="AV1219" s="17">
        <v>0.43681518866633301</v>
      </c>
      <c r="AW1219" s="17">
        <v>0.36973483372184102</v>
      </c>
      <c r="AX1219" s="17">
        <v>0.76788393812140998</v>
      </c>
      <c r="AY1219" s="17"/>
      <c r="AZ1219" s="17">
        <v>0.19345631400774399</v>
      </c>
      <c r="BA1219" s="17">
        <v>0.86000065724194596</v>
      </c>
      <c r="BB1219" s="17"/>
      <c r="BC1219" s="17">
        <v>0.83984691982612203</v>
      </c>
      <c r="BD1219" s="17">
        <v>0.82353428354206504</v>
      </c>
      <c r="BE1219" s="17"/>
      <c r="BF1219" s="17">
        <v>0.83263198662956395</v>
      </c>
      <c r="BG1219" s="17">
        <v>0.105537664326598</v>
      </c>
      <c r="BH1219" s="17"/>
      <c r="BI1219" s="17">
        <v>0.59335681091529902</v>
      </c>
      <c r="BJ1219" s="17">
        <v>0.88505051824428904</v>
      </c>
      <c r="BK1219" s="17"/>
      <c r="BL1219" s="17">
        <v>0.96469461875004703</v>
      </c>
      <c r="BM1219" s="17">
        <v>0.81719187117779901</v>
      </c>
      <c r="BN1219" s="17">
        <v>0.520751372924803</v>
      </c>
      <c r="BO1219" s="17">
        <v>6.0528861387351401E-3</v>
      </c>
    </row>
    <row r="1220" spans="2:67" x14ac:dyDescent="0.35">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c r="AO1220" s="17"/>
      <c r="AP1220" s="17"/>
      <c r="AQ1220" s="17"/>
      <c r="AR1220" s="17"/>
      <c r="AS1220" s="17"/>
      <c r="AT1220" s="17"/>
      <c r="AU1220" s="17"/>
      <c r="AV1220" s="17"/>
      <c r="AW1220" s="17"/>
      <c r="AX1220" s="17"/>
      <c r="AY1220" s="17"/>
      <c r="AZ1220" s="17"/>
      <c r="BA1220" s="17"/>
      <c r="BB1220" s="17"/>
      <c r="BC1220" s="17"/>
      <c r="BD1220" s="17"/>
      <c r="BE1220" s="17"/>
      <c r="BF1220" s="17"/>
      <c r="BG1220" s="17"/>
      <c r="BH1220" s="17"/>
      <c r="BI1220" s="17"/>
      <c r="BJ1220" s="17"/>
      <c r="BK1220" s="17"/>
      <c r="BL1220" s="17"/>
      <c r="BM1220" s="17"/>
      <c r="BN1220" s="17"/>
      <c r="BO1220" s="17"/>
    </row>
    <row r="1221" spans="2:67" x14ac:dyDescent="0.35">
      <c r="B1221" s="6" t="s">
        <v>580</v>
      </c>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c r="AO1221" s="17"/>
      <c r="AP1221" s="17"/>
      <c r="AQ1221" s="17"/>
      <c r="AR1221" s="17"/>
      <c r="AS1221" s="17"/>
      <c r="AT1221" s="17"/>
      <c r="AU1221" s="17"/>
      <c r="AV1221" s="17"/>
      <c r="AW1221" s="17"/>
      <c r="AX1221" s="17"/>
      <c r="AY1221" s="17"/>
      <c r="AZ1221" s="17"/>
      <c r="BA1221" s="17"/>
      <c r="BB1221" s="17"/>
      <c r="BC1221" s="17"/>
      <c r="BD1221" s="17"/>
      <c r="BE1221" s="17"/>
      <c r="BF1221" s="17"/>
      <c r="BG1221" s="17"/>
      <c r="BH1221" s="17"/>
      <c r="BI1221" s="17"/>
      <c r="BJ1221" s="17"/>
      <c r="BK1221" s="17"/>
      <c r="BL1221" s="17"/>
      <c r="BM1221" s="17"/>
      <c r="BN1221" s="17"/>
      <c r="BO1221" s="17"/>
    </row>
    <row r="1222" spans="2:67" x14ac:dyDescent="0.35">
      <c r="B1222" s="24" t="s">
        <v>85</v>
      </c>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c r="AO1222" s="17"/>
      <c r="AP1222" s="17"/>
      <c r="AQ1222" s="17"/>
      <c r="AR1222" s="17"/>
      <c r="AS1222" s="17"/>
      <c r="AT1222" s="17"/>
      <c r="AU1222" s="17"/>
      <c r="AV1222" s="17"/>
      <c r="AW1222" s="17"/>
      <c r="AX1222" s="17"/>
      <c r="AY1222" s="17"/>
      <c r="AZ1222" s="17"/>
      <c r="BA1222" s="17"/>
      <c r="BB1222" s="17"/>
      <c r="BC1222" s="17"/>
      <c r="BD1222" s="17"/>
      <c r="BE1222" s="17"/>
      <c r="BF1222" s="17"/>
      <c r="BG1222" s="17"/>
      <c r="BH1222" s="17"/>
      <c r="BI1222" s="17"/>
      <c r="BJ1222" s="17"/>
      <c r="BK1222" s="17"/>
      <c r="BL1222" s="17"/>
      <c r="BM1222" s="17"/>
      <c r="BN1222" s="17"/>
      <c r="BO1222" s="17"/>
    </row>
    <row r="1223" spans="2:67" x14ac:dyDescent="0.35">
      <c r="B1223" t="s">
        <v>574</v>
      </c>
      <c r="C1223" s="17">
        <v>8.3733734665567897E-2</v>
      </c>
      <c r="D1223" s="17">
        <v>9.2120196112808E-2</v>
      </c>
      <c r="E1223" s="17">
        <v>6.3539803380280202E-2</v>
      </c>
      <c r="F1223" s="17">
        <v>6.3003345850088502E-2</v>
      </c>
      <c r="G1223" s="17">
        <v>0.14773497178675701</v>
      </c>
      <c r="H1223" s="17">
        <v>0.32154538740555799</v>
      </c>
      <c r="I1223" s="17">
        <v>1.8948929046087502E-2</v>
      </c>
      <c r="J1223" s="17">
        <v>5.6957117645905199E-2</v>
      </c>
      <c r="K1223" s="17">
        <v>0</v>
      </c>
      <c r="L1223" s="17">
        <v>0.137922061453434</v>
      </c>
      <c r="M1223" s="17">
        <v>0.139263970949212</v>
      </c>
      <c r="N1223" s="17">
        <v>3.42098403725022E-3</v>
      </c>
      <c r="O1223" s="17">
        <v>1.99142603543368E-3</v>
      </c>
      <c r="P1223" s="17">
        <v>3.0132748678217601E-2</v>
      </c>
      <c r="Q1223" s="17">
        <v>6.17033859765884E-3</v>
      </c>
      <c r="R1223" s="17">
        <v>8.9010367215115294E-2</v>
      </c>
      <c r="S1223" s="17">
        <v>1.2356570862921501E-3</v>
      </c>
      <c r="T1223" s="17"/>
      <c r="U1223" s="17">
        <v>7.5117348855693405E-2</v>
      </c>
      <c r="V1223" s="17">
        <v>0.121633299407755</v>
      </c>
      <c r="W1223" s="17">
        <v>0.12284777059148699</v>
      </c>
      <c r="X1223" s="17">
        <v>0.31483446370833801</v>
      </c>
      <c r="Y1223" s="17"/>
      <c r="Z1223" s="17">
        <v>0.10628230367486299</v>
      </c>
      <c r="AA1223" s="17">
        <v>1.9861234139881601E-2</v>
      </c>
      <c r="AB1223" s="17">
        <v>0.12465519928266899</v>
      </c>
      <c r="AC1223" s="17">
        <v>7.5262826286487894E-2</v>
      </c>
      <c r="AD1223" s="17">
        <v>4.5421112135446799E-3</v>
      </c>
      <c r="AE1223" s="17">
        <v>0.112757963418211</v>
      </c>
      <c r="AF1223" s="17">
        <v>0.238669253787439</v>
      </c>
      <c r="AG1223" s="17">
        <v>4.6594484053906898E-2</v>
      </c>
      <c r="AH1223" s="17">
        <v>7.3352202809391795E-2</v>
      </c>
      <c r="AI1223" s="17">
        <v>0.253025567524857</v>
      </c>
      <c r="AJ1223" s="17"/>
      <c r="AK1223" s="17">
        <v>9.4834647650000006E-2</v>
      </c>
      <c r="AL1223" s="17">
        <v>4.0056430571249399E-2</v>
      </c>
      <c r="AM1223" s="17">
        <v>2.6013330094424001E-2</v>
      </c>
      <c r="AN1223" s="17">
        <v>9.3414260179588204E-2</v>
      </c>
      <c r="AO1223" s="17">
        <v>7.9417738453314901E-2</v>
      </c>
      <c r="AP1223" s="17">
        <v>4.2656281573311597E-2</v>
      </c>
      <c r="AQ1223" s="17">
        <v>8.5112571191943195E-2</v>
      </c>
      <c r="AR1223" s="17"/>
      <c r="AS1223" s="17">
        <v>0.15191743680098399</v>
      </c>
      <c r="AT1223" s="17">
        <v>5.8337445252590901E-2</v>
      </c>
      <c r="AU1223" s="17"/>
      <c r="AV1223" s="17">
        <v>0.142054845513686</v>
      </c>
      <c r="AW1223" s="17">
        <v>0.23390800822253599</v>
      </c>
      <c r="AX1223" s="17">
        <v>9.0653557538368207E-2</v>
      </c>
      <c r="AY1223" s="17"/>
      <c r="AZ1223" s="17">
        <v>0.21532445961779301</v>
      </c>
      <c r="BA1223" s="17">
        <v>7.7478605722319904E-2</v>
      </c>
      <c r="BB1223" s="17"/>
      <c r="BC1223" s="17">
        <v>0.12623910562871901</v>
      </c>
      <c r="BD1223" s="17">
        <v>5.75372512153767E-2</v>
      </c>
      <c r="BE1223" s="17"/>
      <c r="BF1223" s="17">
        <v>8.2815484979632606E-2</v>
      </c>
      <c r="BG1223" s="17">
        <v>0.31483446370833801</v>
      </c>
      <c r="BH1223" s="17"/>
      <c r="BI1223" s="17">
        <v>0.15345927305142401</v>
      </c>
      <c r="BJ1223" s="17">
        <v>6.7424129242477301E-2</v>
      </c>
      <c r="BK1223" s="17"/>
      <c r="BL1223" s="17">
        <v>7.5610522996155796E-2</v>
      </c>
      <c r="BM1223" s="17">
        <v>4.90355364974445E-2</v>
      </c>
      <c r="BN1223" s="17">
        <v>0.15072227338327901</v>
      </c>
      <c r="BO1223" s="17">
        <v>0.38574971303387401</v>
      </c>
    </row>
    <row r="1224" spans="2:67" x14ac:dyDescent="0.35">
      <c r="B1224" t="s">
        <v>575</v>
      </c>
      <c r="C1224" s="17">
        <v>0.127510453124388</v>
      </c>
      <c r="D1224" s="17">
        <v>5.3572530617008902E-2</v>
      </c>
      <c r="E1224" s="17">
        <v>5.8140249052193602E-2</v>
      </c>
      <c r="F1224" s="17">
        <v>0.19314098623916401</v>
      </c>
      <c r="G1224" s="17">
        <v>6.5102394705415997E-2</v>
      </c>
      <c r="H1224" s="17">
        <v>3.5363837783325698E-2</v>
      </c>
      <c r="I1224" s="17">
        <v>0.16696362669947701</v>
      </c>
      <c r="J1224" s="17">
        <v>0.239018982056381</v>
      </c>
      <c r="K1224" s="17">
        <v>2.6520382123439699E-3</v>
      </c>
      <c r="L1224" s="17">
        <v>0.23844948374966901</v>
      </c>
      <c r="M1224" s="17">
        <v>0.13688355600315499</v>
      </c>
      <c r="N1224" s="17">
        <v>1.96811329885083E-2</v>
      </c>
      <c r="O1224" s="17">
        <v>0.51394642759398901</v>
      </c>
      <c r="P1224" s="17">
        <v>0.29659683842754198</v>
      </c>
      <c r="Q1224" s="17">
        <v>0.15994002598720999</v>
      </c>
      <c r="R1224" s="17">
        <v>2.3853540580354202E-2</v>
      </c>
      <c r="S1224" s="17">
        <v>4.5535957216078102E-2</v>
      </c>
      <c r="T1224" s="17"/>
      <c r="U1224" s="17">
        <v>0.110460207803896</v>
      </c>
      <c r="V1224" s="17">
        <v>0.20492225092381899</v>
      </c>
      <c r="W1224" s="17">
        <v>0.24425882240017999</v>
      </c>
      <c r="X1224" s="17">
        <v>0.28144372105874799</v>
      </c>
      <c r="Y1224" s="17"/>
      <c r="Z1224" s="17">
        <v>9.2995945492334794E-2</v>
      </c>
      <c r="AA1224" s="17">
        <v>0.10439455407258801</v>
      </c>
      <c r="AB1224" s="17">
        <v>7.9273255439076096E-2</v>
      </c>
      <c r="AC1224" s="17">
        <v>0.228264770339867</v>
      </c>
      <c r="AD1224" s="17">
        <v>0.13516111250495799</v>
      </c>
      <c r="AE1224" s="17">
        <v>0.252756112022331</v>
      </c>
      <c r="AF1224" s="17">
        <v>0.30461666046219199</v>
      </c>
      <c r="AG1224" s="17">
        <v>3.5917982373287E-2</v>
      </c>
      <c r="AH1224" s="17">
        <v>0.172627163471541</v>
      </c>
      <c r="AI1224" s="17">
        <v>0.227588995065551</v>
      </c>
      <c r="AJ1224" s="17"/>
      <c r="AK1224" s="17">
        <v>0.13517436205637401</v>
      </c>
      <c r="AL1224" s="17">
        <v>0.19268839377097699</v>
      </c>
      <c r="AM1224" s="17">
        <v>4.71049257447929E-2</v>
      </c>
      <c r="AN1224" s="17">
        <v>0.116079023105429</v>
      </c>
      <c r="AO1224" s="17">
        <v>0.1327145839818</v>
      </c>
      <c r="AP1224" s="17">
        <v>8.7319487923731107E-2</v>
      </c>
      <c r="AQ1224" s="17">
        <v>0.11319409201731</v>
      </c>
      <c r="AR1224" s="17"/>
      <c r="AS1224" s="17">
        <v>0.185239066844681</v>
      </c>
      <c r="AT1224" s="17">
        <v>0.106008356061093</v>
      </c>
      <c r="AU1224" s="17"/>
      <c r="AV1224" s="17">
        <v>0.25854730708309398</v>
      </c>
      <c r="AW1224" s="17">
        <v>0.125176065939308</v>
      </c>
      <c r="AX1224" s="17">
        <v>0.18117157322923999</v>
      </c>
      <c r="AY1224" s="17"/>
      <c r="AZ1224" s="17">
        <v>0.208757780680634</v>
      </c>
      <c r="BA1224" s="17">
        <v>0.123648383739611</v>
      </c>
      <c r="BB1224" s="17"/>
      <c r="BC1224" s="17">
        <v>0.16607990172906001</v>
      </c>
      <c r="BD1224" s="17">
        <v>0.103739717822932</v>
      </c>
      <c r="BE1224" s="17"/>
      <c r="BF1224" s="17">
        <v>0.12689881864135899</v>
      </c>
      <c r="BG1224" s="17">
        <v>0.28144372105874799</v>
      </c>
      <c r="BH1224" s="17"/>
      <c r="BI1224" s="17">
        <v>0.12944053180290199</v>
      </c>
      <c r="BJ1224" s="17">
        <v>0.12705898552140099</v>
      </c>
      <c r="BK1224" s="17"/>
      <c r="BL1224" s="17">
        <v>7.4593585402806598E-2</v>
      </c>
      <c r="BM1224" s="17">
        <v>0.18402394325443</v>
      </c>
      <c r="BN1224" s="17">
        <v>0.123926595314188</v>
      </c>
      <c r="BO1224" s="17">
        <v>0.301321226783971</v>
      </c>
    </row>
    <row r="1225" spans="2:67" x14ac:dyDescent="0.35">
      <c r="B1225" t="s">
        <v>576</v>
      </c>
      <c r="C1225" s="17">
        <v>0.221414279117679</v>
      </c>
      <c r="D1225" s="17">
        <v>0.29548012362464399</v>
      </c>
      <c r="E1225" s="17">
        <v>0.13342376565743599</v>
      </c>
      <c r="F1225" s="17">
        <v>0.294937292482012</v>
      </c>
      <c r="G1225" s="17">
        <v>0.35238198992659697</v>
      </c>
      <c r="H1225" s="17">
        <v>0.32154538740555799</v>
      </c>
      <c r="I1225" s="17">
        <v>0.40315955841928702</v>
      </c>
      <c r="J1225" s="17">
        <v>0.14450636770581499</v>
      </c>
      <c r="K1225" s="17">
        <v>0.44081535587802401</v>
      </c>
      <c r="L1225" s="17">
        <v>0.103412336140637</v>
      </c>
      <c r="M1225" s="17">
        <v>0.287469551260427</v>
      </c>
      <c r="N1225" s="17">
        <v>5.68263126203657E-2</v>
      </c>
      <c r="O1225" s="17">
        <v>2.9871390531505202E-3</v>
      </c>
      <c r="P1225" s="17">
        <v>0.130234236876274</v>
      </c>
      <c r="Q1225" s="17">
        <v>0.20801763541316401</v>
      </c>
      <c r="R1225" s="17">
        <v>0.43088358525627202</v>
      </c>
      <c r="S1225" s="17">
        <v>0.12610078715127901</v>
      </c>
      <c r="T1225" s="17"/>
      <c r="U1225" s="17">
        <v>0.219949668168997</v>
      </c>
      <c r="V1225" s="17">
        <v>0.217676824899635</v>
      </c>
      <c r="W1225" s="17">
        <v>0.29578652828159802</v>
      </c>
      <c r="X1225" s="17">
        <v>0.25480437398723699</v>
      </c>
      <c r="Y1225" s="17"/>
      <c r="Z1225" s="17">
        <v>0.22856640426076399</v>
      </c>
      <c r="AA1225" s="17">
        <v>0.198395676027769</v>
      </c>
      <c r="AB1225" s="17">
        <v>0.27263143248601901</v>
      </c>
      <c r="AC1225" s="17">
        <v>0.16774153412992901</v>
      </c>
      <c r="AD1225" s="17">
        <v>0.289773721215276</v>
      </c>
      <c r="AE1225" s="17">
        <v>0.28741987969265298</v>
      </c>
      <c r="AF1225" s="17">
        <v>0.14051839090488499</v>
      </c>
      <c r="AG1225" s="17">
        <v>0.41219227839071398</v>
      </c>
      <c r="AH1225" s="17">
        <v>0.154419461991014</v>
      </c>
      <c r="AI1225" s="17">
        <v>0.28775274154923097</v>
      </c>
      <c r="AJ1225" s="17"/>
      <c r="AK1225" s="17">
        <v>0.24837365093521599</v>
      </c>
      <c r="AL1225" s="17">
        <v>0.279849412614395</v>
      </c>
      <c r="AM1225" s="17">
        <v>0.25080767294994799</v>
      </c>
      <c r="AN1225" s="17">
        <v>0.20677596783814201</v>
      </c>
      <c r="AO1225" s="17">
        <v>0.25431381893425098</v>
      </c>
      <c r="AP1225" s="17">
        <v>0.28521292362049999</v>
      </c>
      <c r="AQ1225" s="17">
        <v>0.123886345780469</v>
      </c>
      <c r="AR1225" s="17"/>
      <c r="AS1225" s="17">
        <v>0.226517218650123</v>
      </c>
      <c r="AT1225" s="17">
        <v>0.219513594274173</v>
      </c>
      <c r="AU1225" s="17"/>
      <c r="AV1225" s="17">
        <v>0.30969729487664999</v>
      </c>
      <c r="AW1225" s="17">
        <v>0.13185386070976901</v>
      </c>
      <c r="AX1225" s="17">
        <v>0.21996958597232999</v>
      </c>
      <c r="AY1225" s="17"/>
      <c r="AZ1225" s="17">
        <v>0.210408926602451</v>
      </c>
      <c r="BA1225" s="17">
        <v>0.22193741552469901</v>
      </c>
      <c r="BB1225" s="17"/>
      <c r="BC1225" s="17">
        <v>0.154557934063346</v>
      </c>
      <c r="BD1225" s="17">
        <v>0.26261851041998702</v>
      </c>
      <c r="BE1225" s="17"/>
      <c r="BF1225" s="17">
        <v>0.221281607774519</v>
      </c>
      <c r="BG1225" s="17">
        <v>0.25480437398723699</v>
      </c>
      <c r="BH1225" s="17"/>
      <c r="BI1225" s="17">
        <v>0.210239769518974</v>
      </c>
      <c r="BJ1225" s="17">
        <v>0.22402812544386699</v>
      </c>
      <c r="BK1225" s="17"/>
      <c r="BL1225" s="17">
        <v>0.22455744635833899</v>
      </c>
      <c r="BM1225" s="17">
        <v>0.20255260315589499</v>
      </c>
      <c r="BN1225" s="17">
        <v>0.26033043434908498</v>
      </c>
      <c r="BO1225" s="17">
        <v>0.29624178902334702</v>
      </c>
    </row>
    <row r="1226" spans="2:67" x14ac:dyDescent="0.35">
      <c r="B1226" t="s">
        <v>577</v>
      </c>
      <c r="C1226" s="17">
        <v>0.15893151439057501</v>
      </c>
      <c r="D1226" s="17">
        <v>0.140920543293583</v>
      </c>
      <c r="E1226" s="17">
        <v>0.238141216680648</v>
      </c>
      <c r="F1226" s="17">
        <v>0.16581421820877301</v>
      </c>
      <c r="G1226" s="17">
        <v>0.22627237469193101</v>
      </c>
      <c r="H1226" s="17">
        <v>0</v>
      </c>
      <c r="I1226" s="17">
        <v>2.82741385276872E-2</v>
      </c>
      <c r="J1226" s="17">
        <v>0.17089228773937001</v>
      </c>
      <c r="K1226" s="17">
        <v>0.427991448885712</v>
      </c>
      <c r="L1226" s="17">
        <v>0.12647842588563399</v>
      </c>
      <c r="M1226" s="17">
        <v>8.3264586411183394E-2</v>
      </c>
      <c r="N1226" s="17">
        <v>0.229329921998982</v>
      </c>
      <c r="O1226" s="17">
        <v>0</v>
      </c>
      <c r="P1226" s="17">
        <v>0.226227414655506</v>
      </c>
      <c r="Q1226" s="17">
        <v>0.32490062596978903</v>
      </c>
      <c r="R1226" s="17">
        <v>0.111973185462882</v>
      </c>
      <c r="S1226" s="17">
        <v>4.0436872103386798E-2</v>
      </c>
      <c r="T1226" s="17"/>
      <c r="U1226" s="17">
        <v>0.155966692319573</v>
      </c>
      <c r="V1226" s="17">
        <v>0.173180359110329</v>
      </c>
      <c r="W1226" s="17">
        <v>0.19181658334492499</v>
      </c>
      <c r="X1226" s="17">
        <v>8.8123139537784695E-2</v>
      </c>
      <c r="Y1226" s="17"/>
      <c r="Z1226" s="17">
        <v>0.146882025224402</v>
      </c>
      <c r="AA1226" s="17">
        <v>0.19650589103259</v>
      </c>
      <c r="AB1226" s="17">
        <v>5.8203126061330497E-2</v>
      </c>
      <c r="AC1226" s="17">
        <v>9.2837992343907702E-2</v>
      </c>
      <c r="AD1226" s="17">
        <v>0.24052087047482301</v>
      </c>
      <c r="AE1226" s="17">
        <v>0.27449350992692201</v>
      </c>
      <c r="AF1226" s="17">
        <v>0.11252062827853999</v>
      </c>
      <c r="AG1226" s="17">
        <v>0.35164117615370799</v>
      </c>
      <c r="AH1226" s="17">
        <v>0.24186793572457599</v>
      </c>
      <c r="AI1226" s="17">
        <v>0.13898608523916001</v>
      </c>
      <c r="AJ1226" s="17"/>
      <c r="AK1226" s="17">
        <v>0.13925965693358999</v>
      </c>
      <c r="AL1226" s="17">
        <v>8.0429309369962995E-2</v>
      </c>
      <c r="AM1226" s="17">
        <v>0.19010036630520499</v>
      </c>
      <c r="AN1226" s="17">
        <v>0.158920441055838</v>
      </c>
      <c r="AO1226" s="17">
        <v>0.193803534130914</v>
      </c>
      <c r="AP1226" s="17">
        <v>0.204527205471942</v>
      </c>
      <c r="AQ1226" s="17">
        <v>0.19192183063185</v>
      </c>
      <c r="AR1226" s="17"/>
      <c r="AS1226" s="17">
        <v>0.157972903078308</v>
      </c>
      <c r="AT1226" s="17">
        <v>0.15928856702277899</v>
      </c>
      <c r="AU1226" s="17"/>
      <c r="AV1226" s="17">
        <v>0.13321330271558501</v>
      </c>
      <c r="AW1226" s="17">
        <v>0.106206181118567</v>
      </c>
      <c r="AX1226" s="17">
        <v>0.193167393531085</v>
      </c>
      <c r="AY1226" s="17"/>
      <c r="AZ1226" s="17">
        <v>4.9371462784410902E-2</v>
      </c>
      <c r="BA1226" s="17">
        <v>0.16413942133138901</v>
      </c>
      <c r="BB1226" s="17"/>
      <c r="BC1226" s="17">
        <v>0.14396381277201101</v>
      </c>
      <c r="BD1226" s="17">
        <v>0.16815625796658201</v>
      </c>
      <c r="BE1226" s="17"/>
      <c r="BF1226" s="17">
        <v>0.15921286256389999</v>
      </c>
      <c r="BG1226" s="17">
        <v>8.8123139537784695E-2</v>
      </c>
      <c r="BH1226" s="17"/>
      <c r="BI1226" s="17">
        <v>0.13970717237400301</v>
      </c>
      <c r="BJ1226" s="17">
        <v>0.16342830910980299</v>
      </c>
      <c r="BK1226" s="17"/>
      <c r="BL1226" s="17">
        <v>0.164113907906864</v>
      </c>
      <c r="BM1226" s="17">
        <v>0.17013465234288999</v>
      </c>
      <c r="BN1226" s="17">
        <v>0.138343979616877</v>
      </c>
      <c r="BO1226" s="17">
        <v>1.0693158017119999E-2</v>
      </c>
    </row>
    <row r="1227" spans="2:67" x14ac:dyDescent="0.35">
      <c r="B1227" t="s">
        <v>578</v>
      </c>
      <c r="C1227" s="17">
        <v>0.40841001870179</v>
      </c>
      <c r="D1227" s="17">
        <v>0.41790660635195598</v>
      </c>
      <c r="E1227" s="17">
        <v>0.50675496522944197</v>
      </c>
      <c r="F1227" s="17">
        <v>0.28310415721996302</v>
      </c>
      <c r="G1227" s="17">
        <v>0.20850826888929999</v>
      </c>
      <c r="H1227" s="17">
        <v>0.32154538740555799</v>
      </c>
      <c r="I1227" s="17">
        <v>0.38265374730746199</v>
      </c>
      <c r="J1227" s="17">
        <v>0.38862524485252897</v>
      </c>
      <c r="K1227" s="17">
        <v>0.12854115702391999</v>
      </c>
      <c r="L1227" s="17">
        <v>0.39373769277062598</v>
      </c>
      <c r="M1227" s="17">
        <v>0.353118335376023</v>
      </c>
      <c r="N1227" s="17">
        <v>0.69074164835489404</v>
      </c>
      <c r="O1227" s="17">
        <v>0.48107500731742597</v>
      </c>
      <c r="P1227" s="17">
        <v>0.31680876136246</v>
      </c>
      <c r="Q1227" s="17">
        <v>0.300971374032178</v>
      </c>
      <c r="R1227" s="17">
        <v>0.34427932148537599</v>
      </c>
      <c r="S1227" s="17">
        <v>0.78669072644296401</v>
      </c>
      <c r="T1227" s="17"/>
      <c r="U1227" s="17">
        <v>0.43850608285184101</v>
      </c>
      <c r="V1227" s="17">
        <v>0.28258726565846198</v>
      </c>
      <c r="W1227" s="17">
        <v>0.14529029538180999</v>
      </c>
      <c r="X1227" s="17">
        <v>6.0794301707892399E-2</v>
      </c>
      <c r="Y1227" s="17"/>
      <c r="Z1227" s="17">
        <v>0.42527332134763601</v>
      </c>
      <c r="AA1227" s="17">
        <v>0.48084264472717098</v>
      </c>
      <c r="AB1227" s="17">
        <v>0.46523698673090502</v>
      </c>
      <c r="AC1227" s="17">
        <v>0.43589287689980799</v>
      </c>
      <c r="AD1227" s="17">
        <v>0.33000218459139802</v>
      </c>
      <c r="AE1227" s="17">
        <v>7.2572534939883707E-2</v>
      </c>
      <c r="AF1227" s="17">
        <v>0.20367506656694401</v>
      </c>
      <c r="AG1227" s="17">
        <v>0.15365407902838499</v>
      </c>
      <c r="AH1227" s="17">
        <v>0.35773323600347701</v>
      </c>
      <c r="AI1227" s="17">
        <v>9.2646610621200803E-2</v>
      </c>
      <c r="AJ1227" s="17"/>
      <c r="AK1227" s="17">
        <v>0.38235768242481999</v>
      </c>
      <c r="AL1227" s="17">
        <v>0.40697645367341501</v>
      </c>
      <c r="AM1227" s="17">
        <v>0.48597370490563102</v>
      </c>
      <c r="AN1227" s="17">
        <v>0.42481030782100399</v>
      </c>
      <c r="AO1227" s="17">
        <v>0.33975032449971998</v>
      </c>
      <c r="AP1227" s="17">
        <v>0.380284101410515</v>
      </c>
      <c r="AQ1227" s="17">
        <v>0.48588516037842799</v>
      </c>
      <c r="AR1227" s="17"/>
      <c r="AS1227" s="17">
        <v>0.27835337462590398</v>
      </c>
      <c r="AT1227" s="17">
        <v>0.45685203738936297</v>
      </c>
      <c r="AU1227" s="17"/>
      <c r="AV1227" s="17">
        <v>0.156487249810985</v>
      </c>
      <c r="AW1227" s="17">
        <v>0.40285588400981998</v>
      </c>
      <c r="AX1227" s="17">
        <v>0.31503788972897601</v>
      </c>
      <c r="AY1227" s="17"/>
      <c r="AZ1227" s="17">
        <v>0.31613737031471101</v>
      </c>
      <c r="BA1227" s="17">
        <v>0.41279617368198102</v>
      </c>
      <c r="BB1227" s="17"/>
      <c r="BC1227" s="17">
        <v>0.40915924580686402</v>
      </c>
      <c r="BD1227" s="17">
        <v>0.40794826257512301</v>
      </c>
      <c r="BE1227" s="17"/>
      <c r="BF1227" s="17">
        <v>0.40979122604058998</v>
      </c>
      <c r="BG1227" s="17">
        <v>6.0794301707892399E-2</v>
      </c>
      <c r="BH1227" s="17"/>
      <c r="BI1227" s="17">
        <v>0.36715325325269699</v>
      </c>
      <c r="BJ1227" s="17">
        <v>0.41806045068245201</v>
      </c>
      <c r="BK1227" s="17"/>
      <c r="BL1227" s="17">
        <v>0.46112453733583503</v>
      </c>
      <c r="BM1227" s="17">
        <v>0.39425326474934103</v>
      </c>
      <c r="BN1227" s="17">
        <v>0.32667671733657</v>
      </c>
      <c r="BO1227" s="17">
        <v>5.9941131416884601E-3</v>
      </c>
    </row>
    <row r="1228" spans="2:67" x14ac:dyDescent="0.35">
      <c r="C1228" s="17"/>
      <c r="D1228" s="17"/>
      <c r="E1228" s="17"/>
      <c r="F1228" s="17"/>
      <c r="G1228" s="17"/>
      <c r="H1228" s="17"/>
      <c r="I1228" s="17"/>
      <c r="J1228" s="17"/>
      <c r="K1228" s="17"/>
      <c r="L1228" s="17"/>
      <c r="M1228" s="17"/>
      <c r="N1228" s="17"/>
      <c r="O1228" s="17"/>
      <c r="P1228" s="17"/>
      <c r="Q1228" s="17"/>
      <c r="R1228" s="17"/>
      <c r="S1228" s="17"/>
      <c r="T1228" s="17"/>
      <c r="U1228" s="17"/>
      <c r="V1228" s="17"/>
      <c r="W1228" s="17"/>
      <c r="X1228" s="17"/>
      <c r="Y1228" s="17"/>
      <c r="Z1228" s="17"/>
      <c r="AA1228" s="17"/>
      <c r="AB1228" s="17"/>
      <c r="AC1228" s="17"/>
      <c r="AD1228" s="17"/>
      <c r="AE1228" s="17"/>
      <c r="AF1228" s="17"/>
      <c r="AG1228" s="17"/>
      <c r="AH1228" s="17"/>
      <c r="AI1228" s="17"/>
      <c r="AJ1228" s="17"/>
      <c r="AK1228" s="17"/>
      <c r="AL1228" s="17"/>
      <c r="AM1228" s="17"/>
      <c r="AN1228" s="17"/>
      <c r="AO1228" s="17"/>
      <c r="AP1228" s="17"/>
      <c r="AQ1228" s="17"/>
      <c r="AR1228" s="17"/>
      <c r="AS1228" s="17"/>
      <c r="AT1228" s="17"/>
      <c r="AU1228" s="17"/>
      <c r="AV1228" s="17"/>
      <c r="AW1228" s="17"/>
      <c r="AX1228" s="17"/>
      <c r="AY1228" s="17"/>
      <c r="AZ1228" s="17"/>
      <c r="BA1228" s="17"/>
      <c r="BB1228" s="17"/>
      <c r="BC1228" s="17"/>
      <c r="BD1228" s="17"/>
      <c r="BE1228" s="17"/>
      <c r="BF1228" s="17"/>
      <c r="BG1228" s="17"/>
      <c r="BH1228" s="17"/>
      <c r="BI1228" s="17"/>
      <c r="BJ1228" s="17"/>
      <c r="BK1228" s="17"/>
      <c r="BL1228" s="17"/>
      <c r="BM1228" s="17"/>
      <c r="BN1228" s="17"/>
      <c r="BO1228" s="17"/>
    </row>
    <row r="1229" spans="2:67" x14ac:dyDescent="0.35">
      <c r="B1229" s="6" t="s">
        <v>581</v>
      </c>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c r="AO1229" s="17"/>
      <c r="AP1229" s="17"/>
      <c r="AQ1229" s="17"/>
      <c r="AR1229" s="17"/>
      <c r="AS1229" s="17"/>
      <c r="AT1229" s="17"/>
      <c r="AU1229" s="17"/>
      <c r="AV1229" s="17"/>
      <c r="AW1229" s="17"/>
      <c r="AX1229" s="17"/>
      <c r="AY1229" s="17"/>
      <c r="AZ1229" s="17"/>
      <c r="BA1229" s="17"/>
      <c r="BB1229" s="17"/>
      <c r="BC1229" s="17"/>
      <c r="BD1229" s="17"/>
      <c r="BE1229" s="17"/>
      <c r="BF1229" s="17"/>
      <c r="BG1229" s="17"/>
      <c r="BH1229" s="17"/>
      <c r="BI1229" s="17"/>
      <c r="BJ1229" s="17"/>
      <c r="BK1229" s="17"/>
      <c r="BL1229" s="17"/>
      <c r="BM1229" s="17"/>
      <c r="BN1229" s="17"/>
      <c r="BO1229" s="17"/>
    </row>
    <row r="1230" spans="2:67" x14ac:dyDescent="0.35">
      <c r="B1230" s="24" t="s">
        <v>85</v>
      </c>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c r="AO1230" s="17"/>
      <c r="AP1230" s="17"/>
      <c r="AQ1230" s="17"/>
      <c r="AR1230" s="17"/>
      <c r="AS1230" s="17"/>
      <c r="AT1230" s="17"/>
      <c r="AU1230" s="17"/>
      <c r="AV1230" s="17"/>
      <c r="AW1230" s="17"/>
      <c r="AX1230" s="17"/>
      <c r="AY1230" s="17"/>
      <c r="AZ1230" s="17"/>
      <c r="BA1230" s="17"/>
      <c r="BB1230" s="17"/>
      <c r="BC1230" s="17"/>
      <c r="BD1230" s="17"/>
      <c r="BE1230" s="17"/>
      <c r="BF1230" s="17"/>
      <c r="BG1230" s="17"/>
      <c r="BH1230" s="17"/>
      <c r="BI1230" s="17"/>
      <c r="BJ1230" s="17"/>
      <c r="BK1230" s="17"/>
      <c r="BL1230" s="17"/>
      <c r="BM1230" s="17"/>
      <c r="BN1230" s="17"/>
      <c r="BO1230" s="17"/>
    </row>
    <row r="1231" spans="2:67" x14ac:dyDescent="0.35">
      <c r="B1231" t="s">
        <v>574</v>
      </c>
      <c r="C1231" s="17">
        <v>0.56737288039827605</v>
      </c>
      <c r="D1231" s="17">
        <v>0.50754333525962003</v>
      </c>
      <c r="E1231" s="17">
        <v>0.649879359917646</v>
      </c>
      <c r="F1231" s="17">
        <v>0.45984924106167402</v>
      </c>
      <c r="G1231" s="17">
        <v>0.41141472624875802</v>
      </c>
      <c r="H1231" s="17">
        <v>0.64552857189310098</v>
      </c>
      <c r="I1231" s="17">
        <v>0.59311357437063805</v>
      </c>
      <c r="J1231" s="17">
        <v>0.62208100649932196</v>
      </c>
      <c r="K1231" s="17">
        <v>0.44435140682781599</v>
      </c>
      <c r="L1231" s="17">
        <v>0.438969948266967</v>
      </c>
      <c r="M1231" s="17">
        <v>0.606151404334902</v>
      </c>
      <c r="N1231" s="17">
        <v>0.58641364100592097</v>
      </c>
      <c r="O1231" s="17">
        <v>0.96513715368800301</v>
      </c>
      <c r="P1231" s="17">
        <v>0.67347075502033904</v>
      </c>
      <c r="Q1231" s="17">
        <v>0.493787776003489</v>
      </c>
      <c r="R1231" s="17">
        <v>0.45491527030314399</v>
      </c>
      <c r="S1231" s="17">
        <v>0.465965943805215</v>
      </c>
      <c r="T1231" s="17"/>
      <c r="U1231" s="17">
        <v>0.56837671879102003</v>
      </c>
      <c r="V1231" s="17">
        <v>0.57383427083043903</v>
      </c>
      <c r="W1231" s="17">
        <v>0.48032338745568698</v>
      </c>
      <c r="X1231" s="17">
        <v>0.60245629099658204</v>
      </c>
      <c r="Y1231" s="17"/>
      <c r="Z1231" s="17">
        <v>0.58863849145723002</v>
      </c>
      <c r="AA1231" s="17">
        <v>0.638982196277873</v>
      </c>
      <c r="AB1231" s="17">
        <v>0.49390380354353902</v>
      </c>
      <c r="AC1231" s="17">
        <v>0.517146371562066</v>
      </c>
      <c r="AD1231" s="17">
        <v>0.52271667226775198</v>
      </c>
      <c r="AE1231" s="17">
        <v>0.67314988140909804</v>
      </c>
      <c r="AF1231" s="17">
        <v>0.64434434435015098</v>
      </c>
      <c r="AG1231" s="17">
        <v>0.43499884883965401</v>
      </c>
      <c r="AH1231" s="17">
        <v>0.70390369318033097</v>
      </c>
      <c r="AI1231" s="17">
        <v>0.74219674318617301</v>
      </c>
      <c r="AJ1231" s="17"/>
      <c r="AK1231" s="17">
        <v>0.55782487496659605</v>
      </c>
      <c r="AL1231" s="17">
        <v>0.57246392355661002</v>
      </c>
      <c r="AM1231" s="17">
        <v>0.59372510449731297</v>
      </c>
      <c r="AN1231" s="17">
        <v>0.59830069920914797</v>
      </c>
      <c r="AO1231" s="17">
        <v>0.69096089820829698</v>
      </c>
      <c r="AP1231" s="17">
        <v>0.50416541394540304</v>
      </c>
      <c r="AQ1231" s="17">
        <v>0.52127674970800597</v>
      </c>
      <c r="AR1231" s="17"/>
      <c r="AS1231" s="17">
        <v>0.71089567403143705</v>
      </c>
      <c r="AT1231" s="17">
        <v>0.513915143573899</v>
      </c>
      <c r="AU1231" s="17"/>
      <c r="AV1231" s="17">
        <v>0.67738976160614295</v>
      </c>
      <c r="AW1231" s="17">
        <v>0.84838649057898596</v>
      </c>
      <c r="AX1231" s="17">
        <v>0.65842688702486796</v>
      </c>
      <c r="AY1231" s="17"/>
      <c r="AZ1231" s="17">
        <v>0.79271339087447301</v>
      </c>
      <c r="BA1231" s="17">
        <v>0.55666138116702102</v>
      </c>
      <c r="BB1231" s="17"/>
      <c r="BC1231" s="17">
        <v>0.54328701671833501</v>
      </c>
      <c r="BD1231" s="17">
        <v>0.58221723806361902</v>
      </c>
      <c r="BE1231" s="17"/>
      <c r="BF1231" s="17">
        <v>0.56723348087800196</v>
      </c>
      <c r="BG1231" s="17">
        <v>0.60245629099658204</v>
      </c>
      <c r="BH1231" s="17"/>
      <c r="BI1231" s="17">
        <v>0.73309608514291102</v>
      </c>
      <c r="BJ1231" s="17">
        <v>0.52860831663287999</v>
      </c>
      <c r="BK1231" s="17"/>
      <c r="BL1231" s="17">
        <v>0.47731617376480001</v>
      </c>
      <c r="BM1231" s="17">
        <v>0.62237386159470698</v>
      </c>
      <c r="BN1231" s="17">
        <v>0.674470605791476</v>
      </c>
      <c r="BO1231" s="17">
        <v>0.89082318941572802</v>
      </c>
    </row>
    <row r="1232" spans="2:67" x14ac:dyDescent="0.35">
      <c r="B1232" t="s">
        <v>575</v>
      </c>
      <c r="C1232" s="17">
        <v>0.24677714579754201</v>
      </c>
      <c r="D1232" s="17">
        <v>0.35383409316275899</v>
      </c>
      <c r="E1232" s="17">
        <v>0.17692132798525301</v>
      </c>
      <c r="F1232" s="17">
        <v>0.40231727824767999</v>
      </c>
      <c r="G1232" s="17">
        <v>0.27021725969867</v>
      </c>
      <c r="H1232" s="17">
        <v>0.35447142810689902</v>
      </c>
      <c r="I1232" s="17">
        <v>0.31346227899121698</v>
      </c>
      <c r="J1232" s="17">
        <v>0.17461962343808399</v>
      </c>
      <c r="K1232" s="17">
        <v>0.42710743614826402</v>
      </c>
      <c r="L1232" s="17">
        <v>0.26529844561437699</v>
      </c>
      <c r="M1232" s="17">
        <v>0.178570356491458</v>
      </c>
      <c r="N1232" s="17">
        <v>0.342431005954975</v>
      </c>
      <c r="O1232" s="17">
        <v>3.1875707258846399E-2</v>
      </c>
      <c r="P1232" s="17">
        <v>0.20020297639611401</v>
      </c>
      <c r="Q1232" s="17">
        <v>9.5638917464867801E-3</v>
      </c>
      <c r="R1232" s="17">
        <v>0.370182676576914</v>
      </c>
      <c r="S1232" s="17">
        <v>0.34434641322348197</v>
      </c>
      <c r="T1232" s="17"/>
      <c r="U1232" s="17">
        <v>0.24597883060211401</v>
      </c>
      <c r="V1232" s="17">
        <v>0.24973719066514899</v>
      </c>
      <c r="W1232" s="17">
        <v>0.255415519104986</v>
      </c>
      <c r="X1232" s="17">
        <v>0.260466597072746</v>
      </c>
      <c r="Y1232" s="17"/>
      <c r="Z1232" s="17">
        <v>0.20548004446554299</v>
      </c>
      <c r="AA1232" s="17">
        <v>0.22460860337856201</v>
      </c>
      <c r="AB1232" s="17">
        <v>0.32179974138711198</v>
      </c>
      <c r="AC1232" s="17">
        <v>0.26187728566088597</v>
      </c>
      <c r="AD1232" s="17">
        <v>0.30909640783872899</v>
      </c>
      <c r="AE1232" s="17">
        <v>0.21837630123138899</v>
      </c>
      <c r="AF1232" s="17">
        <v>0.152146866044296</v>
      </c>
      <c r="AG1232" s="17">
        <v>0.53936842049757605</v>
      </c>
      <c r="AH1232" s="17">
        <v>0.16005934892683199</v>
      </c>
      <c r="AI1232" s="17">
        <v>0.203984453201877</v>
      </c>
      <c r="AJ1232" s="17"/>
      <c r="AK1232" s="17">
        <v>0.21903863778805499</v>
      </c>
      <c r="AL1232" s="17">
        <v>0.36482684219702</v>
      </c>
      <c r="AM1232" s="17">
        <v>0.21814826520344499</v>
      </c>
      <c r="AN1232" s="17">
        <v>0.18527918356916301</v>
      </c>
      <c r="AO1232" s="17">
        <v>0.15300776870564001</v>
      </c>
      <c r="AP1232" s="17">
        <v>0.361851494832723</v>
      </c>
      <c r="AQ1232" s="17">
        <v>0.31242865034790301</v>
      </c>
      <c r="AR1232" s="17"/>
      <c r="AS1232" s="17">
        <v>0.15928151077722899</v>
      </c>
      <c r="AT1232" s="17">
        <v>0.27936652419378899</v>
      </c>
      <c r="AU1232" s="17"/>
      <c r="AV1232" s="17">
        <v>0.22708764106482099</v>
      </c>
      <c r="AW1232" s="17">
        <v>5.0529372156836498E-2</v>
      </c>
      <c r="AX1232" s="17">
        <v>0.18277051313117801</v>
      </c>
      <c r="AY1232" s="17"/>
      <c r="AZ1232" s="17">
        <v>4.7169631278520897E-2</v>
      </c>
      <c r="BA1232" s="17">
        <v>0.25626543413861702</v>
      </c>
      <c r="BB1232" s="17"/>
      <c r="BC1232" s="17">
        <v>0.25100846804487997</v>
      </c>
      <c r="BD1232" s="17">
        <v>0.24416933975531599</v>
      </c>
      <c r="BE1232" s="17"/>
      <c r="BF1232" s="17">
        <v>0.24672275248434899</v>
      </c>
      <c r="BG1232" s="17">
        <v>0.260466597072746</v>
      </c>
      <c r="BH1232" s="17"/>
      <c r="BI1232" s="17">
        <v>0.134917077638392</v>
      </c>
      <c r="BJ1232" s="17">
        <v>0.27294250237291501</v>
      </c>
      <c r="BK1232" s="17"/>
      <c r="BL1232" s="17">
        <v>0.23754505941197099</v>
      </c>
      <c r="BM1232" s="17">
        <v>0.28497356466843898</v>
      </c>
      <c r="BN1232" s="17">
        <v>0.18810736753269799</v>
      </c>
      <c r="BO1232" s="17">
        <v>3.2333470820050302E-2</v>
      </c>
    </row>
    <row r="1233" spans="2:67" x14ac:dyDescent="0.35">
      <c r="B1233" t="s">
        <v>576</v>
      </c>
      <c r="C1233" s="17">
        <v>0.100879974658521</v>
      </c>
      <c r="D1233" s="17">
        <v>8.6487492071142993E-2</v>
      </c>
      <c r="E1233" s="17">
        <v>0.14586438398062901</v>
      </c>
      <c r="F1233" s="17">
        <v>0.13572922230120399</v>
      </c>
      <c r="G1233" s="17">
        <v>0.14387372103729701</v>
      </c>
      <c r="H1233" s="17">
        <v>0</v>
      </c>
      <c r="I1233" s="17">
        <v>8.3792385617244697E-2</v>
      </c>
      <c r="J1233" s="17">
        <v>8.3179268643870194E-2</v>
      </c>
      <c r="K1233" s="17">
        <v>0</v>
      </c>
      <c r="L1233" s="17">
        <v>0.102197635574573</v>
      </c>
      <c r="M1233" s="17">
        <v>9.2894194556352797E-2</v>
      </c>
      <c r="N1233" s="17">
        <v>7.1155353039103406E-2</v>
      </c>
      <c r="O1233" s="17">
        <v>1.99142603543368E-3</v>
      </c>
      <c r="P1233" s="17">
        <v>2.9531722299923499E-2</v>
      </c>
      <c r="Q1233" s="17">
        <v>0.29798899935001399</v>
      </c>
      <c r="R1233" s="17">
        <v>1.78144466517421E-4</v>
      </c>
      <c r="S1233" s="17">
        <v>0.189687642971302</v>
      </c>
      <c r="T1233" s="17"/>
      <c r="U1233" s="17">
        <v>9.7626806294539306E-2</v>
      </c>
      <c r="V1233" s="17">
        <v>0.11486410906115101</v>
      </c>
      <c r="W1233" s="17">
        <v>0.134873783148941</v>
      </c>
      <c r="X1233" s="17">
        <v>9.4107024262087599E-2</v>
      </c>
      <c r="Y1233" s="17"/>
      <c r="Z1233" s="17">
        <v>0.12612229360413801</v>
      </c>
      <c r="AA1233" s="17">
        <v>5.1926741452693E-2</v>
      </c>
      <c r="AB1233" s="17">
        <v>0.100974757063827</v>
      </c>
      <c r="AC1233" s="17">
        <v>0.14949689847792999</v>
      </c>
      <c r="AD1233" s="17">
        <v>2.5823002243175502E-2</v>
      </c>
      <c r="AE1233" s="17">
        <v>0.10012718900655</v>
      </c>
      <c r="AF1233" s="17">
        <v>8.7943878804044598E-2</v>
      </c>
      <c r="AG1233" s="17">
        <v>1.28831833214028E-2</v>
      </c>
      <c r="AH1233" s="17">
        <v>9.2162306419956805E-2</v>
      </c>
      <c r="AI1233" s="17">
        <v>3.3588825020377397E-2</v>
      </c>
      <c r="AJ1233" s="17"/>
      <c r="AK1233" s="17">
        <v>0.107276596948191</v>
      </c>
      <c r="AL1233" s="17">
        <v>5.44741476243642E-2</v>
      </c>
      <c r="AM1233" s="17">
        <v>0.109199230812903</v>
      </c>
      <c r="AN1233" s="17">
        <v>0.12340345727767101</v>
      </c>
      <c r="AO1233" s="17">
        <v>0.103604449529135</v>
      </c>
      <c r="AP1233" s="17">
        <v>9.4875460977931106E-2</v>
      </c>
      <c r="AQ1233" s="17">
        <v>5.1433495947480701E-2</v>
      </c>
      <c r="AR1233" s="17"/>
      <c r="AS1233" s="17">
        <v>7.3583051444783901E-2</v>
      </c>
      <c r="AT1233" s="17">
        <v>0.11104722196702101</v>
      </c>
      <c r="AU1233" s="17"/>
      <c r="AV1233" s="17">
        <v>4.4691028901683597E-2</v>
      </c>
      <c r="AW1233" s="17">
        <v>8.6664720859594299E-2</v>
      </c>
      <c r="AX1233" s="17">
        <v>6.4852143449877095E-2</v>
      </c>
      <c r="AY1233" s="17"/>
      <c r="AZ1233" s="17">
        <v>8.3033358633022497E-2</v>
      </c>
      <c r="BA1233" s="17">
        <v>0.101728308646198</v>
      </c>
      <c r="BB1233" s="17"/>
      <c r="BC1233" s="17">
        <v>0.14187968975089399</v>
      </c>
      <c r="BD1233" s="17">
        <v>7.5611441916834193E-2</v>
      </c>
      <c r="BE1233" s="17"/>
      <c r="BF1233" s="17">
        <v>0.100906886125222</v>
      </c>
      <c r="BG1233" s="17">
        <v>9.4107024262087599E-2</v>
      </c>
      <c r="BH1233" s="17"/>
      <c r="BI1233" s="17">
        <v>6.5732726070106606E-2</v>
      </c>
      <c r="BJ1233" s="17">
        <v>0.109101320372799</v>
      </c>
      <c r="BK1233" s="17"/>
      <c r="BL1233" s="17">
        <v>0.135307082306107</v>
      </c>
      <c r="BM1233" s="17">
        <v>6.6025158535433795E-2</v>
      </c>
      <c r="BN1233" s="17">
        <v>9.0153486605250105E-2</v>
      </c>
      <c r="BO1233" s="17">
        <v>5.86294504917124E-2</v>
      </c>
    </row>
    <row r="1234" spans="2:67" x14ac:dyDescent="0.35">
      <c r="B1234" t="s">
        <v>577</v>
      </c>
      <c r="C1234" s="17">
        <v>2.3071692116272201E-2</v>
      </c>
      <c r="D1234" s="17">
        <v>1.41493444247777E-3</v>
      </c>
      <c r="E1234" s="17">
        <v>3.02077985104073E-3</v>
      </c>
      <c r="F1234" s="17">
        <v>2.4039775206610801E-4</v>
      </c>
      <c r="G1234" s="17">
        <v>6.1241143955956499E-2</v>
      </c>
      <c r="H1234" s="17">
        <v>0</v>
      </c>
      <c r="I1234" s="17">
        <v>0</v>
      </c>
      <c r="J1234" s="17">
        <v>1.35162458996494E-3</v>
      </c>
      <c r="K1234" s="17">
        <v>0</v>
      </c>
      <c r="L1234" s="17">
        <v>9.7944217875002806E-2</v>
      </c>
      <c r="M1234" s="17">
        <v>3.9663959620390599E-2</v>
      </c>
      <c r="N1234" s="17">
        <v>0</v>
      </c>
      <c r="O1234" s="17">
        <v>9.9571301771683805E-4</v>
      </c>
      <c r="P1234" s="17">
        <v>0</v>
      </c>
      <c r="Q1234" s="17">
        <v>0.19865933290001</v>
      </c>
      <c r="R1234" s="17">
        <v>2.58424791073653E-3</v>
      </c>
      <c r="S1234" s="17">
        <v>0</v>
      </c>
      <c r="T1234" s="17"/>
      <c r="U1234" s="17">
        <v>2.0372817578402098E-2</v>
      </c>
      <c r="V1234" s="17">
        <v>2.98816536512427E-2</v>
      </c>
      <c r="W1234" s="17">
        <v>8.0637244699427499E-2</v>
      </c>
      <c r="X1234" s="17">
        <v>2.85006584981903E-2</v>
      </c>
      <c r="Y1234" s="17"/>
      <c r="Z1234" s="17">
        <v>2.8046388103618002E-2</v>
      </c>
      <c r="AA1234" s="17">
        <v>9.8947151282158807E-3</v>
      </c>
      <c r="AB1234" s="17">
        <v>1.7859229201545101E-2</v>
      </c>
      <c r="AC1234" s="17">
        <v>1.8012530948971299E-3</v>
      </c>
      <c r="AD1234" s="17">
        <v>9.2619569414557304E-2</v>
      </c>
      <c r="AE1234" s="17">
        <v>5.3756392042527603E-3</v>
      </c>
      <c r="AF1234" s="17">
        <v>6.8634062058436293E-2</v>
      </c>
      <c r="AG1234" s="17">
        <v>1.2749547341367899E-2</v>
      </c>
      <c r="AH1234" s="17">
        <v>3.1433857665717803E-2</v>
      </c>
      <c r="AI1234" s="17">
        <v>1.33033172317905E-2</v>
      </c>
      <c r="AJ1234" s="17"/>
      <c r="AK1234" s="17">
        <v>4.4387786858899797E-2</v>
      </c>
      <c r="AL1234" s="17">
        <v>8.1775982882748999E-3</v>
      </c>
      <c r="AM1234" s="17">
        <v>1.9313031000339199E-2</v>
      </c>
      <c r="AN1234" s="17">
        <v>1.7870613557282901E-2</v>
      </c>
      <c r="AO1234" s="17">
        <v>5.12204543160409E-2</v>
      </c>
      <c r="AP1234" s="17">
        <v>4.7558495002641803E-3</v>
      </c>
      <c r="AQ1234" s="17">
        <v>1.0686608923183599E-2</v>
      </c>
      <c r="AR1234" s="17"/>
      <c r="AS1234" s="17">
        <v>4.1796963746150502E-2</v>
      </c>
      <c r="AT1234" s="17">
        <v>1.6097116040826399E-2</v>
      </c>
      <c r="AU1234" s="17"/>
      <c r="AV1234" s="17">
        <v>4.93956451223048E-2</v>
      </c>
      <c r="AW1234" s="17">
        <v>5.2889663827349999E-3</v>
      </c>
      <c r="AX1234" s="17">
        <v>6.4339535354363306E-2</v>
      </c>
      <c r="AY1234" s="17"/>
      <c r="AZ1234" s="17">
        <v>7.1931272216730194E-2</v>
      </c>
      <c r="BA1234" s="17">
        <v>2.0749165405120801E-2</v>
      </c>
      <c r="BB1234" s="17"/>
      <c r="BC1234" s="17">
        <v>9.9767163142949894E-3</v>
      </c>
      <c r="BD1234" s="17">
        <v>3.1142256120396301E-2</v>
      </c>
      <c r="BE1234" s="17"/>
      <c r="BF1234" s="17">
        <v>2.3050120801046101E-2</v>
      </c>
      <c r="BG1234" s="17">
        <v>2.85006584981903E-2</v>
      </c>
      <c r="BH1234" s="17"/>
      <c r="BI1234" s="17">
        <v>4.7401719524697301E-2</v>
      </c>
      <c r="BJ1234" s="17">
        <v>1.7380618857454701E-2</v>
      </c>
      <c r="BK1234" s="17"/>
      <c r="BL1234" s="17">
        <v>1.7118601448712099E-2</v>
      </c>
      <c r="BM1234" s="17">
        <v>2.3336180152350498E-2</v>
      </c>
      <c r="BN1234" s="17">
        <v>4.50030232145383E-2</v>
      </c>
      <c r="BO1234" s="17">
        <v>1.7283243164304001E-2</v>
      </c>
    </row>
    <row r="1235" spans="2:67" x14ac:dyDescent="0.35">
      <c r="B1235" t="s">
        <v>578</v>
      </c>
      <c r="C1235" s="17">
        <v>6.1898307029389102E-2</v>
      </c>
      <c r="D1235" s="17">
        <v>5.0720145064000202E-2</v>
      </c>
      <c r="E1235" s="17">
        <v>2.4314148265430501E-2</v>
      </c>
      <c r="F1235" s="17">
        <v>1.86386063737619E-3</v>
      </c>
      <c r="G1235" s="17">
        <v>0.11325314905931901</v>
      </c>
      <c r="H1235" s="17">
        <v>0</v>
      </c>
      <c r="I1235" s="17">
        <v>9.6317610208998903E-3</v>
      </c>
      <c r="J1235" s="17">
        <v>0.118768476828758</v>
      </c>
      <c r="K1235" s="17">
        <v>0.12854115702391999</v>
      </c>
      <c r="L1235" s="17">
        <v>9.5589752669080694E-2</v>
      </c>
      <c r="M1235" s="17">
        <v>8.2720084996896898E-2</v>
      </c>
      <c r="N1235" s="17">
        <v>0</v>
      </c>
      <c r="O1235" s="17">
        <v>0</v>
      </c>
      <c r="P1235" s="17">
        <v>9.6794546283623897E-2</v>
      </c>
      <c r="Q1235" s="17">
        <v>0</v>
      </c>
      <c r="R1235" s="17">
        <v>0.17213966074268799</v>
      </c>
      <c r="S1235" s="17">
        <v>0</v>
      </c>
      <c r="T1235" s="17"/>
      <c r="U1235" s="17">
        <v>6.7644826733924607E-2</v>
      </c>
      <c r="V1235" s="17">
        <v>3.16827757920186E-2</v>
      </c>
      <c r="W1235" s="17">
        <v>4.8750065590958902E-2</v>
      </c>
      <c r="X1235" s="17">
        <v>1.44694291703943E-2</v>
      </c>
      <c r="Y1235" s="17"/>
      <c r="Z1235" s="17">
        <v>5.1712782369470703E-2</v>
      </c>
      <c r="AA1235" s="17">
        <v>7.45877437626567E-2</v>
      </c>
      <c r="AB1235" s="17">
        <v>6.5462468803976701E-2</v>
      </c>
      <c r="AC1235" s="17">
        <v>6.9678191204220405E-2</v>
      </c>
      <c r="AD1235" s="17">
        <v>4.9744348235785503E-2</v>
      </c>
      <c r="AE1235" s="17">
        <v>2.9709891487102401E-3</v>
      </c>
      <c r="AF1235" s="17">
        <v>4.69308487430719E-2</v>
      </c>
      <c r="AG1235" s="17">
        <v>0</v>
      </c>
      <c r="AH1235" s="17">
        <v>1.24407938071628E-2</v>
      </c>
      <c r="AI1235" s="17">
        <v>6.9266613597826097E-3</v>
      </c>
      <c r="AJ1235" s="17"/>
      <c r="AK1235" s="17">
        <v>7.1472103438257301E-2</v>
      </c>
      <c r="AL1235" s="17">
        <v>5.7488333730687998E-5</v>
      </c>
      <c r="AM1235" s="17">
        <v>5.9614368485999297E-2</v>
      </c>
      <c r="AN1235" s="17">
        <v>7.5146046386735194E-2</v>
      </c>
      <c r="AO1235" s="17">
        <v>1.20642924088768E-3</v>
      </c>
      <c r="AP1235" s="17">
        <v>3.4351780743678603E-2</v>
      </c>
      <c r="AQ1235" s="17">
        <v>0.10417449507342701</v>
      </c>
      <c r="AR1235" s="17"/>
      <c r="AS1235" s="17">
        <v>1.4442800000398799E-2</v>
      </c>
      <c r="AT1235" s="17">
        <v>7.9573994224464303E-2</v>
      </c>
      <c r="AU1235" s="17"/>
      <c r="AV1235" s="17">
        <v>1.43592330504734E-3</v>
      </c>
      <c r="AW1235" s="17">
        <v>9.1304500218483391E-3</v>
      </c>
      <c r="AX1235" s="17">
        <v>2.9610921039714199E-2</v>
      </c>
      <c r="AY1235" s="17"/>
      <c r="AZ1235" s="17">
        <v>5.1523469972536004E-3</v>
      </c>
      <c r="BA1235" s="17">
        <v>6.4595710643042495E-2</v>
      </c>
      <c r="BB1235" s="17"/>
      <c r="BC1235" s="17">
        <v>5.3848109171595902E-2</v>
      </c>
      <c r="BD1235" s="17">
        <v>6.6859724143834898E-2</v>
      </c>
      <c r="BE1235" s="17"/>
      <c r="BF1235" s="17">
        <v>6.2086759711380501E-2</v>
      </c>
      <c r="BG1235" s="17">
        <v>1.44694291703943E-2</v>
      </c>
      <c r="BH1235" s="17"/>
      <c r="BI1235" s="17">
        <v>1.8852391623892701E-2</v>
      </c>
      <c r="BJ1235" s="17">
        <v>7.1967241763951195E-2</v>
      </c>
      <c r="BK1235" s="17"/>
      <c r="BL1235" s="17">
        <v>0.13271308306841001</v>
      </c>
      <c r="BM1235" s="17">
        <v>3.29123504907042E-3</v>
      </c>
      <c r="BN1235" s="17">
        <v>2.2655168560377099E-3</v>
      </c>
      <c r="BO1235" s="17">
        <v>9.3064610820478599E-4</v>
      </c>
    </row>
    <row r="1236" spans="2:67" x14ac:dyDescent="0.35">
      <c r="C1236" s="17"/>
      <c r="D1236" s="17"/>
      <c r="E1236" s="17"/>
      <c r="F1236" s="17"/>
      <c r="G1236" s="17"/>
      <c r="H1236" s="17"/>
      <c r="I1236" s="17"/>
      <c r="J1236" s="17"/>
      <c r="K1236" s="17"/>
      <c r="L1236" s="17"/>
      <c r="M1236" s="17"/>
      <c r="N1236" s="17"/>
      <c r="O1236" s="17"/>
      <c r="P1236" s="17"/>
      <c r="Q1236" s="17"/>
      <c r="R1236" s="17"/>
      <c r="S1236" s="17"/>
      <c r="T1236" s="17"/>
      <c r="U1236" s="17"/>
      <c r="V1236" s="17"/>
      <c r="W1236" s="17"/>
      <c r="X1236" s="17"/>
      <c r="Y1236" s="17"/>
      <c r="Z1236" s="17"/>
      <c r="AA1236" s="17"/>
      <c r="AB1236" s="17"/>
      <c r="AC1236" s="17"/>
      <c r="AD1236" s="17"/>
      <c r="AE1236" s="17"/>
      <c r="AF1236" s="17"/>
      <c r="AG1236" s="17"/>
      <c r="AH1236" s="17"/>
      <c r="AI1236" s="17"/>
      <c r="AJ1236" s="17"/>
      <c r="AK1236" s="17"/>
      <c r="AL1236" s="17"/>
      <c r="AM1236" s="17"/>
      <c r="AN1236" s="17"/>
      <c r="AO1236" s="17"/>
      <c r="AP1236" s="17"/>
      <c r="AQ1236" s="17"/>
      <c r="AR1236" s="17"/>
      <c r="AS1236" s="17"/>
      <c r="AT1236" s="17"/>
      <c r="AU1236" s="17"/>
      <c r="AV1236" s="17"/>
      <c r="AW1236" s="17"/>
      <c r="AX1236" s="17"/>
      <c r="AY1236" s="17"/>
      <c r="AZ1236" s="17"/>
      <c r="BA1236" s="17"/>
      <c r="BB1236" s="17"/>
      <c r="BC1236" s="17"/>
      <c r="BD1236" s="17"/>
      <c r="BE1236" s="17"/>
      <c r="BF1236" s="17"/>
      <c r="BG1236" s="17"/>
      <c r="BH1236" s="17"/>
      <c r="BI1236" s="17"/>
      <c r="BJ1236" s="17"/>
      <c r="BK1236" s="17"/>
      <c r="BL1236" s="17"/>
      <c r="BM1236" s="17"/>
      <c r="BN1236" s="17"/>
      <c r="BO1236" s="17"/>
    </row>
    <row r="1237" spans="2:67" x14ac:dyDescent="0.35">
      <c r="B1237" s="6" t="s">
        <v>582</v>
      </c>
      <c r="C1237" s="17"/>
      <c r="D1237" s="17"/>
      <c r="E1237" s="17"/>
      <c r="F1237" s="17"/>
      <c r="G1237" s="17"/>
      <c r="H1237" s="17"/>
      <c r="I1237" s="17"/>
      <c r="J1237" s="17"/>
      <c r="K1237" s="17"/>
      <c r="L1237" s="17"/>
      <c r="M1237" s="17"/>
      <c r="N1237" s="17"/>
      <c r="O1237" s="17"/>
      <c r="P1237" s="17"/>
      <c r="Q1237" s="17"/>
      <c r="R1237" s="17"/>
      <c r="S1237" s="17"/>
      <c r="T1237" s="17"/>
      <c r="U1237" s="17"/>
      <c r="V1237" s="17"/>
      <c r="W1237" s="17"/>
      <c r="X1237" s="17"/>
      <c r="Y1237" s="17"/>
      <c r="Z1237" s="17"/>
      <c r="AA1237" s="17"/>
      <c r="AB1237" s="17"/>
      <c r="AC1237" s="17"/>
      <c r="AD1237" s="17"/>
      <c r="AE1237" s="17"/>
      <c r="AF1237" s="17"/>
      <c r="AG1237" s="17"/>
      <c r="AH1237" s="17"/>
      <c r="AI1237" s="17"/>
      <c r="AJ1237" s="17"/>
      <c r="AK1237" s="17"/>
      <c r="AL1237" s="17"/>
      <c r="AM1237" s="17"/>
      <c r="AN1237" s="17"/>
      <c r="AO1237" s="17"/>
      <c r="AP1237" s="17"/>
      <c r="AQ1237" s="17"/>
      <c r="AR1237" s="17"/>
      <c r="AS1237" s="17"/>
      <c r="AT1237" s="17"/>
      <c r="AU1237" s="17"/>
      <c r="AV1237" s="17"/>
      <c r="AW1237" s="17"/>
      <c r="AX1237" s="17"/>
      <c r="AY1237" s="17"/>
      <c r="AZ1237" s="17"/>
      <c r="BA1237" s="17"/>
      <c r="BB1237" s="17"/>
      <c r="BC1237" s="17"/>
      <c r="BD1237" s="17"/>
      <c r="BE1237" s="17"/>
      <c r="BF1237" s="17"/>
      <c r="BG1237" s="17"/>
      <c r="BH1237" s="17"/>
      <c r="BI1237" s="17"/>
      <c r="BJ1237" s="17"/>
      <c r="BK1237" s="17"/>
      <c r="BL1237" s="17"/>
      <c r="BM1237" s="17"/>
      <c r="BN1237" s="17"/>
      <c r="BO1237" s="17"/>
    </row>
    <row r="1238" spans="2:67" x14ac:dyDescent="0.35">
      <c r="B1238" s="24" t="s">
        <v>85</v>
      </c>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c r="AO1238" s="17"/>
      <c r="AP1238" s="17"/>
      <c r="AQ1238" s="17"/>
      <c r="AR1238" s="17"/>
      <c r="AS1238" s="17"/>
      <c r="AT1238" s="17"/>
      <c r="AU1238" s="17"/>
      <c r="AV1238" s="17"/>
      <c r="AW1238" s="17"/>
      <c r="AX1238" s="17"/>
      <c r="AY1238" s="17"/>
      <c r="AZ1238" s="17"/>
      <c r="BA1238" s="17"/>
      <c r="BB1238" s="17"/>
      <c r="BC1238" s="17"/>
      <c r="BD1238" s="17"/>
      <c r="BE1238" s="17"/>
      <c r="BF1238" s="17"/>
      <c r="BG1238" s="17"/>
      <c r="BH1238" s="17"/>
      <c r="BI1238" s="17"/>
      <c r="BJ1238" s="17"/>
      <c r="BK1238" s="17"/>
      <c r="BL1238" s="17"/>
      <c r="BM1238" s="17"/>
      <c r="BN1238" s="17"/>
      <c r="BO1238" s="17"/>
    </row>
    <row r="1239" spans="2:67" x14ac:dyDescent="0.35">
      <c r="B1239" t="s">
        <v>574</v>
      </c>
      <c r="C1239" s="17">
        <v>0.236993370228956</v>
      </c>
      <c r="D1239" s="17">
        <v>0.19971516201452999</v>
      </c>
      <c r="E1239" s="17">
        <v>0.214056511976985</v>
      </c>
      <c r="F1239" s="17">
        <v>0.36970654982568901</v>
      </c>
      <c r="G1239" s="17">
        <v>0.178121620338028</v>
      </c>
      <c r="H1239" s="17">
        <v>2.4377970819849299E-3</v>
      </c>
      <c r="I1239" s="17">
        <v>0.58286066881472598</v>
      </c>
      <c r="J1239" s="17">
        <v>0.179201893180818</v>
      </c>
      <c r="K1239" s="17">
        <v>1.4591932467208E-2</v>
      </c>
      <c r="L1239" s="17">
        <v>0.29330023926818299</v>
      </c>
      <c r="M1239" s="17">
        <v>0.21304758091821299</v>
      </c>
      <c r="N1239" s="17">
        <v>0.34573442959766199</v>
      </c>
      <c r="O1239" s="17">
        <v>0.97659429873770098</v>
      </c>
      <c r="P1239" s="17">
        <v>5.9864813104239099E-2</v>
      </c>
      <c r="Q1239" s="17">
        <v>0.22896451266861201</v>
      </c>
      <c r="R1239" s="17">
        <v>0.305382138875188</v>
      </c>
      <c r="S1239" s="17">
        <v>0.126718615694425</v>
      </c>
      <c r="T1239" s="17"/>
      <c r="U1239" s="17">
        <v>0.22742372192267299</v>
      </c>
      <c r="V1239" s="17">
        <v>0.28080404752018401</v>
      </c>
      <c r="W1239" s="17">
        <v>0.28176290246473301</v>
      </c>
      <c r="X1239" s="17">
        <v>0.42449073878404497</v>
      </c>
      <c r="Y1239" s="17"/>
      <c r="Z1239" s="17">
        <v>0.284632380096009</v>
      </c>
      <c r="AA1239" s="17">
        <v>0.21779701734915399</v>
      </c>
      <c r="AB1239" s="17">
        <v>0.17774222642572901</v>
      </c>
      <c r="AC1239" s="17">
        <v>0.14929295422671099</v>
      </c>
      <c r="AD1239" s="17">
        <v>0.32558021278767102</v>
      </c>
      <c r="AE1239" s="17">
        <v>0.18957360930013201</v>
      </c>
      <c r="AF1239" s="17">
        <v>0.235873959258359</v>
      </c>
      <c r="AG1239" s="17">
        <v>0.13545127208555</v>
      </c>
      <c r="AH1239" s="17">
        <v>0.21123032652260099</v>
      </c>
      <c r="AI1239" s="17">
        <v>0.402898811233316</v>
      </c>
      <c r="AJ1239" s="17"/>
      <c r="AK1239" s="17">
        <v>0.23737564865663699</v>
      </c>
      <c r="AL1239" s="17">
        <v>0.275412262735799</v>
      </c>
      <c r="AM1239" s="17">
        <v>7.2153737461622403E-2</v>
      </c>
      <c r="AN1239" s="17">
        <v>0.18852997319967699</v>
      </c>
      <c r="AO1239" s="17">
        <v>0.41265962157361002</v>
      </c>
      <c r="AP1239" s="17">
        <v>0.26348080256183898</v>
      </c>
      <c r="AQ1239" s="17">
        <v>0.398884955271674</v>
      </c>
      <c r="AR1239" s="17"/>
      <c r="AS1239" s="17">
        <v>0.36563161646471698</v>
      </c>
      <c r="AT1239" s="17">
        <v>0.18907966022692499</v>
      </c>
      <c r="AU1239" s="17"/>
      <c r="AV1239" s="17">
        <v>0.30685625554305701</v>
      </c>
      <c r="AW1239" s="17">
        <v>0.41352282255347</v>
      </c>
      <c r="AX1239" s="17">
        <v>0.35777323091989999</v>
      </c>
      <c r="AY1239" s="17"/>
      <c r="AZ1239" s="17">
        <v>0.62053064347548703</v>
      </c>
      <c r="BA1239" s="17">
        <v>0.218762031359368</v>
      </c>
      <c r="BB1239" s="17"/>
      <c r="BC1239" s="17">
        <v>0.23035068294389599</v>
      </c>
      <c r="BD1239" s="17">
        <v>0.24108732455954399</v>
      </c>
      <c r="BE1239" s="17"/>
      <c r="BF1239" s="17">
        <v>0.236248373012796</v>
      </c>
      <c r="BG1239" s="17">
        <v>0.42449073878404497</v>
      </c>
      <c r="BH1239" s="17"/>
      <c r="BI1239" s="17">
        <v>0.321903010827156</v>
      </c>
      <c r="BJ1239" s="17">
        <v>0.21713202864835099</v>
      </c>
      <c r="BK1239" s="17"/>
      <c r="BL1239" s="17">
        <v>0.119578399974144</v>
      </c>
      <c r="BM1239" s="17">
        <v>0.286561373328928</v>
      </c>
      <c r="BN1239" s="17">
        <v>0.41839804308196099</v>
      </c>
      <c r="BO1239" s="17">
        <v>0.69086518450833501</v>
      </c>
    </row>
    <row r="1240" spans="2:67" x14ac:dyDescent="0.35">
      <c r="B1240" t="s">
        <v>575</v>
      </c>
      <c r="C1240" s="17">
        <v>0.22406617985931701</v>
      </c>
      <c r="D1240" s="17">
        <v>0.27822242793174701</v>
      </c>
      <c r="E1240" s="17">
        <v>0.22784037171128499</v>
      </c>
      <c r="F1240" s="17">
        <v>0.25482214445288798</v>
      </c>
      <c r="G1240" s="17">
        <v>0.237154356660189</v>
      </c>
      <c r="H1240" s="17">
        <v>0.32154538740555799</v>
      </c>
      <c r="I1240" s="17">
        <v>1.33586282309749E-2</v>
      </c>
      <c r="J1240" s="17">
        <v>0.21160897550404201</v>
      </c>
      <c r="K1240" s="17">
        <v>2.6520382123439699E-3</v>
      </c>
      <c r="L1240" s="17">
        <v>0.14331524379286201</v>
      </c>
      <c r="M1240" s="17">
        <v>0.26627825372094499</v>
      </c>
      <c r="N1240" s="17">
        <v>0.27160657768671498</v>
      </c>
      <c r="O1240" s="17">
        <v>1.8427136173715299E-2</v>
      </c>
      <c r="P1240" s="17">
        <v>0.15605833300956901</v>
      </c>
      <c r="Q1240" s="17">
        <v>0.166110364584869</v>
      </c>
      <c r="R1240" s="17">
        <v>0.433289688700491</v>
      </c>
      <c r="S1240" s="17">
        <v>4.5535957216078102E-2</v>
      </c>
      <c r="T1240" s="17"/>
      <c r="U1240" s="17">
        <v>0.217478791651185</v>
      </c>
      <c r="V1240" s="17">
        <v>0.24499396778191801</v>
      </c>
      <c r="W1240" s="17">
        <v>0.32415445114612601</v>
      </c>
      <c r="X1240" s="17">
        <v>0.30453363744967699</v>
      </c>
      <c r="Y1240" s="17"/>
      <c r="Z1240" s="17">
        <v>0.169666096419406</v>
      </c>
      <c r="AA1240" s="17">
        <v>0.29734066382385599</v>
      </c>
      <c r="AB1240" s="17">
        <v>0.18492344651746301</v>
      </c>
      <c r="AC1240" s="17">
        <v>0.15141141673949499</v>
      </c>
      <c r="AD1240" s="17">
        <v>0.289702537373977</v>
      </c>
      <c r="AE1240" s="17">
        <v>0.32754797237773797</v>
      </c>
      <c r="AF1240" s="17">
        <v>0.522985965694026</v>
      </c>
      <c r="AG1240" s="17">
        <v>0.44675310509371702</v>
      </c>
      <c r="AH1240" s="17">
        <v>0.16098282163526501</v>
      </c>
      <c r="AI1240" s="17">
        <v>0.27693857031251201</v>
      </c>
      <c r="AJ1240" s="17"/>
      <c r="AK1240" s="17">
        <v>0.17347856361693501</v>
      </c>
      <c r="AL1240" s="17">
        <v>0.27053763710214701</v>
      </c>
      <c r="AM1240" s="17">
        <v>0.29521227749200402</v>
      </c>
      <c r="AN1240" s="17">
        <v>0.18667021628566</v>
      </c>
      <c r="AO1240" s="17">
        <v>0.30362222240034298</v>
      </c>
      <c r="AP1240" s="17">
        <v>0.36803210646559098</v>
      </c>
      <c r="AQ1240" s="17">
        <v>0.18313237003528399</v>
      </c>
      <c r="AR1240" s="17"/>
      <c r="AS1240" s="17">
        <v>0.24236429844370699</v>
      </c>
      <c r="AT1240" s="17">
        <v>0.21725070488907799</v>
      </c>
      <c r="AU1240" s="17"/>
      <c r="AV1240" s="17">
        <v>0.23295669094897301</v>
      </c>
      <c r="AW1240" s="17">
        <v>0.205363054995538</v>
      </c>
      <c r="AX1240" s="17">
        <v>0.27178517099635402</v>
      </c>
      <c r="AY1240" s="17"/>
      <c r="AZ1240" s="17">
        <v>0.22061020152400199</v>
      </c>
      <c r="BA1240" s="17">
        <v>0.22423045883961901</v>
      </c>
      <c r="BB1240" s="17"/>
      <c r="BC1240" s="17">
        <v>0.248244051107784</v>
      </c>
      <c r="BD1240" s="17">
        <v>0.20916511701315499</v>
      </c>
      <c r="BE1240" s="17"/>
      <c r="BF1240" s="17">
        <v>0.22374645253536399</v>
      </c>
      <c r="BG1240" s="17">
        <v>0.30453363744967699</v>
      </c>
      <c r="BH1240" s="17"/>
      <c r="BI1240" s="17">
        <v>0.31040814373398601</v>
      </c>
      <c r="BJ1240" s="17">
        <v>0.20386980138952701</v>
      </c>
      <c r="BK1240" s="17"/>
      <c r="BL1240" s="17">
        <v>0.132693055253224</v>
      </c>
      <c r="BM1240" s="17">
        <v>0.287730399990553</v>
      </c>
      <c r="BN1240" s="17">
        <v>0.334432014409491</v>
      </c>
      <c r="BO1240" s="17">
        <v>0.22906352818849701</v>
      </c>
    </row>
    <row r="1241" spans="2:67" x14ac:dyDescent="0.35">
      <c r="B1241" t="s">
        <v>576</v>
      </c>
      <c r="C1241" s="17">
        <v>0.286205035086812</v>
      </c>
      <c r="D1241" s="17">
        <v>0.237940460041905</v>
      </c>
      <c r="E1241" s="17">
        <v>0.38108547003779802</v>
      </c>
      <c r="F1241" s="17">
        <v>0.109364045279078</v>
      </c>
      <c r="G1241" s="17">
        <v>0.41022972998650697</v>
      </c>
      <c r="H1241" s="17">
        <v>3.5363837783325698E-2</v>
      </c>
      <c r="I1241" s="17">
        <v>0.39290665286337401</v>
      </c>
      <c r="J1241" s="17">
        <v>0.29236401374805798</v>
      </c>
      <c r="K1241" s="17">
        <v>0.42710743614826402</v>
      </c>
      <c r="L1241" s="17">
        <v>0.26985553845546301</v>
      </c>
      <c r="M1241" s="17">
        <v>0.23535074754843099</v>
      </c>
      <c r="N1241" s="17">
        <v>0.25831892760730002</v>
      </c>
      <c r="O1241" s="17">
        <v>9.9571301771683805E-4</v>
      </c>
      <c r="P1241" s="17">
        <v>0.49018593099478902</v>
      </c>
      <c r="Q1241" s="17">
        <v>0.40030104048218201</v>
      </c>
      <c r="R1241" s="17">
        <v>8.6426119304378796E-2</v>
      </c>
      <c r="S1241" s="17">
        <v>0.37968420021417798</v>
      </c>
      <c r="T1241" s="17"/>
      <c r="U1241" s="17">
        <v>0.28929688883851901</v>
      </c>
      <c r="V1241" s="17">
        <v>0.28587166943821601</v>
      </c>
      <c r="W1241" s="17">
        <v>0.193956790424754</v>
      </c>
      <c r="X1241" s="17">
        <v>0.15570945147357801</v>
      </c>
      <c r="Y1241" s="17"/>
      <c r="Z1241" s="17">
        <v>0.28880424192211801</v>
      </c>
      <c r="AA1241" s="17">
        <v>0.22002209851235999</v>
      </c>
      <c r="AB1241" s="17">
        <v>0.370875388815397</v>
      </c>
      <c r="AC1241" s="17">
        <v>0.36100123812135698</v>
      </c>
      <c r="AD1241" s="17">
        <v>0.28728285150868699</v>
      </c>
      <c r="AE1241" s="17">
        <v>0.38202526163699801</v>
      </c>
      <c r="AF1241" s="17">
        <v>4.6895777608775301E-2</v>
      </c>
      <c r="AG1241" s="17">
        <v>0.213193557411924</v>
      </c>
      <c r="AH1241" s="17">
        <v>0.37201612289581598</v>
      </c>
      <c r="AI1241" s="17">
        <v>0.134134343511119</v>
      </c>
      <c r="AJ1241" s="17"/>
      <c r="AK1241" s="17">
        <v>0.30440264804286599</v>
      </c>
      <c r="AL1241" s="17">
        <v>0.33002911871110702</v>
      </c>
      <c r="AM1241" s="17">
        <v>0.26970758774036102</v>
      </c>
      <c r="AN1241" s="17">
        <v>0.33941920921406998</v>
      </c>
      <c r="AO1241" s="17">
        <v>0.22395477439595499</v>
      </c>
      <c r="AP1241" s="17">
        <v>0.15781174393382399</v>
      </c>
      <c r="AQ1241" s="17">
        <v>0.21752851724809</v>
      </c>
      <c r="AR1241" s="17"/>
      <c r="AS1241" s="17">
        <v>0.26242967815913298</v>
      </c>
      <c r="AT1241" s="17">
        <v>0.29506060946194701</v>
      </c>
      <c r="AU1241" s="17"/>
      <c r="AV1241" s="17">
        <v>0.27597688064533399</v>
      </c>
      <c r="AW1241" s="17">
        <v>0.29191353599188702</v>
      </c>
      <c r="AX1241" s="17">
        <v>0.25086361648716099</v>
      </c>
      <c r="AY1241" s="17"/>
      <c r="AZ1241" s="17">
        <v>0.108975158338945</v>
      </c>
      <c r="BA1241" s="17">
        <v>0.29462960856686798</v>
      </c>
      <c r="BB1241" s="17"/>
      <c r="BC1241" s="17">
        <v>0.30733431440209402</v>
      </c>
      <c r="BD1241" s="17">
        <v>0.27318284981104801</v>
      </c>
      <c r="BE1241" s="17"/>
      <c r="BF1241" s="17">
        <v>0.28672354287848001</v>
      </c>
      <c r="BG1241" s="17">
        <v>0.15570945147357801</v>
      </c>
      <c r="BH1241" s="17"/>
      <c r="BI1241" s="17">
        <v>0.24920570762934299</v>
      </c>
      <c r="BJ1241" s="17">
        <v>0.29485960335147898</v>
      </c>
      <c r="BK1241" s="17"/>
      <c r="BL1241" s="17">
        <v>0.32099621625929797</v>
      </c>
      <c r="BM1241" s="17">
        <v>0.29922543156987003</v>
      </c>
      <c r="BN1241" s="17">
        <v>0.17410990427780501</v>
      </c>
      <c r="BO1241" s="17">
        <v>7.1453599955967007E-2</v>
      </c>
    </row>
    <row r="1242" spans="2:67" x14ac:dyDescent="0.35">
      <c r="B1242" t="s">
        <v>577</v>
      </c>
      <c r="C1242" s="17">
        <v>0.111047077705653</v>
      </c>
      <c r="D1242" s="17">
        <v>0.21785589498091101</v>
      </c>
      <c r="E1242" s="17">
        <v>0.10382357840874</v>
      </c>
      <c r="F1242" s="17">
        <v>0.147975929298924</v>
      </c>
      <c r="G1242" s="17">
        <v>3.0854495404685E-2</v>
      </c>
      <c r="H1242" s="17">
        <v>0.32154538740555799</v>
      </c>
      <c r="I1242" s="17">
        <v>1.24228907002501E-3</v>
      </c>
      <c r="J1242" s="17">
        <v>7.9206279391770607E-2</v>
      </c>
      <c r="K1242" s="17">
        <v>0.42710743614826402</v>
      </c>
      <c r="L1242" s="17">
        <v>0.124579473391986</v>
      </c>
      <c r="M1242" s="17">
        <v>4.1203519752494998E-2</v>
      </c>
      <c r="N1242" s="17">
        <v>1.4549656932632901E-2</v>
      </c>
      <c r="O1242" s="17">
        <v>1.99142603543368E-3</v>
      </c>
      <c r="P1242" s="17">
        <v>0.193789434693346</v>
      </c>
      <c r="Q1242" s="17">
        <v>0.10529441581433099</v>
      </c>
      <c r="R1242" s="17">
        <v>2.7623923772539601E-3</v>
      </c>
      <c r="S1242" s="17">
        <v>0.29881045600740402</v>
      </c>
      <c r="T1242" s="17"/>
      <c r="U1242" s="17">
        <v>0.10923659275820401</v>
      </c>
      <c r="V1242" s="17">
        <v>0.119439922960659</v>
      </c>
      <c r="W1242" s="17">
        <v>0.13316042219372201</v>
      </c>
      <c r="X1242" s="17">
        <v>6.7734253798660493E-2</v>
      </c>
      <c r="Y1242" s="17"/>
      <c r="Z1242" s="17">
        <v>7.6198252324250398E-2</v>
      </c>
      <c r="AA1242" s="17">
        <v>0.16059773913940301</v>
      </c>
      <c r="AB1242" s="17">
        <v>0.109756456104906</v>
      </c>
      <c r="AC1242" s="17">
        <v>0.24772308354214601</v>
      </c>
      <c r="AD1242" s="17">
        <v>3.2082001853945698E-2</v>
      </c>
      <c r="AE1242" s="17">
        <v>3.1471404413494698E-2</v>
      </c>
      <c r="AF1242" s="17">
        <v>0.134403228252548</v>
      </c>
      <c r="AG1242" s="17">
        <v>0.186643238591362</v>
      </c>
      <c r="AH1242" s="17">
        <v>0.20401255224099399</v>
      </c>
      <c r="AI1242" s="17">
        <v>0.14763152767407201</v>
      </c>
      <c r="AJ1242" s="17"/>
      <c r="AK1242" s="17">
        <v>0.159191733345041</v>
      </c>
      <c r="AL1242" s="17">
        <v>6.6553553790744097E-2</v>
      </c>
      <c r="AM1242" s="17">
        <v>0.14904232606369799</v>
      </c>
      <c r="AN1242" s="17">
        <v>7.5200833810791595E-2</v>
      </c>
      <c r="AO1242" s="17">
        <v>5.5938266585872198E-2</v>
      </c>
      <c r="AP1242" s="17">
        <v>0.13069808868900101</v>
      </c>
      <c r="AQ1242" s="17">
        <v>0.128938326045132</v>
      </c>
      <c r="AR1242" s="17"/>
      <c r="AS1242" s="17">
        <v>4.7647461932907802E-2</v>
      </c>
      <c r="AT1242" s="17">
        <v>0.13466144507512301</v>
      </c>
      <c r="AU1242" s="17"/>
      <c r="AV1242" s="17">
        <v>0.11904841558705399</v>
      </c>
      <c r="AW1242" s="17">
        <v>7.9427060652352E-3</v>
      </c>
      <c r="AX1242" s="17">
        <v>1.59542014308146E-2</v>
      </c>
      <c r="AY1242" s="17"/>
      <c r="AZ1242" s="17">
        <v>2.6817368511714599E-2</v>
      </c>
      <c r="BA1242" s="17">
        <v>0.115050913781879</v>
      </c>
      <c r="BB1242" s="17"/>
      <c r="BC1242" s="17">
        <v>7.4847296515265296E-2</v>
      </c>
      <c r="BD1242" s="17">
        <v>0.133357363379354</v>
      </c>
      <c r="BE1242" s="17"/>
      <c r="BF1242" s="17">
        <v>0.11121917576486</v>
      </c>
      <c r="BG1242" s="17">
        <v>6.7734253798660493E-2</v>
      </c>
      <c r="BH1242" s="17"/>
      <c r="BI1242" s="17">
        <v>8.0859335668385907E-2</v>
      </c>
      <c r="BJ1242" s="17">
        <v>0.118108337792557</v>
      </c>
      <c r="BK1242" s="17"/>
      <c r="BL1242" s="17">
        <v>0.17362820147036101</v>
      </c>
      <c r="BM1242" s="17">
        <v>6.9418443420475706E-2</v>
      </c>
      <c r="BN1242" s="17">
        <v>3.8538993612114797E-2</v>
      </c>
      <c r="BO1242" s="17">
        <v>8.1627729646273298E-3</v>
      </c>
    </row>
    <row r="1243" spans="2:67" x14ac:dyDescent="0.35">
      <c r="B1243" t="s">
        <v>578</v>
      </c>
      <c r="C1243" s="17">
        <v>0.14168833711926199</v>
      </c>
      <c r="D1243" s="17">
        <v>6.6266055030907295E-2</v>
      </c>
      <c r="E1243" s="17">
        <v>7.3194067865192697E-2</v>
      </c>
      <c r="F1243" s="17">
        <v>0.11813133114342</v>
      </c>
      <c r="G1243" s="17">
        <v>0.14363979761059001</v>
      </c>
      <c r="H1243" s="17">
        <v>0.319107590323573</v>
      </c>
      <c r="I1243" s="17">
        <v>9.6317610208998903E-3</v>
      </c>
      <c r="J1243" s="17">
        <v>0.23761883817531201</v>
      </c>
      <c r="K1243" s="17">
        <v>0.12854115702391999</v>
      </c>
      <c r="L1243" s="17">
        <v>0.168949505091506</v>
      </c>
      <c r="M1243" s="17">
        <v>0.24411989805991599</v>
      </c>
      <c r="N1243" s="17">
        <v>0.109790408175691</v>
      </c>
      <c r="O1243" s="17">
        <v>1.99142603543368E-3</v>
      </c>
      <c r="P1243" s="17">
        <v>0.100101488198057</v>
      </c>
      <c r="Q1243" s="17">
        <v>9.9329666450004794E-2</v>
      </c>
      <c r="R1243" s="17">
        <v>0.17213966074268799</v>
      </c>
      <c r="S1243" s="17">
        <v>0.14925077086791599</v>
      </c>
      <c r="T1243" s="17"/>
      <c r="U1243" s="17">
        <v>0.15656400482941901</v>
      </c>
      <c r="V1243" s="17">
        <v>6.8890392299023107E-2</v>
      </c>
      <c r="W1243" s="17">
        <v>6.6965433770665703E-2</v>
      </c>
      <c r="X1243" s="17">
        <v>4.7531918494039802E-2</v>
      </c>
      <c r="Y1243" s="17"/>
      <c r="Z1243" s="17">
        <v>0.18069902923821701</v>
      </c>
      <c r="AA1243" s="17">
        <v>0.104242481175227</v>
      </c>
      <c r="AB1243" s="17">
        <v>0.15670248213650401</v>
      </c>
      <c r="AC1243" s="17">
        <v>9.0571307370291204E-2</v>
      </c>
      <c r="AD1243" s="17">
        <v>6.5352396475719401E-2</v>
      </c>
      <c r="AE1243" s="17">
        <v>6.9381752271637703E-2</v>
      </c>
      <c r="AF1243" s="17">
        <v>5.9841069186291403E-2</v>
      </c>
      <c r="AG1243" s="17">
        <v>1.7958826817447399E-2</v>
      </c>
      <c r="AH1243" s="17">
        <v>5.1758176705323802E-2</v>
      </c>
      <c r="AI1243" s="17">
        <v>3.8396747268981297E-2</v>
      </c>
      <c r="AJ1243" s="17"/>
      <c r="AK1243" s="17">
        <v>0.12555140633852099</v>
      </c>
      <c r="AL1243" s="17">
        <v>5.7467427660203498E-2</v>
      </c>
      <c r="AM1243" s="17">
        <v>0.21388407124231501</v>
      </c>
      <c r="AN1243" s="17">
        <v>0.21017976748980099</v>
      </c>
      <c r="AO1243" s="17">
        <v>3.82511504422003E-3</v>
      </c>
      <c r="AP1243" s="17">
        <v>7.9977258349745506E-2</v>
      </c>
      <c r="AQ1243" s="17">
        <v>7.1515831399820304E-2</v>
      </c>
      <c r="AR1243" s="17"/>
      <c r="AS1243" s="17">
        <v>8.1926944999534901E-2</v>
      </c>
      <c r="AT1243" s="17">
        <v>0.163947580346928</v>
      </c>
      <c r="AU1243" s="17"/>
      <c r="AV1243" s="17">
        <v>6.5161757275581794E-2</v>
      </c>
      <c r="AW1243" s="17">
        <v>8.1257880393869997E-2</v>
      </c>
      <c r="AX1243" s="17">
        <v>0.10362378016576999</v>
      </c>
      <c r="AY1243" s="17"/>
      <c r="AZ1243" s="17">
        <v>2.3066628149851501E-2</v>
      </c>
      <c r="BA1243" s="17">
        <v>0.147326987452266</v>
      </c>
      <c r="BB1243" s="17"/>
      <c r="BC1243" s="17">
        <v>0.13922365503096101</v>
      </c>
      <c r="BD1243" s="17">
        <v>0.14320734523689799</v>
      </c>
      <c r="BE1243" s="17"/>
      <c r="BF1243" s="17">
        <v>0.14206245580849999</v>
      </c>
      <c r="BG1243" s="17">
        <v>4.7531918494039802E-2</v>
      </c>
      <c r="BH1243" s="17"/>
      <c r="BI1243" s="17">
        <v>3.7623802141128801E-2</v>
      </c>
      <c r="BJ1243" s="17">
        <v>0.16603022881808699</v>
      </c>
      <c r="BK1243" s="17"/>
      <c r="BL1243" s="17">
        <v>0.25310412704297303</v>
      </c>
      <c r="BM1243" s="17">
        <v>5.7064351690173598E-2</v>
      </c>
      <c r="BN1243" s="17">
        <v>3.4521044618628802E-2</v>
      </c>
      <c r="BO1243" s="17">
        <v>4.5491438257402601E-4</v>
      </c>
    </row>
    <row r="1244" spans="2:67" x14ac:dyDescent="0.35">
      <c r="C1244" s="17"/>
      <c r="D1244" s="17"/>
      <c r="E1244" s="17"/>
      <c r="F1244" s="17"/>
      <c r="G1244" s="17"/>
      <c r="H1244" s="17"/>
      <c r="I1244" s="17"/>
      <c r="J1244" s="17"/>
      <c r="K1244" s="17"/>
      <c r="L1244" s="17"/>
      <c r="M1244" s="17"/>
      <c r="N1244" s="17"/>
      <c r="O1244" s="17"/>
      <c r="P1244" s="17"/>
      <c r="Q1244" s="17"/>
      <c r="R1244" s="17"/>
      <c r="S1244" s="17"/>
      <c r="T1244" s="17"/>
      <c r="U1244" s="17"/>
      <c r="V1244" s="17"/>
      <c r="W1244" s="17"/>
      <c r="X1244" s="17"/>
      <c r="Y1244" s="17"/>
      <c r="Z1244" s="17"/>
      <c r="AA1244" s="17"/>
      <c r="AB1244" s="17"/>
      <c r="AC1244" s="17"/>
      <c r="AD1244" s="17"/>
      <c r="AE1244" s="17"/>
      <c r="AF1244" s="17"/>
      <c r="AG1244" s="17"/>
      <c r="AH1244" s="17"/>
      <c r="AI1244" s="17"/>
      <c r="AJ1244" s="17"/>
      <c r="AK1244" s="17"/>
      <c r="AL1244" s="17"/>
      <c r="AM1244" s="17"/>
      <c r="AN1244" s="17"/>
      <c r="AO1244" s="17"/>
      <c r="AP1244" s="17"/>
      <c r="AQ1244" s="17"/>
      <c r="AR1244" s="17"/>
      <c r="AS1244" s="17"/>
      <c r="AT1244" s="17"/>
      <c r="AU1244" s="17"/>
      <c r="AV1244" s="17"/>
      <c r="AW1244" s="17"/>
      <c r="AX1244" s="17"/>
      <c r="AY1244" s="17"/>
      <c r="AZ1244" s="17"/>
      <c r="BA1244" s="17"/>
      <c r="BB1244" s="17"/>
      <c r="BC1244" s="17"/>
      <c r="BD1244" s="17"/>
      <c r="BE1244" s="17"/>
      <c r="BF1244" s="17"/>
      <c r="BG1244" s="17"/>
      <c r="BH1244" s="17"/>
      <c r="BI1244" s="17"/>
      <c r="BJ1244" s="17"/>
      <c r="BK1244" s="17"/>
      <c r="BL1244" s="17"/>
      <c r="BM1244" s="17"/>
      <c r="BN1244" s="17"/>
      <c r="BO1244" s="17"/>
    </row>
    <row r="1245" spans="2:67" x14ac:dyDescent="0.35">
      <c r="B1245" s="6" t="s">
        <v>583</v>
      </c>
      <c r="C1245" s="17"/>
      <c r="D1245" s="17"/>
      <c r="E1245" s="17"/>
      <c r="F1245" s="17"/>
      <c r="G1245" s="17"/>
      <c r="H1245" s="17"/>
      <c r="I1245" s="17"/>
      <c r="J1245" s="17"/>
      <c r="K1245" s="17"/>
      <c r="L1245" s="17"/>
      <c r="M1245" s="17"/>
      <c r="N1245" s="17"/>
      <c r="O1245" s="17"/>
      <c r="P1245" s="17"/>
      <c r="Q1245" s="17"/>
      <c r="R1245" s="17"/>
      <c r="S1245" s="17"/>
      <c r="T1245" s="17"/>
      <c r="U1245" s="17"/>
      <c r="V1245" s="17"/>
      <c r="W1245" s="17"/>
      <c r="X1245" s="17"/>
      <c r="Y1245" s="17"/>
      <c r="Z1245" s="17"/>
      <c r="AA1245" s="17"/>
      <c r="AB1245" s="17"/>
      <c r="AC1245" s="17"/>
      <c r="AD1245" s="17"/>
      <c r="AE1245" s="17"/>
      <c r="AF1245" s="17"/>
      <c r="AG1245" s="17"/>
      <c r="AH1245" s="17"/>
      <c r="AI1245" s="17"/>
      <c r="AJ1245" s="17"/>
      <c r="AK1245" s="17"/>
      <c r="AL1245" s="17"/>
      <c r="AM1245" s="17"/>
      <c r="AN1245" s="17"/>
      <c r="AO1245" s="17"/>
      <c r="AP1245" s="17"/>
      <c r="AQ1245" s="17"/>
      <c r="AR1245" s="17"/>
      <c r="AS1245" s="17"/>
      <c r="AT1245" s="17"/>
      <c r="AU1245" s="17"/>
      <c r="AV1245" s="17"/>
      <c r="AW1245" s="17"/>
      <c r="AX1245" s="17"/>
      <c r="AY1245" s="17"/>
      <c r="AZ1245" s="17"/>
      <c r="BA1245" s="17"/>
      <c r="BB1245" s="17"/>
      <c r="BC1245" s="17"/>
      <c r="BD1245" s="17"/>
      <c r="BE1245" s="17"/>
      <c r="BF1245" s="17"/>
      <c r="BG1245" s="17"/>
      <c r="BH1245" s="17"/>
      <c r="BI1245" s="17"/>
      <c r="BJ1245" s="17"/>
      <c r="BK1245" s="17"/>
      <c r="BL1245" s="17"/>
      <c r="BM1245" s="17"/>
      <c r="BN1245" s="17"/>
      <c r="BO1245" s="17"/>
    </row>
    <row r="1246" spans="2:67" x14ac:dyDescent="0.35">
      <c r="B1246" s="24" t="s">
        <v>85</v>
      </c>
      <c r="C1246" s="17"/>
      <c r="D1246" s="17"/>
      <c r="E1246" s="17"/>
      <c r="F1246" s="17"/>
      <c r="G1246" s="17"/>
      <c r="H1246" s="17"/>
      <c r="I1246" s="17"/>
      <c r="J1246" s="17"/>
      <c r="K1246" s="17"/>
      <c r="L1246" s="17"/>
      <c r="M1246" s="17"/>
      <c r="N1246" s="17"/>
      <c r="O1246" s="17"/>
      <c r="P1246" s="17"/>
      <c r="Q1246" s="17"/>
      <c r="R1246" s="17"/>
      <c r="S1246" s="17"/>
      <c r="T1246" s="17"/>
      <c r="U1246" s="17"/>
      <c r="V1246" s="17"/>
      <c r="W1246" s="17"/>
      <c r="X1246" s="17"/>
      <c r="Y1246" s="17"/>
      <c r="Z1246" s="17"/>
      <c r="AA1246" s="17"/>
      <c r="AB1246" s="17"/>
      <c r="AC1246" s="17"/>
      <c r="AD1246" s="17"/>
      <c r="AE1246" s="17"/>
      <c r="AF1246" s="17"/>
      <c r="AG1246" s="17"/>
      <c r="AH1246" s="17"/>
      <c r="AI1246" s="17"/>
      <c r="AJ1246" s="17"/>
      <c r="AK1246" s="17"/>
      <c r="AL1246" s="17"/>
      <c r="AM1246" s="17"/>
      <c r="AN1246" s="17"/>
      <c r="AO1246" s="17"/>
      <c r="AP1246" s="17"/>
      <c r="AQ1246" s="17"/>
      <c r="AR1246" s="17"/>
      <c r="AS1246" s="17"/>
      <c r="AT1246" s="17"/>
      <c r="AU1246" s="17"/>
      <c r="AV1246" s="17"/>
      <c r="AW1246" s="17"/>
      <c r="AX1246" s="17"/>
      <c r="AY1246" s="17"/>
      <c r="AZ1246" s="17"/>
      <c r="BA1246" s="17"/>
      <c r="BB1246" s="17"/>
      <c r="BC1246" s="17"/>
      <c r="BD1246" s="17"/>
      <c r="BE1246" s="17"/>
      <c r="BF1246" s="17"/>
      <c r="BG1246" s="17"/>
      <c r="BH1246" s="17"/>
      <c r="BI1246" s="17"/>
      <c r="BJ1246" s="17"/>
      <c r="BK1246" s="17"/>
      <c r="BL1246" s="17"/>
      <c r="BM1246" s="17"/>
      <c r="BN1246" s="17"/>
      <c r="BO1246" s="17"/>
    </row>
    <row r="1247" spans="2:67" x14ac:dyDescent="0.35">
      <c r="B1247" t="s">
        <v>574</v>
      </c>
      <c r="C1247" s="17">
        <v>0.13607966102324101</v>
      </c>
      <c r="D1247" s="17">
        <v>7.0875850302986695E-2</v>
      </c>
      <c r="E1247" s="17">
        <v>0.12338740987423499</v>
      </c>
      <c r="F1247" s="17">
        <v>0.26929330871608398</v>
      </c>
      <c r="G1247" s="17">
        <v>0.15382000929872799</v>
      </c>
      <c r="H1247" s="17">
        <v>0.32154538740555799</v>
      </c>
      <c r="I1247" s="17">
        <v>0.29052534547034597</v>
      </c>
      <c r="J1247" s="17">
        <v>0.12756938937697701</v>
      </c>
      <c r="K1247" s="17">
        <v>3.5360509497919601E-3</v>
      </c>
      <c r="L1247" s="17">
        <v>0.21804153435210999</v>
      </c>
      <c r="M1247" s="17">
        <v>8.1137617916129307E-2</v>
      </c>
      <c r="N1247" s="17">
        <v>8.9125994008986506E-2</v>
      </c>
      <c r="O1247" s="17">
        <v>0.97858572477313399</v>
      </c>
      <c r="P1247" s="17">
        <v>5.6557871189806097E-2</v>
      </c>
      <c r="Q1247" s="17">
        <v>6.5815170643235303E-3</v>
      </c>
      <c r="R1247" s="17">
        <v>0.17285223860875801</v>
      </c>
      <c r="S1247" s="17">
        <v>0.271179215721222</v>
      </c>
      <c r="T1247" s="17"/>
      <c r="U1247" s="17">
        <v>0.11530862713173901</v>
      </c>
      <c r="V1247" s="17">
        <v>0.22912201283582001</v>
      </c>
      <c r="W1247" s="17">
        <v>0.27163255641121797</v>
      </c>
      <c r="X1247" s="17">
        <v>0.40576644497431602</v>
      </c>
      <c r="Y1247" s="17"/>
      <c r="Z1247" s="17">
        <v>0.147249673999128</v>
      </c>
      <c r="AA1247" s="17">
        <v>0.13820300012553499</v>
      </c>
      <c r="AB1247" s="17">
        <v>6.5878142279712101E-2</v>
      </c>
      <c r="AC1247" s="17">
        <v>7.8803213864426402E-2</v>
      </c>
      <c r="AD1247" s="17">
        <v>0.18062017136929201</v>
      </c>
      <c r="AE1247" s="17">
        <v>0.23755747101792299</v>
      </c>
      <c r="AF1247" s="17">
        <v>0.28340403609398601</v>
      </c>
      <c r="AG1247" s="17">
        <v>0.136976532485101</v>
      </c>
      <c r="AH1247" s="17">
        <v>0.18261927731598501</v>
      </c>
      <c r="AI1247" s="17">
        <v>0.37327352113692702</v>
      </c>
      <c r="AJ1247" s="17"/>
      <c r="AK1247" s="17">
        <v>0.12709875597614001</v>
      </c>
      <c r="AL1247" s="17">
        <v>0.17915579509104501</v>
      </c>
      <c r="AM1247" s="17">
        <v>2.6046680730140898E-2</v>
      </c>
      <c r="AN1247" s="17">
        <v>8.6092427628704796E-2</v>
      </c>
      <c r="AO1247" s="17">
        <v>0.28237849377563001</v>
      </c>
      <c r="AP1247" s="17">
        <v>0.24241498950258999</v>
      </c>
      <c r="AQ1247" s="17">
        <v>0.19638785268366801</v>
      </c>
      <c r="AR1247" s="17"/>
      <c r="AS1247" s="17">
        <v>0.24518680679155</v>
      </c>
      <c r="AT1247" s="17">
        <v>9.5440673051412794E-2</v>
      </c>
      <c r="AU1247" s="17"/>
      <c r="AV1247" s="17">
        <v>0.206764708688504</v>
      </c>
      <c r="AW1247" s="17">
        <v>0.37651299282991801</v>
      </c>
      <c r="AX1247" s="17">
        <v>0.17995649517609699</v>
      </c>
      <c r="AY1247" s="17"/>
      <c r="AZ1247" s="17">
        <v>0.53277791315936995</v>
      </c>
      <c r="BA1247" s="17">
        <v>0.117222718639395</v>
      </c>
      <c r="BB1247" s="17"/>
      <c r="BC1247" s="17">
        <v>0.13516224564600701</v>
      </c>
      <c r="BD1247" s="17">
        <v>0.136645073257085</v>
      </c>
      <c r="BE1247" s="17"/>
      <c r="BF1247" s="17">
        <v>0.135008094500323</v>
      </c>
      <c r="BG1247" s="17">
        <v>0.40576644497431602</v>
      </c>
      <c r="BH1247" s="17"/>
      <c r="BI1247" s="17">
        <v>0.21681393450078101</v>
      </c>
      <c r="BJ1247" s="17">
        <v>0.117194985837919</v>
      </c>
      <c r="BK1247" s="17"/>
      <c r="BL1247" s="17">
        <v>9.7546499319908303E-2</v>
      </c>
      <c r="BM1247" s="17">
        <v>0.116036601128824</v>
      </c>
      <c r="BN1247" s="17">
        <v>0.24790777095590799</v>
      </c>
      <c r="BO1247" s="17">
        <v>0.71963879528588803</v>
      </c>
    </row>
    <row r="1248" spans="2:67" x14ac:dyDescent="0.35">
      <c r="B1248" t="s">
        <v>575</v>
      </c>
      <c r="C1248" s="17">
        <v>0.120722497051918</v>
      </c>
      <c r="D1248" s="17">
        <v>7.8374320341193002E-2</v>
      </c>
      <c r="E1248" s="17">
        <v>8.7632147578636299E-2</v>
      </c>
      <c r="F1248" s="17">
        <v>0.120956782789061</v>
      </c>
      <c r="G1248" s="17">
        <v>0.175196063295396</v>
      </c>
      <c r="H1248" s="17">
        <v>0.35447142810689902</v>
      </c>
      <c r="I1248" s="17">
        <v>4.3480117450875504E-3</v>
      </c>
      <c r="J1248" s="17">
        <v>8.8252845493375198E-2</v>
      </c>
      <c r="K1248" s="17">
        <v>0</v>
      </c>
      <c r="L1248" s="17">
        <v>1.0480723818994699E-2</v>
      </c>
      <c r="M1248" s="17">
        <v>0.24533861689261799</v>
      </c>
      <c r="N1248" s="17">
        <v>1.6149840694310399E-2</v>
      </c>
      <c r="O1248" s="17">
        <v>1.6435710138281601E-2</v>
      </c>
      <c r="P1248" s="17">
        <v>0.12732797921403799</v>
      </c>
      <c r="Q1248" s="17">
        <v>0.20503526073100101</v>
      </c>
      <c r="R1248" s="17">
        <v>0.28429099067208802</v>
      </c>
      <c r="S1248" s="17">
        <v>4.1054700646532903E-2</v>
      </c>
      <c r="T1248" s="17"/>
      <c r="U1248" s="17">
        <v>0.102179931075673</v>
      </c>
      <c r="V1248" s="17">
        <v>0.21265981681151899</v>
      </c>
      <c r="W1248" s="17">
        <v>0.20255696091656999</v>
      </c>
      <c r="X1248" s="17">
        <v>0.25726530503134398</v>
      </c>
      <c r="Y1248" s="17"/>
      <c r="Z1248" s="17">
        <v>7.6764051108524495E-2</v>
      </c>
      <c r="AA1248" s="17">
        <v>0.12382381989185701</v>
      </c>
      <c r="AB1248" s="17">
        <v>0.196423612550821</v>
      </c>
      <c r="AC1248" s="17">
        <v>8.8258777687689E-2</v>
      </c>
      <c r="AD1248" s="17">
        <v>0.18159334323446399</v>
      </c>
      <c r="AE1248" s="17">
        <v>9.7454450372278206E-2</v>
      </c>
      <c r="AF1248" s="17">
        <v>0.20886329730497999</v>
      </c>
      <c r="AG1248" s="17">
        <v>0.181444764932578</v>
      </c>
      <c r="AH1248" s="17">
        <v>0.15974886837708699</v>
      </c>
      <c r="AI1248" s="17">
        <v>0.22807167338491599</v>
      </c>
      <c r="AJ1248" s="17"/>
      <c r="AK1248" s="17">
        <v>0.12162800028672099</v>
      </c>
      <c r="AL1248" s="17">
        <v>0.14332453532547201</v>
      </c>
      <c r="AM1248" s="17">
        <v>0.15500581169916999</v>
      </c>
      <c r="AN1248" s="17">
        <v>0.112151376478635</v>
      </c>
      <c r="AO1248" s="17">
        <v>9.9642697277616502E-2</v>
      </c>
      <c r="AP1248" s="17">
        <v>0.114066571059003</v>
      </c>
      <c r="AQ1248" s="17">
        <v>9.7791083965602807E-2</v>
      </c>
      <c r="AR1248" s="17"/>
      <c r="AS1248" s="17">
        <v>0.16780553008073401</v>
      </c>
      <c r="AT1248" s="17">
        <v>0.103185544733521</v>
      </c>
      <c r="AU1248" s="17"/>
      <c r="AV1248" s="17">
        <v>0.20835179542299001</v>
      </c>
      <c r="AW1248" s="17">
        <v>0.19705406455954</v>
      </c>
      <c r="AX1248" s="17">
        <v>0.13349190403837199</v>
      </c>
      <c r="AY1248" s="17"/>
      <c r="AZ1248" s="17">
        <v>0.20005919015049001</v>
      </c>
      <c r="BA1248" s="17">
        <v>0.11695124915095299</v>
      </c>
      <c r="BB1248" s="17"/>
      <c r="BC1248" s="17">
        <v>0.13219880667985101</v>
      </c>
      <c r="BD1248" s="17">
        <v>0.113649533131709</v>
      </c>
      <c r="BE1248" s="17"/>
      <c r="BF1248" s="17">
        <v>0.12017996137466901</v>
      </c>
      <c r="BG1248" s="17">
        <v>0.25726530503134398</v>
      </c>
      <c r="BH1248" s="17"/>
      <c r="BI1248" s="17">
        <v>0.186403427702377</v>
      </c>
      <c r="BJ1248" s="17">
        <v>0.105358971899881</v>
      </c>
      <c r="BK1248" s="17"/>
      <c r="BL1248" s="17">
        <v>5.4528652988415999E-2</v>
      </c>
      <c r="BM1248" s="17">
        <v>0.16868484422758301</v>
      </c>
      <c r="BN1248" s="17">
        <v>0.1919108361912</v>
      </c>
      <c r="BO1248" s="17">
        <v>7.9635527039185305E-2</v>
      </c>
    </row>
    <row r="1249" spans="2:67" x14ac:dyDescent="0.35">
      <c r="B1249" t="s">
        <v>576</v>
      </c>
      <c r="C1249" s="17">
        <v>0.208735635039064</v>
      </c>
      <c r="D1249" s="17">
        <v>0.20541359785744401</v>
      </c>
      <c r="E1249" s="17">
        <v>0.24121232114546901</v>
      </c>
      <c r="F1249" s="17">
        <v>0.25049342879797099</v>
      </c>
      <c r="G1249" s="17">
        <v>0.26052027399266198</v>
      </c>
      <c r="H1249" s="17">
        <v>0.32154538740555799</v>
      </c>
      <c r="I1249" s="17">
        <v>0.30258822890029202</v>
      </c>
      <c r="J1249" s="17">
        <v>8.5882517823800103E-2</v>
      </c>
      <c r="K1249" s="17">
        <v>0.42710743614826402</v>
      </c>
      <c r="L1249" s="17">
        <v>0.23548766826071399</v>
      </c>
      <c r="M1249" s="17">
        <v>0.132101337551461</v>
      </c>
      <c r="N1249" s="17">
        <v>0.460370336016589</v>
      </c>
      <c r="O1249" s="17">
        <v>1.99142603543368E-3</v>
      </c>
      <c r="P1249" s="17">
        <v>0.19398977681944399</v>
      </c>
      <c r="Q1249" s="17">
        <v>0.22598213798644901</v>
      </c>
      <c r="R1249" s="17">
        <v>0.25856578004706698</v>
      </c>
      <c r="S1249" s="17">
        <v>4.5535957216078102E-2</v>
      </c>
      <c r="T1249" s="17"/>
      <c r="U1249" s="17">
        <v>0.21295993051145501</v>
      </c>
      <c r="V1249" s="17">
        <v>0.18706944990296001</v>
      </c>
      <c r="W1249" s="17">
        <v>0.19845193154423399</v>
      </c>
      <c r="X1249" s="17">
        <v>0.157632221274114</v>
      </c>
      <c r="Y1249" s="17"/>
      <c r="Z1249" s="17">
        <v>0.21782622741119301</v>
      </c>
      <c r="AA1249" s="17">
        <v>0.16127191945288499</v>
      </c>
      <c r="AB1249" s="17">
        <v>0.15902032088399901</v>
      </c>
      <c r="AC1249" s="17">
        <v>0.17518304155636799</v>
      </c>
      <c r="AD1249" s="17">
        <v>0.244394758732324</v>
      </c>
      <c r="AE1249" s="17">
        <v>0.26785057254406702</v>
      </c>
      <c r="AF1249" s="17">
        <v>0.369964306168102</v>
      </c>
      <c r="AG1249" s="17">
        <v>7.3120907007304198E-2</v>
      </c>
      <c r="AH1249" s="17">
        <v>0.37497604446577998</v>
      </c>
      <c r="AI1249" s="17">
        <v>0.10225704756283401</v>
      </c>
      <c r="AJ1249" s="17"/>
      <c r="AK1249" s="17">
        <v>0.18047651685565499</v>
      </c>
      <c r="AL1249" s="17">
        <v>0.317260695253271</v>
      </c>
      <c r="AM1249" s="17">
        <v>0.20345807797249299</v>
      </c>
      <c r="AN1249" s="17">
        <v>0.17154260011750699</v>
      </c>
      <c r="AO1249" s="17">
        <v>0.29952544088932098</v>
      </c>
      <c r="AP1249" s="17">
        <v>0.228017562745222</v>
      </c>
      <c r="AQ1249" s="17">
        <v>0.23252649993756</v>
      </c>
      <c r="AR1249" s="17"/>
      <c r="AS1249" s="17">
        <v>0.214021071857494</v>
      </c>
      <c r="AT1249" s="17">
        <v>0.20676697568336899</v>
      </c>
      <c r="AU1249" s="17"/>
      <c r="AV1249" s="17">
        <v>0.24519119681800999</v>
      </c>
      <c r="AW1249" s="17">
        <v>0.19783388289857001</v>
      </c>
      <c r="AX1249" s="17">
        <v>0.18732615779872</v>
      </c>
      <c r="AY1249" s="17"/>
      <c r="AZ1249" s="17">
        <v>8.6167062506517303E-2</v>
      </c>
      <c r="BA1249" s="17">
        <v>0.21456189844675699</v>
      </c>
      <c r="BB1249" s="17"/>
      <c r="BC1249" s="17">
        <v>0.179372603442879</v>
      </c>
      <c r="BD1249" s="17">
        <v>0.22683236384831901</v>
      </c>
      <c r="BE1249" s="17"/>
      <c r="BF1249" s="17">
        <v>0.20893868802740501</v>
      </c>
      <c r="BG1249" s="17">
        <v>0.157632221274114</v>
      </c>
      <c r="BH1249" s="17"/>
      <c r="BI1249" s="17">
        <v>0.21104498979781</v>
      </c>
      <c r="BJ1249" s="17">
        <v>0.208195450398415</v>
      </c>
      <c r="BK1249" s="17"/>
      <c r="BL1249" s="17">
        <v>0.150405653153449</v>
      </c>
      <c r="BM1249" s="17">
        <v>0.240624122297704</v>
      </c>
      <c r="BN1249" s="17">
        <v>0.309573754165958</v>
      </c>
      <c r="BO1249" s="17">
        <v>0.17659063163576699</v>
      </c>
    </row>
    <row r="1250" spans="2:67" x14ac:dyDescent="0.35">
      <c r="B1250" t="s">
        <v>577</v>
      </c>
      <c r="C1250" s="17">
        <v>0.201481969394221</v>
      </c>
      <c r="D1250" s="17">
        <v>0.26795982080983399</v>
      </c>
      <c r="E1250" s="17">
        <v>0.210738766894255</v>
      </c>
      <c r="F1250" s="17">
        <v>0.135849421177237</v>
      </c>
      <c r="G1250" s="17">
        <v>9.2563486214054996E-2</v>
      </c>
      <c r="H1250" s="17">
        <v>0</v>
      </c>
      <c r="I1250" s="17">
        <v>0.39228550832836201</v>
      </c>
      <c r="J1250" s="17">
        <v>0.26175945090901798</v>
      </c>
      <c r="K1250" s="17">
        <v>0.427991448885712</v>
      </c>
      <c r="L1250" s="17">
        <v>0.17365843550335</v>
      </c>
      <c r="M1250" s="17">
        <v>0.172453733821787</v>
      </c>
      <c r="N1250" s="17">
        <v>0.18887406658682199</v>
      </c>
      <c r="O1250" s="17">
        <v>9.9571301771683805E-4</v>
      </c>
      <c r="P1250" s="17">
        <v>0.20250820768005601</v>
      </c>
      <c r="Q1250" s="17">
        <v>0.25844733550388599</v>
      </c>
      <c r="R1250" s="17">
        <v>2.6081499558055901E-2</v>
      </c>
      <c r="S1250" s="17">
        <v>0.15373202743746101</v>
      </c>
      <c r="T1250" s="17"/>
      <c r="U1250" s="17">
        <v>0.205649388865146</v>
      </c>
      <c r="V1250" s="17">
        <v>0.18268095646080601</v>
      </c>
      <c r="W1250" s="17">
        <v>0.18431692040342401</v>
      </c>
      <c r="X1250" s="17">
        <v>9.7006420023312903E-2</v>
      </c>
      <c r="Y1250" s="17"/>
      <c r="Z1250" s="17">
        <v>0.16278060363142099</v>
      </c>
      <c r="AA1250" s="17">
        <v>0.25347163700133102</v>
      </c>
      <c r="AB1250" s="17">
        <v>0.26841710669345598</v>
      </c>
      <c r="AC1250" s="17">
        <v>0.18666686868599</v>
      </c>
      <c r="AD1250" s="17">
        <v>0.18233277375067</v>
      </c>
      <c r="AE1250" s="17">
        <v>0.25210008677328</v>
      </c>
      <c r="AF1250" s="17">
        <v>8.16474592715727E-2</v>
      </c>
      <c r="AG1250" s="17">
        <v>0.55640737753590397</v>
      </c>
      <c r="AH1250" s="17">
        <v>6.6409481273448298E-2</v>
      </c>
      <c r="AI1250" s="17">
        <v>0.11596657843369799</v>
      </c>
      <c r="AJ1250" s="17"/>
      <c r="AK1250" s="17">
        <v>0.26393005272480902</v>
      </c>
      <c r="AL1250" s="17">
        <v>0.174289479552724</v>
      </c>
      <c r="AM1250" s="17">
        <v>0.21802508867426701</v>
      </c>
      <c r="AN1250" s="17">
        <v>0.16293247413516701</v>
      </c>
      <c r="AO1250" s="17">
        <v>0.235210271752092</v>
      </c>
      <c r="AP1250" s="17">
        <v>0.164869301328982</v>
      </c>
      <c r="AQ1250" s="17">
        <v>0.17658900351635001</v>
      </c>
      <c r="AR1250" s="17"/>
      <c r="AS1250" s="17">
        <v>0.20468221511877099</v>
      </c>
      <c r="AT1250" s="17">
        <v>0.200289978286846</v>
      </c>
      <c r="AU1250" s="17"/>
      <c r="AV1250" s="17">
        <v>0.14350537782006001</v>
      </c>
      <c r="AW1250" s="17">
        <v>0.16625249886913801</v>
      </c>
      <c r="AX1250" s="17">
        <v>0.26268174925587801</v>
      </c>
      <c r="AY1250" s="17"/>
      <c r="AZ1250" s="17">
        <v>0.13419686919569501</v>
      </c>
      <c r="BA1250" s="17">
        <v>0.20468034813902899</v>
      </c>
      <c r="BB1250" s="17"/>
      <c r="BC1250" s="17">
        <v>0.19899900987499999</v>
      </c>
      <c r="BD1250" s="17">
        <v>0.203012242074563</v>
      </c>
      <c r="BE1250" s="17"/>
      <c r="BF1250" s="17">
        <v>0.20189708985184601</v>
      </c>
      <c r="BG1250" s="17">
        <v>9.7006420023312903E-2</v>
      </c>
      <c r="BH1250" s="17"/>
      <c r="BI1250" s="17">
        <v>0.198210270470174</v>
      </c>
      <c r="BJ1250" s="17">
        <v>0.20224725740417501</v>
      </c>
      <c r="BK1250" s="17"/>
      <c r="BL1250" s="17">
        <v>0.210497357202653</v>
      </c>
      <c r="BM1250" s="17">
        <v>0.24458308489833</v>
      </c>
      <c r="BN1250" s="17">
        <v>7.9742461858074098E-2</v>
      </c>
      <c r="BO1250" s="17">
        <v>2.3680131656586001E-2</v>
      </c>
    </row>
    <row r="1251" spans="2:67" x14ac:dyDescent="0.35">
      <c r="B1251" t="s">
        <v>578</v>
      </c>
      <c r="C1251" s="17">
        <v>0.33298023749155697</v>
      </c>
      <c r="D1251" s="17">
        <v>0.377376410688542</v>
      </c>
      <c r="E1251" s="17">
        <v>0.33702935450740401</v>
      </c>
      <c r="F1251" s="17">
        <v>0.22340705851964701</v>
      </c>
      <c r="G1251" s="17">
        <v>0.31790016719915898</v>
      </c>
      <c r="H1251" s="17">
        <v>2.4377970819849299E-3</v>
      </c>
      <c r="I1251" s="17">
        <v>1.0252905555912401E-2</v>
      </c>
      <c r="J1251" s="17">
        <v>0.43653579639682999</v>
      </c>
      <c r="K1251" s="17">
        <v>0.141365064016232</v>
      </c>
      <c r="L1251" s="17">
        <v>0.36233163806483099</v>
      </c>
      <c r="M1251" s="17">
        <v>0.36896869381800501</v>
      </c>
      <c r="N1251" s="17">
        <v>0.245479762693292</v>
      </c>
      <c r="O1251" s="17">
        <v>1.99142603543368E-3</v>
      </c>
      <c r="P1251" s="17">
        <v>0.419616165096656</v>
      </c>
      <c r="Q1251" s="17">
        <v>0.303953748714341</v>
      </c>
      <c r="R1251" s="17">
        <v>0.25820949111403202</v>
      </c>
      <c r="S1251" s="17">
        <v>0.488498098978706</v>
      </c>
      <c r="T1251" s="17"/>
      <c r="U1251" s="17">
        <v>0.36390212241598702</v>
      </c>
      <c r="V1251" s="17">
        <v>0.188467763988895</v>
      </c>
      <c r="W1251" s="17">
        <v>0.143041630724554</v>
      </c>
      <c r="X1251" s="17">
        <v>8.2329608696912707E-2</v>
      </c>
      <c r="Y1251" s="17"/>
      <c r="Z1251" s="17">
        <v>0.395379443849733</v>
      </c>
      <c r="AA1251" s="17">
        <v>0.32322962352839202</v>
      </c>
      <c r="AB1251" s="17">
        <v>0.31026081759201102</v>
      </c>
      <c r="AC1251" s="17">
        <v>0.47108809820552699</v>
      </c>
      <c r="AD1251" s="17">
        <v>0.211058952913249</v>
      </c>
      <c r="AE1251" s="17">
        <v>0.14503741929245201</v>
      </c>
      <c r="AF1251" s="17">
        <v>5.6120901161358497E-2</v>
      </c>
      <c r="AG1251" s="17">
        <v>5.2050418039112603E-2</v>
      </c>
      <c r="AH1251" s="17">
        <v>0.21624632856770001</v>
      </c>
      <c r="AI1251" s="17">
        <v>0.18043117948162499</v>
      </c>
      <c r="AJ1251" s="17"/>
      <c r="AK1251" s="17">
        <v>0.30686667415667501</v>
      </c>
      <c r="AL1251" s="17">
        <v>0.185969494777488</v>
      </c>
      <c r="AM1251" s="17">
        <v>0.39746434092393002</v>
      </c>
      <c r="AN1251" s="17">
        <v>0.46728112163998597</v>
      </c>
      <c r="AO1251" s="17">
        <v>8.3243096305340297E-2</v>
      </c>
      <c r="AP1251" s="17">
        <v>0.250631575364202</v>
      </c>
      <c r="AQ1251" s="17">
        <v>0.29670555989681902</v>
      </c>
      <c r="AR1251" s="17"/>
      <c r="AS1251" s="17">
        <v>0.168304376151451</v>
      </c>
      <c r="AT1251" s="17">
        <v>0.39431682824485198</v>
      </c>
      <c r="AU1251" s="17"/>
      <c r="AV1251" s="17">
        <v>0.19618692125043499</v>
      </c>
      <c r="AW1251" s="17">
        <v>6.2346560842834103E-2</v>
      </c>
      <c r="AX1251" s="17">
        <v>0.23654369373093301</v>
      </c>
      <c r="AY1251" s="17"/>
      <c r="AZ1251" s="17">
        <v>4.67989649879283E-2</v>
      </c>
      <c r="BA1251" s="17">
        <v>0.34658378562386599</v>
      </c>
      <c r="BB1251" s="17"/>
      <c r="BC1251" s="17">
        <v>0.35426733435626301</v>
      </c>
      <c r="BD1251" s="17">
        <v>0.31986078768832299</v>
      </c>
      <c r="BE1251" s="17"/>
      <c r="BF1251" s="17">
        <v>0.33397616624575599</v>
      </c>
      <c r="BG1251" s="17">
        <v>8.2329608696912707E-2</v>
      </c>
      <c r="BH1251" s="17"/>
      <c r="BI1251" s="17">
        <v>0.18752737752885801</v>
      </c>
      <c r="BJ1251" s="17">
        <v>0.36700333445960998</v>
      </c>
      <c r="BK1251" s="17"/>
      <c r="BL1251" s="17">
        <v>0.48702183733557403</v>
      </c>
      <c r="BM1251" s="17">
        <v>0.230071347447559</v>
      </c>
      <c r="BN1251" s="17">
        <v>0.17086517682885999</v>
      </c>
      <c r="BO1251" s="17">
        <v>4.5491438257402601E-4</v>
      </c>
    </row>
    <row r="1252" spans="2:67" x14ac:dyDescent="0.35">
      <c r="C1252" s="17"/>
      <c r="D1252" s="17"/>
      <c r="E1252" s="17"/>
      <c r="F1252" s="17"/>
      <c r="G1252" s="17"/>
      <c r="H1252" s="17"/>
      <c r="I1252" s="17"/>
      <c r="J1252" s="17"/>
      <c r="K1252" s="17"/>
      <c r="L1252" s="17"/>
      <c r="M1252" s="17"/>
      <c r="N1252" s="17"/>
      <c r="O1252" s="17"/>
      <c r="P1252" s="17"/>
      <c r="Q1252" s="17"/>
      <c r="R1252" s="17"/>
      <c r="S1252" s="17"/>
      <c r="T1252" s="17"/>
      <c r="U1252" s="17"/>
      <c r="V1252" s="17"/>
      <c r="W1252" s="17"/>
      <c r="X1252" s="17"/>
      <c r="Y1252" s="17"/>
      <c r="Z1252" s="17"/>
      <c r="AA1252" s="17"/>
      <c r="AB1252" s="17"/>
      <c r="AC1252" s="17"/>
      <c r="AD1252" s="17"/>
      <c r="AE1252" s="17"/>
      <c r="AF1252" s="17"/>
      <c r="AG1252" s="17"/>
      <c r="AH1252" s="17"/>
      <c r="AI1252" s="17"/>
      <c r="AJ1252" s="17"/>
      <c r="AK1252" s="17"/>
      <c r="AL1252" s="17"/>
      <c r="AM1252" s="17"/>
      <c r="AN1252" s="17"/>
      <c r="AO1252" s="17"/>
      <c r="AP1252" s="17"/>
      <c r="AQ1252" s="17"/>
      <c r="AR1252" s="17"/>
      <c r="AS1252" s="17"/>
      <c r="AT1252" s="17"/>
      <c r="AU1252" s="17"/>
      <c r="AV1252" s="17"/>
      <c r="AW1252" s="17"/>
      <c r="AX1252" s="17"/>
      <c r="AY1252" s="17"/>
      <c r="AZ1252" s="17"/>
      <c r="BA1252" s="17"/>
      <c r="BB1252" s="17"/>
      <c r="BC1252" s="17"/>
      <c r="BD1252" s="17"/>
      <c r="BE1252" s="17"/>
      <c r="BF1252" s="17"/>
      <c r="BG1252" s="17"/>
      <c r="BH1252" s="17"/>
      <c r="BI1252" s="17"/>
      <c r="BJ1252" s="17"/>
      <c r="BK1252" s="17"/>
      <c r="BL1252" s="17"/>
      <c r="BM1252" s="17"/>
      <c r="BN1252" s="17"/>
      <c r="BO1252" s="17"/>
    </row>
    <row r="1253" spans="2:67" x14ac:dyDescent="0.35">
      <c r="B1253" s="6" t="s">
        <v>584</v>
      </c>
      <c r="C1253" s="17"/>
      <c r="D1253" s="17"/>
      <c r="E1253" s="17"/>
      <c r="F1253" s="17"/>
      <c r="G1253" s="17"/>
      <c r="H1253" s="17"/>
      <c r="I1253" s="17"/>
      <c r="J1253" s="17"/>
      <c r="K1253" s="17"/>
      <c r="L1253" s="17"/>
      <c r="M1253" s="17"/>
      <c r="N1253" s="17"/>
      <c r="O1253" s="17"/>
      <c r="P1253" s="17"/>
      <c r="Q1253" s="17"/>
      <c r="R1253" s="17"/>
      <c r="S1253" s="17"/>
      <c r="T1253" s="17"/>
      <c r="U1253" s="17"/>
      <c r="V1253" s="17"/>
      <c r="W1253" s="17"/>
      <c r="X1253" s="17"/>
      <c r="Y1253" s="17"/>
      <c r="Z1253" s="17"/>
      <c r="AA1253" s="17"/>
      <c r="AB1253" s="17"/>
      <c r="AC1253" s="17"/>
      <c r="AD1253" s="17"/>
      <c r="AE1253" s="17"/>
      <c r="AF1253" s="17"/>
      <c r="AG1253" s="17"/>
      <c r="AH1253" s="17"/>
      <c r="AI1253" s="17"/>
      <c r="AJ1253" s="17"/>
      <c r="AK1253" s="17"/>
      <c r="AL1253" s="17"/>
      <c r="AM1253" s="17"/>
      <c r="AN1253" s="17"/>
      <c r="AO1253" s="17"/>
      <c r="AP1253" s="17"/>
      <c r="AQ1253" s="17"/>
      <c r="AR1253" s="17"/>
      <c r="AS1253" s="17"/>
      <c r="AT1253" s="17"/>
      <c r="AU1253" s="17"/>
      <c r="AV1253" s="17"/>
      <c r="AW1253" s="17"/>
      <c r="AX1253" s="17"/>
      <c r="AY1253" s="17"/>
      <c r="AZ1253" s="17"/>
      <c r="BA1253" s="17"/>
      <c r="BB1253" s="17"/>
      <c r="BC1253" s="17"/>
      <c r="BD1253" s="17"/>
      <c r="BE1253" s="17"/>
      <c r="BF1253" s="17"/>
      <c r="BG1253" s="17"/>
      <c r="BH1253" s="17"/>
      <c r="BI1253" s="17"/>
      <c r="BJ1253" s="17"/>
      <c r="BK1253" s="17"/>
      <c r="BL1253" s="17"/>
      <c r="BM1253" s="17"/>
      <c r="BN1253" s="17"/>
      <c r="BO1253" s="17"/>
    </row>
    <row r="1254" spans="2:67" x14ac:dyDescent="0.35">
      <c r="B1254" s="24" t="s">
        <v>85</v>
      </c>
      <c r="C1254" s="17"/>
      <c r="D1254" s="17"/>
      <c r="E1254" s="17"/>
      <c r="F1254" s="17"/>
      <c r="G1254" s="17"/>
      <c r="H1254" s="17"/>
      <c r="I1254" s="17"/>
      <c r="J1254" s="17"/>
      <c r="K1254" s="17"/>
      <c r="L1254" s="17"/>
      <c r="M1254" s="17"/>
      <c r="N1254" s="17"/>
      <c r="O1254" s="17"/>
      <c r="P1254" s="17"/>
      <c r="Q1254" s="17"/>
      <c r="R1254" s="17"/>
      <c r="S1254" s="17"/>
      <c r="T1254" s="17"/>
      <c r="U1254" s="17"/>
      <c r="V1254" s="17"/>
      <c r="W1254" s="17"/>
      <c r="X1254" s="17"/>
      <c r="Y1254" s="17"/>
      <c r="Z1254" s="17"/>
      <c r="AA1254" s="17"/>
      <c r="AB1254" s="17"/>
      <c r="AC1254" s="17"/>
      <c r="AD1254" s="17"/>
      <c r="AE1254" s="17"/>
      <c r="AF1254" s="17"/>
      <c r="AG1254" s="17"/>
      <c r="AH1254" s="17"/>
      <c r="AI1254" s="17"/>
      <c r="AJ1254" s="17"/>
      <c r="AK1254" s="17"/>
      <c r="AL1254" s="17"/>
      <c r="AM1254" s="17"/>
      <c r="AN1254" s="17"/>
      <c r="AO1254" s="17"/>
      <c r="AP1254" s="17"/>
      <c r="AQ1254" s="17"/>
      <c r="AR1254" s="17"/>
      <c r="AS1254" s="17"/>
      <c r="AT1254" s="17"/>
      <c r="AU1254" s="17"/>
      <c r="AV1254" s="17"/>
      <c r="AW1254" s="17"/>
      <c r="AX1254" s="17"/>
      <c r="AY1254" s="17"/>
      <c r="AZ1254" s="17"/>
      <c r="BA1254" s="17"/>
      <c r="BB1254" s="17"/>
      <c r="BC1254" s="17"/>
      <c r="BD1254" s="17"/>
      <c r="BE1254" s="17"/>
      <c r="BF1254" s="17"/>
      <c r="BG1254" s="17"/>
      <c r="BH1254" s="17"/>
      <c r="BI1254" s="17"/>
      <c r="BJ1254" s="17"/>
      <c r="BK1254" s="17"/>
      <c r="BL1254" s="17"/>
      <c r="BM1254" s="17"/>
      <c r="BN1254" s="17"/>
      <c r="BO1254" s="17"/>
    </row>
    <row r="1255" spans="2:67" x14ac:dyDescent="0.35">
      <c r="B1255" t="s">
        <v>574</v>
      </c>
      <c r="C1255" s="17">
        <v>0.192424907628545</v>
      </c>
      <c r="D1255" s="17">
        <v>0.19289864301265</v>
      </c>
      <c r="E1255" s="17">
        <v>0.25873269754581402</v>
      </c>
      <c r="F1255" s="17">
        <v>0.165272545207761</v>
      </c>
      <c r="G1255" s="17">
        <v>0.34631233154334201</v>
      </c>
      <c r="H1255" s="17">
        <v>2.4377970819849299E-3</v>
      </c>
      <c r="I1255" s="17">
        <v>0.17970111039543901</v>
      </c>
      <c r="J1255" s="17">
        <v>0.14704584785015401</v>
      </c>
      <c r="K1255" s="17">
        <v>1.5475945204656E-2</v>
      </c>
      <c r="L1255" s="17">
        <v>0.18322813389779599</v>
      </c>
      <c r="M1255" s="17">
        <v>0.16262075550233801</v>
      </c>
      <c r="N1255" s="17">
        <v>0.39400828212490202</v>
      </c>
      <c r="O1255" s="17">
        <v>0.48107500731742597</v>
      </c>
      <c r="P1255" s="17">
        <v>3.2638322088258398E-2</v>
      </c>
      <c r="Q1255" s="17">
        <v>0.105705594280996</v>
      </c>
      <c r="R1255" s="17">
        <v>0.26097188349128603</v>
      </c>
      <c r="S1255" s="17">
        <v>6.1782854314607603E-4</v>
      </c>
      <c r="T1255" s="17"/>
      <c r="U1255" s="17">
        <v>0.19475820779585301</v>
      </c>
      <c r="V1255" s="17">
        <v>0.17268135525599199</v>
      </c>
      <c r="W1255" s="17">
        <v>0.215987098916152</v>
      </c>
      <c r="X1255" s="17">
        <v>0.283386306702126</v>
      </c>
      <c r="Y1255" s="17"/>
      <c r="Z1255" s="17">
        <v>0.21397695197333699</v>
      </c>
      <c r="AA1255" s="17">
        <v>0.225510970815091</v>
      </c>
      <c r="AB1255" s="17">
        <v>0.15371764328728499</v>
      </c>
      <c r="AC1255" s="17">
        <v>0.226269294225483</v>
      </c>
      <c r="AD1255" s="17">
        <v>4.1232248056065998E-2</v>
      </c>
      <c r="AE1255" s="17">
        <v>0.14377457567570701</v>
      </c>
      <c r="AF1255" s="17">
        <v>0.240907598398653</v>
      </c>
      <c r="AG1255" s="17">
        <v>0.24179219495787199</v>
      </c>
      <c r="AH1255" s="17">
        <v>0.269047342597034</v>
      </c>
      <c r="AI1255" s="17">
        <v>0.33736402243543301</v>
      </c>
      <c r="AJ1255" s="17"/>
      <c r="AK1255" s="17">
        <v>0.162236361853167</v>
      </c>
      <c r="AL1255" s="17">
        <v>6.3059230533543398E-2</v>
      </c>
      <c r="AM1255" s="17">
        <v>0.26726133017536402</v>
      </c>
      <c r="AN1255" s="17">
        <v>0.15089673759293001</v>
      </c>
      <c r="AO1255" s="17">
        <v>0.20359750582875399</v>
      </c>
      <c r="AP1255" s="17">
        <v>0.29971123427811203</v>
      </c>
      <c r="AQ1255" s="17">
        <v>0.45117210452263001</v>
      </c>
      <c r="AR1255" s="17"/>
      <c r="AS1255" s="17">
        <v>0.33192454278060801</v>
      </c>
      <c r="AT1255" s="17">
        <v>0.14046567109001901</v>
      </c>
      <c r="AU1255" s="17"/>
      <c r="AV1255" s="17">
        <v>0.28083249254477899</v>
      </c>
      <c r="AW1255" s="17">
        <v>0.36306993258799303</v>
      </c>
      <c r="AX1255" s="17">
        <v>0.32625912221015602</v>
      </c>
      <c r="AY1255" s="17"/>
      <c r="AZ1255" s="17">
        <v>0.487533582742877</v>
      </c>
      <c r="BA1255" s="17">
        <v>0.17839699786680899</v>
      </c>
      <c r="BB1255" s="17"/>
      <c r="BC1255" s="17">
        <v>0.257707575055525</v>
      </c>
      <c r="BD1255" s="17">
        <v>0.15219054952077099</v>
      </c>
      <c r="BE1255" s="17"/>
      <c r="BF1255" s="17">
        <v>0.19206348394772199</v>
      </c>
      <c r="BG1255" s="17">
        <v>0.283386306702126</v>
      </c>
      <c r="BH1255" s="17"/>
      <c r="BI1255" s="17">
        <v>0.38217597267954501</v>
      </c>
      <c r="BJ1255" s="17">
        <v>0.14803995096507999</v>
      </c>
      <c r="BK1255" s="17"/>
      <c r="BL1255" s="17">
        <v>0.103377487004255</v>
      </c>
      <c r="BM1255" s="17">
        <v>0.208413896229622</v>
      </c>
      <c r="BN1255" s="17">
        <v>0.37343402550995902</v>
      </c>
      <c r="BO1255" s="17">
        <v>0.64086704696270902</v>
      </c>
    </row>
    <row r="1256" spans="2:67" x14ac:dyDescent="0.35">
      <c r="B1256" t="s">
        <v>575</v>
      </c>
      <c r="C1256" s="17">
        <v>0.21641124367079101</v>
      </c>
      <c r="D1256" s="17">
        <v>0.25765851561491798</v>
      </c>
      <c r="E1256" s="17">
        <v>0.12683627469846401</v>
      </c>
      <c r="F1256" s="17">
        <v>0.413549419129564</v>
      </c>
      <c r="G1256" s="17">
        <v>0.14843674206687699</v>
      </c>
      <c r="H1256" s="17">
        <v>3.7801634865310602E-2</v>
      </c>
      <c r="I1256" s="17">
        <v>9.3424146638144606E-2</v>
      </c>
      <c r="J1256" s="17">
        <v>0.23537353087546201</v>
      </c>
      <c r="K1256" s="17">
        <v>0</v>
      </c>
      <c r="L1256" s="17">
        <v>0.10356417371139499</v>
      </c>
      <c r="M1256" s="17">
        <v>0.26163088560748898</v>
      </c>
      <c r="N1256" s="17">
        <v>0.28444574260072197</v>
      </c>
      <c r="O1256" s="17">
        <v>0.51295071457627295</v>
      </c>
      <c r="P1256" s="17">
        <v>0.323622987317424</v>
      </c>
      <c r="Q1256" s="17">
        <v>0.361581733569383</v>
      </c>
      <c r="R1256" s="17">
        <v>0.219668597436879</v>
      </c>
      <c r="S1256" s="17">
        <v>5.0990851126912996E-3</v>
      </c>
      <c r="T1256" s="17"/>
      <c r="U1256" s="17">
        <v>0.22431674883278599</v>
      </c>
      <c r="V1256" s="17">
        <v>0.15929969196261201</v>
      </c>
      <c r="W1256" s="17">
        <v>0.27500896034368599</v>
      </c>
      <c r="X1256" s="17">
        <v>0.28914315955501502</v>
      </c>
      <c r="Y1256" s="17"/>
      <c r="Z1256" s="17">
        <v>0.27167544929680398</v>
      </c>
      <c r="AA1256" s="17">
        <v>0.138454964268513</v>
      </c>
      <c r="AB1256" s="17">
        <v>0.163134742227971</v>
      </c>
      <c r="AC1256" s="17">
        <v>0.24743526430492799</v>
      </c>
      <c r="AD1256" s="17">
        <v>9.4988602249284806E-2</v>
      </c>
      <c r="AE1256" s="17">
        <v>0.25413656635474202</v>
      </c>
      <c r="AF1256" s="17">
        <v>0.103423292353694</v>
      </c>
      <c r="AG1256" s="17">
        <v>7.7925044106701494E-2</v>
      </c>
      <c r="AH1256" s="17">
        <v>0.27724033448511498</v>
      </c>
      <c r="AI1256" s="17">
        <v>0.21806407773660999</v>
      </c>
      <c r="AJ1256" s="17"/>
      <c r="AK1256" s="17">
        <v>0.20044889276366301</v>
      </c>
      <c r="AL1256" s="17">
        <v>0.33085771006526798</v>
      </c>
      <c r="AM1256" s="17">
        <v>0.18487381305853401</v>
      </c>
      <c r="AN1256" s="17">
        <v>0.21601205992787401</v>
      </c>
      <c r="AO1256" s="17">
        <v>0.27845226177098498</v>
      </c>
      <c r="AP1256" s="17">
        <v>0.23264096128193401</v>
      </c>
      <c r="AQ1256" s="17">
        <v>9.6051313696189397E-2</v>
      </c>
      <c r="AR1256" s="17"/>
      <c r="AS1256" s="17">
        <v>0.248880946063396</v>
      </c>
      <c r="AT1256" s="17">
        <v>0.20431729844209001</v>
      </c>
      <c r="AU1256" s="17"/>
      <c r="AV1256" s="17">
        <v>0.19255000243628501</v>
      </c>
      <c r="AW1256" s="17">
        <v>0.34554773361456897</v>
      </c>
      <c r="AX1256" s="17">
        <v>0.25127971007364402</v>
      </c>
      <c r="AY1256" s="17"/>
      <c r="AZ1256" s="17">
        <v>0.36381537870640401</v>
      </c>
      <c r="BA1256" s="17">
        <v>0.20940442862550299</v>
      </c>
      <c r="BB1256" s="17"/>
      <c r="BC1256" s="17">
        <v>0.20792517598923299</v>
      </c>
      <c r="BD1256" s="17">
        <v>0.221641291698601</v>
      </c>
      <c r="BE1256" s="17"/>
      <c r="BF1256" s="17">
        <v>0.216122252549064</v>
      </c>
      <c r="BG1256" s="17">
        <v>0.28914315955501502</v>
      </c>
      <c r="BH1256" s="17"/>
      <c r="BI1256" s="17">
        <v>0.22345426055026299</v>
      </c>
      <c r="BJ1256" s="17">
        <v>0.21476380101274201</v>
      </c>
      <c r="BK1256" s="17"/>
      <c r="BL1256" s="17">
        <v>0.16175703131935401</v>
      </c>
      <c r="BM1256" s="17">
        <v>0.26342261189878802</v>
      </c>
      <c r="BN1256" s="17">
        <v>0.25876504532630701</v>
      </c>
      <c r="BO1256" s="17">
        <v>0.19298315647921899</v>
      </c>
    </row>
    <row r="1257" spans="2:67" x14ac:dyDescent="0.35">
      <c r="B1257" t="s">
        <v>576</v>
      </c>
      <c r="C1257" s="17">
        <v>0.22796697083276601</v>
      </c>
      <c r="D1257" s="17">
        <v>0.15074942715274101</v>
      </c>
      <c r="E1257" s="17">
        <v>0.34148638550242</v>
      </c>
      <c r="F1257" s="17">
        <v>3.3572319430256202E-2</v>
      </c>
      <c r="G1257" s="17">
        <v>0.37937523458182199</v>
      </c>
      <c r="H1257" s="17">
        <v>0</v>
      </c>
      <c r="I1257" s="17">
        <v>0.32495747361715399</v>
      </c>
      <c r="J1257" s="17">
        <v>0.32308654997096198</v>
      </c>
      <c r="K1257" s="17">
        <v>1.7680254748959801E-3</v>
      </c>
      <c r="L1257" s="17">
        <v>0.18321815144508699</v>
      </c>
      <c r="M1257" s="17">
        <v>0.172893420488059</v>
      </c>
      <c r="N1257" s="17">
        <v>0.164795920520484</v>
      </c>
      <c r="O1257" s="17">
        <v>2.9871390531505202E-3</v>
      </c>
      <c r="P1257" s="17">
        <v>0.417310933812713</v>
      </c>
      <c r="Q1257" s="17">
        <v>0.22577654875311701</v>
      </c>
      <c r="R1257" s="17">
        <v>3.56288933034842E-4</v>
      </c>
      <c r="S1257" s="17">
        <v>0.68266699851955404</v>
      </c>
      <c r="T1257" s="17"/>
      <c r="U1257" s="17">
        <v>0.21652167875738901</v>
      </c>
      <c r="V1257" s="17">
        <v>0.29775169111785998</v>
      </c>
      <c r="W1257" s="17">
        <v>0.20472605449480899</v>
      </c>
      <c r="X1257" s="17">
        <v>0.24840965342433399</v>
      </c>
      <c r="Y1257" s="17"/>
      <c r="Z1257" s="17">
        <v>0.196229709782752</v>
      </c>
      <c r="AA1257" s="17">
        <v>0.21115546886894801</v>
      </c>
      <c r="AB1257" s="17">
        <v>0.26376632847625497</v>
      </c>
      <c r="AC1257" s="17">
        <v>0.20963466478978901</v>
      </c>
      <c r="AD1257" s="17">
        <v>0.26168157576131401</v>
      </c>
      <c r="AE1257" s="17">
        <v>0.30258819089336197</v>
      </c>
      <c r="AF1257" s="17">
        <v>0.254441884305667</v>
      </c>
      <c r="AG1257" s="17">
        <v>0.43302462434953898</v>
      </c>
      <c r="AH1257" s="17">
        <v>0.324882560778813</v>
      </c>
      <c r="AI1257" s="17">
        <v>0.15864374230129499</v>
      </c>
      <c r="AJ1257" s="17"/>
      <c r="AK1257" s="17">
        <v>0.29911081596106598</v>
      </c>
      <c r="AL1257" s="17">
        <v>0.229590792536572</v>
      </c>
      <c r="AM1257" s="17">
        <v>0.16568817887441201</v>
      </c>
      <c r="AN1257" s="17">
        <v>0.17654550738990801</v>
      </c>
      <c r="AO1257" s="17">
        <v>0.27840677479757903</v>
      </c>
      <c r="AP1257" s="17">
        <v>0.16576471759234901</v>
      </c>
      <c r="AQ1257" s="17">
        <v>0.26214793197708902</v>
      </c>
      <c r="AR1257" s="17"/>
      <c r="AS1257" s="17">
        <v>0.26504655133383298</v>
      </c>
      <c r="AT1257" s="17">
        <v>0.214155990668524</v>
      </c>
      <c r="AU1257" s="17"/>
      <c r="AV1257" s="17">
        <v>0.41526927155620702</v>
      </c>
      <c r="AW1257" s="17">
        <v>0.19748448798282101</v>
      </c>
      <c r="AX1257" s="17">
        <v>0.22157072359638599</v>
      </c>
      <c r="AY1257" s="17"/>
      <c r="AZ1257" s="17">
        <v>8.8039089015347294E-2</v>
      </c>
      <c r="BA1257" s="17">
        <v>0.23461840423615599</v>
      </c>
      <c r="BB1257" s="17"/>
      <c r="BC1257" s="17">
        <v>0.236932455792186</v>
      </c>
      <c r="BD1257" s="17">
        <v>0.22244145316193001</v>
      </c>
      <c r="BE1257" s="17"/>
      <c r="BF1257" s="17">
        <v>0.22788574440415599</v>
      </c>
      <c r="BG1257" s="17">
        <v>0.24840965342433399</v>
      </c>
      <c r="BH1257" s="17"/>
      <c r="BI1257" s="17">
        <v>0.17556792266954999</v>
      </c>
      <c r="BJ1257" s="17">
        <v>0.24022371090063399</v>
      </c>
      <c r="BK1257" s="17"/>
      <c r="BL1257" s="17">
        <v>0.23218811151525101</v>
      </c>
      <c r="BM1257" s="17">
        <v>0.239052637512534</v>
      </c>
      <c r="BN1257" s="17">
        <v>0.196943157259483</v>
      </c>
      <c r="BO1257" s="17">
        <v>0.15601148101208201</v>
      </c>
    </row>
    <row r="1258" spans="2:67" x14ac:dyDescent="0.35">
      <c r="B1258" t="s">
        <v>577</v>
      </c>
      <c r="C1258" s="17">
        <v>0.16454018905752599</v>
      </c>
      <c r="D1258" s="17">
        <v>0.174956587423542</v>
      </c>
      <c r="E1258" s="17">
        <v>0.19610371966457099</v>
      </c>
      <c r="F1258" s="17">
        <v>0.19392305699224199</v>
      </c>
      <c r="G1258" s="17">
        <v>6.1241143955956499E-2</v>
      </c>
      <c r="H1258" s="17">
        <v>0.32154538740555799</v>
      </c>
      <c r="I1258" s="17">
        <v>1.8634336050375199E-3</v>
      </c>
      <c r="J1258" s="17">
        <v>4.4968695796847501E-2</v>
      </c>
      <c r="K1258" s="17">
        <v>0.96993212232813597</v>
      </c>
      <c r="L1258" s="17">
        <v>0.26294398040845501</v>
      </c>
      <c r="M1258" s="17">
        <v>0.14781640778843699</v>
      </c>
      <c r="N1258" s="17">
        <v>5.5115820601740598E-2</v>
      </c>
      <c r="O1258" s="17">
        <v>9.9571301771683805E-4</v>
      </c>
      <c r="P1258" s="17">
        <v>0.100301830324155</v>
      </c>
      <c r="Q1258" s="17">
        <v>0.10231204113216801</v>
      </c>
      <c r="R1258" s="17">
        <v>0.17472390865342399</v>
      </c>
      <c r="S1258" s="17">
        <v>0.12192844485330601</v>
      </c>
      <c r="T1258" s="17"/>
      <c r="U1258" s="17">
        <v>0.16702193394638201</v>
      </c>
      <c r="V1258" s="17">
        <v>0.15416542948199399</v>
      </c>
      <c r="W1258" s="17">
        <v>0.14759312887492801</v>
      </c>
      <c r="X1258" s="17">
        <v>0.109728852455294</v>
      </c>
      <c r="Y1258" s="17"/>
      <c r="Z1258" s="17">
        <v>9.6364643158635105E-2</v>
      </c>
      <c r="AA1258" s="17">
        <v>0.22034118683949899</v>
      </c>
      <c r="AB1258" s="17">
        <v>0.22197056716677799</v>
      </c>
      <c r="AC1258" s="17">
        <v>0.23624959432263301</v>
      </c>
      <c r="AD1258" s="17">
        <v>0.46240842762909701</v>
      </c>
      <c r="AE1258" s="17">
        <v>0.11732621743636799</v>
      </c>
      <c r="AF1258" s="17">
        <v>0.293952913269108</v>
      </c>
      <c r="AG1258" s="17">
        <v>0.216767428474225</v>
      </c>
      <c r="AH1258" s="17">
        <v>4.9279115716968601E-2</v>
      </c>
      <c r="AI1258" s="17">
        <v>8.5308354080279994E-2</v>
      </c>
      <c r="AJ1258" s="17"/>
      <c r="AK1258" s="17">
        <v>0.15309443239707199</v>
      </c>
      <c r="AL1258" s="17">
        <v>0.20736169294642701</v>
      </c>
      <c r="AM1258" s="17">
        <v>0.17899607985383301</v>
      </c>
      <c r="AN1258" s="17">
        <v>0.179221665841754</v>
      </c>
      <c r="AO1258" s="17">
        <v>0.16401640550733201</v>
      </c>
      <c r="AP1258" s="17">
        <v>0.248290715236791</v>
      </c>
      <c r="AQ1258" s="17">
        <v>6.3912119249410093E-2</v>
      </c>
      <c r="AR1258" s="17"/>
      <c r="AS1258" s="17">
        <v>0.107350832663133</v>
      </c>
      <c r="AT1258" s="17">
        <v>0.18584142968903899</v>
      </c>
      <c r="AU1258" s="17"/>
      <c r="AV1258" s="17">
        <v>5.2886594825559401E-2</v>
      </c>
      <c r="AW1258" s="17">
        <v>7.0130134649599093E-2</v>
      </c>
      <c r="AX1258" s="17">
        <v>0.14260215276800201</v>
      </c>
      <c r="AY1258" s="17"/>
      <c r="AZ1258" s="17">
        <v>5.1163932772109602E-3</v>
      </c>
      <c r="BA1258" s="17">
        <v>0.172118355372743</v>
      </c>
      <c r="BB1258" s="17"/>
      <c r="BC1258" s="17">
        <v>9.7396015484164794E-2</v>
      </c>
      <c r="BD1258" s="17">
        <v>0.20592181194269499</v>
      </c>
      <c r="BE1258" s="17"/>
      <c r="BF1258" s="17">
        <v>0.16475797501098899</v>
      </c>
      <c r="BG1258" s="17">
        <v>0.109728852455294</v>
      </c>
      <c r="BH1258" s="17"/>
      <c r="BI1258" s="17">
        <v>0.10989245438647</v>
      </c>
      <c r="BJ1258" s="17">
        <v>0.17732292276434</v>
      </c>
      <c r="BK1258" s="17"/>
      <c r="BL1258" s="17">
        <v>0.210168300448455</v>
      </c>
      <c r="BM1258" s="17">
        <v>0.12808367803952</v>
      </c>
      <c r="BN1258" s="17">
        <v>0.14613291203213599</v>
      </c>
      <c r="BO1258" s="17">
        <v>9.6834011634163806E-3</v>
      </c>
    </row>
    <row r="1259" spans="2:67" x14ac:dyDescent="0.35">
      <c r="B1259" t="s">
        <v>578</v>
      </c>
      <c r="C1259" s="17">
        <v>0.19865668881037099</v>
      </c>
      <c r="D1259" s="17">
        <v>0.22373682679614801</v>
      </c>
      <c r="E1259" s="17">
        <v>7.6840922588731098E-2</v>
      </c>
      <c r="F1259" s="17">
        <v>0.193682659240176</v>
      </c>
      <c r="G1259" s="17">
        <v>6.4634547852002497E-2</v>
      </c>
      <c r="H1259" s="17">
        <v>0.638215180647146</v>
      </c>
      <c r="I1259" s="17">
        <v>0.40005383574422398</v>
      </c>
      <c r="J1259" s="17">
        <v>0.249525375506574</v>
      </c>
      <c r="K1259" s="17">
        <v>1.2823906992311999E-2</v>
      </c>
      <c r="L1259" s="17">
        <v>0.26704556053726702</v>
      </c>
      <c r="M1259" s="17">
        <v>0.25503853061367798</v>
      </c>
      <c r="N1259" s="17">
        <v>0.101634234152152</v>
      </c>
      <c r="O1259" s="17">
        <v>1.99142603543368E-3</v>
      </c>
      <c r="P1259" s="17">
        <v>0.12612592645744899</v>
      </c>
      <c r="Q1259" s="17">
        <v>0.20462408226433601</v>
      </c>
      <c r="R1259" s="17">
        <v>0.34427932148537599</v>
      </c>
      <c r="S1259" s="17">
        <v>0.189687642971302</v>
      </c>
      <c r="T1259" s="17"/>
      <c r="U1259" s="17">
        <v>0.19738143066759001</v>
      </c>
      <c r="V1259" s="17">
        <v>0.216101832181542</v>
      </c>
      <c r="W1259" s="17">
        <v>0.156684757370426</v>
      </c>
      <c r="X1259" s="17">
        <v>6.9332027863230394E-2</v>
      </c>
      <c r="Y1259" s="17"/>
      <c r="Z1259" s="17">
        <v>0.221753245788472</v>
      </c>
      <c r="AA1259" s="17">
        <v>0.20453740920794899</v>
      </c>
      <c r="AB1259" s="17">
        <v>0.19741071884171199</v>
      </c>
      <c r="AC1259" s="17">
        <v>8.0411182357167002E-2</v>
      </c>
      <c r="AD1259" s="17">
        <v>0.13968914630423801</v>
      </c>
      <c r="AE1259" s="17">
        <v>0.18217444963982099</v>
      </c>
      <c r="AF1259" s="17">
        <v>0.107274311672878</v>
      </c>
      <c r="AG1259" s="17">
        <v>3.0490708111663101E-2</v>
      </c>
      <c r="AH1259" s="17">
        <v>7.9550646422068994E-2</v>
      </c>
      <c r="AI1259" s="17">
        <v>0.200619803446382</v>
      </c>
      <c r="AJ1259" s="17"/>
      <c r="AK1259" s="17">
        <v>0.18510949702503199</v>
      </c>
      <c r="AL1259" s="17">
        <v>0.16913057391819</v>
      </c>
      <c r="AM1259" s="17">
        <v>0.20318059803785701</v>
      </c>
      <c r="AN1259" s="17">
        <v>0.27732402924753402</v>
      </c>
      <c r="AO1259" s="17">
        <v>7.5527052095349406E-2</v>
      </c>
      <c r="AP1259" s="17">
        <v>5.3592371610814898E-2</v>
      </c>
      <c r="AQ1259" s="17">
        <v>0.12671653055468199</v>
      </c>
      <c r="AR1259" s="17"/>
      <c r="AS1259" s="17">
        <v>4.6797127159030297E-2</v>
      </c>
      <c r="AT1259" s="17">
        <v>0.25521961011032901</v>
      </c>
      <c r="AU1259" s="17"/>
      <c r="AV1259" s="17">
        <v>5.8461638637169099E-2</v>
      </c>
      <c r="AW1259" s="17">
        <v>2.3767711165017101E-2</v>
      </c>
      <c r="AX1259" s="17">
        <v>5.8288291351811301E-2</v>
      </c>
      <c r="AY1259" s="17"/>
      <c r="AZ1259" s="17">
        <v>5.5495556258160501E-2</v>
      </c>
      <c r="BA1259" s="17">
        <v>0.20546181389878901</v>
      </c>
      <c r="BB1259" s="17"/>
      <c r="BC1259" s="17">
        <v>0.200038777678892</v>
      </c>
      <c r="BD1259" s="17">
        <v>0.19780489367600401</v>
      </c>
      <c r="BE1259" s="17"/>
      <c r="BF1259" s="17">
        <v>0.199170544088069</v>
      </c>
      <c r="BG1259" s="17">
        <v>6.9332027863230394E-2</v>
      </c>
      <c r="BH1259" s="17"/>
      <c r="BI1259" s="17">
        <v>0.10890938971417299</v>
      </c>
      <c r="BJ1259" s="17">
        <v>0.21964961435720401</v>
      </c>
      <c r="BK1259" s="17"/>
      <c r="BL1259" s="17">
        <v>0.29250906971268498</v>
      </c>
      <c r="BM1259" s="17">
        <v>0.161027176319537</v>
      </c>
      <c r="BN1259" s="17">
        <v>2.4724859872115E-2</v>
      </c>
      <c r="BO1259" s="17">
        <v>4.5491438257402601E-4</v>
      </c>
    </row>
    <row r="1260" spans="2:67" x14ac:dyDescent="0.35">
      <c r="C1260" s="17"/>
      <c r="D1260" s="17"/>
      <c r="E1260" s="17"/>
      <c r="F1260" s="17"/>
      <c r="G1260" s="17"/>
      <c r="H1260" s="17"/>
      <c r="I1260" s="17"/>
      <c r="J1260" s="17"/>
      <c r="K1260" s="17"/>
      <c r="L1260" s="17"/>
      <c r="M1260" s="17"/>
      <c r="N1260" s="17"/>
      <c r="O1260" s="17"/>
      <c r="P1260" s="17"/>
      <c r="Q1260" s="17"/>
      <c r="R1260" s="17"/>
      <c r="S1260" s="17"/>
      <c r="T1260" s="17"/>
      <c r="U1260" s="17"/>
      <c r="V1260" s="17"/>
      <c r="W1260" s="17"/>
      <c r="X1260" s="17"/>
      <c r="Y1260" s="17"/>
      <c r="Z1260" s="17"/>
      <c r="AA1260" s="17"/>
      <c r="AB1260" s="17"/>
      <c r="AC1260" s="17"/>
      <c r="AD1260" s="17"/>
      <c r="AE1260" s="17"/>
      <c r="AF1260" s="17"/>
      <c r="AG1260" s="17"/>
      <c r="AH1260" s="17"/>
      <c r="AI1260" s="17"/>
      <c r="AJ1260" s="17"/>
      <c r="AK1260" s="17"/>
      <c r="AL1260" s="17"/>
      <c r="AM1260" s="17"/>
      <c r="AN1260" s="17"/>
      <c r="AO1260" s="17"/>
      <c r="AP1260" s="17"/>
      <c r="AQ1260" s="17"/>
      <c r="AR1260" s="17"/>
      <c r="AS1260" s="17"/>
      <c r="AT1260" s="17"/>
      <c r="AU1260" s="17"/>
      <c r="AV1260" s="17"/>
      <c r="AW1260" s="17"/>
      <c r="AX1260" s="17"/>
      <c r="AY1260" s="17"/>
      <c r="AZ1260" s="17"/>
      <c r="BA1260" s="17"/>
      <c r="BB1260" s="17"/>
      <c r="BC1260" s="17"/>
      <c r="BD1260" s="17"/>
      <c r="BE1260" s="17"/>
      <c r="BF1260" s="17"/>
      <c r="BG1260" s="17"/>
      <c r="BH1260" s="17"/>
      <c r="BI1260" s="17"/>
      <c r="BJ1260" s="17"/>
      <c r="BK1260" s="17"/>
      <c r="BL1260" s="17"/>
      <c r="BM1260" s="17"/>
      <c r="BN1260" s="17"/>
      <c r="BO1260" s="17"/>
    </row>
    <row r="1261" spans="2:67" x14ac:dyDescent="0.35">
      <c r="B1261" s="6" t="s">
        <v>585</v>
      </c>
      <c r="C1261" s="17"/>
      <c r="D1261" s="17"/>
      <c r="E1261" s="17"/>
      <c r="F1261" s="17"/>
      <c r="G1261" s="17"/>
      <c r="H1261" s="17"/>
      <c r="I1261" s="17"/>
      <c r="J1261" s="17"/>
      <c r="K1261" s="17"/>
      <c r="L1261" s="17"/>
      <c r="M1261" s="17"/>
      <c r="N1261" s="17"/>
      <c r="O1261" s="17"/>
      <c r="P1261" s="17"/>
      <c r="Q1261" s="17"/>
      <c r="R1261" s="17"/>
      <c r="S1261" s="17"/>
      <c r="T1261" s="17"/>
      <c r="U1261" s="17"/>
      <c r="V1261" s="17"/>
      <c r="W1261" s="17"/>
      <c r="X1261" s="17"/>
      <c r="Y1261" s="17"/>
      <c r="Z1261" s="17"/>
      <c r="AA1261" s="17"/>
      <c r="AB1261" s="17"/>
      <c r="AC1261" s="17"/>
      <c r="AD1261" s="17"/>
      <c r="AE1261" s="17"/>
      <c r="AF1261" s="17"/>
      <c r="AG1261" s="17"/>
      <c r="AH1261" s="17"/>
      <c r="AI1261" s="17"/>
      <c r="AJ1261" s="17"/>
      <c r="AK1261" s="17"/>
      <c r="AL1261" s="17"/>
      <c r="AM1261" s="17"/>
      <c r="AN1261" s="17"/>
      <c r="AO1261" s="17"/>
      <c r="AP1261" s="17"/>
      <c r="AQ1261" s="17"/>
      <c r="AR1261" s="17"/>
      <c r="AS1261" s="17"/>
      <c r="AT1261" s="17"/>
      <c r="AU1261" s="17"/>
      <c r="AV1261" s="17"/>
      <c r="AW1261" s="17"/>
      <c r="AX1261" s="17"/>
      <c r="AY1261" s="17"/>
      <c r="AZ1261" s="17"/>
      <c r="BA1261" s="17"/>
      <c r="BB1261" s="17"/>
      <c r="BC1261" s="17"/>
      <c r="BD1261" s="17"/>
      <c r="BE1261" s="17"/>
      <c r="BF1261" s="17"/>
      <c r="BG1261" s="17"/>
      <c r="BH1261" s="17"/>
      <c r="BI1261" s="17"/>
      <c r="BJ1261" s="17"/>
      <c r="BK1261" s="17"/>
      <c r="BL1261" s="17"/>
      <c r="BM1261" s="17"/>
      <c r="BN1261" s="17"/>
      <c r="BO1261" s="17"/>
    </row>
    <row r="1262" spans="2:67" x14ac:dyDescent="0.35">
      <c r="B1262" s="24" t="s">
        <v>85</v>
      </c>
      <c r="C1262" s="17"/>
      <c r="D1262" s="17"/>
      <c r="E1262" s="17"/>
      <c r="F1262" s="17"/>
      <c r="G1262" s="17"/>
      <c r="H1262" s="17"/>
      <c r="I1262" s="17"/>
      <c r="J1262" s="17"/>
      <c r="K1262" s="17"/>
      <c r="L1262" s="17"/>
      <c r="M1262" s="17"/>
      <c r="N1262" s="17"/>
      <c r="O1262" s="17"/>
      <c r="P1262" s="17"/>
      <c r="Q1262" s="17"/>
      <c r="R1262" s="17"/>
      <c r="S1262" s="17"/>
      <c r="T1262" s="17"/>
      <c r="U1262" s="17"/>
      <c r="V1262" s="17"/>
      <c r="W1262" s="17"/>
      <c r="X1262" s="17"/>
      <c r="Y1262" s="17"/>
      <c r="Z1262" s="17"/>
      <c r="AA1262" s="17"/>
      <c r="AB1262" s="17"/>
      <c r="AC1262" s="17"/>
      <c r="AD1262" s="17"/>
      <c r="AE1262" s="17"/>
      <c r="AF1262" s="17"/>
      <c r="AG1262" s="17"/>
      <c r="AH1262" s="17"/>
      <c r="AI1262" s="17"/>
      <c r="AJ1262" s="17"/>
      <c r="AK1262" s="17"/>
      <c r="AL1262" s="17"/>
      <c r="AM1262" s="17"/>
      <c r="AN1262" s="17"/>
      <c r="AO1262" s="17"/>
      <c r="AP1262" s="17"/>
      <c r="AQ1262" s="17"/>
      <c r="AR1262" s="17"/>
      <c r="AS1262" s="17"/>
      <c r="AT1262" s="17"/>
      <c r="AU1262" s="17"/>
      <c r="AV1262" s="17"/>
      <c r="AW1262" s="17"/>
      <c r="AX1262" s="17"/>
      <c r="AY1262" s="17"/>
      <c r="AZ1262" s="17"/>
      <c r="BA1262" s="17"/>
      <c r="BB1262" s="17"/>
      <c r="BC1262" s="17"/>
      <c r="BD1262" s="17"/>
      <c r="BE1262" s="17"/>
      <c r="BF1262" s="17"/>
      <c r="BG1262" s="17"/>
      <c r="BH1262" s="17"/>
      <c r="BI1262" s="17"/>
      <c r="BJ1262" s="17"/>
      <c r="BK1262" s="17"/>
      <c r="BL1262" s="17"/>
      <c r="BM1262" s="17"/>
      <c r="BN1262" s="17"/>
      <c r="BO1262" s="17"/>
    </row>
    <row r="1263" spans="2:67" x14ac:dyDescent="0.35">
      <c r="B1263" t="s">
        <v>574</v>
      </c>
      <c r="C1263" s="17">
        <v>0.58437878089057804</v>
      </c>
      <c r="D1263" s="17">
        <v>0.62851918498831105</v>
      </c>
      <c r="E1263" s="17">
        <v>0.61920450721131104</v>
      </c>
      <c r="F1263" s="17">
        <v>0.531432450131611</v>
      </c>
      <c r="G1263" s="17">
        <v>0.67123322996129997</v>
      </c>
      <c r="H1263" s="17">
        <v>0.64309077481111598</v>
      </c>
      <c r="I1263" s="17">
        <v>0.66665305443197098</v>
      </c>
      <c r="J1263" s="17">
        <v>0.46043780256301198</v>
      </c>
      <c r="K1263" s="17">
        <v>0.11748527550650401</v>
      </c>
      <c r="L1263" s="17">
        <v>0.51552025539365598</v>
      </c>
      <c r="M1263" s="17">
        <v>0.58655995308930198</v>
      </c>
      <c r="N1263" s="17">
        <v>0.66181800404531899</v>
      </c>
      <c r="O1263" s="17">
        <v>0.96613286670571996</v>
      </c>
      <c r="P1263" s="17">
        <v>0.76715870151562804</v>
      </c>
      <c r="Q1263" s="17">
        <v>0.59311744245349396</v>
      </c>
      <c r="R1263" s="17">
        <v>0.30867896465199401</v>
      </c>
      <c r="S1263" s="17">
        <v>0.65565358677651797</v>
      </c>
      <c r="T1263" s="17"/>
      <c r="U1263" s="17">
        <v>0.58254633642494202</v>
      </c>
      <c r="V1263" s="17">
        <v>0.61618090776927004</v>
      </c>
      <c r="W1263" s="17">
        <v>0.45733470762683298</v>
      </c>
      <c r="X1263" s="17">
        <v>0.52303688057483699</v>
      </c>
      <c r="Y1263" s="17"/>
      <c r="Z1263" s="17">
        <v>0.54035386200360302</v>
      </c>
      <c r="AA1263" s="17">
        <v>0.59649540367846099</v>
      </c>
      <c r="AB1263" s="17">
        <v>0.69743354021683401</v>
      </c>
      <c r="AC1263" s="17">
        <v>0.77382657938702004</v>
      </c>
      <c r="AD1263" s="17">
        <v>0.521521544286217</v>
      </c>
      <c r="AE1263" s="17">
        <v>0.63612727587524198</v>
      </c>
      <c r="AF1263" s="17">
        <v>0.39061876493486403</v>
      </c>
      <c r="AG1263" s="17">
        <v>0.70565248455146801</v>
      </c>
      <c r="AH1263" s="17">
        <v>0.69600716564603204</v>
      </c>
      <c r="AI1263" s="17">
        <v>0.62024146000551805</v>
      </c>
      <c r="AJ1263" s="17"/>
      <c r="AK1263" s="17">
        <v>0.63047453216309801</v>
      </c>
      <c r="AL1263" s="17">
        <v>0.47805859183379001</v>
      </c>
      <c r="AM1263" s="17">
        <v>0.68479795119016595</v>
      </c>
      <c r="AN1263" s="17">
        <v>0.59503949447214899</v>
      </c>
      <c r="AO1263" s="17">
        <v>0.55608251874897896</v>
      </c>
      <c r="AP1263" s="17">
        <v>0.59851674966665402</v>
      </c>
      <c r="AQ1263" s="17">
        <v>0.53066417715145198</v>
      </c>
      <c r="AR1263" s="17"/>
      <c r="AS1263" s="17">
        <v>0.60131273545670805</v>
      </c>
      <c r="AT1263" s="17">
        <v>0.57807141420911701</v>
      </c>
      <c r="AU1263" s="17"/>
      <c r="AV1263" s="17">
        <v>0.65497190891032497</v>
      </c>
      <c r="AW1263" s="17">
        <v>0.69085806302325803</v>
      </c>
      <c r="AX1263" s="17">
        <v>0.473837495714585</v>
      </c>
      <c r="AY1263" s="17"/>
      <c r="AZ1263" s="17">
        <v>0.67483236576825301</v>
      </c>
      <c r="BA1263" s="17">
        <v>0.58007909459434204</v>
      </c>
      <c r="BB1263" s="17"/>
      <c r="BC1263" s="17">
        <v>0.62596265450378497</v>
      </c>
      <c r="BD1263" s="17">
        <v>0.55875022543466701</v>
      </c>
      <c r="BE1263" s="17"/>
      <c r="BF1263" s="17">
        <v>0.584622515217739</v>
      </c>
      <c r="BG1263" s="17">
        <v>0.52303688057483699</v>
      </c>
      <c r="BH1263" s="17"/>
      <c r="BI1263" s="17">
        <v>0.63437583978691003</v>
      </c>
      <c r="BJ1263" s="17">
        <v>0.57268389374031103</v>
      </c>
      <c r="BK1263" s="17"/>
      <c r="BL1263" s="17">
        <v>0.56106476092121305</v>
      </c>
      <c r="BM1263" s="17">
        <v>0.57183348661276501</v>
      </c>
      <c r="BN1263" s="17">
        <v>0.69170638955500496</v>
      </c>
      <c r="BO1263" s="17">
        <v>0.704300944681714</v>
      </c>
    </row>
    <row r="1264" spans="2:67" x14ac:dyDescent="0.35">
      <c r="B1264" t="s">
        <v>575</v>
      </c>
      <c r="C1264" s="17">
        <v>0.248066379261208</v>
      </c>
      <c r="D1264" s="17">
        <v>0.16456103472560499</v>
      </c>
      <c r="E1264" s="17">
        <v>0.22622933255820399</v>
      </c>
      <c r="F1264" s="17">
        <v>0.31686389929471298</v>
      </c>
      <c r="G1264" s="17">
        <v>0.23667113067805901</v>
      </c>
      <c r="H1264" s="17">
        <v>2.4377970819849299E-3</v>
      </c>
      <c r="I1264" s="17">
        <v>0.31346227899121698</v>
      </c>
      <c r="J1264" s="17">
        <v>0.34510248858847797</v>
      </c>
      <c r="K1264" s="17">
        <v>0.86792279202628797</v>
      </c>
      <c r="L1264" s="17">
        <v>0.29284472655590899</v>
      </c>
      <c r="M1264" s="17">
        <v>0.26097113667469701</v>
      </c>
      <c r="N1264" s="17">
        <v>0.123291422631384</v>
      </c>
      <c r="O1264" s="17">
        <v>3.0879994241129499E-2</v>
      </c>
      <c r="P1264" s="17">
        <v>0.22642775678160401</v>
      </c>
      <c r="Q1264" s="17">
        <v>0.30755289109650102</v>
      </c>
      <c r="R1264" s="17">
        <v>0.258387635580549</v>
      </c>
      <c r="S1264" s="17">
        <v>5.4079993842643401E-3</v>
      </c>
      <c r="T1264" s="17"/>
      <c r="U1264" s="17">
        <v>0.25282789408394502</v>
      </c>
      <c r="V1264" s="17">
        <v>0.214075338767512</v>
      </c>
      <c r="W1264" s="17">
        <v>0.27737714240799599</v>
      </c>
      <c r="X1264" s="17">
        <v>0.31010347545824302</v>
      </c>
      <c r="Y1264" s="17"/>
      <c r="Z1264" s="17">
        <v>0.24653494974284701</v>
      </c>
      <c r="AA1264" s="17">
        <v>0.26207814888758402</v>
      </c>
      <c r="AB1264" s="17">
        <v>0.21030923807250801</v>
      </c>
      <c r="AC1264" s="17">
        <v>0.105728662690732</v>
      </c>
      <c r="AD1264" s="17">
        <v>0.35096200030472002</v>
      </c>
      <c r="AE1264" s="17">
        <v>0.297712772125104</v>
      </c>
      <c r="AF1264" s="17">
        <v>0.22545598845254</v>
      </c>
      <c r="AG1264" s="17">
        <v>0.26793127446107901</v>
      </c>
      <c r="AH1264" s="17">
        <v>0.118355820448108</v>
      </c>
      <c r="AI1264" s="17">
        <v>0.255242746203381</v>
      </c>
      <c r="AJ1264" s="17"/>
      <c r="AK1264" s="17">
        <v>0.23837887864840801</v>
      </c>
      <c r="AL1264" s="17">
        <v>0.35094045816984698</v>
      </c>
      <c r="AM1264" s="17">
        <v>0.15976808060256401</v>
      </c>
      <c r="AN1264" s="17">
        <v>0.25857228263395099</v>
      </c>
      <c r="AO1264" s="17">
        <v>0.290747292934876</v>
      </c>
      <c r="AP1264" s="17">
        <v>0.30150023944781601</v>
      </c>
      <c r="AQ1264" s="17">
        <v>9.8527269692549199E-2</v>
      </c>
      <c r="AR1264" s="17"/>
      <c r="AS1264" s="17">
        <v>0.231512609138008</v>
      </c>
      <c r="AT1264" s="17">
        <v>0.25423213916802101</v>
      </c>
      <c r="AU1264" s="17"/>
      <c r="AV1264" s="17">
        <v>0.17862015765405301</v>
      </c>
      <c r="AW1264" s="17">
        <v>0.18305360931464401</v>
      </c>
      <c r="AX1264" s="17">
        <v>0.31410522988266898</v>
      </c>
      <c r="AY1264" s="17"/>
      <c r="AZ1264" s="17">
        <v>0.16529728825660001</v>
      </c>
      <c r="BA1264" s="17">
        <v>0.25200078525324998</v>
      </c>
      <c r="BB1264" s="17"/>
      <c r="BC1264" s="17">
        <v>0.21197179352438</v>
      </c>
      <c r="BD1264" s="17">
        <v>0.270311831929202</v>
      </c>
      <c r="BE1264" s="17"/>
      <c r="BF1264" s="17">
        <v>0.24781988266063301</v>
      </c>
      <c r="BG1264" s="17">
        <v>0.31010347545824302</v>
      </c>
      <c r="BH1264" s="17"/>
      <c r="BI1264" s="17">
        <v>0.192404177961147</v>
      </c>
      <c r="BJ1264" s="17">
        <v>0.26108640838110903</v>
      </c>
      <c r="BK1264" s="17"/>
      <c r="BL1264" s="17">
        <v>0.26263145151343498</v>
      </c>
      <c r="BM1264" s="17">
        <v>0.27545474764570899</v>
      </c>
      <c r="BN1264" s="17">
        <v>0.12749149278431801</v>
      </c>
      <c r="BO1264" s="17">
        <v>6.8671959442929906E-2</v>
      </c>
    </row>
    <row r="1265" spans="2:67" x14ac:dyDescent="0.35">
      <c r="B1265" t="s">
        <v>576</v>
      </c>
      <c r="C1265" s="17">
        <v>8.5707717931731903E-2</v>
      </c>
      <c r="D1265" s="17">
        <v>0.13866819557070201</v>
      </c>
      <c r="E1265" s="17">
        <v>6.6787369749388398E-2</v>
      </c>
      <c r="F1265" s="17">
        <v>7.41682629635117E-2</v>
      </c>
      <c r="G1265" s="17">
        <v>3.0854495404685E-2</v>
      </c>
      <c r="H1265" s="17">
        <v>0.35447142810689902</v>
      </c>
      <c r="I1265" s="17">
        <v>1.9263522041799801E-2</v>
      </c>
      <c r="J1265" s="17">
        <v>0.15362777133935199</v>
      </c>
      <c r="K1265" s="17">
        <v>1.7680254748959801E-3</v>
      </c>
      <c r="L1265" s="17">
        <v>2.8099779181962499E-3</v>
      </c>
      <c r="M1265" s="17">
        <v>6.1751760451426101E-2</v>
      </c>
      <c r="N1265" s="17">
        <v>5.4895204087845401E-2</v>
      </c>
      <c r="O1265" s="17">
        <v>9.9571301771683805E-4</v>
      </c>
      <c r="P1265" s="17">
        <v>6.2131995766698004E-3</v>
      </c>
      <c r="Q1265" s="17">
        <v>9.9329666450004794E-2</v>
      </c>
      <c r="R1265" s="17">
        <v>0.25820949111403202</v>
      </c>
      <c r="S1265" s="17">
        <v>0.33893841383921802</v>
      </c>
      <c r="T1265" s="17"/>
      <c r="U1265" s="17">
        <v>8.00307262917372E-2</v>
      </c>
      <c r="V1265" s="17">
        <v>0.105934312091604</v>
      </c>
      <c r="W1265" s="17">
        <v>0.163537178017924</v>
      </c>
      <c r="X1265" s="17">
        <v>0.122497424614242</v>
      </c>
      <c r="Y1265" s="17"/>
      <c r="Z1265" s="17">
        <v>9.5219545784785906E-2</v>
      </c>
      <c r="AA1265" s="17">
        <v>7.7099239656982496E-2</v>
      </c>
      <c r="AB1265" s="17">
        <v>4.1666758107124502E-2</v>
      </c>
      <c r="AC1265" s="17">
        <v>0.11921774844918701</v>
      </c>
      <c r="AD1265" s="17">
        <v>7.2146323872473203E-2</v>
      </c>
      <c r="AE1265" s="17">
        <v>6.3713638113835999E-2</v>
      </c>
      <c r="AF1265" s="17">
        <v>9.8985452066750801E-2</v>
      </c>
      <c r="AG1265" s="17">
        <v>3.8513739023512501E-3</v>
      </c>
      <c r="AH1265" s="17">
        <v>0.141580166285866</v>
      </c>
      <c r="AI1265" s="17">
        <v>9.3176648173727505E-2</v>
      </c>
      <c r="AJ1265" s="17"/>
      <c r="AK1265" s="17">
        <v>9.2441900035640803E-2</v>
      </c>
      <c r="AL1265" s="17">
        <v>0.13223911654334999</v>
      </c>
      <c r="AM1265" s="17">
        <v>0.136703612006082</v>
      </c>
      <c r="AN1265" s="17">
        <v>5.1920353069971802E-2</v>
      </c>
      <c r="AO1265" s="17">
        <v>0.104610362816196</v>
      </c>
      <c r="AP1265" s="17">
        <v>2.6008486361666899E-2</v>
      </c>
      <c r="AQ1265" s="17">
        <v>0.103608206821297</v>
      </c>
      <c r="AR1265" s="17"/>
      <c r="AS1265" s="17">
        <v>9.5226397860988299E-2</v>
      </c>
      <c r="AT1265" s="17">
        <v>8.2162308358153996E-2</v>
      </c>
      <c r="AU1265" s="17"/>
      <c r="AV1265" s="17">
        <v>0.13985051606340401</v>
      </c>
      <c r="AW1265" s="17">
        <v>3.8174361206646398E-2</v>
      </c>
      <c r="AX1265" s="17">
        <v>0.109704530501712</v>
      </c>
      <c r="AY1265" s="17"/>
      <c r="AZ1265" s="17">
        <v>0.12594285506678399</v>
      </c>
      <c r="BA1265" s="17">
        <v>8.3795151746536206E-2</v>
      </c>
      <c r="BB1265" s="17"/>
      <c r="BC1265" s="17">
        <v>9.9448522904664396E-2</v>
      </c>
      <c r="BD1265" s="17">
        <v>7.72391229775133E-2</v>
      </c>
      <c r="BE1265" s="17"/>
      <c r="BF1265" s="17">
        <v>8.5561538658534497E-2</v>
      </c>
      <c r="BG1265" s="17">
        <v>0.122497424614242</v>
      </c>
      <c r="BH1265" s="17"/>
      <c r="BI1265" s="17">
        <v>0.123485833681828</v>
      </c>
      <c r="BJ1265" s="17">
        <v>7.6870982127668297E-2</v>
      </c>
      <c r="BK1265" s="17"/>
      <c r="BL1265" s="17">
        <v>8.3902733595925705E-2</v>
      </c>
      <c r="BM1265" s="17">
        <v>6.8059393459629497E-2</v>
      </c>
      <c r="BN1265" s="17">
        <v>0.129492790164772</v>
      </c>
      <c r="BO1265" s="17">
        <v>0.212513780029331</v>
      </c>
    </row>
    <row r="1266" spans="2:67" x14ac:dyDescent="0.35">
      <c r="B1266" t="s">
        <v>577</v>
      </c>
      <c r="C1266" s="17">
        <v>3.7006568032059803E-2</v>
      </c>
      <c r="D1266" s="17">
        <v>2.4119838687857598E-2</v>
      </c>
      <c r="E1266" s="17">
        <v>8.1140974908344293E-2</v>
      </c>
      <c r="F1266" s="17">
        <v>7.56715269727887E-2</v>
      </c>
      <c r="G1266" s="17">
        <v>3.0620571977978302E-2</v>
      </c>
      <c r="H1266" s="17">
        <v>0</v>
      </c>
      <c r="I1266" s="17">
        <v>6.2114453501250599E-4</v>
      </c>
      <c r="J1266" s="17">
        <v>1.26974007216978E-3</v>
      </c>
      <c r="K1266" s="17">
        <v>0</v>
      </c>
      <c r="L1266" s="17">
        <v>4.2105535287388897E-2</v>
      </c>
      <c r="M1266" s="17">
        <v>4.01884203481759E-2</v>
      </c>
      <c r="N1266" s="17">
        <v>5.3295020326167897E-2</v>
      </c>
      <c r="O1266" s="17">
        <v>9.9571301771683805E-4</v>
      </c>
      <c r="P1266" s="17">
        <v>2.00342126098032E-4</v>
      </c>
      <c r="Q1266" s="17">
        <v>0</v>
      </c>
      <c r="R1266" s="17">
        <v>2.58424791073653E-3</v>
      </c>
      <c r="S1266" s="17">
        <v>0</v>
      </c>
      <c r="T1266" s="17"/>
      <c r="U1266" s="17">
        <v>3.3924452020893399E-2</v>
      </c>
      <c r="V1266" s="17">
        <v>4.9582665961491502E-2</v>
      </c>
      <c r="W1266" s="17">
        <v>7.3147042839650997E-2</v>
      </c>
      <c r="X1266" s="17">
        <v>3.3178985201051801E-2</v>
      </c>
      <c r="Y1266" s="17"/>
      <c r="Z1266" s="17">
        <v>4.4964997114742798E-2</v>
      </c>
      <c r="AA1266" s="17">
        <v>2.0875777479106E-2</v>
      </c>
      <c r="AB1266" s="17">
        <v>5.0590463603533399E-2</v>
      </c>
      <c r="AC1266" s="17">
        <v>1.2270094730605101E-3</v>
      </c>
      <c r="AD1266" s="17">
        <v>7.9383796136544907E-3</v>
      </c>
      <c r="AE1266" s="17">
        <v>2.4463138858176999E-3</v>
      </c>
      <c r="AF1266" s="17">
        <v>0.27587388784682998</v>
      </c>
      <c r="AG1266" s="17">
        <v>1.17258112427285E-2</v>
      </c>
      <c r="AH1266" s="17">
        <v>4.3199244691643601E-2</v>
      </c>
      <c r="AI1266" s="17">
        <v>2.08926799205593E-2</v>
      </c>
      <c r="AJ1266" s="17"/>
      <c r="AK1266" s="17">
        <v>1.2355826181987601E-2</v>
      </c>
      <c r="AL1266" s="17">
        <v>3.8717303340555301E-2</v>
      </c>
      <c r="AM1266" s="17">
        <v>1.69759743956438E-2</v>
      </c>
      <c r="AN1266" s="17">
        <v>3.0191759102332801E-2</v>
      </c>
      <c r="AO1266" s="17">
        <v>4.7202661282963701E-2</v>
      </c>
      <c r="AP1266" s="17">
        <v>7.7284022029010602E-3</v>
      </c>
      <c r="AQ1266" s="17">
        <v>0.15360755530345899</v>
      </c>
      <c r="AR1266" s="17"/>
      <c r="AS1266" s="17">
        <v>4.93371449121748E-2</v>
      </c>
      <c r="AT1266" s="17">
        <v>3.24138150827636E-2</v>
      </c>
      <c r="AU1266" s="17"/>
      <c r="AV1266" s="17">
        <v>2.4095869830147099E-2</v>
      </c>
      <c r="AW1266" s="17">
        <v>5.2823955868280502E-2</v>
      </c>
      <c r="AX1266" s="17">
        <v>7.0505974643314095E-2</v>
      </c>
      <c r="AY1266" s="17"/>
      <c r="AZ1266" s="17">
        <v>3.1172044990947001E-2</v>
      </c>
      <c r="BA1266" s="17">
        <v>3.7283910481216098E-2</v>
      </c>
      <c r="BB1266" s="17"/>
      <c r="BC1266" s="17">
        <v>4.57685653022556E-2</v>
      </c>
      <c r="BD1266" s="17">
        <v>3.1606461850695197E-2</v>
      </c>
      <c r="BE1266" s="17"/>
      <c r="BF1266" s="17">
        <v>3.70217764511203E-2</v>
      </c>
      <c r="BG1266" s="17">
        <v>3.3178985201051801E-2</v>
      </c>
      <c r="BH1266" s="17"/>
      <c r="BI1266" s="17">
        <v>1.4387293406320599E-2</v>
      </c>
      <c r="BJ1266" s="17">
        <v>4.22974765376464E-2</v>
      </c>
      <c r="BK1266" s="17"/>
      <c r="BL1266" s="17">
        <v>9.8015877900245706E-3</v>
      </c>
      <c r="BM1266" s="17">
        <v>6.6682623789773104E-2</v>
      </c>
      <c r="BN1266" s="17">
        <v>4.8902288692758901E-2</v>
      </c>
      <c r="BO1266" s="17">
        <v>1.3614957900534E-2</v>
      </c>
    </row>
    <row r="1267" spans="2:67" x14ac:dyDescent="0.35">
      <c r="B1267" t="s">
        <v>578</v>
      </c>
      <c r="C1267" s="17">
        <v>4.4840553884422298E-2</v>
      </c>
      <c r="D1267" s="17">
        <v>4.4131746027524101E-2</v>
      </c>
      <c r="E1267" s="17">
        <v>6.6378155727522597E-3</v>
      </c>
      <c r="F1267" s="17">
        <v>1.86386063737619E-3</v>
      </c>
      <c r="G1267" s="17">
        <v>3.0620571977978302E-2</v>
      </c>
      <c r="H1267" s="17">
        <v>0</v>
      </c>
      <c r="I1267" s="17">
        <v>0</v>
      </c>
      <c r="J1267" s="17">
        <v>3.9562197436987703E-2</v>
      </c>
      <c r="K1267" s="17">
        <v>1.2823906992311999E-2</v>
      </c>
      <c r="L1267" s="17">
        <v>0.14671950484485</v>
      </c>
      <c r="M1267" s="17">
        <v>5.0528729436399501E-2</v>
      </c>
      <c r="N1267" s="17">
        <v>0.106700348909283</v>
      </c>
      <c r="O1267" s="17">
        <v>9.9571301771683805E-4</v>
      </c>
      <c r="P1267" s="17">
        <v>0</v>
      </c>
      <c r="Q1267" s="17">
        <v>0</v>
      </c>
      <c r="R1267" s="17">
        <v>0.17213966074268799</v>
      </c>
      <c r="S1267" s="17">
        <v>0</v>
      </c>
      <c r="T1267" s="17"/>
      <c r="U1267" s="17">
        <v>5.0670591178481703E-2</v>
      </c>
      <c r="V1267" s="17">
        <v>1.42267754101223E-2</v>
      </c>
      <c r="W1267" s="17">
        <v>2.8603929107596401E-2</v>
      </c>
      <c r="X1267" s="17">
        <v>1.11832341516262E-2</v>
      </c>
      <c r="Y1267" s="17"/>
      <c r="Z1267" s="17">
        <v>7.2926645354021699E-2</v>
      </c>
      <c r="AA1267" s="17">
        <v>4.3451430297866099E-2</v>
      </c>
      <c r="AB1267" s="17">
        <v>0</v>
      </c>
      <c r="AC1267" s="17">
        <v>0</v>
      </c>
      <c r="AD1267" s="17">
        <v>4.7431751922934397E-2</v>
      </c>
      <c r="AE1267" s="17">
        <v>0</v>
      </c>
      <c r="AF1267" s="17">
        <v>9.0659066990150493E-3</v>
      </c>
      <c r="AG1267" s="17">
        <v>1.08390558423728E-2</v>
      </c>
      <c r="AH1267" s="17">
        <v>8.5760292835008805E-4</v>
      </c>
      <c r="AI1267" s="17">
        <v>1.04464656968139E-2</v>
      </c>
      <c r="AJ1267" s="17"/>
      <c r="AK1267" s="17">
        <v>2.6348862970865101E-2</v>
      </c>
      <c r="AL1267" s="17">
        <v>4.4530112457865999E-5</v>
      </c>
      <c r="AM1267" s="17">
        <v>1.7543818055449801E-3</v>
      </c>
      <c r="AN1267" s="17">
        <v>6.4276110721595198E-2</v>
      </c>
      <c r="AO1267" s="17">
        <v>1.35716421698508E-3</v>
      </c>
      <c r="AP1267" s="17">
        <v>6.62461223209624E-2</v>
      </c>
      <c r="AQ1267" s="17">
        <v>0.11359279103124301</v>
      </c>
      <c r="AR1267" s="17"/>
      <c r="AS1267" s="17">
        <v>2.2611112632121001E-2</v>
      </c>
      <c r="AT1267" s="17">
        <v>5.3120323181944401E-2</v>
      </c>
      <c r="AU1267" s="17"/>
      <c r="AV1267" s="17">
        <v>2.4615475420709698E-3</v>
      </c>
      <c r="AW1267" s="17">
        <v>3.5090010587170803E-2</v>
      </c>
      <c r="AX1267" s="17">
        <v>3.1846769257719801E-2</v>
      </c>
      <c r="AY1267" s="17"/>
      <c r="AZ1267" s="17">
        <v>2.7554459174160598E-3</v>
      </c>
      <c r="BA1267" s="17">
        <v>4.6841057924655399E-2</v>
      </c>
      <c r="BB1267" s="17"/>
      <c r="BC1267" s="17">
        <v>1.6848463764915601E-2</v>
      </c>
      <c r="BD1267" s="17">
        <v>6.2092357807922403E-2</v>
      </c>
      <c r="BE1267" s="17"/>
      <c r="BF1267" s="17">
        <v>4.4974287011972702E-2</v>
      </c>
      <c r="BG1267" s="17">
        <v>1.11832341516262E-2</v>
      </c>
      <c r="BH1267" s="17"/>
      <c r="BI1267" s="17">
        <v>3.5346855163794502E-2</v>
      </c>
      <c r="BJ1267" s="17">
        <v>4.7061239213265098E-2</v>
      </c>
      <c r="BK1267" s="17"/>
      <c r="BL1267" s="17">
        <v>8.2599466179401004E-2</v>
      </c>
      <c r="BM1267" s="17">
        <v>1.7969748492123301E-2</v>
      </c>
      <c r="BN1267" s="17">
        <v>2.4070388031469298E-3</v>
      </c>
      <c r="BO1267" s="17">
        <v>8.9835794549179599E-4</v>
      </c>
    </row>
    <row r="1268" spans="2:67" x14ac:dyDescent="0.35">
      <c r="C1268" s="17"/>
      <c r="D1268" s="17"/>
      <c r="E1268" s="17"/>
      <c r="F1268" s="17"/>
      <c r="G1268" s="17"/>
      <c r="H1268" s="17"/>
      <c r="I1268" s="17"/>
      <c r="J1268" s="17"/>
      <c r="K1268" s="17"/>
      <c r="L1268" s="17"/>
      <c r="M1268" s="17"/>
      <c r="N1268" s="17"/>
      <c r="O1268" s="17"/>
      <c r="P1268" s="17"/>
      <c r="Q1268" s="17"/>
      <c r="R1268" s="17"/>
      <c r="S1268" s="17"/>
      <c r="T1268" s="17"/>
      <c r="U1268" s="17"/>
      <c r="V1268" s="17"/>
      <c r="W1268" s="17"/>
      <c r="X1268" s="17"/>
      <c r="Y1268" s="17"/>
      <c r="Z1268" s="17"/>
      <c r="AA1268" s="17"/>
      <c r="AB1268" s="17"/>
      <c r="AC1268" s="17"/>
      <c r="AD1268" s="17"/>
      <c r="AE1268" s="17"/>
      <c r="AF1268" s="17"/>
      <c r="AG1268" s="17"/>
      <c r="AH1268" s="17"/>
      <c r="AI1268" s="17"/>
      <c r="AJ1268" s="17"/>
      <c r="AK1268" s="17"/>
      <c r="AL1268" s="17"/>
      <c r="AM1268" s="17"/>
      <c r="AN1268" s="17"/>
      <c r="AO1268" s="17"/>
      <c r="AP1268" s="17"/>
      <c r="AQ1268" s="17"/>
      <c r="AR1268" s="17"/>
      <c r="AS1268" s="17"/>
      <c r="AT1268" s="17"/>
      <c r="AU1268" s="17"/>
      <c r="AV1268" s="17"/>
      <c r="AW1268" s="17"/>
      <c r="AX1268" s="17"/>
      <c r="AY1268" s="17"/>
      <c r="AZ1268" s="17"/>
      <c r="BA1268" s="17"/>
      <c r="BB1268" s="17"/>
      <c r="BC1268" s="17"/>
      <c r="BD1268" s="17"/>
      <c r="BE1268" s="17"/>
      <c r="BF1268" s="17"/>
      <c r="BG1268" s="17"/>
      <c r="BH1268" s="17"/>
      <c r="BI1268" s="17"/>
      <c r="BJ1268" s="17"/>
      <c r="BK1268" s="17"/>
      <c r="BL1268" s="17"/>
      <c r="BM1268" s="17"/>
      <c r="BN1268" s="17"/>
      <c r="BO1268" s="17"/>
    </row>
    <row r="1269" spans="2:67" x14ac:dyDescent="0.35">
      <c r="B1269" s="6" t="s">
        <v>589</v>
      </c>
      <c r="C1269" s="17"/>
      <c r="D1269" s="17"/>
      <c r="E1269" s="17"/>
      <c r="F1269" s="17"/>
      <c r="G1269" s="17"/>
      <c r="H1269" s="17"/>
      <c r="I1269" s="17"/>
      <c r="J1269" s="17"/>
      <c r="K1269" s="17"/>
      <c r="L1269" s="17"/>
      <c r="M1269" s="17"/>
      <c r="N1269" s="17"/>
      <c r="O1269" s="17"/>
      <c r="P1269" s="17"/>
      <c r="Q1269" s="17"/>
      <c r="R1269" s="17"/>
      <c r="S1269" s="17"/>
      <c r="T1269" s="17"/>
      <c r="U1269" s="17"/>
      <c r="V1269" s="17"/>
      <c r="W1269" s="17"/>
      <c r="X1269" s="17"/>
      <c r="Y1269" s="17"/>
      <c r="Z1269" s="17"/>
      <c r="AA1269" s="17"/>
      <c r="AB1269" s="17"/>
      <c r="AC1269" s="17"/>
      <c r="AD1269" s="17"/>
      <c r="AE1269" s="17"/>
      <c r="AF1269" s="17"/>
      <c r="AG1269" s="17"/>
      <c r="AH1269" s="17"/>
      <c r="AI1269" s="17"/>
      <c r="AJ1269" s="17"/>
      <c r="AK1269" s="17"/>
      <c r="AL1269" s="17"/>
      <c r="AM1269" s="17"/>
      <c r="AN1269" s="17"/>
      <c r="AO1269" s="17"/>
      <c r="AP1269" s="17"/>
      <c r="AQ1269" s="17"/>
      <c r="AR1269" s="17"/>
      <c r="AS1269" s="17"/>
      <c r="AT1269" s="17"/>
      <c r="AU1269" s="17"/>
      <c r="AV1269" s="17"/>
      <c r="AW1269" s="17"/>
      <c r="AX1269" s="17"/>
      <c r="AY1269" s="17"/>
      <c r="AZ1269" s="17"/>
      <c r="BA1269" s="17"/>
      <c r="BB1269" s="17"/>
      <c r="BC1269" s="17"/>
      <c r="BD1269" s="17"/>
      <c r="BE1269" s="17"/>
      <c r="BF1269" s="17"/>
      <c r="BG1269" s="17"/>
      <c r="BH1269" s="17"/>
      <c r="BI1269" s="17"/>
      <c r="BJ1269" s="17"/>
      <c r="BK1269" s="17"/>
      <c r="BL1269" s="17"/>
      <c r="BM1269" s="17"/>
      <c r="BN1269" s="17"/>
      <c r="BO1269" s="17"/>
    </row>
    <row r="1270" spans="2:67" x14ac:dyDescent="0.35">
      <c r="B1270" s="24" t="s">
        <v>725</v>
      </c>
      <c r="C1270" s="17"/>
      <c r="D1270" s="17"/>
      <c r="E1270" s="17"/>
      <c r="F1270" s="17"/>
      <c r="G1270" s="17"/>
      <c r="H1270" s="17"/>
      <c r="I1270" s="17"/>
      <c r="J1270" s="17"/>
      <c r="K1270" s="17"/>
      <c r="L1270" s="17"/>
      <c r="M1270" s="17"/>
      <c r="N1270" s="17"/>
      <c r="O1270" s="17"/>
      <c r="P1270" s="17"/>
      <c r="Q1270" s="17"/>
      <c r="R1270" s="17"/>
      <c r="S1270" s="17"/>
      <c r="T1270" s="17"/>
      <c r="U1270" s="17"/>
      <c r="V1270" s="17"/>
      <c r="W1270" s="17"/>
      <c r="X1270" s="17"/>
      <c r="Y1270" s="17"/>
      <c r="Z1270" s="17"/>
      <c r="AA1270" s="17"/>
      <c r="AB1270" s="17"/>
      <c r="AC1270" s="17"/>
      <c r="AD1270" s="17"/>
      <c r="AE1270" s="17"/>
      <c r="AF1270" s="17"/>
      <c r="AG1270" s="17"/>
      <c r="AH1270" s="17"/>
      <c r="AI1270" s="17"/>
      <c r="AJ1270" s="17"/>
      <c r="AK1270" s="17"/>
      <c r="AL1270" s="17"/>
      <c r="AM1270" s="17"/>
      <c r="AN1270" s="17"/>
      <c r="AO1270" s="17"/>
      <c r="AP1270" s="17"/>
      <c r="AQ1270" s="17"/>
      <c r="AR1270" s="17"/>
      <c r="AS1270" s="17"/>
      <c r="AT1270" s="17"/>
      <c r="AU1270" s="17"/>
      <c r="AV1270" s="17"/>
      <c r="AW1270" s="17"/>
      <c r="AX1270" s="17"/>
      <c r="AY1270" s="17"/>
      <c r="AZ1270" s="17"/>
      <c r="BA1270" s="17"/>
      <c r="BB1270" s="17"/>
      <c r="BC1270" s="17"/>
      <c r="BD1270" s="17"/>
      <c r="BE1270" s="17"/>
      <c r="BF1270" s="17"/>
      <c r="BG1270" s="17"/>
      <c r="BH1270" s="17"/>
      <c r="BI1270" s="17"/>
      <c r="BJ1270" s="17"/>
      <c r="BK1270" s="17"/>
      <c r="BL1270" s="17"/>
      <c r="BM1270" s="17"/>
      <c r="BN1270" s="17"/>
      <c r="BO1270" s="17"/>
    </row>
    <row r="1271" spans="2:67" x14ac:dyDescent="0.35">
      <c r="B1271" t="s">
        <v>586</v>
      </c>
      <c r="C1271" s="17">
        <v>0.58980517372298602</v>
      </c>
      <c r="D1271" s="17">
        <v>0.71416259717277897</v>
      </c>
      <c r="E1271" s="17">
        <v>0.88235182672396795</v>
      </c>
      <c r="F1271" s="17">
        <v>7.82452101323758E-2</v>
      </c>
      <c r="G1271" s="17">
        <v>1</v>
      </c>
      <c r="H1271" s="17">
        <v>0</v>
      </c>
      <c r="I1271" s="17">
        <v>0.91894727902940698</v>
      </c>
      <c r="J1271" s="17">
        <v>0.85650418644250603</v>
      </c>
      <c r="K1271" s="17">
        <v>0</v>
      </c>
      <c r="L1271" s="17">
        <v>0.99808853593026103</v>
      </c>
      <c r="M1271" s="17">
        <v>0.47493905037133799</v>
      </c>
      <c r="N1271" s="17">
        <v>0.91716966829643098</v>
      </c>
      <c r="O1271" s="17">
        <v>1</v>
      </c>
      <c r="P1271" s="17" t="s">
        <v>107</v>
      </c>
      <c r="Q1271" s="17">
        <v>2.0654915880902402E-3</v>
      </c>
      <c r="R1271" s="17">
        <v>0.33379296437338501</v>
      </c>
      <c r="S1271" s="17">
        <v>1</v>
      </c>
      <c r="T1271" s="17"/>
      <c r="U1271" s="17">
        <v>0.56924526202430603</v>
      </c>
      <c r="V1271" s="17">
        <v>0.61528082517212201</v>
      </c>
      <c r="W1271" s="17">
        <v>0.80831717129918301</v>
      </c>
      <c r="X1271" s="17">
        <v>0.76766736523448098</v>
      </c>
      <c r="Y1271" s="17"/>
      <c r="Z1271" s="17">
        <v>0.55390114132484003</v>
      </c>
      <c r="AA1271" s="17">
        <v>0.75952969931220304</v>
      </c>
      <c r="AB1271" s="17">
        <v>1.30680076848957E-2</v>
      </c>
      <c r="AC1271" s="17">
        <v>0.50847124308034497</v>
      </c>
      <c r="AD1271" s="17">
        <v>0.65703074631847902</v>
      </c>
      <c r="AE1271" s="17">
        <v>0.73029086874794102</v>
      </c>
      <c r="AF1271" s="17">
        <v>0.85743547015504396</v>
      </c>
      <c r="AG1271" s="17">
        <v>0.34092087991221898</v>
      </c>
      <c r="AH1271" s="17">
        <v>0.628227410148399</v>
      </c>
      <c r="AI1271" s="17">
        <v>0.94012711347803402</v>
      </c>
      <c r="AJ1271" s="17"/>
      <c r="AK1271" s="17">
        <v>0.59054258876964805</v>
      </c>
      <c r="AL1271" s="17">
        <v>7.4531561115080303E-2</v>
      </c>
      <c r="AM1271" s="17">
        <v>0.70696849453439203</v>
      </c>
      <c r="AN1271" s="17">
        <v>0.46735872238520298</v>
      </c>
      <c r="AO1271" s="17">
        <v>0.57848448591917001</v>
      </c>
      <c r="AP1271" s="17">
        <v>0.92694755862749501</v>
      </c>
      <c r="AQ1271" s="17">
        <v>0.62846813869069496</v>
      </c>
      <c r="AR1271" s="17"/>
      <c r="AS1271" s="17">
        <v>0.62300148624327201</v>
      </c>
      <c r="AT1271" s="17">
        <v>0.55276881224518004</v>
      </c>
      <c r="AU1271" s="17"/>
      <c r="AV1271" s="17">
        <v>0.68689265237527597</v>
      </c>
      <c r="AW1271" s="17">
        <v>0.69449060951659602</v>
      </c>
      <c r="AX1271" s="17">
        <v>0.48630228672241299</v>
      </c>
      <c r="AY1271" s="17"/>
      <c r="AZ1271" s="17">
        <v>0.79188683473193699</v>
      </c>
      <c r="BA1271" s="17">
        <v>0.55938947647775505</v>
      </c>
      <c r="BB1271" s="17"/>
      <c r="BC1271" s="17">
        <v>0.43377041635500502</v>
      </c>
      <c r="BD1271" s="17">
        <v>0.62338115793223103</v>
      </c>
      <c r="BE1271" s="17"/>
      <c r="BF1271" s="17">
        <v>0.58816809768939204</v>
      </c>
      <c r="BG1271" s="17">
        <v>0.76766736523448098</v>
      </c>
      <c r="BH1271" s="17"/>
      <c r="BI1271" s="17">
        <v>0.69863474861363195</v>
      </c>
      <c r="BJ1271" s="17">
        <v>0.524298800553615</v>
      </c>
      <c r="BK1271" s="17"/>
      <c r="BL1271" s="17">
        <v>0.390865359752752</v>
      </c>
      <c r="BM1271" s="17">
        <v>0.61023564493169202</v>
      </c>
      <c r="BN1271" s="17">
        <v>0.64677178089092702</v>
      </c>
      <c r="BO1271" s="17">
        <v>0.98956791724410098</v>
      </c>
    </row>
    <row r="1272" spans="2:67" x14ac:dyDescent="0.35">
      <c r="B1272" t="s">
        <v>587</v>
      </c>
      <c r="C1272" s="17">
        <v>0.529315585475019</v>
      </c>
      <c r="D1272" s="17">
        <v>0.36620453851770801</v>
      </c>
      <c r="E1272" s="17">
        <v>0.45151665954192199</v>
      </c>
      <c r="F1272" s="17">
        <v>4.1030422411619999E-2</v>
      </c>
      <c r="G1272" s="17">
        <v>0</v>
      </c>
      <c r="H1272" s="17">
        <v>1</v>
      </c>
      <c r="I1272" s="17">
        <v>0.16210544194118501</v>
      </c>
      <c r="J1272" s="17">
        <v>0.27189653514922701</v>
      </c>
      <c r="K1272" s="17">
        <v>1</v>
      </c>
      <c r="L1272" s="17">
        <v>4.3020314659565503E-2</v>
      </c>
      <c r="M1272" s="17">
        <v>0.82468226675272505</v>
      </c>
      <c r="N1272" s="17">
        <v>0.38855355446904599</v>
      </c>
      <c r="O1272" s="17">
        <v>0</v>
      </c>
      <c r="P1272" s="17" t="s">
        <v>107</v>
      </c>
      <c r="Q1272" s="17">
        <v>0.99793450841191</v>
      </c>
      <c r="R1272" s="17">
        <v>0.66620703562661499</v>
      </c>
      <c r="S1272" s="17">
        <v>0</v>
      </c>
      <c r="T1272" s="17"/>
      <c r="U1272" s="17">
        <v>0.53852404947237498</v>
      </c>
      <c r="V1272" s="17">
        <v>0.50668270059676701</v>
      </c>
      <c r="W1272" s="17">
        <v>0.44193165262016798</v>
      </c>
      <c r="X1272" s="17">
        <v>0.593161659240246</v>
      </c>
      <c r="Y1272" s="17"/>
      <c r="Z1272" s="17">
        <v>0.34409347419617697</v>
      </c>
      <c r="AA1272" s="17">
        <v>0.70385264146339799</v>
      </c>
      <c r="AB1272" s="17">
        <v>0.98693199231510398</v>
      </c>
      <c r="AC1272" s="17">
        <v>0.66021893832801704</v>
      </c>
      <c r="AD1272" s="17">
        <v>0.42047682575308598</v>
      </c>
      <c r="AE1272" s="17">
        <v>0.279382083915725</v>
      </c>
      <c r="AF1272" s="17">
        <v>0.23002181169659899</v>
      </c>
      <c r="AG1272" s="17">
        <v>0.69231172213348102</v>
      </c>
      <c r="AH1272" s="17">
        <v>0.68931626171469396</v>
      </c>
      <c r="AI1272" s="17">
        <v>0.74841943197650795</v>
      </c>
      <c r="AJ1272" s="17"/>
      <c r="AK1272" s="17">
        <v>0.22076155740527101</v>
      </c>
      <c r="AL1272" s="17">
        <v>0.954165775265433</v>
      </c>
      <c r="AM1272" s="17">
        <v>0.61706200178151405</v>
      </c>
      <c r="AN1272" s="17">
        <v>0.54289583384210705</v>
      </c>
      <c r="AO1272" s="17">
        <v>0.43548547430108397</v>
      </c>
      <c r="AP1272" s="17">
        <v>0.48601970323172999</v>
      </c>
      <c r="AQ1272" s="17">
        <v>0.62329799355797999</v>
      </c>
      <c r="AR1272" s="17"/>
      <c r="AS1272" s="17">
        <v>0.54103435244578901</v>
      </c>
      <c r="AT1272" s="17">
        <v>0.516241227010104</v>
      </c>
      <c r="AU1272" s="17"/>
      <c r="AV1272" s="17">
        <v>0.37739945707746198</v>
      </c>
      <c r="AW1272" s="17">
        <v>0.52552958965207097</v>
      </c>
      <c r="AX1272" s="17">
        <v>0.65259005411064597</v>
      </c>
      <c r="AY1272" s="17"/>
      <c r="AZ1272" s="17">
        <v>0.66189906874661697</v>
      </c>
      <c r="BA1272" s="17">
        <v>0.50936019186447101</v>
      </c>
      <c r="BB1272" s="17"/>
      <c r="BC1272" s="17">
        <v>0.69838243275890599</v>
      </c>
      <c r="BD1272" s="17">
        <v>0.49293532065156398</v>
      </c>
      <c r="BE1272" s="17"/>
      <c r="BF1272" s="17">
        <v>0.52872793457343104</v>
      </c>
      <c r="BG1272" s="17">
        <v>0.593161659240246</v>
      </c>
      <c r="BH1272" s="17"/>
      <c r="BI1272" s="17">
        <v>0.49772921620902</v>
      </c>
      <c r="BJ1272" s="17">
        <v>0.54832795866753703</v>
      </c>
      <c r="BK1272" s="17"/>
      <c r="BL1272" s="17">
        <v>0.477433559000361</v>
      </c>
      <c r="BM1272" s="17">
        <v>0.558777942495571</v>
      </c>
      <c r="BN1272" s="17">
        <v>0.62427264068170296</v>
      </c>
      <c r="BO1272" s="17">
        <v>0.255508153813924</v>
      </c>
    </row>
    <row r="1273" spans="2:67" x14ac:dyDescent="0.35">
      <c r="B1273" t="s">
        <v>588</v>
      </c>
      <c r="C1273" s="17">
        <v>8.4841155340507804E-2</v>
      </c>
      <c r="D1273" s="17">
        <v>0.26814362976501599</v>
      </c>
      <c r="E1273" s="17">
        <v>1.9347759522509798E-2</v>
      </c>
      <c r="F1273" s="17">
        <v>0.92175478986762405</v>
      </c>
      <c r="G1273" s="17">
        <v>0</v>
      </c>
      <c r="H1273" s="17">
        <v>0</v>
      </c>
      <c r="I1273" s="17">
        <v>0</v>
      </c>
      <c r="J1273" s="17">
        <v>0.127427251230529</v>
      </c>
      <c r="K1273" s="17">
        <v>0</v>
      </c>
      <c r="L1273" s="17">
        <v>0</v>
      </c>
      <c r="M1273" s="17">
        <v>5.3154636461387602E-4</v>
      </c>
      <c r="N1273" s="17">
        <v>0</v>
      </c>
      <c r="O1273" s="17">
        <v>0</v>
      </c>
      <c r="P1273" s="17" t="s">
        <v>107</v>
      </c>
      <c r="Q1273" s="17">
        <v>0</v>
      </c>
      <c r="R1273" s="17">
        <v>0</v>
      </c>
      <c r="S1273" s="17">
        <v>0</v>
      </c>
      <c r="T1273" s="17"/>
      <c r="U1273" s="17">
        <v>9.1278223586529594E-2</v>
      </c>
      <c r="V1273" s="17">
        <v>6.2635424928415104E-2</v>
      </c>
      <c r="W1273" s="17">
        <v>6.5488934130088203E-2</v>
      </c>
      <c r="X1273" s="17">
        <v>2.5063806687280199E-2</v>
      </c>
      <c r="Y1273" s="17"/>
      <c r="Z1273" s="17">
        <v>0.17100661497713901</v>
      </c>
      <c r="AA1273" s="17">
        <v>0</v>
      </c>
      <c r="AB1273" s="17">
        <v>0</v>
      </c>
      <c r="AC1273" s="17">
        <v>0</v>
      </c>
      <c r="AD1273" s="17">
        <v>0</v>
      </c>
      <c r="AE1273" s="17">
        <v>0.26018502670868099</v>
      </c>
      <c r="AF1273" s="17">
        <v>0.103265171269479</v>
      </c>
      <c r="AG1273" s="17">
        <v>0</v>
      </c>
      <c r="AH1273" s="17">
        <v>1.1467947284762799E-2</v>
      </c>
      <c r="AI1273" s="17">
        <v>0</v>
      </c>
      <c r="AJ1273" s="17"/>
      <c r="AK1273" s="17">
        <v>0.24608892655345899</v>
      </c>
      <c r="AL1273" s="17">
        <v>0</v>
      </c>
      <c r="AM1273" s="17">
        <v>0</v>
      </c>
      <c r="AN1273" s="17">
        <v>0.20750346389657101</v>
      </c>
      <c r="AO1273" s="17">
        <v>8.2292139602293895E-4</v>
      </c>
      <c r="AP1273" s="17">
        <v>2.0764925799714801E-2</v>
      </c>
      <c r="AQ1273" s="17">
        <v>0</v>
      </c>
      <c r="AR1273" s="17"/>
      <c r="AS1273" s="17">
        <v>2.5283840769709999E-2</v>
      </c>
      <c r="AT1273" s="17">
        <v>0.151287879799541</v>
      </c>
      <c r="AU1273" s="17"/>
      <c r="AV1273" s="17">
        <v>1.5026063178575401E-3</v>
      </c>
      <c r="AW1273" s="17">
        <v>4.6036182636491098E-2</v>
      </c>
      <c r="AX1273" s="17">
        <v>8.7494779146268901E-3</v>
      </c>
      <c r="AY1273" s="17"/>
      <c r="AZ1273" s="17">
        <v>1.2989035459580699E-2</v>
      </c>
      <c r="BA1273" s="17">
        <v>9.5655755308733006E-2</v>
      </c>
      <c r="BB1273" s="17"/>
      <c r="BC1273" s="17">
        <v>0</v>
      </c>
      <c r="BD1273" s="17">
        <v>0.103097506297552</v>
      </c>
      <c r="BE1273" s="17"/>
      <c r="BF1273" s="17">
        <v>8.5391356954467104E-2</v>
      </c>
      <c r="BG1273" s="17">
        <v>2.5063806687280199E-2</v>
      </c>
      <c r="BH1273" s="17"/>
      <c r="BI1273" s="17">
        <v>0</v>
      </c>
      <c r="BJ1273" s="17">
        <v>0.13590849055191701</v>
      </c>
      <c r="BK1273" s="17"/>
      <c r="BL1273" s="17">
        <v>0.26889260837697698</v>
      </c>
      <c r="BM1273" s="17">
        <v>8.0007858534706707E-3</v>
      </c>
      <c r="BN1273" s="17">
        <v>3.9118693712799003E-2</v>
      </c>
      <c r="BO1273" s="17">
        <v>0</v>
      </c>
    </row>
    <row r="1274" spans="2:67" x14ac:dyDescent="0.35">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c r="AF1274" s="17"/>
      <c r="AG1274" s="17"/>
      <c r="AH1274" s="17"/>
      <c r="AI1274" s="17"/>
      <c r="AJ1274" s="17"/>
      <c r="AK1274" s="17"/>
      <c r="AL1274" s="17"/>
      <c r="AM1274" s="17"/>
      <c r="AN1274" s="17"/>
      <c r="AO1274" s="17"/>
      <c r="AP1274" s="17"/>
      <c r="AQ1274" s="17"/>
      <c r="AR1274" s="17"/>
      <c r="AS1274" s="17"/>
      <c r="AT1274" s="17"/>
      <c r="AU1274" s="17"/>
      <c r="AV1274" s="17"/>
      <c r="AW1274" s="17"/>
      <c r="AX1274" s="17"/>
      <c r="AY1274" s="17"/>
      <c r="AZ1274" s="17"/>
      <c r="BA1274" s="17"/>
      <c r="BB1274" s="17"/>
      <c r="BC1274" s="17"/>
      <c r="BD1274" s="17"/>
      <c r="BE1274" s="17"/>
      <c r="BF1274" s="17"/>
      <c r="BG1274" s="17"/>
      <c r="BH1274" s="17"/>
      <c r="BI1274" s="17"/>
      <c r="BJ1274" s="17"/>
      <c r="BK1274" s="17"/>
      <c r="BL1274" s="17"/>
      <c r="BM1274" s="17"/>
      <c r="BN1274" s="17"/>
      <c r="BO1274" s="17"/>
    </row>
    <row r="1275" spans="2:67" x14ac:dyDescent="0.35">
      <c r="B1275" s="6" t="s">
        <v>601</v>
      </c>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c r="AO1275" s="17"/>
      <c r="AP1275" s="17"/>
      <c r="AQ1275" s="17"/>
      <c r="AR1275" s="17"/>
      <c r="AS1275" s="17"/>
      <c r="AT1275" s="17"/>
      <c r="AU1275" s="17"/>
      <c r="AV1275" s="17"/>
      <c r="AW1275" s="17"/>
      <c r="AX1275" s="17"/>
      <c r="AY1275" s="17"/>
      <c r="AZ1275" s="17"/>
      <c r="BA1275" s="17"/>
      <c r="BB1275" s="17"/>
      <c r="BC1275" s="17"/>
      <c r="BD1275" s="17"/>
      <c r="BE1275" s="17"/>
      <c r="BF1275" s="17"/>
      <c r="BG1275" s="17"/>
      <c r="BH1275" s="17"/>
      <c r="BI1275" s="17"/>
      <c r="BJ1275" s="17"/>
      <c r="BK1275" s="17"/>
      <c r="BL1275" s="17"/>
      <c r="BM1275" s="17"/>
      <c r="BN1275" s="17"/>
      <c r="BO1275" s="17"/>
    </row>
    <row r="1276" spans="2:67" x14ac:dyDescent="0.35">
      <c r="B1276" s="24" t="s">
        <v>725</v>
      </c>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c r="AG1276" s="17"/>
      <c r="AH1276" s="17"/>
      <c r="AI1276" s="17"/>
      <c r="AJ1276" s="17"/>
      <c r="AK1276" s="17"/>
      <c r="AL1276" s="17"/>
      <c r="AM1276" s="17"/>
      <c r="AN1276" s="17"/>
      <c r="AO1276" s="17"/>
      <c r="AP1276" s="17"/>
      <c r="AQ1276" s="17"/>
      <c r="AR1276" s="17"/>
      <c r="AS1276" s="17"/>
      <c r="AT1276" s="17"/>
      <c r="AU1276" s="17"/>
      <c r="AV1276" s="17"/>
      <c r="AW1276" s="17"/>
      <c r="AX1276" s="17"/>
      <c r="AY1276" s="17"/>
      <c r="AZ1276" s="17"/>
      <c r="BA1276" s="17"/>
      <c r="BB1276" s="17"/>
      <c r="BC1276" s="17"/>
      <c r="BD1276" s="17"/>
      <c r="BE1276" s="17"/>
      <c r="BF1276" s="17"/>
      <c r="BG1276" s="17"/>
      <c r="BH1276" s="17"/>
      <c r="BI1276" s="17"/>
      <c r="BJ1276" s="17"/>
      <c r="BK1276" s="17"/>
      <c r="BL1276" s="17"/>
      <c r="BM1276" s="17"/>
      <c r="BN1276" s="17"/>
      <c r="BO1276" s="17"/>
    </row>
    <row r="1277" spans="2:67" x14ac:dyDescent="0.35">
      <c r="B1277" t="s">
        <v>590</v>
      </c>
      <c r="C1277" s="17">
        <v>4.1672919979236301E-4</v>
      </c>
      <c r="D1277" s="17">
        <v>0</v>
      </c>
      <c r="E1277" s="17">
        <v>6.6686641868320595E-4</v>
      </c>
      <c r="F1277" s="17">
        <v>0</v>
      </c>
      <c r="G1277" s="17">
        <v>0</v>
      </c>
      <c r="H1277" s="17">
        <v>0</v>
      </c>
      <c r="I1277" s="17">
        <v>0</v>
      </c>
      <c r="J1277" s="17">
        <v>9.7347036120374296E-4</v>
      </c>
      <c r="K1277" s="17">
        <v>0</v>
      </c>
      <c r="L1277" s="17">
        <v>1.9114640697394799E-3</v>
      </c>
      <c r="M1277" s="17">
        <v>5.3154636461387602E-4</v>
      </c>
      <c r="N1277" s="17">
        <v>0</v>
      </c>
      <c r="O1277" s="17">
        <v>0</v>
      </c>
      <c r="P1277" s="17" t="s">
        <v>107</v>
      </c>
      <c r="Q1277" s="17">
        <v>0</v>
      </c>
      <c r="R1277" s="17">
        <v>0</v>
      </c>
      <c r="S1277" s="17">
        <v>0</v>
      </c>
      <c r="T1277" s="17"/>
      <c r="U1277" s="17">
        <v>0</v>
      </c>
      <c r="V1277" s="17">
        <v>0</v>
      </c>
      <c r="W1277" s="17">
        <v>0</v>
      </c>
      <c r="X1277" s="17">
        <v>4.5692798985752202E-2</v>
      </c>
      <c r="Y1277" s="17"/>
      <c r="Z1277" s="17">
        <v>0</v>
      </c>
      <c r="AA1277" s="17">
        <v>0</v>
      </c>
      <c r="AB1277" s="17">
        <v>0</v>
      </c>
      <c r="AC1277" s="17">
        <v>0</v>
      </c>
      <c r="AD1277" s="17">
        <v>0</v>
      </c>
      <c r="AE1277" s="17">
        <v>0</v>
      </c>
      <c r="AF1277" s="17">
        <v>0</v>
      </c>
      <c r="AG1277" s="17">
        <v>0</v>
      </c>
      <c r="AH1277" s="17">
        <v>0</v>
      </c>
      <c r="AI1277" s="17">
        <v>7.2231657638644295E-2</v>
      </c>
      <c r="AJ1277" s="17"/>
      <c r="AK1277" s="17">
        <v>2.26271798592724E-3</v>
      </c>
      <c r="AL1277" s="17">
        <v>0</v>
      </c>
      <c r="AM1277" s="17">
        <v>0</v>
      </c>
      <c r="AN1277" s="17">
        <v>0</v>
      </c>
      <c r="AO1277" s="17">
        <v>0</v>
      </c>
      <c r="AP1277" s="17">
        <v>0</v>
      </c>
      <c r="AQ1277" s="17">
        <v>0</v>
      </c>
      <c r="AR1277" s="17"/>
      <c r="AS1277" s="17">
        <v>7.9025057718054201E-4</v>
      </c>
      <c r="AT1277" s="17">
        <v>0</v>
      </c>
      <c r="AU1277" s="17"/>
      <c r="AV1277" s="17">
        <v>0</v>
      </c>
      <c r="AW1277" s="17">
        <v>1.64902984550165E-3</v>
      </c>
      <c r="AX1277" s="17">
        <v>0</v>
      </c>
      <c r="AY1277" s="17"/>
      <c r="AZ1277" s="17">
        <v>1.2208307872651101E-3</v>
      </c>
      <c r="BA1277" s="17">
        <v>2.9570233215444897E-4</v>
      </c>
      <c r="BB1277" s="17"/>
      <c r="BC1277" s="17">
        <v>0</v>
      </c>
      <c r="BD1277" s="17">
        <v>5.0640212438801701E-4</v>
      </c>
      <c r="BE1277" s="17"/>
      <c r="BF1277" s="17">
        <v>0</v>
      </c>
      <c r="BG1277" s="17">
        <v>4.5692798985752202E-2</v>
      </c>
      <c r="BH1277" s="17"/>
      <c r="BI1277" s="17">
        <v>1.10906583001094E-3</v>
      </c>
      <c r="BJ1277" s="17">
        <v>0</v>
      </c>
      <c r="BK1277" s="17"/>
      <c r="BL1277" s="17">
        <v>0</v>
      </c>
      <c r="BM1277" s="17">
        <v>0</v>
      </c>
      <c r="BN1277" s="17">
        <v>4.0961127980785602E-4</v>
      </c>
      <c r="BO1277" s="17">
        <v>4.7810997925413299E-3</v>
      </c>
    </row>
    <row r="1278" spans="2:67" x14ac:dyDescent="0.35">
      <c r="B1278" t="s">
        <v>591</v>
      </c>
      <c r="C1278" s="17">
        <v>9.8180581506965101E-3</v>
      </c>
      <c r="D1278" s="17">
        <v>7.2349309360033698E-2</v>
      </c>
      <c r="E1278" s="17">
        <v>0</v>
      </c>
      <c r="F1278" s="17">
        <v>0</v>
      </c>
      <c r="G1278" s="17">
        <v>0</v>
      </c>
      <c r="H1278" s="17">
        <v>0</v>
      </c>
      <c r="I1278" s="17">
        <v>2.7017573656864202E-2</v>
      </c>
      <c r="J1278" s="17">
        <v>0</v>
      </c>
      <c r="K1278" s="17">
        <v>0</v>
      </c>
      <c r="L1278" s="17">
        <v>0</v>
      </c>
      <c r="M1278" s="17">
        <v>0</v>
      </c>
      <c r="N1278" s="17">
        <v>0</v>
      </c>
      <c r="O1278" s="17">
        <v>0</v>
      </c>
      <c r="P1278" s="17" t="s">
        <v>107</v>
      </c>
      <c r="Q1278" s="17">
        <v>2.0654915880902402E-3</v>
      </c>
      <c r="R1278" s="17">
        <v>0</v>
      </c>
      <c r="S1278" s="17">
        <v>0</v>
      </c>
      <c r="T1278" s="17"/>
      <c r="U1278" s="17">
        <v>0</v>
      </c>
      <c r="V1278" s="17">
        <v>5.9328100840473498E-2</v>
      </c>
      <c r="W1278" s="17">
        <v>0</v>
      </c>
      <c r="X1278" s="17">
        <v>2.9584248833951401E-2</v>
      </c>
      <c r="Y1278" s="17"/>
      <c r="Z1278" s="17">
        <v>0</v>
      </c>
      <c r="AA1278" s="17">
        <v>0</v>
      </c>
      <c r="AB1278" s="17">
        <v>0</v>
      </c>
      <c r="AC1278" s="17">
        <v>0.156384459189437</v>
      </c>
      <c r="AD1278" s="17">
        <v>0</v>
      </c>
      <c r="AE1278" s="17">
        <v>1.3099978930006899E-3</v>
      </c>
      <c r="AF1278" s="17">
        <v>0</v>
      </c>
      <c r="AG1278" s="17">
        <v>0</v>
      </c>
      <c r="AH1278" s="17">
        <v>0</v>
      </c>
      <c r="AI1278" s="17">
        <v>3.7969881549278897E-2</v>
      </c>
      <c r="AJ1278" s="17"/>
      <c r="AK1278" s="17">
        <v>0</v>
      </c>
      <c r="AL1278" s="17">
        <v>2.2154623484286901E-3</v>
      </c>
      <c r="AM1278" s="17">
        <v>7.6257038498339702E-2</v>
      </c>
      <c r="AN1278" s="17">
        <v>0</v>
      </c>
      <c r="AO1278" s="17">
        <v>0</v>
      </c>
      <c r="AP1278" s="17">
        <v>3.30437519483502E-4</v>
      </c>
      <c r="AQ1278" s="17">
        <v>0</v>
      </c>
      <c r="AR1278" s="17"/>
      <c r="AS1278" s="17">
        <v>1.8618148486465199E-2</v>
      </c>
      <c r="AT1278" s="17">
        <v>0</v>
      </c>
      <c r="AU1278" s="17"/>
      <c r="AV1278" s="17">
        <v>9.8345568800599095E-2</v>
      </c>
      <c r="AW1278" s="17">
        <v>1.0676804740971399E-3</v>
      </c>
      <c r="AX1278" s="17">
        <v>0</v>
      </c>
      <c r="AY1278" s="17"/>
      <c r="AZ1278" s="17">
        <v>3.8796413305010303E-4</v>
      </c>
      <c r="BA1278" s="17">
        <v>1.12373996347419E-2</v>
      </c>
      <c r="BB1278" s="17"/>
      <c r="BC1278" s="17">
        <v>0</v>
      </c>
      <c r="BD1278" s="17">
        <v>1.1930734652995399E-2</v>
      </c>
      <c r="BE1278" s="17"/>
      <c r="BF1278" s="17">
        <v>9.63612652842194E-3</v>
      </c>
      <c r="BG1278" s="17">
        <v>2.9584248833951401E-2</v>
      </c>
      <c r="BH1278" s="17"/>
      <c r="BI1278" s="17">
        <v>5.8300057859032601E-4</v>
      </c>
      <c r="BJ1278" s="17">
        <v>1.5376796463943399E-2</v>
      </c>
      <c r="BK1278" s="17"/>
      <c r="BL1278" s="17">
        <v>0</v>
      </c>
      <c r="BM1278" s="17">
        <v>6.7684153442261398E-4</v>
      </c>
      <c r="BN1278" s="17">
        <v>0</v>
      </c>
      <c r="BO1278" s="17">
        <v>0</v>
      </c>
    </row>
    <row r="1279" spans="2:67" x14ac:dyDescent="0.35">
      <c r="B1279" t="s">
        <v>592</v>
      </c>
      <c r="C1279" s="17">
        <v>1.77208543650585E-3</v>
      </c>
      <c r="D1279" s="17">
        <v>5.5270680043264999E-4</v>
      </c>
      <c r="E1279" s="17">
        <v>6.6686641868320595E-4</v>
      </c>
      <c r="F1279" s="17">
        <v>0</v>
      </c>
      <c r="G1279" s="17">
        <v>0</v>
      </c>
      <c r="H1279" s="17">
        <v>0</v>
      </c>
      <c r="I1279" s="17">
        <v>0</v>
      </c>
      <c r="J1279" s="17">
        <v>9.7347036120374296E-4</v>
      </c>
      <c r="K1279" s="17">
        <v>0</v>
      </c>
      <c r="L1279" s="17">
        <v>1.9114640697394799E-3</v>
      </c>
      <c r="M1279" s="17">
        <v>8.7739557667764201E-3</v>
      </c>
      <c r="N1279" s="17">
        <v>0</v>
      </c>
      <c r="O1279" s="17">
        <v>0</v>
      </c>
      <c r="P1279" s="17" t="s">
        <v>107</v>
      </c>
      <c r="Q1279" s="17">
        <v>0</v>
      </c>
      <c r="R1279" s="17">
        <v>0</v>
      </c>
      <c r="S1279" s="17">
        <v>0</v>
      </c>
      <c r="T1279" s="17"/>
      <c r="U1279" s="17">
        <v>0</v>
      </c>
      <c r="V1279" s="17">
        <v>0</v>
      </c>
      <c r="W1279" s="17">
        <v>2.52896127538479E-2</v>
      </c>
      <c r="X1279" s="17">
        <v>6.2758673792810998E-2</v>
      </c>
      <c r="Y1279" s="17"/>
      <c r="Z1279" s="17">
        <v>0</v>
      </c>
      <c r="AA1279" s="17">
        <v>0</v>
      </c>
      <c r="AB1279" s="17">
        <v>0</v>
      </c>
      <c r="AC1279" s="17">
        <v>0</v>
      </c>
      <c r="AD1279" s="17">
        <v>0</v>
      </c>
      <c r="AE1279" s="17">
        <v>3.8699866631606902E-3</v>
      </c>
      <c r="AF1279" s="17">
        <v>4.1521160748988699E-2</v>
      </c>
      <c r="AG1279" s="17">
        <v>0</v>
      </c>
      <c r="AH1279" s="17">
        <v>6.0536216486114002E-3</v>
      </c>
      <c r="AI1279" s="17">
        <v>4.5538186886202502E-2</v>
      </c>
      <c r="AJ1279" s="17"/>
      <c r="AK1279" s="17">
        <v>2.6587774245543398E-3</v>
      </c>
      <c r="AL1279" s="17">
        <v>0</v>
      </c>
      <c r="AM1279" s="17">
        <v>0</v>
      </c>
      <c r="AN1279" s="17">
        <v>6.8662711527093601E-3</v>
      </c>
      <c r="AO1279" s="17">
        <v>0</v>
      </c>
      <c r="AP1279" s="17">
        <v>0</v>
      </c>
      <c r="AQ1279" s="17">
        <v>4.7318410903666601E-4</v>
      </c>
      <c r="AR1279" s="17"/>
      <c r="AS1279" s="17">
        <v>3.3604353611643499E-3</v>
      </c>
      <c r="AT1279" s="17">
        <v>0</v>
      </c>
      <c r="AU1279" s="17"/>
      <c r="AV1279" s="17">
        <v>1.6649112715578899E-2</v>
      </c>
      <c r="AW1279" s="17">
        <v>0</v>
      </c>
      <c r="AX1279" s="17">
        <v>8.7668652743682501E-4</v>
      </c>
      <c r="AY1279" s="17"/>
      <c r="AZ1279" s="17">
        <v>3.1854748315623899E-3</v>
      </c>
      <c r="BA1279" s="17">
        <v>1.5593534957893001E-3</v>
      </c>
      <c r="BB1279" s="17"/>
      <c r="BC1279" s="17">
        <v>8.4672890833194995E-4</v>
      </c>
      <c r="BD1279" s="17">
        <v>1.97120617538467E-3</v>
      </c>
      <c r="BE1279" s="17"/>
      <c r="BF1279" s="17">
        <v>1.2107537598842501E-3</v>
      </c>
      <c r="BG1279" s="17">
        <v>6.2758673792810998E-2</v>
      </c>
      <c r="BH1279" s="17"/>
      <c r="BI1279" s="17">
        <v>8.1326412170299703E-4</v>
      </c>
      <c r="BJ1279" s="17">
        <v>2.3492163029392998E-3</v>
      </c>
      <c r="BK1279" s="17"/>
      <c r="BL1279" s="17">
        <v>0</v>
      </c>
      <c r="BM1279" s="17">
        <v>3.3856423781661099E-3</v>
      </c>
      <c r="BN1279" s="17">
        <v>8.8996327978742198E-4</v>
      </c>
      <c r="BO1279" s="17">
        <v>2.9303164586079798E-3</v>
      </c>
    </row>
    <row r="1280" spans="2:67" x14ac:dyDescent="0.35">
      <c r="B1280" t="s">
        <v>593</v>
      </c>
      <c r="C1280" s="17">
        <v>9.21750027221762E-2</v>
      </c>
      <c r="D1280" s="17">
        <v>1.1054136008653E-3</v>
      </c>
      <c r="E1280" s="17">
        <v>0</v>
      </c>
      <c r="F1280" s="17">
        <v>0</v>
      </c>
      <c r="G1280" s="17">
        <v>0</v>
      </c>
      <c r="H1280" s="17">
        <v>0</v>
      </c>
      <c r="I1280" s="17">
        <v>2.7017573656864202E-2</v>
      </c>
      <c r="J1280" s="17">
        <v>0</v>
      </c>
      <c r="K1280" s="17">
        <v>1</v>
      </c>
      <c r="L1280" s="17">
        <v>1.9114640697394799E-3</v>
      </c>
      <c r="M1280" s="17">
        <v>8.2424094021625507E-3</v>
      </c>
      <c r="N1280" s="17">
        <v>0</v>
      </c>
      <c r="O1280" s="17">
        <v>0</v>
      </c>
      <c r="P1280" s="17" t="s">
        <v>107</v>
      </c>
      <c r="Q1280" s="17">
        <v>0</v>
      </c>
      <c r="R1280" s="17">
        <v>0</v>
      </c>
      <c r="S1280" s="17">
        <v>0</v>
      </c>
      <c r="T1280" s="17"/>
      <c r="U1280" s="17">
        <v>0.115498482632328</v>
      </c>
      <c r="V1280" s="17">
        <v>0</v>
      </c>
      <c r="W1280" s="17">
        <v>2.52896127538479E-2</v>
      </c>
      <c r="X1280" s="17">
        <v>6.5523139631663105E-2</v>
      </c>
      <c r="Y1280" s="17"/>
      <c r="Z1280" s="17">
        <v>0.216382437934135</v>
      </c>
      <c r="AA1280" s="17">
        <v>0</v>
      </c>
      <c r="AB1280" s="17">
        <v>0</v>
      </c>
      <c r="AC1280" s="17">
        <v>0</v>
      </c>
      <c r="AD1280" s="17">
        <v>2.6894383531729699E-2</v>
      </c>
      <c r="AE1280" s="17">
        <v>0</v>
      </c>
      <c r="AF1280" s="17">
        <v>2.3617035304475198E-3</v>
      </c>
      <c r="AG1280" s="17">
        <v>1.9430672869655299E-2</v>
      </c>
      <c r="AH1280" s="17">
        <v>5.7339736423813901E-3</v>
      </c>
      <c r="AI1280" s="17">
        <v>3.7969881549278897E-2</v>
      </c>
      <c r="AJ1280" s="17"/>
      <c r="AK1280" s="17">
        <v>4.4904663341623302E-4</v>
      </c>
      <c r="AL1280" s="17">
        <v>0.92837790633014095</v>
      </c>
      <c r="AM1280" s="17">
        <v>1.1974756342817E-3</v>
      </c>
      <c r="AN1280" s="17">
        <v>0</v>
      </c>
      <c r="AO1280" s="17">
        <v>8.2292139602293895E-4</v>
      </c>
      <c r="AP1280" s="17">
        <v>0</v>
      </c>
      <c r="AQ1280" s="17">
        <v>4.17348708677683E-4</v>
      </c>
      <c r="AR1280" s="17"/>
      <c r="AS1280" s="17">
        <v>3.2699232968643201E-3</v>
      </c>
      <c r="AT1280" s="17">
        <v>0.19136435264761201</v>
      </c>
      <c r="AU1280" s="17"/>
      <c r="AV1280" s="17">
        <v>1.55043153296102E-2</v>
      </c>
      <c r="AW1280" s="17">
        <v>0</v>
      </c>
      <c r="AX1280" s="17">
        <v>1.2338864646815201E-3</v>
      </c>
      <c r="AY1280" s="17"/>
      <c r="AZ1280" s="17">
        <v>1.1461209431791099E-3</v>
      </c>
      <c r="BA1280" s="17">
        <v>0.105875933795972</v>
      </c>
      <c r="BB1280" s="17"/>
      <c r="BC1280" s="17">
        <v>2.0838145825205498E-3</v>
      </c>
      <c r="BD1280" s="17">
        <v>0.111561070040726</v>
      </c>
      <c r="BE1280" s="17"/>
      <c r="BF1280" s="17">
        <v>9.2420311328492696E-2</v>
      </c>
      <c r="BG1280" s="17">
        <v>6.5523139631663105E-2</v>
      </c>
      <c r="BH1280" s="17"/>
      <c r="BI1280" s="17">
        <v>7.8729257441594903E-4</v>
      </c>
      <c r="BJ1280" s="17">
        <v>0.147182820680196</v>
      </c>
      <c r="BK1280" s="17"/>
      <c r="BL1280" s="17">
        <v>0.34024203187027102</v>
      </c>
      <c r="BM1280" s="17">
        <v>3.9044063466022198E-4</v>
      </c>
      <c r="BN1280" s="17">
        <v>5.4417871356136098E-3</v>
      </c>
      <c r="BO1280" s="17">
        <v>3.3823943949168101E-3</v>
      </c>
    </row>
    <row r="1281" spans="2:67" x14ac:dyDescent="0.35">
      <c r="B1281" t="s">
        <v>594</v>
      </c>
      <c r="C1281" s="17">
        <v>8.5996525774891897E-4</v>
      </c>
      <c r="D1281" s="17">
        <v>0</v>
      </c>
      <c r="E1281" s="17">
        <v>0</v>
      </c>
      <c r="F1281" s="17">
        <v>1.9078173454320599E-3</v>
      </c>
      <c r="G1281" s="17">
        <v>0</v>
      </c>
      <c r="H1281" s="17">
        <v>0</v>
      </c>
      <c r="I1281" s="17">
        <v>0</v>
      </c>
      <c r="J1281" s="17">
        <v>0</v>
      </c>
      <c r="K1281" s="17">
        <v>0</v>
      </c>
      <c r="L1281" s="17">
        <v>5.7343922092184503E-3</v>
      </c>
      <c r="M1281" s="17">
        <v>1.5946390938416299E-3</v>
      </c>
      <c r="N1281" s="17">
        <v>0</v>
      </c>
      <c r="O1281" s="17">
        <v>0</v>
      </c>
      <c r="P1281" s="17" t="s">
        <v>107</v>
      </c>
      <c r="Q1281" s="17">
        <v>0</v>
      </c>
      <c r="R1281" s="17">
        <v>0</v>
      </c>
      <c r="S1281" s="17">
        <v>1</v>
      </c>
      <c r="T1281" s="17"/>
      <c r="U1281" s="17">
        <v>0</v>
      </c>
      <c r="V1281" s="17">
        <v>0</v>
      </c>
      <c r="W1281" s="17">
        <v>0</v>
      </c>
      <c r="X1281" s="17">
        <v>9.4291975884172194E-2</v>
      </c>
      <c r="Y1281" s="17"/>
      <c r="Z1281" s="17">
        <v>0</v>
      </c>
      <c r="AA1281" s="17">
        <v>0</v>
      </c>
      <c r="AB1281" s="17">
        <v>0</v>
      </c>
      <c r="AC1281" s="17">
        <v>0</v>
      </c>
      <c r="AD1281" s="17">
        <v>1.8539574267119701E-3</v>
      </c>
      <c r="AE1281" s="17">
        <v>7.7399733263213699E-3</v>
      </c>
      <c r="AF1281" s="17">
        <v>2.6776663198606302E-3</v>
      </c>
      <c r="AG1281" s="17">
        <v>6.9074818287170698E-3</v>
      </c>
      <c r="AH1281" s="17">
        <v>5.8870776944933197E-3</v>
      </c>
      <c r="AI1281" s="17">
        <v>4.1095529326121302E-2</v>
      </c>
      <c r="AJ1281" s="17"/>
      <c r="AK1281" s="17">
        <v>0</v>
      </c>
      <c r="AL1281" s="17">
        <v>0</v>
      </c>
      <c r="AM1281" s="17">
        <v>4.3140616710362302E-3</v>
      </c>
      <c r="AN1281" s="17">
        <v>8.5813253445883098E-4</v>
      </c>
      <c r="AO1281" s="17">
        <v>9.8327583844266299E-4</v>
      </c>
      <c r="AP1281" s="17">
        <v>5.3843461221987805E-4</v>
      </c>
      <c r="AQ1281" s="17">
        <v>0</v>
      </c>
      <c r="AR1281" s="17"/>
      <c r="AS1281" s="17">
        <v>1.6307665544672699E-3</v>
      </c>
      <c r="AT1281" s="17">
        <v>0</v>
      </c>
      <c r="AU1281" s="17"/>
      <c r="AV1281" s="17">
        <v>3.3726998945191101E-3</v>
      </c>
      <c r="AW1281" s="17">
        <v>1.7799427794535599E-3</v>
      </c>
      <c r="AX1281" s="17">
        <v>4.65826890528707E-4</v>
      </c>
      <c r="AY1281" s="17"/>
      <c r="AZ1281" s="17">
        <v>3.0169821806111498E-3</v>
      </c>
      <c r="BA1281" s="17">
        <v>5.3530851576127903E-4</v>
      </c>
      <c r="BB1281" s="17"/>
      <c r="BC1281" s="17">
        <v>9.3406936443479998E-4</v>
      </c>
      <c r="BD1281" s="17">
        <v>8.4401933417461105E-4</v>
      </c>
      <c r="BE1281" s="17"/>
      <c r="BF1281" s="17">
        <v>0</v>
      </c>
      <c r="BG1281" s="17">
        <v>9.4291975884172194E-2</v>
      </c>
      <c r="BH1281" s="17"/>
      <c r="BI1281" s="17">
        <v>2.2886759143373901E-3</v>
      </c>
      <c r="BJ1281" s="17">
        <v>0</v>
      </c>
      <c r="BK1281" s="17"/>
      <c r="BL1281" s="17">
        <v>0</v>
      </c>
      <c r="BM1281" s="17">
        <v>1.8786601821394901E-4</v>
      </c>
      <c r="BN1281" s="17">
        <v>2.3533626429343099E-3</v>
      </c>
      <c r="BO1281" s="17">
        <v>2.6226841102589401E-3</v>
      </c>
    </row>
    <row r="1282" spans="2:67" x14ac:dyDescent="0.35">
      <c r="B1282" t="s">
        <v>595</v>
      </c>
      <c r="C1282" s="17">
        <v>0.24785266765337499</v>
      </c>
      <c r="D1282" s="17">
        <v>0.54209425865875505</v>
      </c>
      <c r="E1282" s="17">
        <v>0.35188251295103301</v>
      </c>
      <c r="F1282" s="17">
        <v>0.92747824190392003</v>
      </c>
      <c r="G1282" s="17">
        <v>6.4489197112001601E-2</v>
      </c>
      <c r="H1282" s="17">
        <v>0</v>
      </c>
      <c r="I1282" s="17">
        <v>2.7017573656864202E-2</v>
      </c>
      <c r="J1282" s="17">
        <v>0.48445017291066</v>
      </c>
      <c r="K1282" s="17">
        <v>0</v>
      </c>
      <c r="L1282" s="17">
        <v>2.77286021016496E-2</v>
      </c>
      <c r="M1282" s="17">
        <v>0.273830996188347</v>
      </c>
      <c r="N1282" s="17">
        <v>0</v>
      </c>
      <c r="O1282" s="17">
        <v>0</v>
      </c>
      <c r="P1282" s="17" t="s">
        <v>107</v>
      </c>
      <c r="Q1282" s="17">
        <v>0</v>
      </c>
      <c r="R1282" s="17">
        <v>0</v>
      </c>
      <c r="S1282" s="17">
        <v>0</v>
      </c>
      <c r="T1282" s="17"/>
      <c r="U1282" s="17">
        <v>0.30104348601077302</v>
      </c>
      <c r="V1282" s="17">
        <v>0</v>
      </c>
      <c r="W1282" s="17">
        <v>0.240516784434258</v>
      </c>
      <c r="X1282" s="17">
        <v>9.6041141699240107E-2</v>
      </c>
      <c r="Y1282" s="17"/>
      <c r="Z1282" s="17">
        <v>0.260087139318043</v>
      </c>
      <c r="AA1282" s="17">
        <v>0.43122591151195599</v>
      </c>
      <c r="AB1282" s="17">
        <v>1.30680076848957E-2</v>
      </c>
      <c r="AC1282" s="17">
        <v>0</v>
      </c>
      <c r="AD1282" s="17">
        <v>3.4822291047354799E-2</v>
      </c>
      <c r="AE1282" s="17">
        <v>1.24855072634789E-2</v>
      </c>
      <c r="AF1282" s="17">
        <v>5.02937524748093E-2</v>
      </c>
      <c r="AG1282" s="17">
        <v>0.207992454128442</v>
      </c>
      <c r="AH1282" s="17">
        <v>0.39854079685680899</v>
      </c>
      <c r="AI1282" s="17">
        <v>0</v>
      </c>
      <c r="AJ1282" s="17"/>
      <c r="AK1282" s="17">
        <v>0.191803677883051</v>
      </c>
      <c r="AL1282" s="17">
        <v>7.7872156006686497E-4</v>
      </c>
      <c r="AM1282" s="17">
        <v>0.34172341246044702</v>
      </c>
      <c r="AN1282" s="17">
        <v>0.65856196114014998</v>
      </c>
      <c r="AO1282" s="17">
        <v>1.2080507477632901E-3</v>
      </c>
      <c r="AP1282" s="17">
        <v>1.7924032809871201E-2</v>
      </c>
      <c r="AQ1282" s="17">
        <v>0.29600872243808202</v>
      </c>
      <c r="AR1282" s="17"/>
      <c r="AS1282" s="17">
        <v>1.9173100818671601E-2</v>
      </c>
      <c r="AT1282" s="17">
        <v>0.50298519463817903</v>
      </c>
      <c r="AU1282" s="17"/>
      <c r="AV1282" s="17">
        <v>1.8747214509280501E-2</v>
      </c>
      <c r="AW1282" s="17">
        <v>1.1855296593485399E-2</v>
      </c>
      <c r="AX1282" s="17">
        <v>2.9822358030698999E-2</v>
      </c>
      <c r="AY1282" s="17"/>
      <c r="AZ1282" s="17">
        <v>2.8093713768715001E-2</v>
      </c>
      <c r="BA1282" s="17">
        <v>0.280929008054142</v>
      </c>
      <c r="BB1282" s="17"/>
      <c r="BC1282" s="17">
        <v>0.21740306794498701</v>
      </c>
      <c r="BD1282" s="17">
        <v>0.25440489547897199</v>
      </c>
      <c r="BE1282" s="17"/>
      <c r="BF1282" s="17">
        <v>0.249249968612341</v>
      </c>
      <c r="BG1282" s="17">
        <v>9.6041141699240107E-2</v>
      </c>
      <c r="BH1282" s="17"/>
      <c r="BI1282" s="17">
        <v>0.114347259800992</v>
      </c>
      <c r="BJ1282" s="17">
        <v>0.32821184461142799</v>
      </c>
      <c r="BK1282" s="17"/>
      <c r="BL1282" s="17">
        <v>0.596334883497176</v>
      </c>
      <c r="BM1282" s="17">
        <v>0.20488154540560999</v>
      </c>
      <c r="BN1282" s="17">
        <v>2.7526553208696201E-2</v>
      </c>
      <c r="BO1282" s="17">
        <v>8.9532431311584604E-3</v>
      </c>
    </row>
    <row r="1283" spans="2:67" x14ac:dyDescent="0.35">
      <c r="B1283" t="s">
        <v>596</v>
      </c>
      <c r="C1283" s="17">
        <v>0.31665973853361301</v>
      </c>
      <c r="D1283" s="17">
        <v>0.28307386882505797</v>
      </c>
      <c r="E1283" s="17">
        <v>0.419160688164741</v>
      </c>
      <c r="F1283" s="17">
        <v>3.8156346908641298E-3</v>
      </c>
      <c r="G1283" s="17">
        <v>0</v>
      </c>
      <c r="H1283" s="17">
        <v>0</v>
      </c>
      <c r="I1283" s="17">
        <v>0.41894727902940698</v>
      </c>
      <c r="J1283" s="17">
        <v>0.25777491354467003</v>
      </c>
      <c r="K1283" s="17">
        <v>0</v>
      </c>
      <c r="L1283" s="17">
        <v>7.64585627895793E-3</v>
      </c>
      <c r="M1283" s="17">
        <v>0.33676263460549699</v>
      </c>
      <c r="N1283" s="17">
        <v>0.30572322276547698</v>
      </c>
      <c r="O1283" s="17">
        <v>0</v>
      </c>
      <c r="P1283" s="17" t="s">
        <v>107</v>
      </c>
      <c r="Q1283" s="17">
        <v>0</v>
      </c>
      <c r="R1283" s="17">
        <v>0.99931055343992303</v>
      </c>
      <c r="S1283" s="17">
        <v>0</v>
      </c>
      <c r="T1283" s="17"/>
      <c r="U1283" s="17">
        <v>0.33481849450450901</v>
      </c>
      <c r="V1283" s="17">
        <v>0.27963002420979499</v>
      </c>
      <c r="W1283" s="17">
        <v>0.16963234552268799</v>
      </c>
      <c r="X1283" s="17">
        <v>0.17687363413312901</v>
      </c>
      <c r="Y1283" s="17"/>
      <c r="Z1283" s="17">
        <v>0.15337805618521</v>
      </c>
      <c r="AA1283" s="17">
        <v>0.53635623597532101</v>
      </c>
      <c r="AB1283" s="17">
        <v>0.49346599615755199</v>
      </c>
      <c r="AC1283" s="17">
        <v>0.16510231938603601</v>
      </c>
      <c r="AD1283" s="17">
        <v>0.81163112007335403</v>
      </c>
      <c r="AE1283" s="17">
        <v>2.7311463544258299E-2</v>
      </c>
      <c r="AF1283" s="17">
        <v>5.2787112317597397E-2</v>
      </c>
      <c r="AG1283" s="17">
        <v>6.9074818287170698E-3</v>
      </c>
      <c r="AH1283" s="17">
        <v>0.392832490217429</v>
      </c>
      <c r="AI1283" s="17">
        <v>0.10562165134663901</v>
      </c>
      <c r="AJ1283" s="17"/>
      <c r="AK1283" s="17">
        <v>0.191354631249635</v>
      </c>
      <c r="AL1283" s="17">
        <v>4.2840040826070999E-2</v>
      </c>
      <c r="AM1283" s="17">
        <v>0.56805712676459896</v>
      </c>
      <c r="AN1283" s="17">
        <v>0.31918490017026402</v>
      </c>
      <c r="AO1283" s="17">
        <v>0.77038622328467199</v>
      </c>
      <c r="AP1283" s="17">
        <v>0.34518020945205402</v>
      </c>
      <c r="AQ1283" s="17">
        <v>0.165810260209593</v>
      </c>
      <c r="AR1283" s="17"/>
      <c r="AS1283" s="17">
        <v>0.38232322423764997</v>
      </c>
      <c r="AT1283" s="17">
        <v>0.24340049954611301</v>
      </c>
      <c r="AU1283" s="17"/>
      <c r="AV1283" s="17">
        <v>0.47347657631531997</v>
      </c>
      <c r="AW1283" s="17">
        <v>0.36615174177877302</v>
      </c>
      <c r="AX1283" s="17">
        <v>0.355493775946775</v>
      </c>
      <c r="AY1283" s="17"/>
      <c r="AZ1283" s="17">
        <v>0.672457006994988</v>
      </c>
      <c r="BA1283" s="17">
        <v>0.26310801125578798</v>
      </c>
      <c r="BB1283" s="17"/>
      <c r="BC1283" s="17">
        <v>0.28305229117820302</v>
      </c>
      <c r="BD1283" s="17">
        <v>0.32389148061949402</v>
      </c>
      <c r="BE1283" s="17"/>
      <c r="BF1283" s="17">
        <v>0.31794635532045601</v>
      </c>
      <c r="BG1283" s="17">
        <v>0.17687363413312901</v>
      </c>
      <c r="BH1283" s="17"/>
      <c r="BI1283" s="17">
        <v>0.33847329944544402</v>
      </c>
      <c r="BJ1283" s="17">
        <v>0.30352978500141298</v>
      </c>
      <c r="BK1283" s="17"/>
      <c r="BL1283" s="17">
        <v>6.13780451776461E-3</v>
      </c>
      <c r="BM1283" s="17">
        <v>0.41042925072729203</v>
      </c>
      <c r="BN1283" s="17">
        <v>0.400863819788005</v>
      </c>
      <c r="BO1283" s="17">
        <v>0.71986981726336796</v>
      </c>
    </row>
    <row r="1284" spans="2:67" x14ac:dyDescent="0.35">
      <c r="B1284" t="s">
        <v>597</v>
      </c>
      <c r="C1284" s="17">
        <v>0.253224416439638</v>
      </c>
      <c r="D1284" s="17">
        <v>9.2253909623968997E-2</v>
      </c>
      <c r="E1284" s="17">
        <v>9.8967280172205893E-2</v>
      </c>
      <c r="F1284" s="17">
        <v>6.2982671368919302E-2</v>
      </c>
      <c r="G1284" s="17">
        <v>0.93551080288799804</v>
      </c>
      <c r="H1284" s="17">
        <v>1</v>
      </c>
      <c r="I1284" s="17">
        <v>0.39192970537254301</v>
      </c>
      <c r="J1284" s="17">
        <v>0.25582797282226299</v>
      </c>
      <c r="K1284" s="17">
        <v>0</v>
      </c>
      <c r="L1284" s="17">
        <v>0.92542815509930598</v>
      </c>
      <c r="M1284" s="17">
        <v>3.4564276702491799E-2</v>
      </c>
      <c r="N1284" s="17">
        <v>0.69427677723452297</v>
      </c>
      <c r="O1284" s="17">
        <v>1</v>
      </c>
      <c r="P1284" s="17" t="s">
        <v>107</v>
      </c>
      <c r="Q1284" s="17">
        <v>0.99793450841191</v>
      </c>
      <c r="R1284" s="17">
        <v>6.8944656007692996E-4</v>
      </c>
      <c r="S1284" s="17">
        <v>0</v>
      </c>
      <c r="T1284" s="17"/>
      <c r="U1284" s="17">
        <v>0.19757627785744999</v>
      </c>
      <c r="V1284" s="17">
        <v>0.50668270059676701</v>
      </c>
      <c r="W1284" s="17">
        <v>0.31484890895696799</v>
      </c>
      <c r="X1284" s="17">
        <v>0.23456871881534599</v>
      </c>
      <c r="Y1284" s="17"/>
      <c r="Z1284" s="17">
        <v>0.37015236656261302</v>
      </c>
      <c r="AA1284" s="17">
        <v>3.2417852512723201E-2</v>
      </c>
      <c r="AB1284" s="17">
        <v>0</v>
      </c>
      <c r="AC1284" s="17">
        <v>0.6749253594022</v>
      </c>
      <c r="AD1284" s="17">
        <v>7.3638551111005604E-2</v>
      </c>
      <c r="AE1284" s="17">
        <v>0.62583916855898702</v>
      </c>
      <c r="AF1284" s="17">
        <v>0.25000645861710702</v>
      </c>
      <c r="AG1284" s="17">
        <v>0.75876190934446797</v>
      </c>
      <c r="AH1284" s="17">
        <v>3.0971243828843201E-2</v>
      </c>
      <c r="AI1284" s="17">
        <v>0.54283258211604701</v>
      </c>
      <c r="AJ1284" s="17"/>
      <c r="AK1284" s="17">
        <v>0.61147114882341602</v>
      </c>
      <c r="AL1284" s="17">
        <v>1.28709107134786E-2</v>
      </c>
      <c r="AM1284" s="17">
        <v>8.4508849712964396E-3</v>
      </c>
      <c r="AN1284" s="17">
        <v>1.4528735002417701E-2</v>
      </c>
      <c r="AO1284" s="17">
        <v>0.22319512888103701</v>
      </c>
      <c r="AP1284" s="17">
        <v>0.52118399778161795</v>
      </c>
      <c r="AQ1284" s="17">
        <v>0.205422992149245</v>
      </c>
      <c r="AR1284" s="17"/>
      <c r="AS1284" s="17">
        <v>0.45345650412955801</v>
      </c>
      <c r="AT1284" s="17">
        <v>2.9830086885488299E-2</v>
      </c>
      <c r="AU1284" s="17"/>
      <c r="AV1284" s="17">
        <v>0.34179291312453403</v>
      </c>
      <c r="AW1284" s="17">
        <v>0.559383874893847</v>
      </c>
      <c r="AX1284" s="17">
        <v>0.36374133296782002</v>
      </c>
      <c r="AY1284" s="17"/>
      <c r="AZ1284" s="17">
        <v>0.24894051594673</v>
      </c>
      <c r="BA1284" s="17">
        <v>0.25386919449505602</v>
      </c>
      <c r="BB1284" s="17"/>
      <c r="BC1284" s="17">
        <v>0.25651383841887498</v>
      </c>
      <c r="BD1284" s="17">
        <v>0.25251658965607099</v>
      </c>
      <c r="BE1284" s="17"/>
      <c r="BF1284" s="17">
        <v>0.25339612688136398</v>
      </c>
      <c r="BG1284" s="17">
        <v>0.23456871881534599</v>
      </c>
      <c r="BH1284" s="17"/>
      <c r="BI1284" s="17">
        <v>0.48803082840946699</v>
      </c>
      <c r="BJ1284" s="17">
        <v>0.11189044118050601</v>
      </c>
      <c r="BK1284" s="17"/>
      <c r="BL1284" s="17">
        <v>4.5165148295749401E-3</v>
      </c>
      <c r="BM1284" s="17">
        <v>0.34394177261444397</v>
      </c>
      <c r="BN1284" s="17">
        <v>0.39067012909441801</v>
      </c>
      <c r="BO1284" s="17">
        <v>0.19743865045984099</v>
      </c>
    </row>
    <row r="1285" spans="2:67" x14ac:dyDescent="0.35">
      <c r="B1285" t="s">
        <v>598</v>
      </c>
      <c r="C1285" s="17">
        <v>4.6699331020774698E-2</v>
      </c>
      <c r="D1285" s="17">
        <v>8.0178263304533908E-3</v>
      </c>
      <c r="E1285" s="17">
        <v>3.1689104958497499E-2</v>
      </c>
      <c r="F1285" s="17">
        <v>1.9078173454320599E-3</v>
      </c>
      <c r="G1285" s="17">
        <v>0</v>
      </c>
      <c r="H1285" s="17">
        <v>0</v>
      </c>
      <c r="I1285" s="17">
        <v>5.4035147313728299E-2</v>
      </c>
      <c r="J1285" s="17">
        <v>0</v>
      </c>
      <c r="K1285" s="17">
        <v>0</v>
      </c>
      <c r="L1285" s="17">
        <v>0</v>
      </c>
      <c r="M1285" s="17">
        <v>0.25734617738402199</v>
      </c>
      <c r="N1285" s="17">
        <v>0</v>
      </c>
      <c r="O1285" s="17">
        <v>0</v>
      </c>
      <c r="P1285" s="17" t="s">
        <v>107</v>
      </c>
      <c r="Q1285" s="17">
        <v>0</v>
      </c>
      <c r="R1285" s="17">
        <v>0</v>
      </c>
      <c r="S1285" s="17">
        <v>0</v>
      </c>
      <c r="T1285" s="17"/>
      <c r="U1285" s="17">
        <v>5.1063258994939603E-2</v>
      </c>
      <c r="V1285" s="17">
        <v>0</v>
      </c>
      <c r="W1285" s="17">
        <v>0.120538856987519</v>
      </c>
      <c r="X1285" s="17">
        <v>0.11228186627480501</v>
      </c>
      <c r="Y1285" s="17"/>
      <c r="Z1285" s="17">
        <v>0</v>
      </c>
      <c r="AA1285" s="17">
        <v>0</v>
      </c>
      <c r="AB1285" s="17">
        <v>0.49346599615755199</v>
      </c>
      <c r="AC1285" s="17">
        <v>0</v>
      </c>
      <c r="AD1285" s="17">
        <v>2.4004656967207701E-3</v>
      </c>
      <c r="AE1285" s="17">
        <v>0</v>
      </c>
      <c r="AF1285" s="17">
        <v>0.100587504949619</v>
      </c>
      <c r="AG1285" s="17">
        <v>0</v>
      </c>
      <c r="AH1285" s="17">
        <v>0.147745723621025</v>
      </c>
      <c r="AI1285" s="17">
        <v>0.10240592995202399</v>
      </c>
      <c r="AJ1285" s="17"/>
      <c r="AK1285" s="17">
        <v>0</v>
      </c>
      <c r="AL1285" s="17">
        <v>1.07014958733856E-2</v>
      </c>
      <c r="AM1285" s="17">
        <v>0</v>
      </c>
      <c r="AN1285" s="17">
        <v>0</v>
      </c>
      <c r="AO1285" s="17">
        <v>2.4713831217170602E-3</v>
      </c>
      <c r="AP1285" s="17">
        <v>2.3047009618758201E-2</v>
      </c>
      <c r="AQ1285" s="17">
        <v>0.239631807002886</v>
      </c>
      <c r="AR1285" s="17"/>
      <c r="AS1285" s="17">
        <v>8.8353666662133803E-2</v>
      </c>
      <c r="AT1285" s="17">
        <v>2.2654790703506401E-4</v>
      </c>
      <c r="AU1285" s="17"/>
      <c r="AV1285" s="17">
        <v>2.9103995665042098E-2</v>
      </c>
      <c r="AW1285" s="17">
        <v>7.6372204267889697E-3</v>
      </c>
      <c r="AX1285" s="17">
        <v>0.235649021172854</v>
      </c>
      <c r="AY1285" s="17"/>
      <c r="AZ1285" s="17">
        <v>2.4566289790771599E-2</v>
      </c>
      <c r="BA1285" s="17">
        <v>5.0030617381975798E-2</v>
      </c>
      <c r="BB1285" s="17"/>
      <c r="BC1285" s="17">
        <v>0.22688313947432301</v>
      </c>
      <c r="BD1285" s="17">
        <v>7.9268882045209592E-3</v>
      </c>
      <c r="BE1285" s="17"/>
      <c r="BF1285" s="17">
        <v>4.6095697411100402E-2</v>
      </c>
      <c r="BG1285" s="17">
        <v>0.11228186627480501</v>
      </c>
      <c r="BH1285" s="17"/>
      <c r="BI1285" s="17">
        <v>9.6411631347051996E-3</v>
      </c>
      <c r="BJ1285" s="17">
        <v>6.9005272920826005E-2</v>
      </c>
      <c r="BK1285" s="17"/>
      <c r="BL1285" s="17">
        <v>0</v>
      </c>
      <c r="BM1285" s="17">
        <v>5.3910351587125498E-3</v>
      </c>
      <c r="BN1285" s="17">
        <v>0.163245557151696</v>
      </c>
      <c r="BO1285" s="17">
        <v>2.89446304300395E-2</v>
      </c>
    </row>
    <row r="1286" spans="2:67" x14ac:dyDescent="0.35">
      <c r="B1286" t="s">
        <v>599</v>
      </c>
      <c r="C1286" s="17">
        <v>1.62486235031233E-2</v>
      </c>
      <c r="D1286" s="17">
        <v>0</v>
      </c>
      <c r="E1286" s="17">
        <v>9.6966680916156303E-2</v>
      </c>
      <c r="F1286" s="17">
        <v>1.9078173454320599E-3</v>
      </c>
      <c r="G1286" s="17">
        <v>0</v>
      </c>
      <c r="H1286" s="17">
        <v>0</v>
      </c>
      <c r="I1286" s="17">
        <v>5.4035147313728299E-2</v>
      </c>
      <c r="J1286" s="17">
        <v>0</v>
      </c>
      <c r="K1286" s="17">
        <v>0</v>
      </c>
      <c r="L1286" s="17">
        <v>0</v>
      </c>
      <c r="M1286" s="17">
        <v>1.0630927292277501E-3</v>
      </c>
      <c r="N1286" s="17">
        <v>0</v>
      </c>
      <c r="O1286" s="17">
        <v>0</v>
      </c>
      <c r="P1286" s="17" t="s">
        <v>107</v>
      </c>
      <c r="Q1286" s="17">
        <v>0</v>
      </c>
      <c r="R1286" s="17">
        <v>0</v>
      </c>
      <c r="S1286" s="17">
        <v>0</v>
      </c>
      <c r="T1286" s="17"/>
      <c r="U1286" s="17">
        <v>0</v>
      </c>
      <c r="V1286" s="17">
        <v>8.7093806200795099E-2</v>
      </c>
      <c r="W1286" s="17">
        <v>3.2744467065044101E-2</v>
      </c>
      <c r="X1286" s="17">
        <v>7.4385870068908899E-2</v>
      </c>
      <c r="Y1286" s="17"/>
      <c r="Z1286" s="17">
        <v>0</v>
      </c>
      <c r="AA1286" s="17">
        <v>0</v>
      </c>
      <c r="AB1286" s="17">
        <v>0</v>
      </c>
      <c r="AC1286" s="17">
        <v>3.5878620223262899E-3</v>
      </c>
      <c r="AD1286" s="17">
        <v>0</v>
      </c>
      <c r="AE1286" s="17">
        <v>4.20262787904934E-2</v>
      </c>
      <c r="AF1286" s="17">
        <v>0.46092114661244299</v>
      </c>
      <c r="AG1286" s="17">
        <v>0</v>
      </c>
      <c r="AH1286" s="17">
        <v>6.5010988480268201E-3</v>
      </c>
      <c r="AI1286" s="17">
        <v>1.43346996357637E-2</v>
      </c>
      <c r="AJ1286" s="17"/>
      <c r="AK1286" s="17">
        <v>0</v>
      </c>
      <c r="AL1286" s="17">
        <v>2.2154623484286901E-3</v>
      </c>
      <c r="AM1286" s="17">
        <v>0</v>
      </c>
      <c r="AN1286" s="17">
        <v>0</v>
      </c>
      <c r="AO1286" s="17">
        <v>9.3301673034539402E-4</v>
      </c>
      <c r="AP1286" s="17">
        <v>9.1795878205994594E-2</v>
      </c>
      <c r="AQ1286" s="17">
        <v>1.0569532960197499E-2</v>
      </c>
      <c r="AR1286" s="17"/>
      <c r="AS1286" s="17">
        <v>4.2321586886223499E-3</v>
      </c>
      <c r="AT1286" s="17">
        <v>2.96551165972949E-2</v>
      </c>
      <c r="AU1286" s="17"/>
      <c r="AV1286" s="17">
        <v>2.25630048658683E-3</v>
      </c>
      <c r="AW1286" s="17">
        <v>7.6372204267889697E-3</v>
      </c>
      <c r="AX1286" s="17">
        <v>4.65826890528707E-4</v>
      </c>
      <c r="AY1286" s="17"/>
      <c r="AZ1286" s="17">
        <v>1.64275245657503E-2</v>
      </c>
      <c r="BA1286" s="17">
        <v>1.6221696762069499E-2</v>
      </c>
      <c r="BB1286" s="17"/>
      <c r="BC1286" s="17">
        <v>0</v>
      </c>
      <c r="BD1286" s="17">
        <v>1.9745046578119499E-2</v>
      </c>
      <c r="BE1286" s="17"/>
      <c r="BF1286" s="17">
        <v>1.5713517687754901E-2</v>
      </c>
      <c r="BG1286" s="17">
        <v>7.4385870068908899E-2</v>
      </c>
      <c r="BH1286" s="17"/>
      <c r="BI1286" s="17">
        <v>5.9395623670169297E-3</v>
      </c>
      <c r="BJ1286" s="17">
        <v>2.24538228387469E-2</v>
      </c>
      <c r="BK1286" s="17"/>
      <c r="BL1286" s="17">
        <v>5.2768765285213702E-2</v>
      </c>
      <c r="BM1286" s="17">
        <v>5.4952300428002805E-4</v>
      </c>
      <c r="BN1286" s="17">
        <v>0</v>
      </c>
      <c r="BO1286" s="17">
        <v>3.1077163959268E-2</v>
      </c>
    </row>
    <row r="1287" spans="2:67" x14ac:dyDescent="0.35">
      <c r="B1287" t="s">
        <v>600</v>
      </c>
      <c r="C1287" s="17">
        <v>1.42733820825557E-2</v>
      </c>
      <c r="D1287" s="17">
        <v>5.5270680043264999E-4</v>
      </c>
      <c r="E1287" s="17">
        <v>0</v>
      </c>
      <c r="F1287" s="17">
        <v>0</v>
      </c>
      <c r="G1287" s="17">
        <v>0</v>
      </c>
      <c r="H1287" s="17">
        <v>0</v>
      </c>
      <c r="I1287" s="17">
        <v>0</v>
      </c>
      <c r="J1287" s="17">
        <v>0</v>
      </c>
      <c r="K1287" s="17">
        <v>0</v>
      </c>
      <c r="L1287" s="17">
        <v>2.77286021016496E-2</v>
      </c>
      <c r="M1287" s="17">
        <v>7.7290271763019405E-2</v>
      </c>
      <c r="N1287" s="17">
        <v>0</v>
      </c>
      <c r="O1287" s="17">
        <v>0</v>
      </c>
      <c r="P1287" s="17" t="s">
        <v>107</v>
      </c>
      <c r="Q1287" s="17">
        <v>0</v>
      </c>
      <c r="R1287" s="17">
        <v>0</v>
      </c>
      <c r="S1287" s="17">
        <v>0</v>
      </c>
      <c r="T1287" s="17"/>
      <c r="U1287" s="17">
        <v>0</v>
      </c>
      <c r="V1287" s="17">
        <v>6.7265368152169602E-2</v>
      </c>
      <c r="W1287" s="17">
        <v>7.1139411525827798E-2</v>
      </c>
      <c r="X1287" s="17">
        <v>7.9979318802214198E-3</v>
      </c>
      <c r="Y1287" s="17"/>
      <c r="Z1287" s="17">
        <v>0</v>
      </c>
      <c r="AA1287" s="17">
        <v>0</v>
      </c>
      <c r="AB1287" s="17">
        <v>0</v>
      </c>
      <c r="AC1287" s="17">
        <v>0</v>
      </c>
      <c r="AD1287" s="17">
        <v>4.8759231113123198E-2</v>
      </c>
      <c r="AE1287" s="17">
        <v>0.27941762396030001</v>
      </c>
      <c r="AF1287" s="17">
        <v>3.8843494429128003E-2</v>
      </c>
      <c r="AG1287" s="17">
        <v>0</v>
      </c>
      <c r="AH1287" s="17">
        <v>5.7339736423813901E-3</v>
      </c>
      <c r="AI1287" s="17">
        <v>0</v>
      </c>
      <c r="AJ1287" s="17"/>
      <c r="AK1287" s="17">
        <v>0</v>
      </c>
      <c r="AL1287" s="17">
        <v>0</v>
      </c>
      <c r="AM1287" s="17">
        <v>0</v>
      </c>
      <c r="AN1287" s="17">
        <v>0</v>
      </c>
      <c r="AO1287" s="17">
        <v>0</v>
      </c>
      <c r="AP1287" s="17">
        <v>0</v>
      </c>
      <c r="AQ1287" s="17">
        <v>8.1666152422281701E-2</v>
      </c>
      <c r="AR1287" s="17"/>
      <c r="AS1287" s="17">
        <v>2.47918211872225E-2</v>
      </c>
      <c r="AT1287" s="17">
        <v>2.53820177827786E-3</v>
      </c>
      <c r="AU1287" s="17"/>
      <c r="AV1287" s="17">
        <v>7.5130315892877003E-4</v>
      </c>
      <c r="AW1287" s="17">
        <v>4.2837992781264898E-2</v>
      </c>
      <c r="AX1287" s="17">
        <v>1.22512851086766E-2</v>
      </c>
      <c r="AY1287" s="17"/>
      <c r="AZ1287" s="17">
        <v>5.5757605737700696E-4</v>
      </c>
      <c r="BA1287" s="17">
        <v>1.6337774276549401E-2</v>
      </c>
      <c r="BB1287" s="17"/>
      <c r="BC1287" s="17">
        <v>1.2283050128324299E-2</v>
      </c>
      <c r="BD1287" s="17">
        <v>1.47016671351536E-2</v>
      </c>
      <c r="BE1287" s="17"/>
      <c r="BF1287" s="17">
        <v>1.4331142470184801E-2</v>
      </c>
      <c r="BG1287" s="17">
        <v>7.9979318802214198E-3</v>
      </c>
      <c r="BH1287" s="17"/>
      <c r="BI1287" s="17">
        <v>3.7986587823316299E-2</v>
      </c>
      <c r="BJ1287" s="17">
        <v>0</v>
      </c>
      <c r="BK1287" s="17"/>
      <c r="BL1287" s="17">
        <v>0</v>
      </c>
      <c r="BM1287" s="17">
        <v>3.0166082524198799E-2</v>
      </c>
      <c r="BN1287" s="17">
        <v>8.5992164190422694E-3</v>
      </c>
      <c r="BO1287" s="17">
        <v>0</v>
      </c>
    </row>
    <row r="1288" spans="2:67" x14ac:dyDescent="0.35">
      <c r="B1288" t="s">
        <v>83</v>
      </c>
      <c r="C1288" s="17">
        <v>0</v>
      </c>
      <c r="D1288" s="17">
        <v>0</v>
      </c>
      <c r="E1288" s="17">
        <v>0</v>
      </c>
      <c r="F1288" s="17">
        <v>0</v>
      </c>
      <c r="G1288" s="17">
        <v>0</v>
      </c>
      <c r="H1288" s="17">
        <v>0</v>
      </c>
      <c r="I1288" s="17">
        <v>0</v>
      </c>
      <c r="J1288" s="17">
        <v>0</v>
      </c>
      <c r="K1288" s="17">
        <v>0</v>
      </c>
      <c r="L1288" s="17">
        <v>0</v>
      </c>
      <c r="M1288" s="17">
        <v>0</v>
      </c>
      <c r="N1288" s="17">
        <v>0</v>
      </c>
      <c r="O1288" s="17">
        <v>0</v>
      </c>
      <c r="P1288" s="17" t="s">
        <v>107</v>
      </c>
      <c r="Q1288" s="17">
        <v>0</v>
      </c>
      <c r="R1288" s="17">
        <v>0</v>
      </c>
      <c r="S1288" s="17">
        <v>0</v>
      </c>
      <c r="T1288" s="17"/>
      <c r="U1288" s="17">
        <v>0</v>
      </c>
      <c r="V1288" s="17">
        <v>0</v>
      </c>
      <c r="W1288" s="17">
        <v>0</v>
      </c>
      <c r="X1288" s="17">
        <v>0</v>
      </c>
      <c r="Y1288" s="17"/>
      <c r="Z1288" s="17">
        <v>0</v>
      </c>
      <c r="AA1288" s="17">
        <v>0</v>
      </c>
      <c r="AB1288" s="17">
        <v>0</v>
      </c>
      <c r="AC1288" s="17">
        <v>0</v>
      </c>
      <c r="AD1288" s="17">
        <v>0</v>
      </c>
      <c r="AE1288" s="17">
        <v>0</v>
      </c>
      <c r="AF1288" s="17">
        <v>0</v>
      </c>
      <c r="AG1288" s="17">
        <v>0</v>
      </c>
      <c r="AH1288" s="17">
        <v>0</v>
      </c>
      <c r="AI1288" s="17">
        <v>0</v>
      </c>
      <c r="AJ1288" s="17"/>
      <c r="AK1288" s="17">
        <v>0</v>
      </c>
      <c r="AL1288" s="17">
        <v>0</v>
      </c>
      <c r="AM1288" s="17">
        <v>0</v>
      </c>
      <c r="AN1288" s="17">
        <v>0</v>
      </c>
      <c r="AO1288" s="17">
        <v>0</v>
      </c>
      <c r="AP1288" s="17">
        <v>0</v>
      </c>
      <c r="AQ1288" s="17">
        <v>0</v>
      </c>
      <c r="AR1288" s="17"/>
      <c r="AS1288" s="17">
        <v>0</v>
      </c>
      <c r="AT1288" s="17">
        <v>0</v>
      </c>
      <c r="AU1288" s="17"/>
      <c r="AV1288" s="17">
        <v>0</v>
      </c>
      <c r="AW1288" s="17">
        <v>0</v>
      </c>
      <c r="AX1288" s="17">
        <v>0</v>
      </c>
      <c r="AY1288" s="17"/>
      <c r="AZ1288" s="17">
        <v>0</v>
      </c>
      <c r="BA1288" s="17">
        <v>0</v>
      </c>
      <c r="BB1288" s="17"/>
      <c r="BC1288" s="17">
        <v>0</v>
      </c>
      <c r="BD1288" s="17">
        <v>0</v>
      </c>
      <c r="BE1288" s="17"/>
      <c r="BF1288" s="17">
        <v>0</v>
      </c>
      <c r="BG1288" s="17">
        <v>0</v>
      </c>
      <c r="BH1288" s="17"/>
      <c r="BI1288" s="17">
        <v>0</v>
      </c>
      <c r="BJ1288" s="17">
        <v>0</v>
      </c>
      <c r="BK1288" s="17"/>
      <c r="BL1288" s="17">
        <v>0</v>
      </c>
      <c r="BM1288" s="17">
        <v>0</v>
      </c>
      <c r="BN1288" s="17">
        <v>0</v>
      </c>
      <c r="BO1288" s="17">
        <v>0</v>
      </c>
    </row>
    <row r="1289" spans="2:67" x14ac:dyDescent="0.35">
      <c r="C1289" s="17"/>
      <c r="D1289" s="17"/>
      <c r="E1289" s="17"/>
      <c r="F1289" s="17"/>
      <c r="G1289" s="17"/>
      <c r="H1289" s="17"/>
      <c r="I1289" s="17"/>
      <c r="J1289" s="17"/>
      <c r="K1289" s="17"/>
      <c r="L1289" s="17"/>
      <c r="M1289" s="17"/>
      <c r="N1289" s="17"/>
      <c r="O1289" s="17"/>
      <c r="P1289" s="17"/>
      <c r="Q1289" s="17"/>
      <c r="R1289" s="17"/>
      <c r="S1289" s="17"/>
      <c r="T1289" s="17"/>
      <c r="U1289" s="17"/>
      <c r="V1289" s="17"/>
      <c r="W1289" s="17"/>
      <c r="X1289" s="17"/>
      <c r="Y1289" s="17"/>
      <c r="Z1289" s="17"/>
      <c r="AA1289" s="17"/>
      <c r="AB1289" s="17"/>
      <c r="AC1289" s="17"/>
      <c r="AD1289" s="17"/>
      <c r="AE1289" s="17"/>
      <c r="AF1289" s="17"/>
      <c r="AG1289" s="17"/>
      <c r="AH1289" s="17"/>
      <c r="AI1289" s="17"/>
      <c r="AJ1289" s="17"/>
      <c r="AK1289" s="17"/>
      <c r="AL1289" s="17"/>
      <c r="AM1289" s="17"/>
      <c r="AN1289" s="17"/>
      <c r="AO1289" s="17"/>
      <c r="AP1289" s="17"/>
      <c r="AQ1289" s="17"/>
      <c r="AR1289" s="17"/>
      <c r="AS1289" s="17"/>
      <c r="AT1289" s="17"/>
      <c r="AU1289" s="17"/>
      <c r="AV1289" s="17"/>
      <c r="AW1289" s="17"/>
      <c r="AX1289" s="17"/>
      <c r="AY1289" s="17"/>
      <c r="AZ1289" s="17"/>
      <c r="BA1289" s="17"/>
      <c r="BB1289" s="17"/>
      <c r="BC1289" s="17"/>
      <c r="BD1289" s="17"/>
      <c r="BE1289" s="17"/>
      <c r="BF1289" s="17"/>
      <c r="BG1289" s="17"/>
      <c r="BH1289" s="17"/>
      <c r="BI1289" s="17"/>
      <c r="BJ1289" s="17"/>
      <c r="BK1289" s="17"/>
      <c r="BL1289" s="17"/>
      <c r="BM1289" s="17"/>
      <c r="BN1289" s="17"/>
      <c r="BO1289" s="17"/>
    </row>
    <row r="1290" spans="2:67" x14ac:dyDescent="0.35">
      <c r="B1290" s="6" t="s">
        <v>611</v>
      </c>
      <c r="C1290" s="17"/>
      <c r="D1290" s="17"/>
      <c r="E1290" s="17"/>
      <c r="F1290" s="17"/>
      <c r="G1290" s="17"/>
      <c r="H1290" s="17"/>
      <c r="I1290" s="17"/>
      <c r="J1290" s="17"/>
      <c r="K1290" s="17"/>
      <c r="L1290" s="17"/>
      <c r="M1290" s="17"/>
      <c r="N1290" s="17"/>
      <c r="O1290" s="17"/>
      <c r="P1290" s="17"/>
      <c r="Q1290" s="17"/>
      <c r="R1290" s="17"/>
      <c r="S1290" s="17"/>
      <c r="T1290" s="17"/>
      <c r="U1290" s="17"/>
      <c r="V1290" s="17"/>
      <c r="W1290" s="17"/>
      <c r="X1290" s="17"/>
      <c r="Y1290" s="17"/>
      <c r="Z1290" s="17"/>
      <c r="AA1290" s="17"/>
      <c r="AB1290" s="17"/>
      <c r="AC1290" s="17"/>
      <c r="AD1290" s="17"/>
      <c r="AE1290" s="17"/>
      <c r="AF1290" s="17"/>
      <c r="AG1290" s="17"/>
      <c r="AH1290" s="17"/>
      <c r="AI1290" s="17"/>
      <c r="AJ1290" s="17"/>
      <c r="AK1290" s="17"/>
      <c r="AL1290" s="17"/>
      <c r="AM1290" s="17"/>
      <c r="AN1290" s="17"/>
      <c r="AO1290" s="17"/>
      <c r="AP1290" s="17"/>
      <c r="AQ1290" s="17"/>
      <c r="AR1290" s="17"/>
      <c r="AS1290" s="17"/>
      <c r="AT1290" s="17"/>
      <c r="AU1290" s="17"/>
      <c r="AV1290" s="17"/>
      <c r="AW1290" s="17"/>
      <c r="AX1290" s="17"/>
      <c r="AY1290" s="17"/>
      <c r="AZ1290" s="17"/>
      <c r="BA1290" s="17"/>
      <c r="BB1290" s="17"/>
      <c r="BC1290" s="17"/>
      <c r="BD1290" s="17"/>
      <c r="BE1290" s="17"/>
      <c r="BF1290" s="17"/>
      <c r="BG1290" s="17"/>
      <c r="BH1290" s="17"/>
      <c r="BI1290" s="17"/>
      <c r="BJ1290" s="17"/>
      <c r="BK1290" s="17"/>
      <c r="BL1290" s="17"/>
      <c r="BM1290" s="17"/>
      <c r="BN1290" s="17"/>
      <c r="BO1290" s="17"/>
    </row>
    <row r="1291" spans="2:67" x14ac:dyDescent="0.35">
      <c r="B1291" s="24" t="s">
        <v>725</v>
      </c>
      <c r="C1291" s="17"/>
      <c r="D1291" s="17"/>
      <c r="E1291" s="17"/>
      <c r="F1291" s="17"/>
      <c r="G1291" s="17"/>
      <c r="H1291" s="17"/>
      <c r="I1291" s="17"/>
      <c r="J1291" s="17"/>
      <c r="K1291" s="17"/>
      <c r="L1291" s="17"/>
      <c r="M1291" s="17"/>
      <c r="N1291" s="17"/>
      <c r="O1291" s="17"/>
      <c r="P1291" s="17"/>
      <c r="Q1291" s="17"/>
      <c r="R1291" s="17"/>
      <c r="S1291" s="17"/>
      <c r="T1291" s="17"/>
      <c r="U1291" s="17"/>
      <c r="V1291" s="17"/>
      <c r="W1291" s="17"/>
      <c r="X1291" s="17"/>
      <c r="Y1291" s="17"/>
      <c r="Z1291" s="17"/>
      <c r="AA1291" s="17"/>
      <c r="AB1291" s="17"/>
      <c r="AC1291" s="17"/>
      <c r="AD1291" s="17"/>
      <c r="AE1291" s="17"/>
      <c r="AF1291" s="17"/>
      <c r="AG1291" s="17"/>
      <c r="AH1291" s="17"/>
      <c r="AI1291" s="17"/>
      <c r="AJ1291" s="17"/>
      <c r="AK1291" s="17"/>
      <c r="AL1291" s="17"/>
      <c r="AM1291" s="17"/>
      <c r="AN1291" s="17"/>
      <c r="AO1291" s="17"/>
      <c r="AP1291" s="17"/>
      <c r="AQ1291" s="17"/>
      <c r="AR1291" s="17"/>
      <c r="AS1291" s="17"/>
      <c r="AT1291" s="17"/>
      <c r="AU1291" s="17"/>
      <c r="AV1291" s="17"/>
      <c r="AW1291" s="17"/>
      <c r="AX1291" s="17"/>
      <c r="AY1291" s="17"/>
      <c r="AZ1291" s="17"/>
      <c r="BA1291" s="17"/>
      <c r="BB1291" s="17"/>
      <c r="BC1291" s="17"/>
      <c r="BD1291" s="17"/>
      <c r="BE1291" s="17"/>
      <c r="BF1291" s="17"/>
      <c r="BG1291" s="17"/>
      <c r="BH1291" s="17"/>
      <c r="BI1291" s="17"/>
      <c r="BJ1291" s="17"/>
      <c r="BK1291" s="17"/>
      <c r="BL1291" s="17"/>
      <c r="BM1291" s="17"/>
      <c r="BN1291" s="17"/>
      <c r="BO1291" s="17"/>
    </row>
    <row r="1292" spans="2:67" x14ac:dyDescent="0.35">
      <c r="B1292" t="s">
        <v>602</v>
      </c>
      <c r="C1292" s="17">
        <v>0.430794874887236</v>
      </c>
      <c r="D1292" s="17">
        <v>0.35818671218725501</v>
      </c>
      <c r="E1292" s="17">
        <v>0.18826068058315701</v>
      </c>
      <c r="F1292" s="17">
        <v>0.95896957758837997</v>
      </c>
      <c r="G1292" s="17">
        <v>0</v>
      </c>
      <c r="H1292" s="17">
        <v>1</v>
      </c>
      <c r="I1292" s="17">
        <v>8.1052720970592504E-2</v>
      </c>
      <c r="J1292" s="17">
        <v>0.12840072159173299</v>
      </c>
      <c r="K1292" s="17">
        <v>0</v>
      </c>
      <c r="L1292" s="17">
        <v>0.95889114941017395</v>
      </c>
      <c r="M1292" s="17">
        <v>0.81989834947119999</v>
      </c>
      <c r="N1292" s="17">
        <v>0.38855355446904599</v>
      </c>
      <c r="O1292" s="17">
        <v>0</v>
      </c>
      <c r="P1292" s="17" t="s">
        <v>107</v>
      </c>
      <c r="Q1292" s="17">
        <v>0</v>
      </c>
      <c r="R1292" s="17">
        <v>0.33310351781330799</v>
      </c>
      <c r="S1292" s="17">
        <v>0</v>
      </c>
      <c r="T1292" s="17"/>
      <c r="U1292" s="17">
        <v>0.41913292811657299</v>
      </c>
      <c r="V1292" s="17">
        <v>0.53114108186914699</v>
      </c>
      <c r="W1292" s="17">
        <v>0.29784389246558601</v>
      </c>
      <c r="X1292" s="17">
        <v>0.35216252758852301</v>
      </c>
      <c r="Y1292" s="17"/>
      <c r="Z1292" s="17">
        <v>0.41344794527771001</v>
      </c>
      <c r="AA1292" s="17">
        <v>0.28831379471833601</v>
      </c>
      <c r="AB1292" s="17">
        <v>0.98693199231510398</v>
      </c>
      <c r="AC1292" s="17">
        <v>0.495116618941981</v>
      </c>
      <c r="AD1292" s="17">
        <v>5.80431901868921E-2</v>
      </c>
      <c r="AE1292" s="17">
        <v>0.69814234160231003</v>
      </c>
      <c r="AF1292" s="17">
        <v>0.57554579051572896</v>
      </c>
      <c r="AG1292" s="17">
        <v>0.95359180336441896</v>
      </c>
      <c r="AH1292" s="17">
        <v>0.241325643066682</v>
      </c>
      <c r="AI1292" s="17">
        <v>0.198215806722631</v>
      </c>
      <c r="AJ1292" s="17"/>
      <c r="AK1292" s="17">
        <v>0.80525177604393305</v>
      </c>
      <c r="AL1292" s="17">
        <v>1.5086373061907301E-2</v>
      </c>
      <c r="AM1292" s="17">
        <v>0.32942593213458599</v>
      </c>
      <c r="AN1292" s="17">
        <v>0.462622938990712</v>
      </c>
      <c r="AO1292" s="17">
        <v>0.58031033688265599</v>
      </c>
      <c r="AP1292" s="17">
        <v>0.35612378766624397</v>
      </c>
      <c r="AQ1292" s="17">
        <v>0.30198971111940798</v>
      </c>
      <c r="AR1292" s="17"/>
      <c r="AS1292" s="17">
        <v>0.54806201069554605</v>
      </c>
      <c r="AT1292" s="17">
        <v>0.29996263173946802</v>
      </c>
      <c r="AU1292" s="17"/>
      <c r="AV1292" s="17">
        <v>0.34738538546463998</v>
      </c>
      <c r="AW1292" s="17">
        <v>0.61417329905323104</v>
      </c>
      <c r="AX1292" s="17">
        <v>0.56370000714713697</v>
      </c>
      <c r="AY1292" s="17"/>
      <c r="AZ1292" s="17">
        <v>4.2334161539755201E-2</v>
      </c>
      <c r="BA1292" s="17">
        <v>0.48926283971814599</v>
      </c>
      <c r="BB1292" s="17"/>
      <c r="BC1292" s="17">
        <v>0.49536715206004001</v>
      </c>
      <c r="BD1292" s="17">
        <v>0.416900036357151</v>
      </c>
      <c r="BE1292" s="17"/>
      <c r="BF1292" s="17">
        <v>0.43151862134585101</v>
      </c>
      <c r="BG1292" s="17">
        <v>0.35216252758852301</v>
      </c>
      <c r="BH1292" s="17"/>
      <c r="BI1292" s="17">
        <v>0.61305438815907198</v>
      </c>
      <c r="BJ1292" s="17">
        <v>0.32108977218836598</v>
      </c>
      <c r="BK1292" s="17"/>
      <c r="BL1292" s="17">
        <v>0.19350287619125101</v>
      </c>
      <c r="BM1292" s="17">
        <v>0.50409541189093798</v>
      </c>
      <c r="BN1292" s="17">
        <v>0.66974664033481401</v>
      </c>
      <c r="BO1292" s="17">
        <v>5.1847900955957898E-2</v>
      </c>
    </row>
    <row r="1293" spans="2:67" x14ac:dyDescent="0.35">
      <c r="B1293" t="s">
        <v>603</v>
      </c>
      <c r="C1293" s="17">
        <v>0.42011177728367399</v>
      </c>
      <c r="D1293" s="17">
        <v>0.30187305548812798</v>
      </c>
      <c r="E1293" s="17">
        <v>0.355216845044449</v>
      </c>
      <c r="F1293" s="17">
        <v>6.2982671368919302E-2</v>
      </c>
      <c r="G1293" s="17">
        <v>0</v>
      </c>
      <c r="H1293" s="17">
        <v>0</v>
      </c>
      <c r="I1293" s="17">
        <v>8.1052720970592504E-2</v>
      </c>
      <c r="J1293" s="17">
        <v>0.13132113267534401</v>
      </c>
      <c r="K1293" s="17">
        <v>1</v>
      </c>
      <c r="L1293" s="17">
        <v>3.3462994310868098E-2</v>
      </c>
      <c r="M1293" s="17">
        <v>0.77841708852743297</v>
      </c>
      <c r="N1293" s="17">
        <v>0</v>
      </c>
      <c r="O1293" s="17">
        <v>1</v>
      </c>
      <c r="P1293" s="17" t="s">
        <v>107</v>
      </c>
      <c r="Q1293" s="17">
        <v>1</v>
      </c>
      <c r="R1293" s="17">
        <v>0.66689648218669195</v>
      </c>
      <c r="S1293" s="17">
        <v>0</v>
      </c>
      <c r="T1293" s="17"/>
      <c r="U1293" s="17">
        <v>0.50169325350580696</v>
      </c>
      <c r="V1293" s="17">
        <v>6.2635424928415104E-2</v>
      </c>
      <c r="W1293" s="17">
        <v>0.27910710017806101</v>
      </c>
      <c r="X1293" s="17">
        <v>0.46217362931324302</v>
      </c>
      <c r="Y1293" s="17"/>
      <c r="Z1293" s="17">
        <v>0.359469069385074</v>
      </c>
      <c r="AA1293" s="17">
        <v>0.55178187749313701</v>
      </c>
      <c r="AB1293" s="17">
        <v>1</v>
      </c>
      <c r="AC1293" s="17">
        <v>0</v>
      </c>
      <c r="AD1293" s="17">
        <v>5.30136542365559E-2</v>
      </c>
      <c r="AE1293" s="17">
        <v>0.27199479124797898</v>
      </c>
      <c r="AF1293" s="17">
        <v>0.200266871782705</v>
      </c>
      <c r="AG1293" s="17">
        <v>0.11146157026508099</v>
      </c>
      <c r="AH1293" s="17">
        <v>8.09500447573233E-2</v>
      </c>
      <c r="AI1293" s="17">
        <v>0.68765021252935499</v>
      </c>
      <c r="AJ1293" s="17"/>
      <c r="AK1293" s="17">
        <v>0.24964579724484601</v>
      </c>
      <c r="AL1293" s="17">
        <v>0.92546843888492003</v>
      </c>
      <c r="AM1293" s="17">
        <v>0.90407597035214704</v>
      </c>
      <c r="AN1293" s="17">
        <v>0.253446753490564</v>
      </c>
      <c r="AO1293" s="17">
        <v>2.0946246149085201E-2</v>
      </c>
      <c r="AP1293" s="17">
        <v>0.36230766452419899</v>
      </c>
      <c r="AQ1293" s="17">
        <v>0.38697956470925998</v>
      </c>
      <c r="AR1293" s="17"/>
      <c r="AS1293" s="17">
        <v>0.41237449549451799</v>
      </c>
      <c r="AT1293" s="17">
        <v>0.428744084411874</v>
      </c>
      <c r="AU1293" s="17"/>
      <c r="AV1293" s="17">
        <v>0.40363680664623403</v>
      </c>
      <c r="AW1293" s="17">
        <v>0.52153873143553497</v>
      </c>
      <c r="AX1293" s="17">
        <v>0.26176555324047002</v>
      </c>
      <c r="AY1293" s="17"/>
      <c r="AZ1293" s="17">
        <v>0.89420254678973898</v>
      </c>
      <c r="BA1293" s="17">
        <v>0.34875546894743098</v>
      </c>
      <c r="BB1293" s="17"/>
      <c r="BC1293" s="17">
        <v>0.38366536485427699</v>
      </c>
      <c r="BD1293" s="17">
        <v>0.42795441560897501</v>
      </c>
      <c r="BE1293" s="17"/>
      <c r="BF1293" s="17">
        <v>0.41972463233003898</v>
      </c>
      <c r="BG1293" s="17">
        <v>0.46217362931324302</v>
      </c>
      <c r="BH1293" s="17"/>
      <c r="BI1293" s="17">
        <v>0.39413973758236898</v>
      </c>
      <c r="BJ1293" s="17">
        <v>0.43574478996752303</v>
      </c>
      <c r="BK1293" s="17"/>
      <c r="BL1293" s="17">
        <v>0.34608992177373699</v>
      </c>
      <c r="BM1293" s="17">
        <v>0.45019439772302899</v>
      </c>
      <c r="BN1293" s="17">
        <v>0.42220863731943298</v>
      </c>
      <c r="BO1293" s="17">
        <v>0.592014713900059</v>
      </c>
    </row>
    <row r="1294" spans="2:67" x14ac:dyDescent="0.35">
      <c r="B1294" t="s">
        <v>604</v>
      </c>
      <c r="C1294" s="17">
        <v>0.38644557171941302</v>
      </c>
      <c r="D1294" s="17">
        <v>0.28473198922635601</v>
      </c>
      <c r="E1294" s="17">
        <v>0.43083516718204601</v>
      </c>
      <c r="F1294" s="17">
        <v>9.5390867271603202E-3</v>
      </c>
      <c r="G1294" s="17">
        <v>0</v>
      </c>
      <c r="H1294" s="17">
        <v>0</v>
      </c>
      <c r="I1294" s="17">
        <v>0.5</v>
      </c>
      <c r="J1294" s="17">
        <v>0.12937419195293701</v>
      </c>
      <c r="K1294" s="17">
        <v>1</v>
      </c>
      <c r="L1294" s="17">
        <v>0.92542815509930598</v>
      </c>
      <c r="M1294" s="17">
        <v>1.4089419412915199E-2</v>
      </c>
      <c r="N1294" s="17">
        <v>0.30572322276547698</v>
      </c>
      <c r="O1294" s="17">
        <v>1</v>
      </c>
      <c r="P1294" s="17" t="s">
        <v>107</v>
      </c>
      <c r="Q1294" s="17">
        <v>0</v>
      </c>
      <c r="R1294" s="17">
        <v>0.66620703562661499</v>
      </c>
      <c r="S1294" s="17">
        <v>1</v>
      </c>
      <c r="T1294" s="17"/>
      <c r="U1294" s="17">
        <v>0.44657387677302202</v>
      </c>
      <c r="V1294" s="17">
        <v>0.14972923112920999</v>
      </c>
      <c r="W1294" s="17">
        <v>0.20237681258773199</v>
      </c>
      <c r="X1294" s="17">
        <v>0.362168533597306</v>
      </c>
      <c r="Y1294" s="17"/>
      <c r="Z1294" s="17">
        <v>0.54320059392175901</v>
      </c>
      <c r="AA1294" s="17">
        <v>0.41612108563142303</v>
      </c>
      <c r="AB1294" s="17">
        <v>0</v>
      </c>
      <c r="AC1294" s="17">
        <v>0.16869018140836201</v>
      </c>
      <c r="AD1294" s="17">
        <v>0.41660780479252701</v>
      </c>
      <c r="AE1294" s="17">
        <v>0</v>
      </c>
      <c r="AF1294" s="17">
        <v>0.118074834113174</v>
      </c>
      <c r="AG1294" s="17">
        <v>2.0722445486151202E-2</v>
      </c>
      <c r="AH1294" s="17">
        <v>0.143931722218922</v>
      </c>
      <c r="AI1294" s="17">
        <v>0.41448609328562402</v>
      </c>
      <c r="AJ1294" s="17"/>
      <c r="AK1294" s="17">
        <v>0.58658973961109295</v>
      </c>
      <c r="AL1294" s="17">
        <v>0.94129486455195499</v>
      </c>
      <c r="AM1294" s="17">
        <v>0.56877876153278994</v>
      </c>
      <c r="AN1294" s="17">
        <v>8.7642354527607699E-2</v>
      </c>
      <c r="AO1294" s="17">
        <v>0.15461319614864</v>
      </c>
      <c r="AP1294" s="17">
        <v>0.53927685842016104</v>
      </c>
      <c r="AQ1294" s="17">
        <v>1.29976769615193E-2</v>
      </c>
      <c r="AR1294" s="17"/>
      <c r="AS1294" s="17">
        <v>0.400872299301267</v>
      </c>
      <c r="AT1294" s="17">
        <v>0.37035000395607098</v>
      </c>
      <c r="AU1294" s="17"/>
      <c r="AV1294" s="17">
        <v>0.40679262241592701</v>
      </c>
      <c r="AW1294" s="17">
        <v>0.621996176652442</v>
      </c>
      <c r="AX1294" s="17">
        <v>8.2881125825392199E-2</v>
      </c>
      <c r="AY1294" s="17"/>
      <c r="AZ1294" s="17">
        <v>0.712941518741941</v>
      </c>
      <c r="BA1294" s="17">
        <v>0.337304042365138</v>
      </c>
      <c r="BB1294" s="17"/>
      <c r="BC1294" s="17">
        <v>6.0053651165741302E-2</v>
      </c>
      <c r="BD1294" s="17">
        <v>0.456679474443348</v>
      </c>
      <c r="BE1294" s="17"/>
      <c r="BF1294" s="17">
        <v>0.38666902200380798</v>
      </c>
      <c r="BG1294" s="17">
        <v>0.362168533597306</v>
      </c>
      <c r="BH1294" s="17"/>
      <c r="BI1294" s="17">
        <v>0.444151426838305</v>
      </c>
      <c r="BJ1294" s="17">
        <v>0.35171143549519202</v>
      </c>
      <c r="BK1294" s="17"/>
      <c r="BL1294" s="17">
        <v>0.34024203187027102</v>
      </c>
      <c r="BM1294" s="17">
        <v>0.29103660631936401</v>
      </c>
      <c r="BN1294" s="17">
        <v>0.50542458634522203</v>
      </c>
      <c r="BO1294" s="17">
        <v>0.73992353452697601</v>
      </c>
    </row>
    <row r="1295" spans="2:67" x14ac:dyDescent="0.35">
      <c r="B1295" t="s">
        <v>605</v>
      </c>
      <c r="C1295" s="17">
        <v>0.20656045494783701</v>
      </c>
      <c r="D1295" s="17">
        <v>0.106631441883578</v>
      </c>
      <c r="E1295" s="17">
        <v>0.56716423356190504</v>
      </c>
      <c r="F1295" s="17">
        <v>6.2982671368919302E-2</v>
      </c>
      <c r="G1295" s="17">
        <v>0</v>
      </c>
      <c r="H1295" s="17">
        <v>0</v>
      </c>
      <c r="I1295" s="17">
        <v>0.41894727902940698</v>
      </c>
      <c r="J1295" s="17">
        <v>0.38422869441399599</v>
      </c>
      <c r="K1295" s="17">
        <v>0</v>
      </c>
      <c r="L1295" s="17">
        <v>3.1551530241128597E-2</v>
      </c>
      <c r="M1295" s="17">
        <v>0.352184360680594</v>
      </c>
      <c r="N1295" s="17">
        <v>8.2830331703569002E-2</v>
      </c>
      <c r="O1295" s="17">
        <v>0</v>
      </c>
      <c r="P1295" s="17" t="s">
        <v>107</v>
      </c>
      <c r="Q1295" s="17">
        <v>0</v>
      </c>
      <c r="R1295" s="17">
        <v>6.8944656007692996E-4</v>
      </c>
      <c r="S1295" s="17">
        <v>0</v>
      </c>
      <c r="T1295" s="17"/>
      <c r="U1295" s="17">
        <v>0.11717890966417401</v>
      </c>
      <c r="V1295" s="17">
        <v>0.53720437406652999</v>
      </c>
      <c r="W1295" s="17">
        <v>0.55294116081880496</v>
      </c>
      <c r="X1295" s="17">
        <v>0.23896516855918201</v>
      </c>
      <c r="Y1295" s="17"/>
      <c r="Z1295" s="17">
        <v>0</v>
      </c>
      <c r="AA1295" s="17">
        <v>0.20806863745634899</v>
      </c>
      <c r="AB1295" s="17">
        <v>0.49346599615755199</v>
      </c>
      <c r="AC1295" s="17">
        <v>0.16510231938603601</v>
      </c>
      <c r="AD1295" s="17">
        <v>0.26080116656496699</v>
      </c>
      <c r="AE1295" s="17">
        <v>0.92869826940038402</v>
      </c>
      <c r="AF1295" s="17">
        <v>0.78783933454445498</v>
      </c>
      <c r="AG1295" s="17">
        <v>0.94464813888666199</v>
      </c>
      <c r="AH1295" s="17">
        <v>0.58817444825281795</v>
      </c>
      <c r="AI1295" s="17">
        <v>0.59633444460055296</v>
      </c>
      <c r="AJ1295" s="17"/>
      <c r="AK1295" s="17">
        <v>5.6578955961080403E-2</v>
      </c>
      <c r="AL1295" s="17">
        <v>5.5756999047885301E-2</v>
      </c>
      <c r="AM1295" s="17">
        <v>1.4201511366550601E-2</v>
      </c>
      <c r="AN1295" s="17">
        <v>0.27826356503421601</v>
      </c>
      <c r="AO1295" s="17">
        <v>0.28580738636654401</v>
      </c>
      <c r="AP1295" s="17">
        <v>0.59236801472574796</v>
      </c>
      <c r="AQ1295" s="17">
        <v>0.13680071546043701</v>
      </c>
      <c r="AR1295" s="17"/>
      <c r="AS1295" s="17">
        <v>0.32905966878920501</v>
      </c>
      <c r="AT1295" s="17">
        <v>6.98909028160066E-2</v>
      </c>
      <c r="AU1295" s="17"/>
      <c r="AV1295" s="17">
        <v>0.16605726473985399</v>
      </c>
      <c r="AW1295" s="17">
        <v>0.470395799976211</v>
      </c>
      <c r="AX1295" s="17">
        <v>0.21701801179986799</v>
      </c>
      <c r="AY1295" s="17"/>
      <c r="AZ1295" s="17">
        <v>0.46614782249604603</v>
      </c>
      <c r="BA1295" s="17">
        <v>0.16748946384150901</v>
      </c>
      <c r="BB1295" s="17"/>
      <c r="BC1295" s="17">
        <v>0.13607103234850201</v>
      </c>
      <c r="BD1295" s="17">
        <v>0.22172856095214599</v>
      </c>
      <c r="BE1295" s="17"/>
      <c r="BF1295" s="17">
        <v>0.20626219605662599</v>
      </c>
      <c r="BG1295" s="17">
        <v>0.23896516855918201</v>
      </c>
      <c r="BH1295" s="17"/>
      <c r="BI1295" s="17">
        <v>0.25044204998963698</v>
      </c>
      <c r="BJ1295" s="17">
        <v>0.18014737612286</v>
      </c>
      <c r="BK1295" s="17"/>
      <c r="BL1295" s="17">
        <v>5.8906569802978301E-2</v>
      </c>
      <c r="BM1295" s="17">
        <v>0.230943833913238</v>
      </c>
      <c r="BN1295" s="17">
        <v>0.32646755224275897</v>
      </c>
      <c r="BO1295" s="17">
        <v>0.208520980393432</v>
      </c>
    </row>
    <row r="1296" spans="2:67" x14ac:dyDescent="0.35">
      <c r="B1296" t="s">
        <v>606</v>
      </c>
      <c r="C1296" s="17">
        <v>0.15975643772249901</v>
      </c>
      <c r="D1296" s="17">
        <v>7.4560136561764301E-2</v>
      </c>
      <c r="E1296" s="17">
        <v>8.7959667573584602E-2</v>
      </c>
      <c r="F1296" s="17">
        <v>5.7234520362961904E-3</v>
      </c>
      <c r="G1296" s="17">
        <v>1</v>
      </c>
      <c r="H1296" s="17">
        <v>1</v>
      </c>
      <c r="I1296" s="17">
        <v>5.4035147313728299E-2</v>
      </c>
      <c r="J1296" s="17">
        <v>0</v>
      </c>
      <c r="K1296" s="17">
        <v>0</v>
      </c>
      <c r="L1296" s="17">
        <v>3.8229281394789598E-3</v>
      </c>
      <c r="M1296" s="17">
        <v>0.28047876649666797</v>
      </c>
      <c r="N1296" s="17">
        <v>0</v>
      </c>
      <c r="O1296" s="17">
        <v>0</v>
      </c>
      <c r="P1296" s="17" t="s">
        <v>107</v>
      </c>
      <c r="Q1296" s="17">
        <v>1</v>
      </c>
      <c r="R1296" s="17">
        <v>0.33310351781330799</v>
      </c>
      <c r="S1296" s="17">
        <v>0</v>
      </c>
      <c r="T1296" s="17"/>
      <c r="U1296" s="17">
        <v>0.12765778628812999</v>
      </c>
      <c r="V1296" s="17">
        <v>0.33289483285288601</v>
      </c>
      <c r="W1296" s="17">
        <v>9.9414486392876103E-2</v>
      </c>
      <c r="X1296" s="17">
        <v>0.17236140023761601</v>
      </c>
      <c r="Y1296" s="17"/>
      <c r="Z1296" s="17">
        <v>5.8709805763885903E-2</v>
      </c>
      <c r="AA1296" s="17">
        <v>0.25615736545468998</v>
      </c>
      <c r="AB1296" s="17">
        <v>0</v>
      </c>
      <c r="AC1296" s="17">
        <v>0.66620749920560096</v>
      </c>
      <c r="AD1296" s="17">
        <v>0.31422091272308</v>
      </c>
      <c r="AE1296" s="17">
        <v>5.1799845561613803E-3</v>
      </c>
      <c r="AF1296" s="17">
        <v>0.11889218681783199</v>
      </c>
      <c r="AG1296" s="17">
        <v>6.2550782797742904E-3</v>
      </c>
      <c r="AH1296" s="17">
        <v>1.7673500716468098E-2</v>
      </c>
      <c r="AI1296" s="17">
        <v>0.159745183888506</v>
      </c>
      <c r="AJ1296" s="17"/>
      <c r="AK1296" s="17">
        <v>0.16398080929526401</v>
      </c>
      <c r="AL1296" s="17">
        <v>1.58650946219741E-2</v>
      </c>
      <c r="AM1296" s="17">
        <v>0.68000079015996095</v>
      </c>
      <c r="AN1296" s="17">
        <v>8.1068269065761006E-2</v>
      </c>
      <c r="AO1296" s="17">
        <v>1.2601427308877399E-2</v>
      </c>
      <c r="AP1296" s="17">
        <v>1.0543611409227599E-2</v>
      </c>
      <c r="AQ1296" s="17">
        <v>0.14842983684733699</v>
      </c>
      <c r="AR1296" s="17"/>
      <c r="AS1296" s="17">
        <v>0.200597186601783</v>
      </c>
      <c r="AT1296" s="17">
        <v>0.11419135462499801</v>
      </c>
      <c r="AU1296" s="17"/>
      <c r="AV1296" s="17">
        <v>0.78798463964816001</v>
      </c>
      <c r="AW1296" s="17">
        <v>0.110257560127152</v>
      </c>
      <c r="AX1296" s="17">
        <v>7.9687385017995008E-3</v>
      </c>
      <c r="AY1296" s="17"/>
      <c r="AZ1296" s="17">
        <v>0.48980264324886902</v>
      </c>
      <c r="BA1296" s="17">
        <v>0.110080552171545</v>
      </c>
      <c r="BB1296" s="17"/>
      <c r="BC1296" s="17">
        <v>0.146523744945176</v>
      </c>
      <c r="BD1296" s="17">
        <v>0.162603884606973</v>
      </c>
      <c r="BE1296" s="17"/>
      <c r="BF1296" s="17">
        <v>0.15964041934972101</v>
      </c>
      <c r="BG1296" s="17">
        <v>0.17236140023761601</v>
      </c>
      <c r="BH1296" s="17"/>
      <c r="BI1296" s="17">
        <v>0.39576677009823302</v>
      </c>
      <c r="BJ1296" s="17">
        <v>1.7697802282945301E-2</v>
      </c>
      <c r="BK1296" s="17"/>
      <c r="BL1296" s="17">
        <v>4.5165148295749401E-3</v>
      </c>
      <c r="BM1296" s="17">
        <v>0.273987569829235</v>
      </c>
      <c r="BN1296" s="17">
        <v>1.05516059387085E-2</v>
      </c>
      <c r="BO1296" s="17">
        <v>0.57172680039493395</v>
      </c>
    </row>
    <row r="1297" spans="2:67" x14ac:dyDescent="0.35">
      <c r="B1297" t="s">
        <v>607</v>
      </c>
      <c r="C1297" s="17">
        <v>0.159238262979297</v>
      </c>
      <c r="D1297" s="17">
        <v>0.14635673912136499</v>
      </c>
      <c r="E1297" s="17">
        <v>2.2682091615925801E-2</v>
      </c>
      <c r="F1297" s="17">
        <v>3.8156346908641298E-3</v>
      </c>
      <c r="G1297" s="17">
        <v>6.4489197112001601E-2</v>
      </c>
      <c r="H1297" s="17">
        <v>0</v>
      </c>
      <c r="I1297" s="17">
        <v>0.44596485268627201</v>
      </c>
      <c r="J1297" s="17">
        <v>0.25680144318346598</v>
      </c>
      <c r="K1297" s="17">
        <v>0</v>
      </c>
      <c r="L1297" s="17">
        <v>0.95506822127069502</v>
      </c>
      <c r="M1297" s="17">
        <v>1.0368594860618001E-2</v>
      </c>
      <c r="N1297" s="17">
        <v>0</v>
      </c>
      <c r="O1297" s="17">
        <v>1</v>
      </c>
      <c r="P1297" s="17" t="s">
        <v>107</v>
      </c>
      <c r="Q1297" s="17">
        <v>2.0654915880902402E-3</v>
      </c>
      <c r="R1297" s="17">
        <v>0.33310351781330799</v>
      </c>
      <c r="S1297" s="17">
        <v>0</v>
      </c>
      <c r="T1297" s="17"/>
      <c r="U1297" s="17">
        <v>0.13783413157865701</v>
      </c>
      <c r="V1297" s="17">
        <v>0.243927051537777</v>
      </c>
      <c r="W1297" s="17">
        <v>0.20361569977493901</v>
      </c>
      <c r="X1297" s="17">
        <v>0.27039324109455998</v>
      </c>
      <c r="Y1297" s="17"/>
      <c r="Z1297" s="17">
        <v>0.17344009980241401</v>
      </c>
      <c r="AA1297" s="17">
        <v>0.152914426105699</v>
      </c>
      <c r="AB1297" s="17">
        <v>0</v>
      </c>
      <c r="AC1297" s="17">
        <v>0.48658909796151001</v>
      </c>
      <c r="AD1297" s="17">
        <v>2.4004656967207701E-3</v>
      </c>
      <c r="AE1297" s="17">
        <v>1.47000611110684E-2</v>
      </c>
      <c r="AF1297" s="17">
        <v>9.4176616754245504E-2</v>
      </c>
      <c r="AG1297" s="17">
        <v>0.197518480217934</v>
      </c>
      <c r="AH1297" s="17">
        <v>0.40774049880883301</v>
      </c>
      <c r="AI1297" s="17">
        <v>0.15794314550911501</v>
      </c>
      <c r="AJ1297" s="17"/>
      <c r="AK1297" s="17">
        <v>0.39504975151500099</v>
      </c>
      <c r="AL1297" s="17">
        <v>3.29172665127523E-2</v>
      </c>
      <c r="AM1297" s="17">
        <v>0.36203513462693199</v>
      </c>
      <c r="AN1297" s="17">
        <v>1.32945688640916E-2</v>
      </c>
      <c r="AO1297" s="17">
        <v>0.11979048562297399</v>
      </c>
      <c r="AP1297" s="17">
        <v>9.7444865618714405E-2</v>
      </c>
      <c r="AQ1297" s="17">
        <v>5.7142731279063802E-2</v>
      </c>
      <c r="AR1297" s="17"/>
      <c r="AS1297" s="17">
        <v>0.2303261989681</v>
      </c>
      <c r="AT1297" s="17">
        <v>7.9927089716199898E-2</v>
      </c>
      <c r="AU1297" s="17"/>
      <c r="AV1297" s="17">
        <v>0.13342324971784</v>
      </c>
      <c r="AW1297" s="17">
        <v>0.29115335762761801</v>
      </c>
      <c r="AX1297" s="17">
        <v>0.19673581774621701</v>
      </c>
      <c r="AY1297" s="17"/>
      <c r="AZ1297" s="17">
        <v>3.2151542769217098E-2</v>
      </c>
      <c r="BA1297" s="17">
        <v>0.17836632826983301</v>
      </c>
      <c r="BB1297" s="17"/>
      <c r="BC1297" s="17">
        <v>0.185720429945433</v>
      </c>
      <c r="BD1297" s="17">
        <v>0.153539758140503</v>
      </c>
      <c r="BE1297" s="17"/>
      <c r="BF1297" s="17">
        <v>0.15821517229801901</v>
      </c>
      <c r="BG1297" s="17">
        <v>0.27039324109455998</v>
      </c>
      <c r="BH1297" s="17"/>
      <c r="BI1297" s="17">
        <v>0.28911708703097899</v>
      </c>
      <c r="BJ1297" s="17">
        <v>8.1061988527455997E-2</v>
      </c>
      <c r="BK1297" s="17"/>
      <c r="BL1297" s="17">
        <v>0</v>
      </c>
      <c r="BM1297" s="17">
        <v>9.5028017976732299E-2</v>
      </c>
      <c r="BN1297" s="17">
        <v>0.33976564022574002</v>
      </c>
      <c r="BO1297" s="17">
        <v>0.35492274444796301</v>
      </c>
    </row>
    <row r="1298" spans="2:67" x14ac:dyDescent="0.35">
      <c r="B1298" t="s">
        <v>608</v>
      </c>
      <c r="C1298" s="17">
        <v>0.14748683609525901</v>
      </c>
      <c r="D1298" s="17">
        <v>0.53407643232830204</v>
      </c>
      <c r="E1298" s="17">
        <v>0</v>
      </c>
      <c r="F1298" s="17">
        <v>0</v>
      </c>
      <c r="G1298" s="17">
        <v>0</v>
      </c>
      <c r="H1298" s="17">
        <v>0</v>
      </c>
      <c r="I1298" s="17">
        <v>0</v>
      </c>
      <c r="J1298" s="17">
        <v>0.47032855130610302</v>
      </c>
      <c r="K1298" s="17">
        <v>0</v>
      </c>
      <c r="L1298" s="17">
        <v>1.9114640697394799E-3</v>
      </c>
      <c r="M1298" s="17">
        <v>6.9579408725470804E-2</v>
      </c>
      <c r="N1298" s="17">
        <v>0.30572322276547698</v>
      </c>
      <c r="O1298" s="17">
        <v>0</v>
      </c>
      <c r="P1298" s="17" t="s">
        <v>107</v>
      </c>
      <c r="Q1298" s="17">
        <v>0</v>
      </c>
      <c r="R1298" s="17">
        <v>0</v>
      </c>
      <c r="S1298" s="17">
        <v>0</v>
      </c>
      <c r="T1298" s="17"/>
      <c r="U1298" s="17">
        <v>0.17445497817910699</v>
      </c>
      <c r="V1298" s="17">
        <v>6.7265368152169602E-2</v>
      </c>
      <c r="W1298" s="17">
        <v>0</v>
      </c>
      <c r="X1298" s="17">
        <v>1.6440084018606999E-2</v>
      </c>
      <c r="Y1298" s="17"/>
      <c r="Z1298" s="17">
        <v>0.24245858052611399</v>
      </c>
      <c r="AA1298" s="17">
        <v>0.11965291145753799</v>
      </c>
      <c r="AB1298" s="17">
        <v>0</v>
      </c>
      <c r="AC1298" s="17">
        <v>0</v>
      </c>
      <c r="AD1298" s="17">
        <v>0.24268299087422099</v>
      </c>
      <c r="AE1298" s="17">
        <v>0</v>
      </c>
      <c r="AF1298" s="17">
        <v>0</v>
      </c>
      <c r="AG1298" s="17">
        <v>1.2523191040938301E-2</v>
      </c>
      <c r="AH1298" s="17">
        <v>0</v>
      </c>
      <c r="AI1298" s="17">
        <v>0</v>
      </c>
      <c r="AJ1298" s="17"/>
      <c r="AK1298" s="17">
        <v>0.191354631249635</v>
      </c>
      <c r="AL1298" s="17">
        <v>0</v>
      </c>
      <c r="AM1298" s="17">
        <v>1.1974756342817E-3</v>
      </c>
      <c r="AN1298" s="17">
        <v>0.41464474937212298</v>
      </c>
      <c r="AO1298" s="17">
        <v>0.122131871742858</v>
      </c>
      <c r="AP1298" s="17">
        <v>0</v>
      </c>
      <c r="AQ1298" s="17">
        <v>0.164896461731631</v>
      </c>
      <c r="AR1298" s="17"/>
      <c r="AS1298" s="17">
        <v>2.0813216662237E-2</v>
      </c>
      <c r="AT1298" s="17">
        <v>0.28881367642296901</v>
      </c>
      <c r="AU1298" s="17"/>
      <c r="AV1298" s="17">
        <v>1.54433511577894E-3</v>
      </c>
      <c r="AW1298" s="17">
        <v>0</v>
      </c>
      <c r="AX1298" s="17">
        <v>6.0976730853867497E-2</v>
      </c>
      <c r="AY1298" s="17"/>
      <c r="AZ1298" s="17">
        <v>1.1461209431791099E-3</v>
      </c>
      <c r="BA1298" s="17">
        <v>0.169512856984502</v>
      </c>
      <c r="BB1298" s="17"/>
      <c r="BC1298" s="17">
        <v>0.21096133693691399</v>
      </c>
      <c r="BD1298" s="17">
        <v>0.133828220067017</v>
      </c>
      <c r="BE1298" s="17"/>
      <c r="BF1298" s="17">
        <v>0.14869301429019599</v>
      </c>
      <c r="BG1298" s="17">
        <v>1.6440084018606999E-2</v>
      </c>
      <c r="BH1298" s="17"/>
      <c r="BI1298" s="17">
        <v>2.9210010190764701E-2</v>
      </c>
      <c r="BJ1298" s="17">
        <v>0.218679670421531</v>
      </c>
      <c r="BK1298" s="17"/>
      <c r="BL1298" s="17">
        <v>0.26535002460103002</v>
      </c>
      <c r="BM1298" s="17">
        <v>0.165630888290552</v>
      </c>
      <c r="BN1298" s="17">
        <v>4.1984552469627297E-2</v>
      </c>
      <c r="BO1298" s="17">
        <v>0</v>
      </c>
    </row>
    <row r="1299" spans="2:67" x14ac:dyDescent="0.35">
      <c r="B1299" t="s">
        <v>609</v>
      </c>
      <c r="C1299" s="17">
        <v>0.108055015953069</v>
      </c>
      <c r="D1299" s="17">
        <v>8.5705331308860398E-3</v>
      </c>
      <c r="E1299" s="17">
        <v>4.83693988062745E-2</v>
      </c>
      <c r="F1299" s="17">
        <v>2.9583518339027601E-2</v>
      </c>
      <c r="G1299" s="17">
        <v>0.93551080288799804</v>
      </c>
      <c r="H1299" s="17">
        <v>0</v>
      </c>
      <c r="I1299" s="17">
        <v>0.41894727902940698</v>
      </c>
      <c r="J1299" s="17">
        <v>0.25485450246105901</v>
      </c>
      <c r="K1299" s="17">
        <v>0</v>
      </c>
      <c r="L1299" s="17">
        <v>1.1468784418436901E-2</v>
      </c>
      <c r="M1299" s="17">
        <v>0.30786372652622501</v>
      </c>
      <c r="N1299" s="17">
        <v>0</v>
      </c>
      <c r="O1299" s="17">
        <v>0</v>
      </c>
      <c r="P1299" s="17" t="s">
        <v>107</v>
      </c>
      <c r="Q1299" s="17">
        <v>0.99793450841191</v>
      </c>
      <c r="R1299" s="17">
        <v>0</v>
      </c>
      <c r="S1299" s="17">
        <v>0</v>
      </c>
      <c r="T1299" s="17"/>
      <c r="U1299" s="17">
        <v>8.2400799814364101E-2</v>
      </c>
      <c r="V1299" s="17">
        <v>0.12527084985683001</v>
      </c>
      <c r="W1299" s="17">
        <v>0.45119950841175199</v>
      </c>
      <c r="X1299" s="17">
        <v>0.22048065762285801</v>
      </c>
      <c r="Y1299" s="17"/>
      <c r="Z1299" s="17">
        <v>5.8709805763885903E-2</v>
      </c>
      <c r="AA1299" s="17">
        <v>0</v>
      </c>
      <c r="AB1299" s="17">
        <v>0.49346599615755199</v>
      </c>
      <c r="AC1299" s="17">
        <v>0.183396602482545</v>
      </c>
      <c r="AD1299" s="17">
        <v>0.26080116656496699</v>
      </c>
      <c r="AE1299" s="17">
        <v>7.7399733263213699E-3</v>
      </c>
      <c r="AF1299" s="17">
        <v>0.347460433100516</v>
      </c>
      <c r="AG1299" s="17">
        <v>2.0722445486151202E-2</v>
      </c>
      <c r="AH1299" s="17">
        <v>0.59140852729134896</v>
      </c>
      <c r="AI1299" s="17">
        <v>0.33659126148792901</v>
      </c>
      <c r="AJ1299" s="17"/>
      <c r="AK1299" s="17">
        <v>2.0772801680113201E-3</v>
      </c>
      <c r="AL1299" s="17">
        <v>5.4973246667899198E-2</v>
      </c>
      <c r="AM1299" s="17">
        <v>1.54613702505188E-2</v>
      </c>
      <c r="AN1299" s="17">
        <v>2.7871638381246799E-2</v>
      </c>
      <c r="AO1299" s="17">
        <v>0.25571308830977202</v>
      </c>
      <c r="AP1299" s="17">
        <v>4.5122609152650602E-2</v>
      </c>
      <c r="AQ1299" s="17">
        <v>0.376674306109537</v>
      </c>
      <c r="AR1299" s="17"/>
      <c r="AS1299" s="17">
        <v>0.201960875212263</v>
      </c>
      <c r="AT1299" s="17">
        <v>3.2864111183596501E-3</v>
      </c>
      <c r="AU1299" s="17"/>
      <c r="AV1299" s="17">
        <v>0.14670197390173401</v>
      </c>
      <c r="AW1299" s="17">
        <v>0.12763956859026501</v>
      </c>
      <c r="AX1299" s="17">
        <v>0.33797081612668201</v>
      </c>
      <c r="AY1299" s="17"/>
      <c r="AZ1299" s="17">
        <v>0.263759799644883</v>
      </c>
      <c r="BA1299" s="17">
        <v>8.4619591200722696E-2</v>
      </c>
      <c r="BB1299" s="17"/>
      <c r="BC1299" s="17">
        <v>0.44755355297353699</v>
      </c>
      <c r="BD1299" s="17">
        <v>3.5000795788655399E-2</v>
      </c>
      <c r="BE1299" s="17"/>
      <c r="BF1299" s="17">
        <v>0.107020229852802</v>
      </c>
      <c r="BG1299" s="17">
        <v>0.22048065762285801</v>
      </c>
      <c r="BH1299" s="17"/>
      <c r="BI1299" s="17">
        <v>0.15012987983017201</v>
      </c>
      <c r="BJ1299" s="17">
        <v>8.2729439362758006E-2</v>
      </c>
      <c r="BK1299" s="17"/>
      <c r="BL1299" s="17">
        <v>1.03644047330412E-2</v>
      </c>
      <c r="BM1299" s="17">
        <v>0.10158720766314</v>
      </c>
      <c r="BN1299" s="17">
        <v>0.20126971073265901</v>
      </c>
      <c r="BO1299" s="17">
        <v>0.18820928379941901</v>
      </c>
    </row>
    <row r="1300" spans="2:67" x14ac:dyDescent="0.35">
      <c r="B1300" t="s">
        <v>610</v>
      </c>
      <c r="C1300" s="17">
        <v>6.2424759274110099E-2</v>
      </c>
      <c r="D1300" s="17">
        <v>9.6759467317513396E-3</v>
      </c>
      <c r="E1300" s="17">
        <v>3.1689104958497499E-2</v>
      </c>
      <c r="F1300" s="17">
        <v>7.6312693817282501E-3</v>
      </c>
      <c r="G1300" s="17">
        <v>1</v>
      </c>
      <c r="H1300" s="17">
        <v>1</v>
      </c>
      <c r="I1300" s="17">
        <v>8.1052720970592504E-2</v>
      </c>
      <c r="J1300" s="17">
        <v>0.14252234319629001</v>
      </c>
      <c r="K1300" s="17">
        <v>0</v>
      </c>
      <c r="L1300" s="17">
        <v>1.9114640697394799E-3</v>
      </c>
      <c r="M1300" s="17">
        <v>2.9511145488012501E-2</v>
      </c>
      <c r="N1300" s="17">
        <v>8.2830331703569002E-2</v>
      </c>
      <c r="O1300" s="17">
        <v>0</v>
      </c>
      <c r="P1300" s="17" t="s">
        <v>107</v>
      </c>
      <c r="Q1300" s="17">
        <v>0</v>
      </c>
      <c r="R1300" s="17">
        <v>6.8944656007692996E-4</v>
      </c>
      <c r="S1300" s="17">
        <v>0</v>
      </c>
      <c r="T1300" s="17"/>
      <c r="U1300" s="17">
        <v>0</v>
      </c>
      <c r="V1300" s="17">
        <v>0.297625368627083</v>
      </c>
      <c r="W1300" s="17">
        <v>0.243502246547458</v>
      </c>
      <c r="X1300" s="17">
        <v>0.32604008386136502</v>
      </c>
      <c r="Y1300" s="17"/>
      <c r="Z1300" s="17">
        <v>0</v>
      </c>
      <c r="AA1300" s="17">
        <v>2.6142324907762798E-4</v>
      </c>
      <c r="AB1300" s="17">
        <v>0</v>
      </c>
      <c r="AC1300" s="17">
        <v>0.67851322142452597</v>
      </c>
      <c r="AD1300" s="17">
        <v>3.9623222440796302E-2</v>
      </c>
      <c r="AE1300" s="17">
        <v>4.5896265453654002E-2</v>
      </c>
      <c r="AF1300" s="17">
        <v>0.16354687803303</v>
      </c>
      <c r="AG1300" s="17">
        <v>0.69500030833146398</v>
      </c>
      <c r="AH1300" s="17">
        <v>0.24206352204800599</v>
      </c>
      <c r="AI1300" s="17">
        <v>0.15996626857365401</v>
      </c>
      <c r="AJ1300" s="17"/>
      <c r="AK1300" s="17">
        <v>0.16381753131030899</v>
      </c>
      <c r="AL1300" s="17">
        <v>1.7342852098752401E-2</v>
      </c>
      <c r="AM1300" s="17">
        <v>2.2714779587533498E-2</v>
      </c>
      <c r="AN1300" s="17">
        <v>1.55818481698761E-2</v>
      </c>
      <c r="AO1300" s="17">
        <v>1.8146894639048599E-2</v>
      </c>
      <c r="AP1300" s="17">
        <v>0.137336345635203</v>
      </c>
      <c r="AQ1300" s="17">
        <v>1.2986257658847301E-2</v>
      </c>
      <c r="AR1300" s="17"/>
      <c r="AS1300" s="17">
        <v>0.11837711893311401</v>
      </c>
      <c r="AT1300" s="17">
        <v>0</v>
      </c>
      <c r="AU1300" s="17"/>
      <c r="AV1300" s="17">
        <v>0.34477814713305899</v>
      </c>
      <c r="AW1300" s="17">
        <v>2.1066163273916E-2</v>
      </c>
      <c r="AX1300" s="17">
        <v>0.13308183812923399</v>
      </c>
      <c r="AY1300" s="17"/>
      <c r="AZ1300" s="17">
        <v>5.3277892977585999E-2</v>
      </c>
      <c r="BA1300" s="17">
        <v>6.3801471612224506E-2</v>
      </c>
      <c r="BB1300" s="17"/>
      <c r="BC1300" s="17">
        <v>6.0702913363941798E-2</v>
      </c>
      <c r="BD1300" s="17">
        <v>6.2795270768252504E-2</v>
      </c>
      <c r="BE1300" s="17"/>
      <c r="BF1300" s="17">
        <v>5.9998395771544803E-2</v>
      </c>
      <c r="BG1300" s="17">
        <v>0.32604008386136502</v>
      </c>
      <c r="BH1300" s="17"/>
      <c r="BI1300" s="17">
        <v>0.12646499535631001</v>
      </c>
      <c r="BJ1300" s="17">
        <v>2.3877851350685601E-2</v>
      </c>
      <c r="BK1300" s="17"/>
      <c r="BL1300" s="17">
        <v>0</v>
      </c>
      <c r="BM1300" s="17">
        <v>9.9360386033965395E-2</v>
      </c>
      <c r="BN1300" s="17">
        <v>2.7819831918211101E-2</v>
      </c>
      <c r="BO1300" s="17">
        <v>0.23999298459011401</v>
      </c>
    </row>
    <row r="1301" spans="2:67" x14ac:dyDescent="0.35">
      <c r="B1301" t="s">
        <v>105</v>
      </c>
      <c r="C1301" s="17">
        <v>8.0638422892958E-2</v>
      </c>
      <c r="D1301" s="17">
        <v>0</v>
      </c>
      <c r="E1301" s="17">
        <v>0.32219400724858499</v>
      </c>
      <c r="F1301" s="17">
        <v>0</v>
      </c>
      <c r="G1301" s="17">
        <v>0</v>
      </c>
      <c r="H1301" s="17">
        <v>0</v>
      </c>
      <c r="I1301" s="17">
        <v>0</v>
      </c>
      <c r="J1301" s="17">
        <v>0</v>
      </c>
      <c r="K1301" s="17">
        <v>0</v>
      </c>
      <c r="L1301" s="17">
        <v>0</v>
      </c>
      <c r="M1301" s="17">
        <v>5.3154636461387602E-4</v>
      </c>
      <c r="N1301" s="17">
        <v>0.30572322276547698</v>
      </c>
      <c r="O1301" s="17">
        <v>0</v>
      </c>
      <c r="P1301" s="17" t="s">
        <v>107</v>
      </c>
      <c r="Q1301" s="17">
        <v>0</v>
      </c>
      <c r="R1301" s="17">
        <v>0</v>
      </c>
      <c r="S1301" s="17">
        <v>0</v>
      </c>
      <c r="T1301" s="17"/>
      <c r="U1301" s="17">
        <v>0.10294644663580201</v>
      </c>
      <c r="V1301" s="17">
        <v>0</v>
      </c>
      <c r="W1301" s="17">
        <v>0</v>
      </c>
      <c r="X1301" s="17">
        <v>9.0679429268374096E-3</v>
      </c>
      <c r="Y1301" s="17"/>
      <c r="Z1301" s="17">
        <v>6.9001230498156096E-2</v>
      </c>
      <c r="AA1301" s="17">
        <v>0.17565078494362599</v>
      </c>
      <c r="AB1301" s="17">
        <v>0</v>
      </c>
      <c r="AC1301" s="17">
        <v>0</v>
      </c>
      <c r="AD1301" s="17">
        <v>1.8539574267119701E-3</v>
      </c>
      <c r="AE1301" s="17">
        <v>0</v>
      </c>
      <c r="AF1301" s="17">
        <v>0</v>
      </c>
      <c r="AG1301" s="17">
        <v>0</v>
      </c>
      <c r="AH1301" s="17">
        <v>0</v>
      </c>
      <c r="AI1301" s="17">
        <v>0</v>
      </c>
      <c r="AJ1301" s="17"/>
      <c r="AK1301" s="17">
        <v>0</v>
      </c>
      <c r="AL1301" s="17">
        <v>0</v>
      </c>
      <c r="AM1301" s="17">
        <v>6.6049788405308997E-4</v>
      </c>
      <c r="AN1301" s="17">
        <v>0</v>
      </c>
      <c r="AO1301" s="17">
        <v>0</v>
      </c>
      <c r="AP1301" s="17">
        <v>0.18763513130154799</v>
      </c>
      <c r="AQ1301" s="17">
        <v>0.29600872243808202</v>
      </c>
      <c r="AR1301" s="17"/>
      <c r="AS1301" s="17">
        <v>5.4808950041958598E-2</v>
      </c>
      <c r="AT1301" s="17">
        <v>0.109455770985646</v>
      </c>
      <c r="AU1301" s="17"/>
      <c r="AV1301" s="17">
        <v>8.5181697818238105E-4</v>
      </c>
      <c r="AW1301" s="17">
        <v>0</v>
      </c>
      <c r="AX1301" s="17">
        <v>0.162332598582003</v>
      </c>
      <c r="AY1301" s="17"/>
      <c r="AZ1301" s="17">
        <v>0</v>
      </c>
      <c r="BA1301" s="17">
        <v>9.2775466129832701E-2</v>
      </c>
      <c r="BB1301" s="17"/>
      <c r="BC1301" s="17">
        <v>4.6703468221739999E-4</v>
      </c>
      <c r="BD1301" s="17">
        <v>9.7889920636175007E-2</v>
      </c>
      <c r="BE1301" s="17"/>
      <c r="BF1301" s="17">
        <v>8.1297170637319102E-2</v>
      </c>
      <c r="BG1301" s="17">
        <v>9.0679429268374096E-3</v>
      </c>
      <c r="BH1301" s="17"/>
      <c r="BI1301" s="17">
        <v>2.2009913754201599E-4</v>
      </c>
      <c r="BJ1301" s="17">
        <v>0.129043580506325</v>
      </c>
      <c r="BK1301" s="17"/>
      <c r="BL1301" s="17">
        <v>0.19476726281968301</v>
      </c>
      <c r="BM1301" s="17">
        <v>7.2296357743409798E-2</v>
      </c>
      <c r="BN1301" s="17">
        <v>0</v>
      </c>
      <c r="BO1301" s="17">
        <v>1.27694914291203E-3</v>
      </c>
    </row>
    <row r="1302" spans="2:67" x14ac:dyDescent="0.35">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c r="AO1302" s="17"/>
      <c r="AP1302" s="17"/>
      <c r="AQ1302" s="17"/>
      <c r="AR1302" s="17"/>
      <c r="AS1302" s="17"/>
      <c r="AT1302" s="17"/>
      <c r="AU1302" s="17"/>
      <c r="AV1302" s="17"/>
      <c r="AW1302" s="17"/>
      <c r="AX1302" s="17"/>
      <c r="AY1302" s="17"/>
      <c r="AZ1302" s="17"/>
      <c r="BA1302" s="17"/>
      <c r="BB1302" s="17"/>
      <c r="BC1302" s="17"/>
      <c r="BD1302" s="17"/>
      <c r="BE1302" s="17"/>
      <c r="BF1302" s="17"/>
      <c r="BG1302" s="17"/>
      <c r="BH1302" s="17"/>
      <c r="BI1302" s="17"/>
      <c r="BJ1302" s="17"/>
      <c r="BK1302" s="17"/>
      <c r="BL1302" s="17"/>
      <c r="BM1302" s="17"/>
      <c r="BN1302" s="17"/>
      <c r="BO1302" s="17"/>
    </row>
    <row r="1303" spans="2:67" x14ac:dyDescent="0.35">
      <c r="B1303" s="6" t="s">
        <v>625</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c r="AO1303" s="17"/>
      <c r="AP1303" s="17"/>
      <c r="AQ1303" s="17"/>
      <c r="AR1303" s="17"/>
      <c r="AS1303" s="17"/>
      <c r="AT1303" s="17"/>
      <c r="AU1303" s="17"/>
      <c r="AV1303" s="17"/>
      <c r="AW1303" s="17"/>
      <c r="AX1303" s="17"/>
      <c r="AY1303" s="17"/>
      <c r="AZ1303" s="17"/>
      <c r="BA1303" s="17"/>
      <c r="BB1303" s="17"/>
      <c r="BC1303" s="17"/>
      <c r="BD1303" s="17"/>
      <c r="BE1303" s="17"/>
      <c r="BF1303" s="17"/>
      <c r="BG1303" s="17"/>
      <c r="BH1303" s="17"/>
      <c r="BI1303" s="17"/>
      <c r="BJ1303" s="17"/>
      <c r="BK1303" s="17"/>
      <c r="BL1303" s="17"/>
      <c r="BM1303" s="17"/>
      <c r="BN1303" s="17"/>
      <c r="BO1303" s="17"/>
    </row>
    <row r="1304" spans="2:67" x14ac:dyDescent="0.35">
      <c r="B1304" s="24" t="s">
        <v>85</v>
      </c>
      <c r="C1304" s="17"/>
      <c r="D1304" s="17"/>
      <c r="E1304" s="17"/>
      <c r="F1304" s="17"/>
      <c r="G1304" s="17"/>
      <c r="H1304" s="17"/>
      <c r="I1304" s="17"/>
      <c r="J1304" s="17"/>
      <c r="K1304" s="17"/>
      <c r="L1304" s="17"/>
      <c r="M1304" s="17"/>
      <c r="N1304" s="17"/>
      <c r="O1304" s="17"/>
      <c r="P1304" s="17"/>
      <c r="Q1304" s="17"/>
      <c r="R1304" s="17"/>
      <c r="S1304" s="17"/>
      <c r="T1304" s="17"/>
      <c r="U1304" s="17"/>
      <c r="V1304" s="17"/>
      <c r="W1304" s="17"/>
      <c r="X1304" s="17"/>
      <c r="Y1304" s="17"/>
      <c r="Z1304" s="17"/>
      <c r="AA1304" s="17"/>
      <c r="AB1304" s="17"/>
      <c r="AC1304" s="17"/>
      <c r="AD1304" s="17"/>
      <c r="AE1304" s="17"/>
      <c r="AF1304" s="17"/>
      <c r="AG1304" s="17"/>
      <c r="AH1304" s="17"/>
      <c r="AI1304" s="17"/>
      <c r="AJ1304" s="17"/>
      <c r="AK1304" s="17"/>
      <c r="AL1304" s="17"/>
      <c r="AM1304" s="17"/>
      <c r="AN1304" s="17"/>
      <c r="AO1304" s="17"/>
      <c r="AP1304" s="17"/>
      <c r="AQ1304" s="17"/>
      <c r="AR1304" s="17"/>
      <c r="AS1304" s="17"/>
      <c r="AT1304" s="17"/>
      <c r="AU1304" s="17"/>
      <c r="AV1304" s="17"/>
      <c r="AW1304" s="17"/>
      <c r="AX1304" s="17"/>
      <c r="AY1304" s="17"/>
      <c r="AZ1304" s="17"/>
      <c r="BA1304" s="17"/>
      <c r="BB1304" s="17"/>
      <c r="BC1304" s="17"/>
      <c r="BD1304" s="17"/>
      <c r="BE1304" s="17"/>
      <c r="BF1304" s="17"/>
      <c r="BG1304" s="17"/>
      <c r="BH1304" s="17"/>
      <c r="BI1304" s="17"/>
      <c r="BJ1304" s="17"/>
      <c r="BK1304" s="17"/>
      <c r="BL1304" s="17"/>
      <c r="BM1304" s="17"/>
      <c r="BN1304" s="17"/>
      <c r="BO1304" s="17"/>
    </row>
    <row r="1305" spans="2:67" x14ac:dyDescent="0.35">
      <c r="B1305" t="s">
        <v>617</v>
      </c>
      <c r="C1305" s="17">
        <v>0.19660197308196201</v>
      </c>
      <c r="D1305" s="17">
        <v>0.195406144429181</v>
      </c>
      <c r="E1305" s="17">
        <v>0.232409244155941</v>
      </c>
      <c r="F1305" s="17">
        <v>0.27187836260965897</v>
      </c>
      <c r="G1305" s="17">
        <v>0.29137476939734702</v>
      </c>
      <c r="H1305" s="17">
        <v>4.8755941639698503E-3</v>
      </c>
      <c r="I1305" s="17">
        <v>0.173796216584614</v>
      </c>
      <c r="J1305" s="17">
        <v>0.119799610333405</v>
      </c>
      <c r="K1305" s="17">
        <v>2.6520382123439699E-3</v>
      </c>
      <c r="L1305" s="17">
        <v>0.15083415212290199</v>
      </c>
      <c r="M1305" s="17">
        <v>0.17675044793105499</v>
      </c>
      <c r="N1305" s="17">
        <v>0.524794029238139</v>
      </c>
      <c r="O1305" s="17">
        <v>1.6435710138281601E-2</v>
      </c>
      <c r="P1305" s="17">
        <v>6.0065155230337099E-2</v>
      </c>
      <c r="Q1305" s="17">
        <v>0.23215247658410801</v>
      </c>
      <c r="R1305" s="17">
        <v>0.284469135138605</v>
      </c>
      <c r="S1305" s="17">
        <v>5.00172137856233E-2</v>
      </c>
      <c r="T1305" s="17"/>
      <c r="U1305" s="17">
        <v>0.182167519689308</v>
      </c>
      <c r="V1305" s="17">
        <v>0.264749123192483</v>
      </c>
      <c r="W1305" s="17">
        <v>0.25882784648346302</v>
      </c>
      <c r="X1305" s="17">
        <v>0.434220734174041</v>
      </c>
      <c r="Y1305" s="17"/>
      <c r="Z1305" s="17">
        <v>0.19069291672554101</v>
      </c>
      <c r="AA1305" s="17">
        <v>0.19296082493320699</v>
      </c>
      <c r="AB1305" s="17">
        <v>0.237792393515808</v>
      </c>
      <c r="AC1305" s="17">
        <v>0.236076958501306</v>
      </c>
      <c r="AD1305" s="17">
        <v>0.20212144283008801</v>
      </c>
      <c r="AE1305" s="17">
        <v>0.136760168833888</v>
      </c>
      <c r="AF1305" s="17">
        <v>0.37777520876056497</v>
      </c>
      <c r="AG1305" s="17">
        <v>0.15158931743504001</v>
      </c>
      <c r="AH1305" s="17">
        <v>0.36253875737924601</v>
      </c>
      <c r="AI1305" s="17">
        <v>0.47207485875470001</v>
      </c>
      <c r="AJ1305" s="17"/>
      <c r="AK1305" s="17">
        <v>0.137581671602971</v>
      </c>
      <c r="AL1305" s="17">
        <v>0.108535168352816</v>
      </c>
      <c r="AM1305" s="17">
        <v>0.25996937325646302</v>
      </c>
      <c r="AN1305" s="17">
        <v>0.18963637514897899</v>
      </c>
      <c r="AO1305" s="17">
        <v>0.25428506132732498</v>
      </c>
      <c r="AP1305" s="17">
        <v>0.34296506762713003</v>
      </c>
      <c r="AQ1305" s="17">
        <v>0.34182311492071199</v>
      </c>
      <c r="AR1305" s="17"/>
      <c r="AS1305" s="17">
        <v>0.36451504251484201</v>
      </c>
      <c r="AT1305" s="17">
        <v>0.13405962389902301</v>
      </c>
      <c r="AU1305" s="17"/>
      <c r="AV1305" s="17">
        <v>0.35159043759956699</v>
      </c>
      <c r="AW1305" s="17">
        <v>0.44177487481650402</v>
      </c>
      <c r="AX1305" s="17">
        <v>0.30099326108795699</v>
      </c>
      <c r="AY1305" s="17"/>
      <c r="AZ1305" s="17">
        <v>0.51757151917728295</v>
      </c>
      <c r="BA1305" s="17">
        <v>0.18134477392593601</v>
      </c>
      <c r="BB1305" s="17"/>
      <c r="BC1305" s="17">
        <v>0.21808872034184301</v>
      </c>
      <c r="BD1305" s="17">
        <v>0.18335947675179501</v>
      </c>
      <c r="BE1305" s="17"/>
      <c r="BF1305" s="17">
        <v>0.19565782481532201</v>
      </c>
      <c r="BG1305" s="17">
        <v>0.434220734174041</v>
      </c>
      <c r="BH1305" s="17"/>
      <c r="BI1305" s="17">
        <v>0.456611862287646</v>
      </c>
      <c r="BJ1305" s="17">
        <v>0.135782669320136</v>
      </c>
      <c r="BK1305" s="17"/>
      <c r="BL1305" s="17">
        <v>6.6149266435563597E-2</v>
      </c>
      <c r="BM1305" s="17">
        <v>0.20845283098747899</v>
      </c>
      <c r="BN1305" s="17">
        <v>0.49759467446435501</v>
      </c>
      <c r="BO1305" s="17">
        <v>0.88406672397665398</v>
      </c>
    </row>
    <row r="1306" spans="2:67" x14ac:dyDescent="0.35">
      <c r="B1306" t="s">
        <v>618</v>
      </c>
      <c r="C1306" s="17">
        <v>0.36516668619359699</v>
      </c>
      <c r="D1306" s="17">
        <v>0.48625636497357699</v>
      </c>
      <c r="E1306" s="17">
        <v>0.31189816868729697</v>
      </c>
      <c r="F1306" s="17">
        <v>0.361480936962359</v>
      </c>
      <c r="G1306" s="17">
        <v>0.18584412183694701</v>
      </c>
      <c r="H1306" s="17">
        <v>3.7801634865310602E-2</v>
      </c>
      <c r="I1306" s="17">
        <v>0.13443576886179401</v>
      </c>
      <c r="J1306" s="17">
        <v>0.43698835483773601</v>
      </c>
      <c r="K1306" s="17">
        <v>0.44169936861547199</v>
      </c>
      <c r="L1306" s="17">
        <v>0.31066947153223601</v>
      </c>
      <c r="M1306" s="17">
        <v>0.41769088456065001</v>
      </c>
      <c r="N1306" s="17">
        <v>0.29243940927149398</v>
      </c>
      <c r="O1306" s="17">
        <v>0.97958143779085105</v>
      </c>
      <c r="P1306" s="17">
        <v>0.12712763708794</v>
      </c>
      <c r="Q1306" s="17">
        <v>0.358188180420555</v>
      </c>
      <c r="R1306" s="17">
        <v>0.457143229280845</v>
      </c>
      <c r="S1306" s="17">
        <v>0.34017407092551</v>
      </c>
      <c r="T1306" s="17"/>
      <c r="U1306" s="17">
        <v>0.353988125945911</v>
      </c>
      <c r="V1306" s="17">
        <v>0.42104366858453202</v>
      </c>
      <c r="W1306" s="17">
        <v>0.422374139466765</v>
      </c>
      <c r="X1306" s="17">
        <v>0.387922374844965</v>
      </c>
      <c r="Y1306" s="17"/>
      <c r="Z1306" s="17">
        <v>0.392844980119335</v>
      </c>
      <c r="AA1306" s="17">
        <v>0.39870196779677802</v>
      </c>
      <c r="AB1306" s="17">
        <v>0.26245667890697899</v>
      </c>
      <c r="AC1306" s="17">
        <v>0.288717016669708</v>
      </c>
      <c r="AD1306" s="17">
        <v>0.36072463939977401</v>
      </c>
      <c r="AE1306" s="17">
        <v>0.41880381904752201</v>
      </c>
      <c r="AF1306" s="17">
        <v>0.37501549674269802</v>
      </c>
      <c r="AG1306" s="17">
        <v>0.670014762077626</v>
      </c>
      <c r="AH1306" s="17">
        <v>0.41180013379379399</v>
      </c>
      <c r="AI1306" s="17">
        <v>0.32476482918243899</v>
      </c>
      <c r="AJ1306" s="17"/>
      <c r="AK1306" s="17">
        <v>0.37152965278211197</v>
      </c>
      <c r="AL1306" s="17">
        <v>0.475006062757654</v>
      </c>
      <c r="AM1306" s="17">
        <v>0.33203461722688798</v>
      </c>
      <c r="AN1306" s="17">
        <v>0.29705981629943201</v>
      </c>
      <c r="AO1306" s="17">
        <v>0.42301793858646602</v>
      </c>
      <c r="AP1306" s="17">
        <v>0.36846314788058698</v>
      </c>
      <c r="AQ1306" s="17">
        <v>0.39272680166025398</v>
      </c>
      <c r="AR1306" s="17"/>
      <c r="AS1306" s="17">
        <v>0.39025111030647502</v>
      </c>
      <c r="AT1306" s="17">
        <v>0.35582352537104001</v>
      </c>
      <c r="AU1306" s="17"/>
      <c r="AV1306" s="17">
        <v>0.41116585285202301</v>
      </c>
      <c r="AW1306" s="17">
        <v>0.42282988856482101</v>
      </c>
      <c r="AX1306" s="17">
        <v>0.37602521204920197</v>
      </c>
      <c r="AY1306" s="17"/>
      <c r="AZ1306" s="17">
        <v>0.32868490270185602</v>
      </c>
      <c r="BA1306" s="17">
        <v>0.36690083774495702</v>
      </c>
      <c r="BB1306" s="17"/>
      <c r="BC1306" s="17">
        <v>0.375383960166079</v>
      </c>
      <c r="BD1306" s="17">
        <v>0.35886967848701201</v>
      </c>
      <c r="BE1306" s="17"/>
      <c r="BF1306" s="17">
        <v>0.36507626932626802</v>
      </c>
      <c r="BG1306" s="17">
        <v>0.387922374844965</v>
      </c>
      <c r="BH1306" s="17"/>
      <c r="BI1306" s="17">
        <v>0.31153576654410597</v>
      </c>
      <c r="BJ1306" s="17">
        <v>0.377711575171293</v>
      </c>
      <c r="BK1306" s="17"/>
      <c r="BL1306" s="17">
        <v>0.325418569162643</v>
      </c>
      <c r="BM1306" s="17">
        <v>0.45007952683063401</v>
      </c>
      <c r="BN1306" s="17">
        <v>0.31838089485661297</v>
      </c>
      <c r="BO1306" s="17">
        <v>4.6867694973032802E-2</v>
      </c>
    </row>
    <row r="1307" spans="2:67" x14ac:dyDescent="0.35">
      <c r="B1307" t="s">
        <v>619</v>
      </c>
      <c r="C1307" s="17">
        <v>0.22743527047324499</v>
      </c>
      <c r="D1307" s="17">
        <v>0.13442339224326799</v>
      </c>
      <c r="E1307" s="17">
        <v>0.27641401268948501</v>
      </c>
      <c r="F1307" s="17">
        <v>0.116628067134143</v>
      </c>
      <c r="G1307" s="17">
        <v>0.37914131115511601</v>
      </c>
      <c r="H1307" s="17">
        <v>0.319107590323573</v>
      </c>
      <c r="I1307" s="17">
        <v>0.39166436379334901</v>
      </c>
      <c r="J1307" s="17">
        <v>0.28107214034660399</v>
      </c>
      <c r="K1307" s="17">
        <v>0</v>
      </c>
      <c r="L1307" s="17">
        <v>0.275704233507165</v>
      </c>
      <c r="M1307" s="17">
        <v>0.17718766173660599</v>
      </c>
      <c r="N1307" s="17">
        <v>0.109900716432638</v>
      </c>
      <c r="O1307" s="17">
        <v>2.9871390531505202E-3</v>
      </c>
      <c r="P1307" s="17">
        <v>0.48748001545865099</v>
      </c>
      <c r="Q1307" s="17">
        <v>0.40369459363101001</v>
      </c>
      <c r="R1307" s="17">
        <v>1.78144466517421E-4</v>
      </c>
      <c r="S1307" s="17">
        <v>0.46055794442095099</v>
      </c>
      <c r="T1307" s="17"/>
      <c r="U1307" s="17">
        <v>0.23635790179383401</v>
      </c>
      <c r="V1307" s="17">
        <v>0.182961040234009</v>
      </c>
      <c r="W1307" s="17">
        <v>0.19860981016977799</v>
      </c>
      <c r="X1307" s="17">
        <v>0.112130602848921</v>
      </c>
      <c r="Y1307" s="17"/>
      <c r="Z1307" s="17">
        <v>0.20025384135952801</v>
      </c>
      <c r="AA1307" s="17">
        <v>0.23762784221248201</v>
      </c>
      <c r="AB1307" s="17">
        <v>0.22319577186529299</v>
      </c>
      <c r="AC1307" s="17">
        <v>0.25257435420431301</v>
      </c>
      <c r="AD1307" s="17">
        <v>0.225256515643044</v>
      </c>
      <c r="AE1307" s="17">
        <v>0.38766723370024597</v>
      </c>
      <c r="AF1307" s="17">
        <v>0.16380360330573501</v>
      </c>
      <c r="AG1307" s="17">
        <v>0.162902938157479</v>
      </c>
      <c r="AH1307" s="17">
        <v>0.12968108857396801</v>
      </c>
      <c r="AI1307" s="17">
        <v>9.2417786707520197E-2</v>
      </c>
      <c r="AJ1307" s="17"/>
      <c r="AK1307" s="17">
        <v>0.175289496861464</v>
      </c>
      <c r="AL1307" s="17">
        <v>0.325236609843022</v>
      </c>
      <c r="AM1307" s="17">
        <v>0.244841008284961</v>
      </c>
      <c r="AN1307" s="17">
        <v>0.271122602511991</v>
      </c>
      <c r="AO1307" s="17">
        <v>0.25645141850291903</v>
      </c>
      <c r="AP1307" s="17">
        <v>0.16868553112332099</v>
      </c>
      <c r="AQ1307" s="17">
        <v>0.14827281872715201</v>
      </c>
      <c r="AR1307" s="17"/>
      <c r="AS1307" s="17">
        <v>0.143693744112671</v>
      </c>
      <c r="AT1307" s="17">
        <v>0.25862636119920501</v>
      </c>
      <c r="AU1307" s="17"/>
      <c r="AV1307" s="17">
        <v>0.15072792840644</v>
      </c>
      <c r="AW1307" s="17">
        <v>0.118757113851383</v>
      </c>
      <c r="AX1307" s="17">
        <v>0.16910256483967401</v>
      </c>
      <c r="AY1307" s="17"/>
      <c r="AZ1307" s="17">
        <v>0.14727817394898199</v>
      </c>
      <c r="BA1307" s="17">
        <v>0.23124551602556401</v>
      </c>
      <c r="BB1307" s="17"/>
      <c r="BC1307" s="17">
        <v>0.210848973556651</v>
      </c>
      <c r="BD1307" s="17">
        <v>0.23765757045157401</v>
      </c>
      <c r="BE1307" s="17"/>
      <c r="BF1307" s="17">
        <v>0.22789341907048899</v>
      </c>
      <c r="BG1307" s="17">
        <v>0.112130602848921</v>
      </c>
      <c r="BH1307" s="17"/>
      <c r="BI1307" s="17">
        <v>0.190697343791699</v>
      </c>
      <c r="BJ1307" s="17">
        <v>0.236028694089749</v>
      </c>
      <c r="BK1307" s="17"/>
      <c r="BL1307" s="17">
        <v>0.21966960977977801</v>
      </c>
      <c r="BM1307" s="17">
        <v>0.27527767744926301</v>
      </c>
      <c r="BN1307" s="17">
        <v>0.14402551346627299</v>
      </c>
      <c r="BO1307" s="17">
        <v>5.6527771239427198E-2</v>
      </c>
    </row>
    <row r="1308" spans="2:67" x14ac:dyDescent="0.35">
      <c r="B1308" t="s">
        <v>620</v>
      </c>
      <c r="C1308" s="17">
        <v>8.20373998208834E-2</v>
      </c>
      <c r="D1308" s="17">
        <v>7.2900078060464099E-2</v>
      </c>
      <c r="E1308" s="17">
        <v>0.10545512317377501</v>
      </c>
      <c r="F1308" s="17">
        <v>0.11813133114342</v>
      </c>
      <c r="G1308" s="17">
        <v>3.0620571977978302E-2</v>
      </c>
      <c r="H1308" s="17">
        <v>0.319107590323573</v>
      </c>
      <c r="I1308" s="17">
        <v>0</v>
      </c>
      <c r="J1308" s="17">
        <v>3.8092202165093299E-3</v>
      </c>
      <c r="K1308" s="17">
        <v>0.42710743614826402</v>
      </c>
      <c r="L1308" s="17">
        <v>0.11356633521616601</v>
      </c>
      <c r="M1308" s="17">
        <v>5.94509852327747E-2</v>
      </c>
      <c r="N1308" s="17">
        <v>7.0934736525208195E-2</v>
      </c>
      <c r="O1308" s="17">
        <v>9.9571301771683805E-4</v>
      </c>
      <c r="P1308" s="17">
        <v>0.228532645939449</v>
      </c>
      <c r="Q1308" s="17">
        <v>5.9647493643264996E-3</v>
      </c>
      <c r="R1308" s="17">
        <v>0</v>
      </c>
      <c r="S1308" s="17">
        <v>0</v>
      </c>
      <c r="T1308" s="17"/>
      <c r="U1308" s="17">
        <v>8.1510202290095396E-2</v>
      </c>
      <c r="V1308" s="17">
        <v>8.6890186088365795E-2</v>
      </c>
      <c r="W1308" s="17">
        <v>7.8572645017497403E-2</v>
      </c>
      <c r="X1308" s="17">
        <v>3.7152783147805298E-2</v>
      </c>
      <c r="Y1308" s="17"/>
      <c r="Z1308" s="17">
        <v>7.3258989270076597E-2</v>
      </c>
      <c r="AA1308" s="17">
        <v>7.72275695781134E-2</v>
      </c>
      <c r="AB1308" s="17">
        <v>7.4381522190908198E-2</v>
      </c>
      <c r="AC1308" s="17">
        <v>0.16712220824604601</v>
      </c>
      <c r="AD1308" s="17">
        <v>9.8171881620568002E-2</v>
      </c>
      <c r="AE1308" s="17">
        <v>5.6768778418344101E-2</v>
      </c>
      <c r="AF1308" s="17">
        <v>8.2879870391217095E-2</v>
      </c>
      <c r="AG1308" s="17">
        <v>1.5492982329854899E-2</v>
      </c>
      <c r="AH1308" s="17">
        <v>2.9348739866530499E-2</v>
      </c>
      <c r="AI1308" s="17">
        <v>6.6799709721562406E-2</v>
      </c>
      <c r="AJ1308" s="17"/>
      <c r="AK1308" s="17">
        <v>9.7854152165234298E-2</v>
      </c>
      <c r="AL1308" s="17">
        <v>9.0387710996156695E-2</v>
      </c>
      <c r="AM1308" s="17">
        <v>5.3274752090620697E-3</v>
      </c>
      <c r="AN1308" s="17">
        <v>0.122942553634715</v>
      </c>
      <c r="AO1308" s="17">
        <v>2.3210951738006799E-2</v>
      </c>
      <c r="AP1308" s="17">
        <v>7.2455181398246707E-2</v>
      </c>
      <c r="AQ1308" s="17">
        <v>7.4645835658379003E-3</v>
      </c>
      <c r="AR1308" s="17"/>
      <c r="AS1308" s="17">
        <v>4.3029559599288003E-2</v>
      </c>
      <c r="AT1308" s="17">
        <v>9.6566596221444201E-2</v>
      </c>
      <c r="AU1308" s="17"/>
      <c r="AV1308" s="17">
        <v>8.6515781141969603E-2</v>
      </c>
      <c r="AW1308" s="17">
        <v>1.6458342254319601E-2</v>
      </c>
      <c r="AX1308" s="17">
        <v>4.11824210471377E-3</v>
      </c>
      <c r="AY1308" s="17"/>
      <c r="AZ1308" s="17">
        <v>6.4654041718786304E-3</v>
      </c>
      <c r="BA1308" s="17">
        <v>8.5629693863299494E-2</v>
      </c>
      <c r="BB1308" s="17"/>
      <c r="BC1308" s="17">
        <v>5.1110290281143597E-2</v>
      </c>
      <c r="BD1308" s="17">
        <v>0.10109808544394</v>
      </c>
      <c r="BE1308" s="17"/>
      <c r="BF1308" s="17">
        <v>8.2215743200993396E-2</v>
      </c>
      <c r="BG1308" s="17">
        <v>3.7152783147805298E-2</v>
      </c>
      <c r="BH1308" s="17"/>
      <c r="BI1308" s="17">
        <v>3.9975627853481001E-2</v>
      </c>
      <c r="BJ1308" s="17">
        <v>9.1876132085495096E-2</v>
      </c>
      <c r="BK1308" s="17"/>
      <c r="BL1308" s="17">
        <v>0.13916411333249001</v>
      </c>
      <c r="BM1308" s="17">
        <v>4.3627263276313097E-2</v>
      </c>
      <c r="BN1308" s="17">
        <v>1.24300424673928E-2</v>
      </c>
      <c r="BO1308" s="17">
        <v>1.21864646951264E-2</v>
      </c>
    </row>
    <row r="1309" spans="2:67" x14ac:dyDescent="0.35">
      <c r="B1309" t="s">
        <v>621</v>
      </c>
      <c r="C1309" s="17">
        <v>0.116309674714178</v>
      </c>
      <c r="D1309" s="17">
        <v>8.8263492055048298E-2</v>
      </c>
      <c r="E1309" s="17">
        <v>7.3823451293502207E-2</v>
      </c>
      <c r="F1309" s="17">
        <v>0.13188130215041799</v>
      </c>
      <c r="G1309" s="17">
        <v>0.11301922563261201</v>
      </c>
      <c r="H1309" s="17">
        <v>0</v>
      </c>
      <c r="I1309" s="17">
        <v>0.30010365076024198</v>
      </c>
      <c r="J1309" s="17">
        <v>0.15824878974795101</v>
      </c>
      <c r="K1309" s="17">
        <v>0.12854115702391999</v>
      </c>
      <c r="L1309" s="17">
        <v>0.14892213248001401</v>
      </c>
      <c r="M1309" s="17">
        <v>0.135713565574098</v>
      </c>
      <c r="N1309" s="17">
        <v>1.93110853252035E-3</v>
      </c>
      <c r="O1309" s="17">
        <v>0</v>
      </c>
      <c r="P1309" s="17">
        <v>9.6794546283623897E-2</v>
      </c>
      <c r="Q1309" s="17">
        <v>0</v>
      </c>
      <c r="R1309" s="17">
        <v>0.25820949111403202</v>
      </c>
      <c r="S1309" s="17">
        <v>0.14925077086791599</v>
      </c>
      <c r="T1309" s="17"/>
      <c r="U1309" s="17">
        <v>0.134327454621402</v>
      </c>
      <c r="V1309" s="17">
        <v>2.6636917808507299E-2</v>
      </c>
      <c r="W1309" s="17">
        <v>3.28870145132606E-2</v>
      </c>
      <c r="X1309" s="17">
        <v>1.7252023032126199E-2</v>
      </c>
      <c r="Y1309" s="17"/>
      <c r="Z1309" s="17">
        <v>0.13573037162488599</v>
      </c>
      <c r="AA1309" s="17">
        <v>9.3481795479419705E-2</v>
      </c>
      <c r="AB1309" s="17">
        <v>0.202173633521013</v>
      </c>
      <c r="AC1309" s="17">
        <v>5.55094623786258E-2</v>
      </c>
      <c r="AD1309" s="17">
        <v>4.60610295125485E-2</v>
      </c>
      <c r="AE1309" s="17">
        <v>0</v>
      </c>
      <c r="AF1309" s="17">
        <v>2.36554583550442E-4</v>
      </c>
      <c r="AG1309" s="17">
        <v>0</v>
      </c>
      <c r="AH1309" s="17">
        <v>4.3217697909546E-2</v>
      </c>
      <c r="AI1309" s="17">
        <v>3.3113164646297898E-2</v>
      </c>
      <c r="AJ1309" s="17"/>
      <c r="AK1309" s="17">
        <v>0.204602571126348</v>
      </c>
      <c r="AL1309" s="17">
        <v>4.4530112457865999E-5</v>
      </c>
      <c r="AM1309" s="17">
        <v>0.15782752602262601</v>
      </c>
      <c r="AN1309" s="17">
        <v>0.119238652404883</v>
      </c>
      <c r="AO1309" s="17">
        <v>0</v>
      </c>
      <c r="AP1309" s="17">
        <v>1.34344473160625E-3</v>
      </c>
      <c r="AQ1309" s="17">
        <v>0.109644520557498</v>
      </c>
      <c r="AR1309" s="17"/>
      <c r="AS1309" s="17">
        <v>4.5678396081711099E-2</v>
      </c>
      <c r="AT1309" s="17">
        <v>0.142617609566355</v>
      </c>
      <c r="AU1309" s="17"/>
      <c r="AV1309" s="17">
        <v>0</v>
      </c>
      <c r="AW1309" s="17">
        <v>1.7978051297161499E-4</v>
      </c>
      <c r="AX1309" s="17">
        <v>0.116889074121948</v>
      </c>
      <c r="AY1309" s="17"/>
      <c r="AZ1309" s="17">
        <v>0</v>
      </c>
      <c r="BA1309" s="17">
        <v>0.121838423134316</v>
      </c>
      <c r="BB1309" s="17"/>
      <c r="BC1309" s="17">
        <v>0.13771237879485401</v>
      </c>
      <c r="BD1309" s="17">
        <v>0.10311897503237</v>
      </c>
      <c r="BE1309" s="17"/>
      <c r="BF1309" s="17">
        <v>0.116703267836637</v>
      </c>
      <c r="BG1309" s="17">
        <v>1.7252023032126199E-2</v>
      </c>
      <c r="BH1309" s="17"/>
      <c r="BI1309" s="17">
        <v>1.4308457964609699E-4</v>
      </c>
      <c r="BJ1309" s="17">
        <v>0.143482376313919</v>
      </c>
      <c r="BK1309" s="17"/>
      <c r="BL1309" s="17">
        <v>0.235435422392819</v>
      </c>
      <c r="BM1309" s="17">
        <v>1.57308999649E-2</v>
      </c>
      <c r="BN1309" s="17">
        <v>1.9006004383499799E-3</v>
      </c>
      <c r="BO1309" s="17">
        <v>3.5134511575955697E-4</v>
      </c>
    </row>
    <row r="1310" spans="2:67" x14ac:dyDescent="0.35">
      <c r="B1310" t="s">
        <v>111</v>
      </c>
      <c r="C1310" s="17">
        <v>1.24489957161345E-2</v>
      </c>
      <c r="D1310" s="17">
        <v>2.2750528238460601E-2</v>
      </c>
      <c r="E1310" s="17">
        <v>0</v>
      </c>
      <c r="F1310" s="17">
        <v>0</v>
      </c>
      <c r="G1310" s="17">
        <v>0</v>
      </c>
      <c r="H1310" s="17">
        <v>0.319107590323573</v>
      </c>
      <c r="I1310" s="17">
        <v>0</v>
      </c>
      <c r="J1310" s="17">
        <v>8.18845177951639E-5</v>
      </c>
      <c r="K1310" s="17">
        <v>0</v>
      </c>
      <c r="L1310" s="17">
        <v>3.0367514151611702E-4</v>
      </c>
      <c r="M1310" s="17">
        <v>3.3206454964816501E-2</v>
      </c>
      <c r="N1310" s="17">
        <v>0</v>
      </c>
      <c r="O1310" s="17">
        <v>0</v>
      </c>
      <c r="P1310" s="17">
        <v>0</v>
      </c>
      <c r="Q1310" s="17">
        <v>0</v>
      </c>
      <c r="R1310" s="17">
        <v>0</v>
      </c>
      <c r="S1310" s="17">
        <v>0</v>
      </c>
      <c r="T1310" s="17"/>
      <c r="U1310" s="17">
        <v>1.1648795659449601E-2</v>
      </c>
      <c r="V1310" s="17">
        <v>1.77190640921033E-2</v>
      </c>
      <c r="W1310" s="17">
        <v>8.7285443492358308E-3</v>
      </c>
      <c r="X1310" s="17">
        <v>1.13214819521406E-2</v>
      </c>
      <c r="Y1310" s="17"/>
      <c r="Z1310" s="17">
        <v>7.2189009006329704E-3</v>
      </c>
      <c r="AA1310" s="17">
        <v>0</v>
      </c>
      <c r="AB1310" s="17">
        <v>0</v>
      </c>
      <c r="AC1310" s="17">
        <v>0</v>
      </c>
      <c r="AD1310" s="17">
        <v>6.76644909939767E-2</v>
      </c>
      <c r="AE1310" s="17">
        <v>0</v>
      </c>
      <c r="AF1310" s="17">
        <v>2.8926621623425299E-4</v>
      </c>
      <c r="AG1310" s="17">
        <v>0</v>
      </c>
      <c r="AH1310" s="17">
        <v>2.3413582476915801E-2</v>
      </c>
      <c r="AI1310" s="17">
        <v>1.0829650987480901E-2</v>
      </c>
      <c r="AJ1310" s="17"/>
      <c r="AK1310" s="17">
        <v>1.31424554618701E-2</v>
      </c>
      <c r="AL1310" s="17">
        <v>7.8991793789370097E-4</v>
      </c>
      <c r="AM1310" s="17">
        <v>0</v>
      </c>
      <c r="AN1310" s="17">
        <v>0</v>
      </c>
      <c r="AO1310" s="17">
        <v>4.3034629845282703E-2</v>
      </c>
      <c r="AP1310" s="17">
        <v>4.60876272391081E-2</v>
      </c>
      <c r="AQ1310" s="17">
        <v>6.8160568547147294E-5</v>
      </c>
      <c r="AR1310" s="17"/>
      <c r="AS1310" s="17">
        <v>1.28321473850126E-2</v>
      </c>
      <c r="AT1310" s="17">
        <v>1.23062837429336E-2</v>
      </c>
      <c r="AU1310" s="17"/>
      <c r="AV1310" s="17">
        <v>0</v>
      </c>
      <c r="AW1310" s="17">
        <v>0</v>
      </c>
      <c r="AX1310" s="17">
        <v>3.2871645796505103E-2</v>
      </c>
      <c r="AY1310" s="17"/>
      <c r="AZ1310" s="17">
        <v>0</v>
      </c>
      <c r="BA1310" s="17">
        <v>1.30407553059281E-2</v>
      </c>
      <c r="BB1310" s="17"/>
      <c r="BC1310" s="17">
        <v>6.85567685942881E-3</v>
      </c>
      <c r="BD1310" s="17">
        <v>1.5896213833307499E-2</v>
      </c>
      <c r="BE1310" s="17"/>
      <c r="BF1310" s="17">
        <v>1.2453475750290899E-2</v>
      </c>
      <c r="BG1310" s="17">
        <v>1.13214819521406E-2</v>
      </c>
      <c r="BH1310" s="17"/>
      <c r="BI1310" s="17">
        <v>1.03631494342175E-3</v>
      </c>
      <c r="BJ1310" s="17">
        <v>1.5118553019407999E-2</v>
      </c>
      <c r="BK1310" s="17"/>
      <c r="BL1310" s="17">
        <v>1.41630188967065E-2</v>
      </c>
      <c r="BM1310" s="17">
        <v>6.8318014914103102E-3</v>
      </c>
      <c r="BN1310" s="17">
        <v>2.5668274307016601E-2</v>
      </c>
      <c r="BO1310" s="17">
        <v>0</v>
      </c>
    </row>
    <row r="1311" spans="2:67" x14ac:dyDescent="0.35">
      <c r="B1311" t="s">
        <v>622</v>
      </c>
      <c r="C1311" s="17">
        <v>0.56176865927555897</v>
      </c>
      <c r="D1311" s="17">
        <v>0.68166250940275896</v>
      </c>
      <c r="E1311" s="17">
        <v>0.54430741284323803</v>
      </c>
      <c r="F1311" s="17">
        <v>0.63335929957201798</v>
      </c>
      <c r="G1311" s="17">
        <v>0.47721889123429401</v>
      </c>
      <c r="H1311" s="17">
        <v>4.2677229029280499E-2</v>
      </c>
      <c r="I1311" s="17">
        <v>0.30823198544640901</v>
      </c>
      <c r="J1311" s="17">
        <v>0.55678796517114104</v>
      </c>
      <c r="K1311" s="17">
        <v>0.44435140682781599</v>
      </c>
      <c r="L1311" s="17">
        <v>0.46150362365513897</v>
      </c>
      <c r="M1311" s="17">
        <v>0.59444133249170505</v>
      </c>
      <c r="N1311" s="17">
        <v>0.81723343850963304</v>
      </c>
      <c r="O1311" s="17">
        <v>0.99601714792913298</v>
      </c>
      <c r="P1311" s="17">
        <v>0.18719279231827701</v>
      </c>
      <c r="Q1311" s="17">
        <v>0.59034065700466298</v>
      </c>
      <c r="R1311" s="17">
        <v>0.741612364419451</v>
      </c>
      <c r="S1311" s="17">
        <v>0.39019128471113301</v>
      </c>
      <c r="T1311" s="17"/>
      <c r="U1311" s="17">
        <v>0.536155645635219</v>
      </c>
      <c r="V1311" s="17">
        <v>0.68579279177701502</v>
      </c>
      <c r="W1311" s="17">
        <v>0.68120198595022796</v>
      </c>
      <c r="X1311" s="17">
        <v>0.822143109019006</v>
      </c>
      <c r="Y1311" s="17"/>
      <c r="Z1311" s="17">
        <v>0.583537896844877</v>
      </c>
      <c r="AA1311" s="17">
        <v>0.59166279272998501</v>
      </c>
      <c r="AB1311" s="17">
        <v>0.50024907242278704</v>
      </c>
      <c r="AC1311" s="17">
        <v>0.524793975171014</v>
      </c>
      <c r="AD1311" s="17">
        <v>0.56284608222986199</v>
      </c>
      <c r="AE1311" s="17">
        <v>0.55556398788141004</v>
      </c>
      <c r="AF1311" s="17">
        <v>0.75279070550326399</v>
      </c>
      <c r="AG1311" s="17">
        <v>0.82160407951266601</v>
      </c>
      <c r="AH1311" s="17">
        <v>0.77433889117304</v>
      </c>
      <c r="AI1311" s="17">
        <v>0.796839687937139</v>
      </c>
      <c r="AJ1311" s="17"/>
      <c r="AK1311" s="17">
        <v>0.509111324385083</v>
      </c>
      <c r="AL1311" s="17">
        <v>0.58354123111046996</v>
      </c>
      <c r="AM1311" s="17">
        <v>0.59200399048335095</v>
      </c>
      <c r="AN1311" s="17">
        <v>0.48669619144841098</v>
      </c>
      <c r="AO1311" s="17">
        <v>0.67730299991379095</v>
      </c>
      <c r="AP1311" s="17">
        <v>0.71142821550771695</v>
      </c>
      <c r="AQ1311" s="17">
        <v>0.73454991658096502</v>
      </c>
      <c r="AR1311" s="17"/>
      <c r="AS1311" s="17">
        <v>0.75476615282131698</v>
      </c>
      <c r="AT1311" s="17">
        <v>0.48988314927006299</v>
      </c>
      <c r="AU1311" s="17"/>
      <c r="AV1311" s="17">
        <v>0.76275629045159099</v>
      </c>
      <c r="AW1311" s="17">
        <v>0.86460476338132497</v>
      </c>
      <c r="AX1311" s="17">
        <v>0.67701847313715902</v>
      </c>
      <c r="AY1311" s="17"/>
      <c r="AZ1311" s="17">
        <v>0.84625642187913996</v>
      </c>
      <c r="BA1311" s="17">
        <v>0.54824561167089203</v>
      </c>
      <c r="BB1311" s="17"/>
      <c r="BC1311" s="17">
        <v>0.59347268050792201</v>
      </c>
      <c r="BD1311" s="17">
        <v>0.54222915523880699</v>
      </c>
      <c r="BE1311" s="17"/>
      <c r="BF1311" s="17">
        <v>0.56073409414159003</v>
      </c>
      <c r="BG1311" s="17">
        <v>0.822143109019006</v>
      </c>
      <c r="BH1311" s="17"/>
      <c r="BI1311" s="17">
        <v>0.76814762883175203</v>
      </c>
      <c r="BJ1311" s="17">
        <v>0.513494244491429</v>
      </c>
      <c r="BK1311" s="17"/>
      <c r="BL1311" s="17">
        <v>0.39156783559820701</v>
      </c>
      <c r="BM1311" s="17">
        <v>0.65853235781811303</v>
      </c>
      <c r="BN1311" s="17">
        <v>0.81597556932096804</v>
      </c>
      <c r="BO1311" s="17">
        <v>0.93093441894968698</v>
      </c>
    </row>
    <row r="1312" spans="2:67" x14ac:dyDescent="0.35">
      <c r="B1312" t="s">
        <v>623</v>
      </c>
      <c r="C1312" s="17">
        <v>0.19834707453506201</v>
      </c>
      <c r="D1312" s="17">
        <v>0.16116357011551199</v>
      </c>
      <c r="E1312" s="17">
        <v>0.17927857446727699</v>
      </c>
      <c r="F1312" s="17">
        <v>0.25001263329383899</v>
      </c>
      <c r="G1312" s="17">
        <v>0.14363979761059001</v>
      </c>
      <c r="H1312" s="17">
        <v>0.319107590323573</v>
      </c>
      <c r="I1312" s="17">
        <v>0.30010365076024198</v>
      </c>
      <c r="J1312" s="17">
        <v>0.16205800996445999</v>
      </c>
      <c r="K1312" s="17">
        <v>0.55564859317218396</v>
      </c>
      <c r="L1312" s="17">
        <v>0.262488467696181</v>
      </c>
      <c r="M1312" s="17">
        <v>0.19516455080687201</v>
      </c>
      <c r="N1312" s="17">
        <v>7.2865845057728501E-2</v>
      </c>
      <c r="O1312" s="17">
        <v>9.9571301771683805E-4</v>
      </c>
      <c r="P1312" s="17">
        <v>0.32532719222307299</v>
      </c>
      <c r="Q1312" s="17">
        <v>5.9647493643264996E-3</v>
      </c>
      <c r="R1312" s="17">
        <v>0.25820949111403202</v>
      </c>
      <c r="S1312" s="17">
        <v>0.14925077086791599</v>
      </c>
      <c r="T1312" s="17"/>
      <c r="U1312" s="17">
        <v>0.215837656911498</v>
      </c>
      <c r="V1312" s="17">
        <v>0.113527103896873</v>
      </c>
      <c r="W1312" s="17">
        <v>0.111459659530758</v>
      </c>
      <c r="X1312" s="17">
        <v>5.44048061799315E-2</v>
      </c>
      <c r="Y1312" s="17"/>
      <c r="Z1312" s="17">
        <v>0.20898936089496201</v>
      </c>
      <c r="AA1312" s="17">
        <v>0.17070936505753301</v>
      </c>
      <c r="AB1312" s="17">
        <v>0.27655515571192102</v>
      </c>
      <c r="AC1312" s="17">
        <v>0.22263167062467201</v>
      </c>
      <c r="AD1312" s="17">
        <v>0.14423291113311701</v>
      </c>
      <c r="AE1312" s="17">
        <v>5.6768778418344101E-2</v>
      </c>
      <c r="AF1312" s="17">
        <v>8.3116424974767497E-2</v>
      </c>
      <c r="AG1312" s="17">
        <v>1.5492982329854899E-2</v>
      </c>
      <c r="AH1312" s="17">
        <v>7.2566437776076506E-2</v>
      </c>
      <c r="AI1312" s="17">
        <v>9.9912874367860297E-2</v>
      </c>
      <c r="AJ1312" s="17"/>
      <c r="AK1312" s="17">
        <v>0.30245672329158302</v>
      </c>
      <c r="AL1312" s="17">
        <v>9.0432241108614503E-2</v>
      </c>
      <c r="AM1312" s="17">
        <v>0.163155001231689</v>
      </c>
      <c r="AN1312" s="17">
        <v>0.242181206039598</v>
      </c>
      <c r="AO1312" s="17">
        <v>2.3210951738006799E-2</v>
      </c>
      <c r="AP1312" s="17">
        <v>7.3798626129852898E-2</v>
      </c>
      <c r="AQ1312" s="17">
        <v>0.117109104123336</v>
      </c>
      <c r="AR1312" s="17"/>
      <c r="AS1312" s="17">
        <v>8.8707955680999095E-2</v>
      </c>
      <c r="AT1312" s="17">
        <v>0.239184205787799</v>
      </c>
      <c r="AU1312" s="17"/>
      <c r="AV1312" s="17">
        <v>8.6515781141969603E-2</v>
      </c>
      <c r="AW1312" s="17">
        <v>1.6638122767291201E-2</v>
      </c>
      <c r="AX1312" s="17">
        <v>0.121007316226661</v>
      </c>
      <c r="AY1312" s="17"/>
      <c r="AZ1312" s="17">
        <v>6.4654041718786304E-3</v>
      </c>
      <c r="BA1312" s="17">
        <v>0.207468116997616</v>
      </c>
      <c r="BB1312" s="17"/>
      <c r="BC1312" s="17">
        <v>0.18882266907599801</v>
      </c>
      <c r="BD1312" s="17">
        <v>0.204217060476311</v>
      </c>
      <c r="BE1312" s="17"/>
      <c r="BF1312" s="17">
        <v>0.19891901103763099</v>
      </c>
      <c r="BG1312" s="17">
        <v>5.44048061799315E-2</v>
      </c>
      <c r="BH1312" s="17"/>
      <c r="BI1312" s="17">
        <v>4.0118712433127098E-2</v>
      </c>
      <c r="BJ1312" s="17">
        <v>0.235358508399414</v>
      </c>
      <c r="BK1312" s="17"/>
      <c r="BL1312" s="17">
        <v>0.37459953572530902</v>
      </c>
      <c r="BM1312" s="17">
        <v>5.9358163241213201E-2</v>
      </c>
      <c r="BN1312" s="17">
        <v>1.43306429057428E-2</v>
      </c>
      <c r="BO1312" s="17">
        <v>1.2537809810885999E-2</v>
      </c>
    </row>
    <row r="1313" spans="2:67" x14ac:dyDescent="0.35">
      <c r="B1313" t="s">
        <v>187</v>
      </c>
      <c r="C1313" s="17">
        <v>0.36342158474049702</v>
      </c>
      <c r="D1313" s="17">
        <v>0.520498939287246</v>
      </c>
      <c r="E1313" s="17">
        <v>0.36502883837596101</v>
      </c>
      <c r="F1313" s="17">
        <v>0.38334666627817898</v>
      </c>
      <c r="G1313" s="17">
        <v>0.33357909362370403</v>
      </c>
      <c r="H1313" s="17">
        <v>-0.27643036129429299</v>
      </c>
      <c r="I1313" s="17">
        <v>8.1283346861663105E-3</v>
      </c>
      <c r="J1313" s="17">
        <v>0.39472995520668103</v>
      </c>
      <c r="K1313" s="17">
        <v>-0.111297186344368</v>
      </c>
      <c r="L1313" s="17">
        <v>0.199015155958958</v>
      </c>
      <c r="M1313" s="17">
        <v>0.39927678168483299</v>
      </c>
      <c r="N1313" s="17">
        <v>0.74436759345190495</v>
      </c>
      <c r="O1313" s="17">
        <v>0.99502143491141604</v>
      </c>
      <c r="P1313" s="17">
        <v>-0.13813439990479601</v>
      </c>
      <c r="Q1313" s="17">
        <v>0.58437590764033698</v>
      </c>
      <c r="R1313" s="17">
        <v>0.48340287330541898</v>
      </c>
      <c r="S1313" s="17">
        <v>0.24094051384321799</v>
      </c>
      <c r="T1313" s="17"/>
      <c r="U1313" s="17">
        <v>0.32031798872372103</v>
      </c>
      <c r="V1313" s="17">
        <v>0.57226568788014198</v>
      </c>
      <c r="W1313" s="17">
        <v>0.56974232641946998</v>
      </c>
      <c r="X1313" s="17">
        <v>0.76773830283907496</v>
      </c>
      <c r="Y1313" s="17"/>
      <c r="Z1313" s="17">
        <v>0.374548535949914</v>
      </c>
      <c r="AA1313" s="17">
        <v>0.42095342767245197</v>
      </c>
      <c r="AB1313" s="17">
        <v>0.223693916710866</v>
      </c>
      <c r="AC1313" s="17">
        <v>0.30216230454634202</v>
      </c>
      <c r="AD1313" s="17">
        <v>0.41861317109674601</v>
      </c>
      <c r="AE1313" s="17">
        <v>0.49879520946306599</v>
      </c>
      <c r="AF1313" s="17">
        <v>0.66967428052849598</v>
      </c>
      <c r="AG1313" s="17">
        <v>0.80611109718281104</v>
      </c>
      <c r="AH1313" s="17">
        <v>0.70177245339696304</v>
      </c>
      <c r="AI1313" s="17">
        <v>0.69692681356927799</v>
      </c>
      <c r="AJ1313" s="17"/>
      <c r="AK1313" s="17">
        <v>0.20665460109350001</v>
      </c>
      <c r="AL1313" s="17">
        <v>0.49310899000185598</v>
      </c>
      <c r="AM1313" s="17">
        <v>0.42884898925166198</v>
      </c>
      <c r="AN1313" s="17">
        <v>0.244514985408814</v>
      </c>
      <c r="AO1313" s="17">
        <v>0.65409204817578404</v>
      </c>
      <c r="AP1313" s="17">
        <v>0.63762958937786496</v>
      </c>
      <c r="AQ1313" s="17">
        <v>0.61744081245763005</v>
      </c>
      <c r="AR1313" s="17"/>
      <c r="AS1313" s="17">
        <v>0.666058197140318</v>
      </c>
      <c r="AT1313" s="17">
        <v>0.25069894348226401</v>
      </c>
      <c r="AU1313" s="17"/>
      <c r="AV1313" s="17">
        <v>0.67624050930962099</v>
      </c>
      <c r="AW1313" s="17">
        <v>0.84796664061403404</v>
      </c>
      <c r="AX1313" s="17">
        <v>0.55601115691049796</v>
      </c>
      <c r="AY1313" s="17"/>
      <c r="AZ1313" s="17">
        <v>0.83979101770726095</v>
      </c>
      <c r="BA1313" s="17">
        <v>0.340777494673277</v>
      </c>
      <c r="BB1313" s="17"/>
      <c r="BC1313" s="17">
        <v>0.40465001143192397</v>
      </c>
      <c r="BD1313" s="17">
        <v>0.338012094762497</v>
      </c>
      <c r="BE1313" s="17"/>
      <c r="BF1313" s="17">
        <v>0.36181508310395899</v>
      </c>
      <c r="BG1313" s="17">
        <v>0.76773830283907496</v>
      </c>
      <c r="BH1313" s="17"/>
      <c r="BI1313" s="17">
        <v>0.72802891639862499</v>
      </c>
      <c r="BJ1313" s="17">
        <v>0.27813573609201597</v>
      </c>
      <c r="BK1313" s="17"/>
      <c r="BL1313" s="17">
        <v>1.6968299872897601E-2</v>
      </c>
      <c r="BM1313" s="17">
        <v>0.59917419457690002</v>
      </c>
      <c r="BN1313" s="17">
        <v>0.801644926415225</v>
      </c>
      <c r="BO1313" s="17">
        <v>0.91839660913880095</v>
      </c>
    </row>
    <row r="1314" spans="2:67" x14ac:dyDescent="0.35">
      <c r="C1314" s="17"/>
      <c r="D1314" s="17"/>
      <c r="E1314" s="17"/>
      <c r="F1314" s="17"/>
      <c r="G1314" s="17"/>
      <c r="H1314" s="17"/>
      <c r="I1314" s="17"/>
      <c r="J1314" s="17"/>
      <c r="K1314" s="17"/>
      <c r="L1314" s="17"/>
      <c r="M1314" s="17"/>
      <c r="N1314" s="17"/>
      <c r="O1314" s="17"/>
      <c r="P1314" s="17"/>
      <c r="Q1314" s="17"/>
      <c r="R1314" s="17"/>
      <c r="S1314" s="17"/>
      <c r="T1314" s="17"/>
      <c r="U1314" s="17"/>
      <c r="V1314" s="17"/>
      <c r="W1314" s="17"/>
      <c r="X1314" s="17"/>
      <c r="Y1314" s="17"/>
      <c r="Z1314" s="17"/>
      <c r="AA1314" s="17"/>
      <c r="AB1314" s="17"/>
      <c r="AC1314" s="17"/>
      <c r="AD1314" s="17"/>
      <c r="AE1314" s="17"/>
      <c r="AF1314" s="17"/>
      <c r="AG1314" s="17"/>
      <c r="AH1314" s="17"/>
      <c r="AI1314" s="17"/>
      <c r="AJ1314" s="17"/>
      <c r="AK1314" s="17"/>
      <c r="AL1314" s="17"/>
      <c r="AM1314" s="17"/>
      <c r="AN1314" s="17"/>
      <c r="AO1314" s="17"/>
      <c r="AP1314" s="17"/>
      <c r="AQ1314" s="17"/>
      <c r="AR1314" s="17"/>
      <c r="AS1314" s="17"/>
      <c r="AT1314" s="17"/>
      <c r="AU1314" s="17"/>
      <c r="AV1314" s="17"/>
      <c r="AW1314" s="17"/>
      <c r="AX1314" s="17"/>
      <c r="AY1314" s="17"/>
      <c r="AZ1314" s="17"/>
      <c r="BA1314" s="17"/>
      <c r="BB1314" s="17"/>
      <c r="BC1314" s="17"/>
      <c r="BD1314" s="17"/>
      <c r="BE1314" s="17"/>
      <c r="BF1314" s="17"/>
      <c r="BG1314" s="17"/>
      <c r="BH1314" s="17"/>
      <c r="BI1314" s="17"/>
      <c r="BJ1314" s="17"/>
      <c r="BK1314" s="17"/>
      <c r="BL1314" s="17"/>
      <c r="BM1314" s="17"/>
      <c r="BN1314" s="17"/>
      <c r="BO1314" s="17"/>
    </row>
    <row r="1315" spans="2:67" x14ac:dyDescent="0.35">
      <c r="B1315" s="6" t="s">
        <v>626</v>
      </c>
      <c r="C1315" s="17"/>
      <c r="D1315" s="17"/>
      <c r="E1315" s="17"/>
      <c r="F1315" s="17"/>
      <c r="G1315" s="17"/>
      <c r="H1315" s="17"/>
      <c r="I1315" s="17"/>
      <c r="J1315" s="17"/>
      <c r="K1315" s="17"/>
      <c r="L1315" s="17"/>
      <c r="M1315" s="17"/>
      <c r="N1315" s="17"/>
      <c r="O1315" s="17"/>
      <c r="P1315" s="17"/>
      <c r="Q1315" s="17"/>
      <c r="R1315" s="17"/>
      <c r="S1315" s="17"/>
      <c r="T1315" s="17"/>
      <c r="U1315" s="17"/>
      <c r="V1315" s="17"/>
      <c r="W1315" s="17"/>
      <c r="X1315" s="17"/>
      <c r="Y1315" s="17"/>
      <c r="Z1315" s="17"/>
      <c r="AA1315" s="17"/>
      <c r="AB1315" s="17"/>
      <c r="AC1315" s="17"/>
      <c r="AD1315" s="17"/>
      <c r="AE1315" s="17"/>
      <c r="AF1315" s="17"/>
      <c r="AG1315" s="17"/>
      <c r="AH1315" s="17"/>
      <c r="AI1315" s="17"/>
      <c r="AJ1315" s="17"/>
      <c r="AK1315" s="17"/>
      <c r="AL1315" s="17"/>
      <c r="AM1315" s="17"/>
      <c r="AN1315" s="17"/>
      <c r="AO1315" s="17"/>
      <c r="AP1315" s="17"/>
      <c r="AQ1315" s="17"/>
      <c r="AR1315" s="17"/>
      <c r="AS1315" s="17"/>
      <c r="AT1315" s="17"/>
      <c r="AU1315" s="17"/>
      <c r="AV1315" s="17"/>
      <c r="AW1315" s="17"/>
      <c r="AX1315" s="17"/>
      <c r="AY1315" s="17"/>
      <c r="AZ1315" s="17"/>
      <c r="BA1315" s="17"/>
      <c r="BB1315" s="17"/>
      <c r="BC1315" s="17"/>
      <c r="BD1315" s="17"/>
      <c r="BE1315" s="17"/>
      <c r="BF1315" s="17"/>
      <c r="BG1315" s="17"/>
      <c r="BH1315" s="17"/>
      <c r="BI1315" s="17"/>
      <c r="BJ1315" s="17"/>
      <c r="BK1315" s="17"/>
      <c r="BL1315" s="17"/>
      <c r="BM1315" s="17"/>
      <c r="BN1315" s="17"/>
      <c r="BO1315" s="17"/>
    </row>
    <row r="1316" spans="2:67" x14ac:dyDescent="0.35">
      <c r="B1316" s="24" t="s">
        <v>85</v>
      </c>
      <c r="C1316" s="17"/>
      <c r="D1316" s="17"/>
      <c r="E1316" s="17"/>
      <c r="F1316" s="17"/>
      <c r="G1316" s="17"/>
      <c r="H1316" s="17"/>
      <c r="I1316" s="17"/>
      <c r="J1316" s="17"/>
      <c r="K1316" s="17"/>
      <c r="L1316" s="17"/>
      <c r="M1316" s="17"/>
      <c r="N1316" s="17"/>
      <c r="O1316" s="17"/>
      <c r="P1316" s="17"/>
      <c r="Q1316" s="17"/>
      <c r="R1316" s="17"/>
      <c r="S1316" s="17"/>
      <c r="T1316" s="17"/>
      <c r="U1316" s="17"/>
      <c r="V1316" s="17"/>
      <c r="W1316" s="17"/>
      <c r="X1316" s="17"/>
      <c r="Y1316" s="17"/>
      <c r="Z1316" s="17"/>
      <c r="AA1316" s="17"/>
      <c r="AB1316" s="17"/>
      <c r="AC1316" s="17"/>
      <c r="AD1316" s="17"/>
      <c r="AE1316" s="17"/>
      <c r="AF1316" s="17"/>
      <c r="AG1316" s="17"/>
      <c r="AH1316" s="17"/>
      <c r="AI1316" s="17"/>
      <c r="AJ1316" s="17"/>
      <c r="AK1316" s="17"/>
      <c r="AL1316" s="17"/>
      <c r="AM1316" s="17"/>
      <c r="AN1316" s="17"/>
      <c r="AO1316" s="17"/>
      <c r="AP1316" s="17"/>
      <c r="AQ1316" s="17"/>
      <c r="AR1316" s="17"/>
      <c r="AS1316" s="17"/>
      <c r="AT1316" s="17"/>
      <c r="AU1316" s="17"/>
      <c r="AV1316" s="17"/>
      <c r="AW1316" s="17"/>
      <c r="AX1316" s="17"/>
      <c r="AY1316" s="17"/>
      <c r="AZ1316" s="17"/>
      <c r="BA1316" s="17"/>
      <c r="BB1316" s="17"/>
      <c r="BC1316" s="17"/>
      <c r="BD1316" s="17"/>
      <c r="BE1316" s="17"/>
      <c r="BF1316" s="17"/>
      <c r="BG1316" s="17"/>
      <c r="BH1316" s="17"/>
      <c r="BI1316" s="17"/>
      <c r="BJ1316" s="17"/>
      <c r="BK1316" s="17"/>
      <c r="BL1316" s="17"/>
      <c r="BM1316" s="17"/>
      <c r="BN1316" s="17"/>
      <c r="BO1316" s="17"/>
    </row>
    <row r="1317" spans="2:67" x14ac:dyDescent="0.35">
      <c r="B1317" t="s">
        <v>617</v>
      </c>
      <c r="C1317" s="17">
        <v>5.4175947488003903E-2</v>
      </c>
      <c r="D1317" s="17">
        <v>4.4930461234924501E-2</v>
      </c>
      <c r="E1317" s="17">
        <v>3.2336216473196198E-2</v>
      </c>
      <c r="F1317" s="17">
        <v>6.1500081840811502E-2</v>
      </c>
      <c r="G1317" s="17">
        <v>2.33923426706753E-4</v>
      </c>
      <c r="H1317" s="17">
        <v>0</v>
      </c>
      <c r="I1317" s="17">
        <v>3.1057226750625302E-3</v>
      </c>
      <c r="J1317" s="17">
        <v>4.6151167912047902E-2</v>
      </c>
      <c r="K1317" s="17">
        <v>0.42887546162315998</v>
      </c>
      <c r="L1317" s="17">
        <v>5.1644431241183297E-3</v>
      </c>
      <c r="M1317" s="17">
        <v>4.0797217270705698E-2</v>
      </c>
      <c r="N1317" s="17">
        <v>0.21478026506634901</v>
      </c>
      <c r="O1317" s="17">
        <v>0</v>
      </c>
      <c r="P1317" s="17">
        <v>6.0128574505717699E-3</v>
      </c>
      <c r="Q1317" s="17">
        <v>9.9740844916669499E-2</v>
      </c>
      <c r="R1317" s="17">
        <v>0.195636912390007</v>
      </c>
      <c r="S1317" s="17">
        <v>3.0891427157303801E-4</v>
      </c>
      <c r="T1317" s="17"/>
      <c r="U1317" s="17">
        <v>5.4556119760568601E-2</v>
      </c>
      <c r="V1317" s="17">
        <v>4.4139482012314803E-2</v>
      </c>
      <c r="W1317" s="17">
        <v>8.3602035086589893E-2</v>
      </c>
      <c r="X1317" s="17">
        <v>0.17384248249010301</v>
      </c>
      <c r="Y1317" s="17"/>
      <c r="Z1317" s="17">
        <v>5.5953104812268097E-2</v>
      </c>
      <c r="AA1317" s="17">
        <v>7.9647924595690506E-2</v>
      </c>
      <c r="AB1317" s="17">
        <v>3.2862063411450898E-2</v>
      </c>
      <c r="AC1317" s="17">
        <v>7.2443380268029905E-2</v>
      </c>
      <c r="AD1317" s="17">
        <v>6.2339546954561301E-2</v>
      </c>
      <c r="AE1317" s="17">
        <v>1.08673116398435E-2</v>
      </c>
      <c r="AF1317" s="17">
        <v>6.6630702810244094E-2</v>
      </c>
      <c r="AG1317" s="17">
        <v>7.3216791876082E-3</v>
      </c>
      <c r="AH1317" s="17">
        <v>1.91075976162174E-2</v>
      </c>
      <c r="AI1317" s="17">
        <v>0.20242133814143001</v>
      </c>
      <c r="AJ1317" s="17"/>
      <c r="AK1317" s="17">
        <v>2.8344913422645099E-2</v>
      </c>
      <c r="AL1317" s="17">
        <v>1.12605291411579E-2</v>
      </c>
      <c r="AM1317" s="17">
        <v>4.5789428462338098E-2</v>
      </c>
      <c r="AN1317" s="17">
        <v>6.7977191495338998E-2</v>
      </c>
      <c r="AO1317" s="17">
        <v>8.3999613378688096E-2</v>
      </c>
      <c r="AP1317" s="17">
        <v>0.13946646422216999</v>
      </c>
      <c r="AQ1317" s="17">
        <v>5.81528479447646E-2</v>
      </c>
      <c r="AR1317" s="17"/>
      <c r="AS1317" s="17">
        <v>0.135780105773741</v>
      </c>
      <c r="AT1317" s="17">
        <v>2.3780959298436401E-2</v>
      </c>
      <c r="AU1317" s="17"/>
      <c r="AV1317" s="17">
        <v>9.4822977498292105E-2</v>
      </c>
      <c r="AW1317" s="17">
        <v>0.18359336922938899</v>
      </c>
      <c r="AX1317" s="17">
        <v>0.148370070772708</v>
      </c>
      <c r="AY1317" s="17"/>
      <c r="AZ1317" s="17">
        <v>0.166159423853457</v>
      </c>
      <c r="BA1317" s="17">
        <v>4.8852843717328703E-2</v>
      </c>
      <c r="BB1317" s="17"/>
      <c r="BC1317" s="17">
        <v>7.9903781562981904E-2</v>
      </c>
      <c r="BD1317" s="17">
        <v>3.8319627115251102E-2</v>
      </c>
      <c r="BE1317" s="17"/>
      <c r="BF1317" s="17">
        <v>5.3700467559239601E-2</v>
      </c>
      <c r="BG1317" s="17">
        <v>0.17384248249010301</v>
      </c>
      <c r="BH1317" s="17"/>
      <c r="BI1317" s="17">
        <v>0.141033415925651</v>
      </c>
      <c r="BJ1317" s="17">
        <v>3.38589865715151E-2</v>
      </c>
      <c r="BK1317" s="17"/>
      <c r="BL1317" s="17">
        <v>2.4664428058075699E-2</v>
      </c>
      <c r="BM1317" s="17">
        <v>5.9767827662277E-2</v>
      </c>
      <c r="BN1317" s="17">
        <v>9.6233234108115198E-2</v>
      </c>
      <c r="BO1317" s="17">
        <v>0.36199911829763898</v>
      </c>
    </row>
    <row r="1318" spans="2:67" x14ac:dyDescent="0.35">
      <c r="B1318" t="s">
        <v>618</v>
      </c>
      <c r="C1318" s="17">
        <v>0.13659854760152201</v>
      </c>
      <c r="D1318" s="17">
        <v>0.123399029079138</v>
      </c>
      <c r="E1318" s="17">
        <v>0.17128567374922599</v>
      </c>
      <c r="F1318" s="17">
        <v>9.6455466404311602E-2</v>
      </c>
      <c r="G1318" s="17">
        <v>9.9116370579440297E-2</v>
      </c>
      <c r="H1318" s="17">
        <v>2.4377970819849299E-3</v>
      </c>
      <c r="I1318" s="17">
        <v>3.5727872947837198E-2</v>
      </c>
      <c r="J1318" s="17">
        <v>6.6733597421804097E-2</v>
      </c>
      <c r="K1318" s="17">
        <v>1.7680254748959801E-3</v>
      </c>
      <c r="L1318" s="17">
        <v>0.203559181650804</v>
      </c>
      <c r="M1318" s="17">
        <v>0.162992798066107</v>
      </c>
      <c r="N1318" s="17">
        <v>0.30081619980892799</v>
      </c>
      <c r="O1318" s="17">
        <v>1.74314231559984E-2</v>
      </c>
      <c r="P1318" s="17">
        <v>5.4452982031961403E-2</v>
      </c>
      <c r="Q1318" s="17">
        <v>0.20225847528217</v>
      </c>
      <c r="R1318" s="17">
        <v>0.112507618862435</v>
      </c>
      <c r="S1318" s="17">
        <v>5.7169136558373702E-3</v>
      </c>
      <c r="T1318" s="17"/>
      <c r="U1318" s="17">
        <v>0.126760290685447</v>
      </c>
      <c r="V1318" s="17">
        <v>0.16568321622975599</v>
      </c>
      <c r="W1318" s="17">
        <v>0.28200353177678</v>
      </c>
      <c r="X1318" s="17">
        <v>0.35736788095919703</v>
      </c>
      <c r="Y1318" s="17"/>
      <c r="Z1318" s="17">
        <v>0.119506638146511</v>
      </c>
      <c r="AA1318" s="17">
        <v>0.106031737720961</v>
      </c>
      <c r="AB1318" s="17">
        <v>0.20271944347566501</v>
      </c>
      <c r="AC1318" s="17">
        <v>0.20309268944159101</v>
      </c>
      <c r="AD1318" s="17">
        <v>0.15737857186883999</v>
      </c>
      <c r="AE1318" s="17">
        <v>9.2141855800519895E-2</v>
      </c>
      <c r="AF1318" s="17">
        <v>7.6571178605072093E-2</v>
      </c>
      <c r="AG1318" s="17">
        <v>0.15844673928900399</v>
      </c>
      <c r="AH1318" s="17">
        <v>0.28481400916287603</v>
      </c>
      <c r="AI1318" s="17">
        <v>0.31925443579759999</v>
      </c>
      <c r="AJ1318" s="17"/>
      <c r="AK1318" s="17">
        <v>0.126716723955139</v>
      </c>
      <c r="AL1318" s="17">
        <v>0.18008115158927601</v>
      </c>
      <c r="AM1318" s="17">
        <v>0.13485177636581899</v>
      </c>
      <c r="AN1318" s="17">
        <v>0.13779691951936701</v>
      </c>
      <c r="AO1318" s="17">
        <v>7.3347035173671402E-2</v>
      </c>
      <c r="AP1318" s="17">
        <v>0.151600958931915</v>
      </c>
      <c r="AQ1318" s="17">
        <v>0.20219484661204201</v>
      </c>
      <c r="AR1318" s="17"/>
      <c r="AS1318" s="17">
        <v>0.22420651587203699</v>
      </c>
      <c r="AT1318" s="17">
        <v>0.103967328594638</v>
      </c>
      <c r="AU1318" s="17"/>
      <c r="AV1318" s="17">
        <v>0.218248060016103</v>
      </c>
      <c r="AW1318" s="17">
        <v>0.30501783410315497</v>
      </c>
      <c r="AX1318" s="17">
        <v>0.16810752573257801</v>
      </c>
      <c r="AY1318" s="17"/>
      <c r="AZ1318" s="17">
        <v>0.24749088632916399</v>
      </c>
      <c r="BA1318" s="17">
        <v>0.13132731075856399</v>
      </c>
      <c r="BB1318" s="17"/>
      <c r="BC1318" s="17">
        <v>0.15233517642713801</v>
      </c>
      <c r="BD1318" s="17">
        <v>0.12689990652979799</v>
      </c>
      <c r="BE1318" s="17"/>
      <c r="BF1318" s="17">
        <v>0.13572134841716799</v>
      </c>
      <c r="BG1318" s="17">
        <v>0.35736788095919703</v>
      </c>
      <c r="BH1318" s="17"/>
      <c r="BI1318" s="17">
        <v>0.25134760524883298</v>
      </c>
      <c r="BJ1318" s="17">
        <v>0.109757423155235</v>
      </c>
      <c r="BK1318" s="17"/>
      <c r="BL1318" s="17">
        <v>5.9243316984876997E-2</v>
      </c>
      <c r="BM1318" s="17">
        <v>0.16788403141091099</v>
      </c>
      <c r="BN1318" s="17">
        <v>0.32260179662492799</v>
      </c>
      <c r="BO1318" s="17">
        <v>0.11475730453564301</v>
      </c>
    </row>
    <row r="1319" spans="2:67" x14ac:dyDescent="0.35">
      <c r="B1319" t="s">
        <v>619</v>
      </c>
      <c r="C1319" s="17">
        <v>0.28975712265802001</v>
      </c>
      <c r="D1319" s="17">
        <v>0.28973306427179002</v>
      </c>
      <c r="E1319" s="17">
        <v>0.41974035734492299</v>
      </c>
      <c r="F1319" s="17">
        <v>0.26646785707044401</v>
      </c>
      <c r="G1319" s="17">
        <v>0.23013362544138999</v>
      </c>
      <c r="H1319" s="17">
        <v>0.35690922518888402</v>
      </c>
      <c r="I1319" s="17">
        <v>0.55924913502783902</v>
      </c>
      <c r="J1319" s="17">
        <v>0.14680019429676899</v>
      </c>
      <c r="K1319" s="17">
        <v>0</v>
      </c>
      <c r="L1319" s="17">
        <v>0.17783495155836901</v>
      </c>
      <c r="M1319" s="17">
        <v>0.21691481824626399</v>
      </c>
      <c r="N1319" s="17">
        <v>0.19207443411017699</v>
      </c>
      <c r="O1319" s="17">
        <v>0.97858572477313399</v>
      </c>
      <c r="P1319" s="17">
        <v>0.42292310701108898</v>
      </c>
      <c r="Q1319" s="17">
        <v>0.20482967149766801</v>
      </c>
      <c r="R1319" s="17">
        <v>0.34704171386263</v>
      </c>
      <c r="S1319" s="17">
        <v>0.38416545678372299</v>
      </c>
      <c r="T1319" s="17"/>
      <c r="U1319" s="17">
        <v>0.28296311259024198</v>
      </c>
      <c r="V1319" s="17">
        <v>0.32753692183851502</v>
      </c>
      <c r="W1319" s="17">
        <v>0.30433254335212101</v>
      </c>
      <c r="X1319" s="17">
        <v>0.27711281938665799</v>
      </c>
      <c r="Y1319" s="17"/>
      <c r="Z1319" s="17">
        <v>0.257074586396011</v>
      </c>
      <c r="AA1319" s="17">
        <v>0.41887251315867602</v>
      </c>
      <c r="AB1319" s="17">
        <v>0.289007665197137</v>
      </c>
      <c r="AC1319" s="17">
        <v>0.26020580251379</v>
      </c>
      <c r="AD1319" s="17">
        <v>0.10924935601475599</v>
      </c>
      <c r="AE1319" s="17">
        <v>0.320945583055391</v>
      </c>
      <c r="AF1319" s="17">
        <v>0.56032288228113403</v>
      </c>
      <c r="AG1319" s="17">
        <v>0.53505469459874799</v>
      </c>
      <c r="AH1319" s="17">
        <v>0.535237556180711</v>
      </c>
      <c r="AI1319" s="17">
        <v>0.13684818696012899</v>
      </c>
      <c r="AJ1319" s="17"/>
      <c r="AK1319" s="17">
        <v>0.27650772347133201</v>
      </c>
      <c r="AL1319" s="17">
        <v>0.31987446721969898</v>
      </c>
      <c r="AM1319" s="17">
        <v>0.18149526851446601</v>
      </c>
      <c r="AN1319" s="17">
        <v>0.31423651531979802</v>
      </c>
      <c r="AO1319" s="17">
        <v>0.35302515565630199</v>
      </c>
      <c r="AP1319" s="17">
        <v>0.355179652528124</v>
      </c>
      <c r="AQ1319" s="17">
        <v>0.26335941142852898</v>
      </c>
      <c r="AR1319" s="17"/>
      <c r="AS1319" s="17">
        <v>0.30004242572967998</v>
      </c>
      <c r="AT1319" s="17">
        <v>0.28592617002084397</v>
      </c>
      <c r="AU1319" s="17"/>
      <c r="AV1319" s="17">
        <v>0.38008472728279902</v>
      </c>
      <c r="AW1319" s="17">
        <v>0.31488389318531701</v>
      </c>
      <c r="AX1319" s="17">
        <v>0.25766445959930001</v>
      </c>
      <c r="AY1319" s="17"/>
      <c r="AZ1319" s="17">
        <v>0.49849522032749499</v>
      </c>
      <c r="BA1319" s="17">
        <v>0.27983481455640502</v>
      </c>
      <c r="BB1319" s="17"/>
      <c r="BC1319" s="17">
        <v>0.27906540247815698</v>
      </c>
      <c r="BD1319" s="17">
        <v>0.296346536287386</v>
      </c>
      <c r="BE1319" s="17"/>
      <c r="BF1319" s="17">
        <v>0.28980736320704698</v>
      </c>
      <c r="BG1319" s="17">
        <v>0.27711281938665799</v>
      </c>
      <c r="BH1319" s="17"/>
      <c r="BI1319" s="17">
        <v>0.223449206986329</v>
      </c>
      <c r="BJ1319" s="17">
        <v>0.30526730681820702</v>
      </c>
      <c r="BK1319" s="17"/>
      <c r="BL1319" s="17">
        <v>0.249874383510447</v>
      </c>
      <c r="BM1319" s="17">
        <v>0.33183905991884899</v>
      </c>
      <c r="BN1319" s="17">
        <v>0.29761342843097299</v>
      </c>
      <c r="BO1319" s="17">
        <v>0.42680373640991698</v>
      </c>
    </row>
    <row r="1320" spans="2:67" x14ac:dyDescent="0.35">
      <c r="B1320" t="s">
        <v>620</v>
      </c>
      <c r="C1320" s="17">
        <v>9.9800642748069102E-2</v>
      </c>
      <c r="D1320" s="17">
        <v>0.10166841009340399</v>
      </c>
      <c r="E1320" s="17">
        <v>9.6556379407678694E-2</v>
      </c>
      <c r="F1320" s="17">
        <v>7.9279049371508106E-2</v>
      </c>
      <c r="G1320" s="17">
        <v>3.4247899300731001E-2</v>
      </c>
      <c r="H1320" s="17">
        <v>0</v>
      </c>
      <c r="I1320" s="17">
        <v>8.1928952012207096E-2</v>
      </c>
      <c r="J1320" s="17">
        <v>0.163409634554425</v>
      </c>
      <c r="K1320" s="17">
        <v>0.42710743614826402</v>
      </c>
      <c r="L1320" s="17">
        <v>9.82478930165189E-2</v>
      </c>
      <c r="M1320" s="17">
        <v>2.7462561979787199E-2</v>
      </c>
      <c r="N1320" s="17">
        <v>0.16170586125407599</v>
      </c>
      <c r="O1320" s="17">
        <v>2.9871390531505202E-3</v>
      </c>
      <c r="P1320" s="17">
        <v>0.196495350229485</v>
      </c>
      <c r="Q1320" s="17">
        <v>0.159323258287213</v>
      </c>
      <c r="R1320" s="17">
        <v>0.172317805209205</v>
      </c>
      <c r="S1320" s="17">
        <v>4.0436872103386798E-2</v>
      </c>
      <c r="T1320" s="17"/>
      <c r="U1320" s="17">
        <v>9.8628460307385105E-2</v>
      </c>
      <c r="V1320" s="17">
        <v>0.103724521486858</v>
      </c>
      <c r="W1320" s="17">
        <v>0.123145094261477</v>
      </c>
      <c r="X1320" s="17">
        <v>7.6484886075798494E-2</v>
      </c>
      <c r="Y1320" s="17"/>
      <c r="Z1320" s="17">
        <v>0.10798438866924601</v>
      </c>
      <c r="AA1320" s="17">
        <v>9.6868454034473098E-2</v>
      </c>
      <c r="AB1320" s="17">
        <v>9.49934405973311E-2</v>
      </c>
      <c r="AC1320" s="17">
        <v>5.0458067958594803E-2</v>
      </c>
      <c r="AD1320" s="17">
        <v>0.27710655691154501</v>
      </c>
      <c r="AE1320" s="17">
        <v>3.0110896663337099E-2</v>
      </c>
      <c r="AF1320" s="17">
        <v>9.5952640597919997E-2</v>
      </c>
      <c r="AG1320" s="17">
        <v>9.2998332098605405E-2</v>
      </c>
      <c r="AH1320" s="17">
        <v>4.2950431477155798E-2</v>
      </c>
      <c r="AI1320" s="17">
        <v>0.16139776358557201</v>
      </c>
      <c r="AJ1320" s="17"/>
      <c r="AK1320" s="17">
        <v>8.7189005948923703E-2</v>
      </c>
      <c r="AL1320" s="17">
        <v>0.24376869684227001</v>
      </c>
      <c r="AM1320" s="17">
        <v>6.0351656367433303E-2</v>
      </c>
      <c r="AN1320" s="17">
        <v>7.24525598428407E-2</v>
      </c>
      <c r="AO1320" s="17">
        <v>9.2995908520839901E-2</v>
      </c>
      <c r="AP1320" s="17">
        <v>6.9173186694296396E-2</v>
      </c>
      <c r="AQ1320" s="17">
        <v>0.117251766790232</v>
      </c>
      <c r="AR1320" s="17"/>
      <c r="AS1320" s="17">
        <v>5.6198228454325198E-2</v>
      </c>
      <c r="AT1320" s="17">
        <v>0.116041173810891</v>
      </c>
      <c r="AU1320" s="17"/>
      <c r="AV1320" s="17">
        <v>0.10671701931510801</v>
      </c>
      <c r="AW1320" s="17">
        <v>7.4476679921514997E-3</v>
      </c>
      <c r="AX1320" s="17">
        <v>4.8807972843633203E-2</v>
      </c>
      <c r="AY1320" s="17"/>
      <c r="AZ1320" s="17">
        <v>1.0783337560236901E-2</v>
      </c>
      <c r="BA1320" s="17">
        <v>0.10403205588400601</v>
      </c>
      <c r="BB1320" s="17"/>
      <c r="BC1320" s="17">
        <v>4.7694863600465202E-2</v>
      </c>
      <c r="BD1320" s="17">
        <v>0.13191395337610401</v>
      </c>
      <c r="BE1320" s="17"/>
      <c r="BF1320" s="17">
        <v>9.9893284975250005E-2</v>
      </c>
      <c r="BG1320" s="17">
        <v>7.6484886075798494E-2</v>
      </c>
      <c r="BH1320" s="17"/>
      <c r="BI1320" s="17">
        <v>5.6795630247008198E-2</v>
      </c>
      <c r="BJ1320" s="17">
        <v>0.10986000982281199</v>
      </c>
      <c r="BK1320" s="17"/>
      <c r="BL1320" s="17">
        <v>0.104843082531273</v>
      </c>
      <c r="BM1320" s="17">
        <v>0.115421527802074</v>
      </c>
      <c r="BN1320" s="17">
        <v>4.8377093602183403E-2</v>
      </c>
      <c r="BO1320" s="17">
        <v>1.14666446779854E-2</v>
      </c>
    </row>
    <row r="1321" spans="2:67" x14ac:dyDescent="0.35">
      <c r="B1321" t="s">
        <v>621</v>
      </c>
      <c r="C1321" s="17">
        <v>0.16035168706803599</v>
      </c>
      <c r="D1321" s="17">
        <v>0.166382658702591</v>
      </c>
      <c r="E1321" s="17">
        <v>3.9830201992325398E-2</v>
      </c>
      <c r="F1321" s="17">
        <v>0.232294543260022</v>
      </c>
      <c r="G1321" s="17">
        <v>0.20488094156654699</v>
      </c>
      <c r="H1321" s="17">
        <v>0.319107590323573</v>
      </c>
      <c r="I1321" s="17">
        <v>0.30134593983026697</v>
      </c>
      <c r="J1321" s="17">
        <v>0.31657946401369702</v>
      </c>
      <c r="K1321" s="17">
        <v>0.12854115702391999</v>
      </c>
      <c r="L1321" s="17">
        <v>0.262032954983906</v>
      </c>
      <c r="M1321" s="17">
        <v>0.191126417482715</v>
      </c>
      <c r="N1321" s="17">
        <v>1.4549656932632901E-2</v>
      </c>
      <c r="O1321" s="17">
        <v>0</v>
      </c>
      <c r="P1321" s="17">
        <v>2.9331380173825399E-2</v>
      </c>
      <c r="Q1321" s="17">
        <v>0</v>
      </c>
      <c r="R1321" s="17">
        <v>8.6069830371343997E-2</v>
      </c>
      <c r="S1321" s="17">
        <v>0.339247328110791</v>
      </c>
      <c r="T1321" s="17"/>
      <c r="U1321" s="17">
        <v>0.167954354278669</v>
      </c>
      <c r="V1321" s="17">
        <v>0.133898587442915</v>
      </c>
      <c r="W1321" s="17">
        <v>6.6443307828671194E-2</v>
      </c>
      <c r="X1321" s="17">
        <v>3.1474391545890497E-2</v>
      </c>
      <c r="Y1321" s="17"/>
      <c r="Z1321" s="17">
        <v>0.160555276788058</v>
      </c>
      <c r="AA1321" s="17">
        <v>0.153854822115988</v>
      </c>
      <c r="AB1321" s="17">
        <v>0.15921768122336699</v>
      </c>
      <c r="AC1321" s="17">
        <v>0.15206523345188999</v>
      </c>
      <c r="AD1321" s="17">
        <v>9.9709095796489997E-2</v>
      </c>
      <c r="AE1321" s="17">
        <v>0.24994257043388601</v>
      </c>
      <c r="AF1321" s="17">
        <v>3.0539174715848999E-4</v>
      </c>
      <c r="AG1321" s="17">
        <v>2.88558067642408E-2</v>
      </c>
      <c r="AH1321" s="17">
        <v>9.1265667281497001E-2</v>
      </c>
      <c r="AI1321" s="17">
        <v>5.2859306858716697E-2</v>
      </c>
      <c r="AJ1321" s="17"/>
      <c r="AK1321" s="17">
        <v>0.19978778591664401</v>
      </c>
      <c r="AL1321" s="17">
        <v>0.10465890980932201</v>
      </c>
      <c r="AM1321" s="17">
        <v>0.23163571303723099</v>
      </c>
      <c r="AN1321" s="17">
        <v>0.18138273930238999</v>
      </c>
      <c r="AO1321" s="17">
        <v>0.12890454188157999</v>
      </c>
      <c r="AP1321" s="17">
        <v>4.6398054053463998E-2</v>
      </c>
      <c r="AQ1321" s="17">
        <v>6.3305217760928498E-2</v>
      </c>
      <c r="AR1321" s="17"/>
      <c r="AS1321" s="17">
        <v>0.109412940032266</v>
      </c>
      <c r="AT1321" s="17">
        <v>0.17932477186014001</v>
      </c>
      <c r="AU1321" s="17"/>
      <c r="AV1321" s="17">
        <v>0.100789213364949</v>
      </c>
      <c r="AW1321" s="17">
        <v>0.14118278723288</v>
      </c>
      <c r="AX1321" s="17">
        <v>0.105380162594796</v>
      </c>
      <c r="AY1321" s="17"/>
      <c r="AZ1321" s="17">
        <v>2.5768986876468598E-3</v>
      </c>
      <c r="BA1321" s="17">
        <v>0.167851468269722</v>
      </c>
      <c r="BB1321" s="17"/>
      <c r="BC1321" s="17">
        <v>0.133885019670272</v>
      </c>
      <c r="BD1321" s="17">
        <v>0.17666335777591699</v>
      </c>
      <c r="BE1321" s="17"/>
      <c r="BF1321" s="17">
        <v>0.16086376479547401</v>
      </c>
      <c r="BG1321" s="17">
        <v>3.1474391545890497E-2</v>
      </c>
      <c r="BH1321" s="17"/>
      <c r="BI1321" s="17">
        <v>0.100441494236766</v>
      </c>
      <c r="BJ1321" s="17">
        <v>0.17436537026818599</v>
      </c>
      <c r="BK1321" s="17"/>
      <c r="BL1321" s="17">
        <v>0.23513155556523899</v>
      </c>
      <c r="BM1321" s="17">
        <v>0.101228419272314</v>
      </c>
      <c r="BN1321" s="17">
        <v>7.3287181661330802E-2</v>
      </c>
      <c r="BO1321" s="17">
        <v>8.3691204854850806E-2</v>
      </c>
    </row>
    <row r="1322" spans="2:67" x14ac:dyDescent="0.35">
      <c r="B1322" t="s">
        <v>111</v>
      </c>
      <c r="C1322" s="17">
        <v>0.25931605243634998</v>
      </c>
      <c r="D1322" s="17">
        <v>0.27388637661815202</v>
      </c>
      <c r="E1322" s="17">
        <v>0.24025117103265101</v>
      </c>
      <c r="F1322" s="17">
        <v>0.264003002052902</v>
      </c>
      <c r="G1322" s="17">
        <v>0.431387239685185</v>
      </c>
      <c r="H1322" s="17">
        <v>0.32154538740555799</v>
      </c>
      <c r="I1322" s="17">
        <v>1.8642377506787301E-2</v>
      </c>
      <c r="J1322" s="17">
        <v>0.26032594180125701</v>
      </c>
      <c r="K1322" s="17">
        <v>1.370791972976E-2</v>
      </c>
      <c r="L1322" s="17">
        <v>0.25316057566628403</v>
      </c>
      <c r="M1322" s="17">
        <v>0.36070618695442103</v>
      </c>
      <c r="N1322" s="17">
        <v>0.116073582827837</v>
      </c>
      <c r="O1322" s="17">
        <v>9.9571301771683805E-4</v>
      </c>
      <c r="P1322" s="17">
        <v>0.29078432310306801</v>
      </c>
      <c r="Q1322" s="17">
        <v>0.33384775001627898</v>
      </c>
      <c r="R1322" s="17">
        <v>8.6426119304378796E-2</v>
      </c>
      <c r="S1322" s="17">
        <v>0.23012451507468901</v>
      </c>
      <c r="T1322" s="17"/>
      <c r="U1322" s="17">
        <v>0.26913766237768799</v>
      </c>
      <c r="V1322" s="17">
        <v>0.225017270989641</v>
      </c>
      <c r="W1322" s="17">
        <v>0.14047348769436099</v>
      </c>
      <c r="X1322" s="17">
        <v>8.3717539542354003E-2</v>
      </c>
      <c r="Y1322" s="17"/>
      <c r="Z1322" s="17">
        <v>0.29892600518790702</v>
      </c>
      <c r="AA1322" s="17">
        <v>0.144724548374212</v>
      </c>
      <c r="AB1322" s="17">
        <v>0.22119970609504899</v>
      </c>
      <c r="AC1322" s="17">
        <v>0.26173482636610401</v>
      </c>
      <c r="AD1322" s="17">
        <v>0.29421687245380801</v>
      </c>
      <c r="AE1322" s="17">
        <v>0.29599178240702201</v>
      </c>
      <c r="AF1322" s="17">
        <v>0.20021720395847201</v>
      </c>
      <c r="AG1322" s="17">
        <v>0.17732274806179299</v>
      </c>
      <c r="AH1322" s="17">
        <v>2.6624738281542701E-2</v>
      </c>
      <c r="AI1322" s="17">
        <v>0.12721896865655299</v>
      </c>
      <c r="AJ1322" s="17"/>
      <c r="AK1322" s="17">
        <v>0.28145384728531597</v>
      </c>
      <c r="AL1322" s="17">
        <v>0.14035624539827499</v>
      </c>
      <c r="AM1322" s="17">
        <v>0.34587615725271198</v>
      </c>
      <c r="AN1322" s="17">
        <v>0.22615407452026501</v>
      </c>
      <c r="AO1322" s="17">
        <v>0.26772774538891903</v>
      </c>
      <c r="AP1322" s="17">
        <v>0.23818168357003</v>
      </c>
      <c r="AQ1322" s="17">
        <v>0.29573590946350498</v>
      </c>
      <c r="AR1322" s="17"/>
      <c r="AS1322" s="17">
        <v>0.174359784137951</v>
      </c>
      <c r="AT1322" s="17">
        <v>0.29095959641504998</v>
      </c>
      <c r="AU1322" s="17"/>
      <c r="AV1322" s="17">
        <v>9.9338002522748506E-2</v>
      </c>
      <c r="AW1322" s="17">
        <v>4.7874448257108501E-2</v>
      </c>
      <c r="AX1322" s="17">
        <v>0.27166980845698602</v>
      </c>
      <c r="AY1322" s="17"/>
      <c r="AZ1322" s="17">
        <v>7.4494233242000302E-2</v>
      </c>
      <c r="BA1322" s="17">
        <v>0.26810150681397399</v>
      </c>
      <c r="BB1322" s="17"/>
      <c r="BC1322" s="17">
        <v>0.30711575626098497</v>
      </c>
      <c r="BD1322" s="17">
        <v>0.22985661891554501</v>
      </c>
      <c r="BE1322" s="17"/>
      <c r="BF1322" s="17">
        <v>0.26001377104582102</v>
      </c>
      <c r="BG1322" s="17">
        <v>8.3717539542354003E-2</v>
      </c>
      <c r="BH1322" s="17"/>
      <c r="BI1322" s="17">
        <v>0.22693264735541299</v>
      </c>
      <c r="BJ1322" s="17">
        <v>0.26689090336404497</v>
      </c>
      <c r="BK1322" s="17"/>
      <c r="BL1322" s="17">
        <v>0.32624323335008798</v>
      </c>
      <c r="BM1322" s="17">
        <v>0.22385913393357501</v>
      </c>
      <c r="BN1322" s="17">
        <v>0.16188726557246899</v>
      </c>
      <c r="BO1322" s="17">
        <v>1.28199122396434E-3</v>
      </c>
    </row>
    <row r="1323" spans="2:67" x14ac:dyDescent="0.35">
      <c r="B1323" t="s">
        <v>622</v>
      </c>
      <c r="C1323" s="17">
        <v>0.19077449508952499</v>
      </c>
      <c r="D1323" s="17">
        <v>0.168329490314063</v>
      </c>
      <c r="E1323" s="17">
        <v>0.203621890222422</v>
      </c>
      <c r="F1323" s="17">
        <v>0.15795554824512301</v>
      </c>
      <c r="G1323" s="17">
        <v>9.9350294006147102E-2</v>
      </c>
      <c r="H1323" s="17">
        <v>2.4377970819849299E-3</v>
      </c>
      <c r="I1323" s="17">
        <v>3.88335956228998E-2</v>
      </c>
      <c r="J1323" s="17">
        <v>0.112884765333852</v>
      </c>
      <c r="K1323" s="17">
        <v>0.430643487098056</v>
      </c>
      <c r="L1323" s="17">
        <v>0.20872362477492201</v>
      </c>
      <c r="M1323" s="17">
        <v>0.20379001533681201</v>
      </c>
      <c r="N1323" s="17">
        <v>0.51559646487527699</v>
      </c>
      <c r="O1323" s="17">
        <v>1.74314231559984E-2</v>
      </c>
      <c r="P1323" s="17">
        <v>6.0465839482533201E-2</v>
      </c>
      <c r="Q1323" s="17">
        <v>0.30199932019883902</v>
      </c>
      <c r="R1323" s="17">
        <v>0.30814453125244201</v>
      </c>
      <c r="S1323" s="17">
        <v>6.0258279274104098E-3</v>
      </c>
      <c r="T1323" s="17"/>
      <c r="U1323" s="17">
        <v>0.18131641044601499</v>
      </c>
      <c r="V1323" s="17">
        <v>0.209822698242071</v>
      </c>
      <c r="W1323" s="17">
        <v>0.36560556686336898</v>
      </c>
      <c r="X1323" s="17">
        <v>0.53121036344929895</v>
      </c>
      <c r="Y1323" s="17"/>
      <c r="Z1323" s="17">
        <v>0.175459742958779</v>
      </c>
      <c r="AA1323" s="17">
        <v>0.18567966231665101</v>
      </c>
      <c r="AB1323" s="17">
        <v>0.23558150688711599</v>
      </c>
      <c r="AC1323" s="17">
        <v>0.27553606970962102</v>
      </c>
      <c r="AD1323" s="17">
        <v>0.219718118823401</v>
      </c>
      <c r="AE1323" s="17">
        <v>0.10300916744036299</v>
      </c>
      <c r="AF1323" s="17">
        <v>0.14320188141531601</v>
      </c>
      <c r="AG1323" s="17">
        <v>0.165768418476613</v>
      </c>
      <c r="AH1323" s="17">
        <v>0.30392160677909302</v>
      </c>
      <c r="AI1323" s="17">
        <v>0.52167577393902997</v>
      </c>
      <c r="AJ1323" s="17"/>
      <c r="AK1323" s="17">
        <v>0.155061637377784</v>
      </c>
      <c r="AL1323" s="17">
        <v>0.19134168073043401</v>
      </c>
      <c r="AM1323" s="17">
        <v>0.18064120482815699</v>
      </c>
      <c r="AN1323" s="17">
        <v>0.205774111014706</v>
      </c>
      <c r="AO1323" s="17">
        <v>0.157346648552359</v>
      </c>
      <c r="AP1323" s="17">
        <v>0.29106742315408601</v>
      </c>
      <c r="AQ1323" s="17">
        <v>0.26034769455680601</v>
      </c>
      <c r="AR1323" s="17"/>
      <c r="AS1323" s="17">
        <v>0.35998662164577799</v>
      </c>
      <c r="AT1323" s="17">
        <v>0.12774828789307399</v>
      </c>
      <c r="AU1323" s="17"/>
      <c r="AV1323" s="17">
        <v>0.31307103751439502</v>
      </c>
      <c r="AW1323" s="17">
        <v>0.48861120333254299</v>
      </c>
      <c r="AX1323" s="17">
        <v>0.31647759650528601</v>
      </c>
      <c r="AY1323" s="17"/>
      <c r="AZ1323" s="17">
        <v>0.41365031018262099</v>
      </c>
      <c r="BA1323" s="17">
        <v>0.180180154475892</v>
      </c>
      <c r="BB1323" s="17"/>
      <c r="BC1323" s="17">
        <v>0.23223895799012001</v>
      </c>
      <c r="BD1323" s="17">
        <v>0.16521953364504899</v>
      </c>
      <c r="BE1323" s="17"/>
      <c r="BF1323" s="17">
        <v>0.189421815976408</v>
      </c>
      <c r="BG1323" s="17">
        <v>0.53121036344929895</v>
      </c>
      <c r="BH1323" s="17"/>
      <c r="BI1323" s="17">
        <v>0.39238102117448398</v>
      </c>
      <c r="BJ1323" s="17">
        <v>0.14361640972674999</v>
      </c>
      <c r="BK1323" s="17"/>
      <c r="BL1323" s="17">
        <v>8.3907745042952703E-2</v>
      </c>
      <c r="BM1323" s="17">
        <v>0.227651859073188</v>
      </c>
      <c r="BN1323" s="17">
        <v>0.41883503073304401</v>
      </c>
      <c r="BO1323" s="17">
        <v>0.47675642283328201</v>
      </c>
    </row>
    <row r="1324" spans="2:67" x14ac:dyDescent="0.35">
      <c r="B1324" t="s">
        <v>623</v>
      </c>
      <c r="C1324" s="17">
        <v>0.26015232981610498</v>
      </c>
      <c r="D1324" s="17">
        <v>0.26805106879599599</v>
      </c>
      <c r="E1324" s="17">
        <v>0.13638658140000401</v>
      </c>
      <c r="F1324" s="17">
        <v>0.311573592631531</v>
      </c>
      <c r="G1324" s="17">
        <v>0.23912884086727801</v>
      </c>
      <c r="H1324" s="17">
        <v>0.319107590323573</v>
      </c>
      <c r="I1324" s="17">
        <v>0.38327489184247399</v>
      </c>
      <c r="J1324" s="17">
        <v>0.479989098568122</v>
      </c>
      <c r="K1324" s="17">
        <v>0.55564859317218396</v>
      </c>
      <c r="L1324" s="17">
        <v>0.36028084800042498</v>
      </c>
      <c r="M1324" s="17">
        <v>0.218588979462502</v>
      </c>
      <c r="N1324" s="17">
        <v>0.17625551818670901</v>
      </c>
      <c r="O1324" s="17">
        <v>2.9871390531505202E-3</v>
      </c>
      <c r="P1324" s="17">
        <v>0.22582673040331</v>
      </c>
      <c r="Q1324" s="17">
        <v>0.159323258287213</v>
      </c>
      <c r="R1324" s="17">
        <v>0.258387635580549</v>
      </c>
      <c r="S1324" s="17">
        <v>0.37968420021417798</v>
      </c>
      <c r="T1324" s="17"/>
      <c r="U1324" s="17">
        <v>0.26658281458605398</v>
      </c>
      <c r="V1324" s="17">
        <v>0.23762310892977301</v>
      </c>
      <c r="W1324" s="17">
        <v>0.18958840209014899</v>
      </c>
      <c r="X1324" s="17">
        <v>0.107959277621689</v>
      </c>
      <c r="Y1324" s="17"/>
      <c r="Z1324" s="17">
        <v>0.26853966545730301</v>
      </c>
      <c r="AA1324" s="17">
        <v>0.25072327615046103</v>
      </c>
      <c r="AB1324" s="17">
        <v>0.25421112182069799</v>
      </c>
      <c r="AC1324" s="17">
        <v>0.202523301410484</v>
      </c>
      <c r="AD1324" s="17">
        <v>0.37681565270803502</v>
      </c>
      <c r="AE1324" s="17">
        <v>0.28005346709722301</v>
      </c>
      <c r="AF1324" s="17">
        <v>9.6258032345078501E-2</v>
      </c>
      <c r="AG1324" s="17">
        <v>0.121854138862846</v>
      </c>
      <c r="AH1324" s="17">
        <v>0.13421609875865301</v>
      </c>
      <c r="AI1324" s="17">
        <v>0.21425707044428799</v>
      </c>
      <c r="AJ1324" s="17"/>
      <c r="AK1324" s="17">
        <v>0.28697679186556802</v>
      </c>
      <c r="AL1324" s="17">
        <v>0.348427606651592</v>
      </c>
      <c r="AM1324" s="17">
        <v>0.29198736940466402</v>
      </c>
      <c r="AN1324" s="17">
        <v>0.25383529914523101</v>
      </c>
      <c r="AO1324" s="17">
        <v>0.22190045040242001</v>
      </c>
      <c r="AP1324" s="17">
        <v>0.11557124074776</v>
      </c>
      <c r="AQ1324" s="17">
        <v>0.18055698455116001</v>
      </c>
      <c r="AR1324" s="17"/>
      <c r="AS1324" s="17">
        <v>0.16561116848659099</v>
      </c>
      <c r="AT1324" s="17">
        <v>0.29536594567103203</v>
      </c>
      <c r="AU1324" s="17"/>
      <c r="AV1324" s="17">
        <v>0.20750623268005799</v>
      </c>
      <c r="AW1324" s="17">
        <v>0.14863045522503099</v>
      </c>
      <c r="AX1324" s="17">
        <v>0.15418813543842899</v>
      </c>
      <c r="AY1324" s="17"/>
      <c r="AZ1324" s="17">
        <v>1.33602362478838E-2</v>
      </c>
      <c r="BA1324" s="17">
        <v>0.27188352415372902</v>
      </c>
      <c r="BB1324" s="17"/>
      <c r="BC1324" s="17">
        <v>0.18157988327073701</v>
      </c>
      <c r="BD1324" s="17">
        <v>0.30857731115202103</v>
      </c>
      <c r="BE1324" s="17"/>
      <c r="BF1324" s="17">
        <v>0.260757049770724</v>
      </c>
      <c r="BG1324" s="17">
        <v>0.107959277621689</v>
      </c>
      <c r="BH1324" s="17"/>
      <c r="BI1324" s="17">
        <v>0.157237124483774</v>
      </c>
      <c r="BJ1324" s="17">
        <v>0.28422538009099801</v>
      </c>
      <c r="BK1324" s="17"/>
      <c r="BL1324" s="17">
        <v>0.33997463809651202</v>
      </c>
      <c r="BM1324" s="17">
        <v>0.21664994707438801</v>
      </c>
      <c r="BN1324" s="17">
        <v>0.121664275263514</v>
      </c>
      <c r="BO1324" s="17">
        <v>9.5157849532836306E-2</v>
      </c>
    </row>
    <row r="1325" spans="2:67" x14ac:dyDescent="0.35">
      <c r="B1325" t="s">
        <v>187</v>
      </c>
      <c r="C1325" s="17">
        <v>-6.9377834726579601E-2</v>
      </c>
      <c r="D1325" s="17">
        <v>-9.9721578481932804E-2</v>
      </c>
      <c r="E1325" s="17">
        <v>6.7235308822417697E-2</v>
      </c>
      <c r="F1325" s="17">
        <v>-0.153618044386407</v>
      </c>
      <c r="G1325" s="17">
        <v>-0.139778546861131</v>
      </c>
      <c r="H1325" s="17">
        <v>-0.316669793241588</v>
      </c>
      <c r="I1325" s="17">
        <v>-0.34444129621957498</v>
      </c>
      <c r="J1325" s="17">
        <v>-0.36710433323427</v>
      </c>
      <c r="K1325" s="17">
        <v>-0.12500510607412799</v>
      </c>
      <c r="L1325" s="17">
        <v>-0.151557223225503</v>
      </c>
      <c r="M1325" s="17">
        <v>-1.47989641256901E-2</v>
      </c>
      <c r="N1325" s="17">
        <v>0.33934094668856801</v>
      </c>
      <c r="O1325" s="17">
        <v>1.44442841028479E-2</v>
      </c>
      <c r="P1325" s="17">
        <v>-0.16536089092077699</v>
      </c>
      <c r="Q1325" s="17">
        <v>0.14267606191162599</v>
      </c>
      <c r="R1325" s="17">
        <v>4.9756895671892697E-2</v>
      </c>
      <c r="S1325" s="17">
        <v>-0.37365837228676702</v>
      </c>
      <c r="T1325" s="17"/>
      <c r="U1325" s="17">
        <v>-8.5266404140038804E-2</v>
      </c>
      <c r="V1325" s="17">
        <v>-2.7800410687702198E-2</v>
      </c>
      <c r="W1325" s="17">
        <v>0.17601716477322099</v>
      </c>
      <c r="X1325" s="17">
        <v>0.42325108582761001</v>
      </c>
      <c r="Y1325" s="17"/>
      <c r="Z1325" s="17">
        <v>-9.3079922498524606E-2</v>
      </c>
      <c r="AA1325" s="17">
        <v>-6.5043613833810104E-2</v>
      </c>
      <c r="AB1325" s="17">
        <v>-1.8629614933582599E-2</v>
      </c>
      <c r="AC1325" s="17">
        <v>7.3012768299136402E-2</v>
      </c>
      <c r="AD1325" s="17">
        <v>-0.15709753388463399</v>
      </c>
      <c r="AE1325" s="17">
        <v>-0.177044299656859</v>
      </c>
      <c r="AF1325" s="17">
        <v>4.69438490702377E-2</v>
      </c>
      <c r="AG1325" s="17">
        <v>4.3914279613766399E-2</v>
      </c>
      <c r="AH1325" s="17">
        <v>0.16970550802044099</v>
      </c>
      <c r="AI1325" s="17">
        <v>0.30741870349474198</v>
      </c>
      <c r="AJ1325" s="17"/>
      <c r="AK1325" s="17">
        <v>-0.13191515448778399</v>
      </c>
      <c r="AL1325" s="17">
        <v>-0.157085925921158</v>
      </c>
      <c r="AM1325" s="17">
        <v>-0.11134616457650701</v>
      </c>
      <c r="AN1325" s="17">
        <v>-4.8061188130524499E-2</v>
      </c>
      <c r="AO1325" s="17">
        <v>-6.4553801850060197E-2</v>
      </c>
      <c r="AP1325" s="17">
        <v>0.175496182406325</v>
      </c>
      <c r="AQ1325" s="17">
        <v>7.9790710005646304E-2</v>
      </c>
      <c r="AR1325" s="17"/>
      <c r="AS1325" s="17">
        <v>0.194375453159186</v>
      </c>
      <c r="AT1325" s="17">
        <v>-0.16761765777795801</v>
      </c>
      <c r="AU1325" s="17"/>
      <c r="AV1325" s="17">
        <v>0.105564804834337</v>
      </c>
      <c r="AW1325" s="17">
        <v>0.339980748107512</v>
      </c>
      <c r="AX1325" s="17">
        <v>0.16228946106685699</v>
      </c>
      <c r="AY1325" s="17"/>
      <c r="AZ1325" s="17">
        <v>0.40029007393473698</v>
      </c>
      <c r="BA1325" s="17">
        <v>-9.1703369677836599E-2</v>
      </c>
      <c r="BB1325" s="17"/>
      <c r="BC1325" s="17">
        <v>5.0659074719383503E-2</v>
      </c>
      <c r="BD1325" s="17">
        <v>-0.14335777750697201</v>
      </c>
      <c r="BE1325" s="17"/>
      <c r="BF1325" s="17">
        <v>-7.1335233794315903E-2</v>
      </c>
      <c r="BG1325" s="17">
        <v>0.42325108582761001</v>
      </c>
      <c r="BH1325" s="17"/>
      <c r="BI1325" s="17">
        <v>0.23514389669071001</v>
      </c>
      <c r="BJ1325" s="17">
        <v>-0.14060897036424799</v>
      </c>
      <c r="BK1325" s="17"/>
      <c r="BL1325" s="17">
        <v>-0.25606689305356001</v>
      </c>
      <c r="BM1325" s="17">
        <v>1.10019119988001E-2</v>
      </c>
      <c r="BN1325" s="17">
        <v>0.29717075546952998</v>
      </c>
      <c r="BO1325" s="17">
        <v>0.381598573300446</v>
      </c>
    </row>
    <row r="1326" spans="2:67" x14ac:dyDescent="0.35">
      <c r="C1326" s="17"/>
      <c r="D1326" s="17"/>
      <c r="E1326" s="17"/>
      <c r="F1326" s="17"/>
      <c r="G1326" s="17"/>
      <c r="H1326" s="17"/>
      <c r="I1326" s="17"/>
      <c r="J1326" s="17"/>
      <c r="K1326" s="17"/>
      <c r="L1326" s="17"/>
      <c r="M1326" s="17"/>
      <c r="N1326" s="17"/>
      <c r="O1326" s="17"/>
      <c r="P1326" s="17"/>
      <c r="Q1326" s="17"/>
      <c r="R1326" s="17"/>
      <c r="S1326" s="17"/>
      <c r="T1326" s="17"/>
      <c r="U1326" s="17"/>
      <c r="V1326" s="17"/>
      <c r="W1326" s="17"/>
      <c r="X1326" s="17"/>
      <c r="Y1326" s="17"/>
      <c r="Z1326" s="17"/>
      <c r="AA1326" s="17"/>
      <c r="AB1326" s="17"/>
      <c r="AC1326" s="17"/>
      <c r="AD1326" s="17"/>
      <c r="AE1326" s="17"/>
      <c r="AF1326" s="17"/>
      <c r="AG1326" s="17"/>
      <c r="AH1326" s="17"/>
      <c r="AI1326" s="17"/>
      <c r="AJ1326" s="17"/>
      <c r="AK1326" s="17"/>
      <c r="AL1326" s="17"/>
      <c r="AM1326" s="17"/>
      <c r="AN1326" s="17"/>
      <c r="AO1326" s="17"/>
      <c r="AP1326" s="17"/>
      <c r="AQ1326" s="17"/>
      <c r="AR1326" s="17"/>
      <c r="AS1326" s="17"/>
      <c r="AT1326" s="17"/>
      <c r="AU1326" s="17"/>
      <c r="AV1326" s="17"/>
      <c r="AW1326" s="17"/>
      <c r="AX1326" s="17"/>
      <c r="AY1326" s="17"/>
      <c r="AZ1326" s="17"/>
      <c r="BA1326" s="17"/>
      <c r="BB1326" s="17"/>
      <c r="BC1326" s="17"/>
      <c r="BD1326" s="17"/>
      <c r="BE1326" s="17"/>
      <c r="BF1326" s="17"/>
      <c r="BG1326" s="17"/>
      <c r="BH1326" s="17"/>
      <c r="BI1326" s="17"/>
      <c r="BJ1326" s="17"/>
      <c r="BK1326" s="17"/>
      <c r="BL1326" s="17"/>
      <c r="BM1326" s="17"/>
      <c r="BN1326" s="17"/>
      <c r="BO1326" s="17"/>
    </row>
    <row r="1327" spans="2:67" x14ac:dyDescent="0.35">
      <c r="B1327" s="6" t="s">
        <v>627</v>
      </c>
      <c r="C1327" s="17"/>
      <c r="D1327" s="17"/>
      <c r="E1327" s="17"/>
      <c r="F1327" s="17"/>
      <c r="G1327" s="17"/>
      <c r="H1327" s="17"/>
      <c r="I1327" s="17"/>
      <c r="J1327" s="17"/>
      <c r="K1327" s="17"/>
      <c r="L1327" s="17"/>
      <c r="M1327" s="17"/>
      <c r="N1327" s="17"/>
      <c r="O1327" s="17"/>
      <c r="P1327" s="17"/>
      <c r="Q1327" s="17"/>
      <c r="R1327" s="17"/>
      <c r="S1327" s="17"/>
      <c r="T1327" s="17"/>
      <c r="U1327" s="17"/>
      <c r="V1327" s="17"/>
      <c r="W1327" s="17"/>
      <c r="X1327" s="17"/>
      <c r="Y1327" s="17"/>
      <c r="Z1327" s="17"/>
      <c r="AA1327" s="17"/>
      <c r="AB1327" s="17"/>
      <c r="AC1327" s="17"/>
      <c r="AD1327" s="17"/>
      <c r="AE1327" s="17"/>
      <c r="AF1327" s="17"/>
      <c r="AG1327" s="17"/>
      <c r="AH1327" s="17"/>
      <c r="AI1327" s="17"/>
      <c r="AJ1327" s="17"/>
      <c r="AK1327" s="17"/>
      <c r="AL1327" s="17"/>
      <c r="AM1327" s="17"/>
      <c r="AN1327" s="17"/>
      <c r="AO1327" s="17"/>
      <c r="AP1327" s="17"/>
      <c r="AQ1327" s="17"/>
      <c r="AR1327" s="17"/>
      <c r="AS1327" s="17"/>
      <c r="AT1327" s="17"/>
      <c r="AU1327" s="17"/>
      <c r="AV1327" s="17"/>
      <c r="AW1327" s="17"/>
      <c r="AX1327" s="17"/>
      <c r="AY1327" s="17"/>
      <c r="AZ1327" s="17"/>
      <c r="BA1327" s="17"/>
      <c r="BB1327" s="17"/>
      <c r="BC1327" s="17"/>
      <c r="BD1327" s="17"/>
      <c r="BE1327" s="17"/>
      <c r="BF1327" s="17"/>
      <c r="BG1327" s="17"/>
      <c r="BH1327" s="17"/>
      <c r="BI1327" s="17"/>
      <c r="BJ1327" s="17"/>
      <c r="BK1327" s="17"/>
      <c r="BL1327" s="17"/>
      <c r="BM1327" s="17"/>
      <c r="BN1327" s="17"/>
      <c r="BO1327" s="17"/>
    </row>
    <row r="1328" spans="2:67" x14ac:dyDescent="0.35">
      <c r="B1328" s="24" t="s">
        <v>85</v>
      </c>
      <c r="C1328" s="17"/>
      <c r="D1328" s="17"/>
      <c r="E1328" s="17"/>
      <c r="F1328" s="17"/>
      <c r="G1328" s="17"/>
      <c r="H1328" s="17"/>
      <c r="I1328" s="17"/>
      <c r="J1328" s="17"/>
      <c r="K1328" s="17"/>
      <c r="L1328" s="17"/>
      <c r="M1328" s="17"/>
      <c r="N1328" s="17"/>
      <c r="O1328" s="17"/>
      <c r="P1328" s="17"/>
      <c r="Q1328" s="17"/>
      <c r="R1328" s="17"/>
      <c r="S1328" s="17"/>
      <c r="T1328" s="17"/>
      <c r="U1328" s="17"/>
      <c r="V1328" s="17"/>
      <c r="W1328" s="17"/>
      <c r="X1328" s="17"/>
      <c r="Y1328" s="17"/>
      <c r="Z1328" s="17"/>
      <c r="AA1328" s="17"/>
      <c r="AB1328" s="17"/>
      <c r="AC1328" s="17"/>
      <c r="AD1328" s="17"/>
      <c r="AE1328" s="17"/>
      <c r="AF1328" s="17"/>
      <c r="AG1328" s="17"/>
      <c r="AH1328" s="17"/>
      <c r="AI1328" s="17"/>
      <c r="AJ1328" s="17"/>
      <c r="AK1328" s="17"/>
      <c r="AL1328" s="17"/>
      <c r="AM1328" s="17"/>
      <c r="AN1328" s="17"/>
      <c r="AO1328" s="17"/>
      <c r="AP1328" s="17"/>
      <c r="AQ1328" s="17"/>
      <c r="AR1328" s="17"/>
      <c r="AS1328" s="17"/>
      <c r="AT1328" s="17"/>
      <c r="AU1328" s="17"/>
      <c r="AV1328" s="17"/>
      <c r="AW1328" s="17"/>
      <c r="AX1328" s="17"/>
      <c r="AY1328" s="17"/>
      <c r="AZ1328" s="17"/>
      <c r="BA1328" s="17"/>
      <c r="BB1328" s="17"/>
      <c r="BC1328" s="17"/>
      <c r="BD1328" s="17"/>
      <c r="BE1328" s="17"/>
      <c r="BF1328" s="17"/>
      <c r="BG1328" s="17"/>
      <c r="BH1328" s="17"/>
      <c r="BI1328" s="17"/>
      <c r="BJ1328" s="17"/>
      <c r="BK1328" s="17"/>
      <c r="BL1328" s="17"/>
      <c r="BM1328" s="17"/>
      <c r="BN1328" s="17"/>
      <c r="BO1328" s="17"/>
    </row>
    <row r="1329" spans="2:67" x14ac:dyDescent="0.35">
      <c r="B1329" t="s">
        <v>617</v>
      </c>
      <c r="C1329" s="17">
        <v>6.3312944356504502E-2</v>
      </c>
      <c r="D1329" s="17">
        <v>2.5808517088819899E-2</v>
      </c>
      <c r="E1329" s="17">
        <v>8.2424578315797206E-2</v>
      </c>
      <c r="F1329" s="17">
        <v>6.3243743602154706E-2</v>
      </c>
      <c r="G1329" s="17">
        <v>0.14363979761059001</v>
      </c>
      <c r="H1329" s="17">
        <v>3.5363837783325698E-2</v>
      </c>
      <c r="I1329" s="17">
        <v>1.7085495441050001E-2</v>
      </c>
      <c r="J1329" s="17">
        <v>1.7722458280098202E-2</v>
      </c>
      <c r="K1329" s="17">
        <v>1.7680254748959801E-3</v>
      </c>
      <c r="L1329" s="17">
        <v>5.6839676805953601E-2</v>
      </c>
      <c r="M1329" s="17">
        <v>7.4697243219565806E-2</v>
      </c>
      <c r="N1329" s="17">
        <v>6.8065293772696003E-2</v>
      </c>
      <c r="O1329" s="17">
        <v>9.9571301771683805E-4</v>
      </c>
      <c r="P1329" s="17">
        <v>2.7627175268176801E-2</v>
      </c>
      <c r="Q1329" s="17">
        <v>0.202052886048837</v>
      </c>
      <c r="R1329" s="17">
        <v>0.19804301583422601</v>
      </c>
      <c r="S1329" s="17">
        <v>3.0891427157303801E-4</v>
      </c>
      <c r="T1329" s="17"/>
      <c r="U1329" s="17">
        <v>5.7897142870512001E-2</v>
      </c>
      <c r="V1329" s="17">
        <v>6.8758607066631797E-2</v>
      </c>
      <c r="W1329" s="17">
        <v>0.196523030950461</v>
      </c>
      <c r="X1329" s="17">
        <v>0.27287954675006298</v>
      </c>
      <c r="Y1329" s="17"/>
      <c r="Z1329" s="17">
        <v>4.2196027112097599E-2</v>
      </c>
      <c r="AA1329" s="17">
        <v>5.9713697722686497E-2</v>
      </c>
      <c r="AB1329" s="17">
        <v>7.5247393452662903E-2</v>
      </c>
      <c r="AC1329" s="17">
        <v>7.3831582707274607E-2</v>
      </c>
      <c r="AD1329" s="17">
        <v>0.15875457659500999</v>
      </c>
      <c r="AE1329" s="17">
        <v>5.1580490078194097E-2</v>
      </c>
      <c r="AF1329" s="17">
        <v>0.17338367984905001</v>
      </c>
      <c r="AG1329" s="17">
        <v>0.14610155874910999</v>
      </c>
      <c r="AH1329" s="17">
        <v>0.14500731859781499</v>
      </c>
      <c r="AI1329" s="17">
        <v>0.30376459453806698</v>
      </c>
      <c r="AJ1329" s="17"/>
      <c r="AK1329" s="17">
        <v>1.56163664086228E-2</v>
      </c>
      <c r="AL1329" s="17">
        <v>4.6411326878069398E-2</v>
      </c>
      <c r="AM1329" s="17">
        <v>6.0854174218381803E-2</v>
      </c>
      <c r="AN1329" s="17">
        <v>5.3670834711444099E-2</v>
      </c>
      <c r="AO1329" s="17">
        <v>0.15354404354616499</v>
      </c>
      <c r="AP1329" s="17">
        <v>0.17371361883797301</v>
      </c>
      <c r="AQ1329" s="17">
        <v>9.8365378647037302E-2</v>
      </c>
      <c r="AR1329" s="17"/>
      <c r="AS1329" s="17">
        <v>0.178596369342095</v>
      </c>
      <c r="AT1329" s="17">
        <v>2.03734861904083E-2</v>
      </c>
      <c r="AU1329" s="17"/>
      <c r="AV1329" s="17">
        <v>0.28252585659537299</v>
      </c>
      <c r="AW1329" s="17">
        <v>0.1524509138339</v>
      </c>
      <c r="AX1329" s="17">
        <v>0.13452924540921299</v>
      </c>
      <c r="AY1329" s="17"/>
      <c r="AZ1329" s="17">
        <v>0.41905286713943901</v>
      </c>
      <c r="BA1329" s="17">
        <v>4.64029449011766E-2</v>
      </c>
      <c r="BB1329" s="17"/>
      <c r="BC1329" s="17">
        <v>8.6440681903582603E-2</v>
      </c>
      <c r="BD1329" s="17">
        <v>4.9059089369151598E-2</v>
      </c>
      <c r="BE1329" s="17"/>
      <c r="BF1329" s="17">
        <v>6.2480257814893497E-2</v>
      </c>
      <c r="BG1329" s="17">
        <v>0.27287954675006298</v>
      </c>
      <c r="BH1329" s="17"/>
      <c r="BI1329" s="17">
        <v>0.21821746007606899</v>
      </c>
      <c r="BJ1329" s="17">
        <v>2.7078996392417801E-2</v>
      </c>
      <c r="BK1329" s="17"/>
      <c r="BL1329" s="17">
        <v>7.7239218694624499E-3</v>
      </c>
      <c r="BM1329" s="17">
        <v>6.0007194590902001E-2</v>
      </c>
      <c r="BN1329" s="17">
        <v>0.19842036407456101</v>
      </c>
      <c r="BO1329" s="17">
        <v>0.53154455554217706</v>
      </c>
    </row>
    <row r="1330" spans="2:67" x14ac:dyDescent="0.35">
      <c r="B1330" t="s">
        <v>618</v>
      </c>
      <c r="C1330" s="17">
        <v>0.12174547562889999</v>
      </c>
      <c r="D1330" s="17">
        <v>7.5688249355557402E-2</v>
      </c>
      <c r="E1330" s="17">
        <v>9.2817537334340797E-2</v>
      </c>
      <c r="F1330" s="17">
        <v>0.13891527057494299</v>
      </c>
      <c r="G1330" s="17">
        <v>7.2590972777628396E-2</v>
      </c>
      <c r="H1330" s="17">
        <v>0.32398318448754299</v>
      </c>
      <c r="I1330" s="17">
        <v>0.25914548426759598</v>
      </c>
      <c r="J1330" s="17">
        <v>7.7534163716487206E-2</v>
      </c>
      <c r="K1330" s="17">
        <v>8.8401273744799004E-4</v>
      </c>
      <c r="L1330" s="17">
        <v>0.14407443164665201</v>
      </c>
      <c r="M1330" s="17">
        <v>0.151567521864443</v>
      </c>
      <c r="N1330" s="17">
        <v>0.34254131421192302</v>
      </c>
      <c r="O1330" s="17">
        <v>0.51295071457627295</v>
      </c>
      <c r="P1330" s="17">
        <v>6.8142259549638998E-3</v>
      </c>
      <c r="Q1330" s="17">
        <v>0.13004602468527199</v>
      </c>
      <c r="R1330" s="17">
        <v>2.64377884910907E-2</v>
      </c>
      <c r="S1330" s="17">
        <v>4.1672529189678897E-2</v>
      </c>
      <c r="T1330" s="17"/>
      <c r="U1330" s="17">
        <v>8.6525625830052202E-2</v>
      </c>
      <c r="V1330" s="17">
        <v>0.29399124916605301</v>
      </c>
      <c r="W1330" s="17">
        <v>0.29098897978579902</v>
      </c>
      <c r="X1330" s="17">
        <v>0.39088292382316098</v>
      </c>
      <c r="Y1330" s="17"/>
      <c r="Z1330" s="17">
        <v>6.6625147319067601E-2</v>
      </c>
      <c r="AA1330" s="17">
        <v>0.108433796885419</v>
      </c>
      <c r="AB1330" s="17">
        <v>0.192806971658222</v>
      </c>
      <c r="AC1330" s="17">
        <v>0.23800036755850601</v>
      </c>
      <c r="AD1330" s="17">
        <v>0.12429067048804</v>
      </c>
      <c r="AE1330" s="17">
        <v>0.109616774923572</v>
      </c>
      <c r="AF1330" s="17">
        <v>0.14270160249022801</v>
      </c>
      <c r="AG1330" s="17">
        <v>0.20527524215183601</v>
      </c>
      <c r="AH1330" s="17">
        <v>0.15020676828308999</v>
      </c>
      <c r="AI1330" s="17">
        <v>0.29476958296060302</v>
      </c>
      <c r="AJ1330" s="17"/>
      <c r="AK1330" s="17">
        <v>0.10901970815155</v>
      </c>
      <c r="AL1330" s="17">
        <v>0.17142488344215401</v>
      </c>
      <c r="AM1330" s="17">
        <v>0.190930450423309</v>
      </c>
      <c r="AN1330" s="17">
        <v>6.2592630464568297E-2</v>
      </c>
      <c r="AO1330" s="17">
        <v>0.167254317495833</v>
      </c>
      <c r="AP1330" s="17">
        <v>0.15137964651056501</v>
      </c>
      <c r="AQ1330" s="17">
        <v>0.185542501437858</v>
      </c>
      <c r="AR1330" s="17"/>
      <c r="AS1330" s="17">
        <v>0.28553071391111701</v>
      </c>
      <c r="AT1330" s="17">
        <v>6.0740614016553097E-2</v>
      </c>
      <c r="AU1330" s="17"/>
      <c r="AV1330" s="17">
        <v>0.27105515569010402</v>
      </c>
      <c r="AW1330" s="17">
        <v>0.35933845704211698</v>
      </c>
      <c r="AX1330" s="17">
        <v>0.27500465824543702</v>
      </c>
      <c r="AY1330" s="17"/>
      <c r="AZ1330" s="17">
        <v>0.19644747876014501</v>
      </c>
      <c r="BA1330" s="17">
        <v>0.118194536441701</v>
      </c>
      <c r="BB1330" s="17"/>
      <c r="BC1330" s="17">
        <v>0.1403370664404</v>
      </c>
      <c r="BD1330" s="17">
        <v>0.110287293051729</v>
      </c>
      <c r="BE1330" s="17"/>
      <c r="BF1330" s="17">
        <v>0.120676091822534</v>
      </c>
      <c r="BG1330" s="17">
        <v>0.39088292382316098</v>
      </c>
      <c r="BH1330" s="17"/>
      <c r="BI1330" s="17">
        <v>0.25340629156495198</v>
      </c>
      <c r="BJ1330" s="17">
        <v>9.0948496397044498E-2</v>
      </c>
      <c r="BK1330" s="17"/>
      <c r="BL1330" s="17">
        <v>4.4446324499331898E-2</v>
      </c>
      <c r="BM1330" s="17">
        <v>0.14927365774196599</v>
      </c>
      <c r="BN1330" s="17">
        <v>0.26008509143075598</v>
      </c>
      <c r="BO1330" s="17">
        <v>0.44183869548960603</v>
      </c>
    </row>
    <row r="1331" spans="2:67" x14ac:dyDescent="0.35">
      <c r="B1331" t="s">
        <v>619</v>
      </c>
      <c r="C1331" s="17">
        <v>0.2502245835229</v>
      </c>
      <c r="D1331" s="17">
        <v>0.193192494779303</v>
      </c>
      <c r="E1331" s="17">
        <v>0.38410624988883801</v>
      </c>
      <c r="F1331" s="17">
        <v>0.241846341809661</v>
      </c>
      <c r="G1331" s="17">
        <v>0.23036754886809699</v>
      </c>
      <c r="H1331" s="17">
        <v>0</v>
      </c>
      <c r="I1331" s="17">
        <v>0.33086236742797898</v>
      </c>
      <c r="J1331" s="17">
        <v>0.22735809827850401</v>
      </c>
      <c r="K1331" s="17">
        <v>8.8401273744799004E-4</v>
      </c>
      <c r="L1331" s="17">
        <v>0.19444499596863199</v>
      </c>
      <c r="M1331" s="17">
        <v>0.200542222683115</v>
      </c>
      <c r="N1331" s="17">
        <v>0.26013972788287298</v>
      </c>
      <c r="O1331" s="17">
        <v>9.9571301771683805E-4</v>
      </c>
      <c r="P1331" s="17">
        <v>0.32612856072746499</v>
      </c>
      <c r="Q1331" s="17">
        <v>0.15634088360505</v>
      </c>
      <c r="R1331" s="17">
        <v>0.43070544078975498</v>
      </c>
      <c r="S1331" s="17">
        <v>0.23939594248535301</v>
      </c>
      <c r="T1331" s="17"/>
      <c r="U1331" s="17">
        <v>0.24898373887644801</v>
      </c>
      <c r="V1331" s="17">
        <v>0.25516601418359403</v>
      </c>
      <c r="W1331" s="17">
        <v>0.27247678607190301</v>
      </c>
      <c r="X1331" s="17">
        <v>0.210706209602532</v>
      </c>
      <c r="Y1331" s="17"/>
      <c r="Z1331" s="17">
        <v>0.27825462584802102</v>
      </c>
      <c r="AA1331" s="17">
        <v>0.27745081157191498</v>
      </c>
      <c r="AB1331" s="17">
        <v>0.19004148672153801</v>
      </c>
      <c r="AC1331" s="17">
        <v>0.16043958011730899</v>
      </c>
      <c r="AD1331" s="17">
        <v>0.17946926966697599</v>
      </c>
      <c r="AE1331" s="17">
        <v>0.316234657142489</v>
      </c>
      <c r="AF1331" s="17">
        <v>0.244318842420222</v>
      </c>
      <c r="AG1331" s="17">
        <v>0.59411197071016197</v>
      </c>
      <c r="AH1331" s="17">
        <v>0.59245491956226704</v>
      </c>
      <c r="AI1331" s="17">
        <v>0.140677602067768</v>
      </c>
      <c r="AJ1331" s="17"/>
      <c r="AK1331" s="17">
        <v>0.22632371066280901</v>
      </c>
      <c r="AL1331" s="17">
        <v>0.27950046257309202</v>
      </c>
      <c r="AM1331" s="17">
        <v>0.21967701768267101</v>
      </c>
      <c r="AN1331" s="17">
        <v>0.26830203377038297</v>
      </c>
      <c r="AO1331" s="17">
        <v>0.30200984285611998</v>
      </c>
      <c r="AP1331" s="17">
        <v>0.26389576960314498</v>
      </c>
      <c r="AQ1331" s="17">
        <v>0.250733120777137</v>
      </c>
      <c r="AR1331" s="17"/>
      <c r="AS1331" s="17">
        <v>0.30574435805761901</v>
      </c>
      <c r="AT1331" s="17">
        <v>0.229545209741954</v>
      </c>
      <c r="AU1331" s="17"/>
      <c r="AV1331" s="17">
        <v>0.29017637134647001</v>
      </c>
      <c r="AW1331" s="17">
        <v>0.24020956445413899</v>
      </c>
      <c r="AX1331" s="17">
        <v>0.33545573867717599</v>
      </c>
      <c r="AY1331" s="17"/>
      <c r="AZ1331" s="17">
        <v>0.20498625450116101</v>
      </c>
      <c r="BA1331" s="17">
        <v>0.252374975059315</v>
      </c>
      <c r="BB1331" s="17"/>
      <c r="BC1331" s="17">
        <v>0.276890675159712</v>
      </c>
      <c r="BD1331" s="17">
        <v>0.23379000567035901</v>
      </c>
      <c r="BE1331" s="17"/>
      <c r="BF1331" s="17">
        <v>0.25038160481223698</v>
      </c>
      <c r="BG1331" s="17">
        <v>0.210706209602532</v>
      </c>
      <c r="BH1331" s="17"/>
      <c r="BI1331" s="17">
        <v>0.24907973961240601</v>
      </c>
      <c r="BJ1331" s="17">
        <v>0.25049237568174798</v>
      </c>
      <c r="BK1331" s="17"/>
      <c r="BL1331" s="17">
        <v>0.18926051032397201</v>
      </c>
      <c r="BM1331" s="17">
        <v>0.29982386927272398</v>
      </c>
      <c r="BN1331" s="17">
        <v>0.36150227693731801</v>
      </c>
      <c r="BO1331" s="17">
        <v>2.6265403852457399E-2</v>
      </c>
    </row>
    <row r="1332" spans="2:67" x14ac:dyDescent="0.35">
      <c r="B1332" t="s">
        <v>620</v>
      </c>
      <c r="C1332" s="17">
        <v>9.7287076327144298E-2</v>
      </c>
      <c r="D1332" s="17">
        <v>7.2101362853063705E-2</v>
      </c>
      <c r="E1332" s="17">
        <v>0.118579780477938</v>
      </c>
      <c r="F1332" s="17">
        <v>0.116147271630011</v>
      </c>
      <c r="G1332" s="17">
        <v>0</v>
      </c>
      <c r="H1332" s="17">
        <v>0</v>
      </c>
      <c r="I1332" s="17">
        <v>9.0939568498094495E-2</v>
      </c>
      <c r="J1332" s="17">
        <v>6.1163330026353997E-2</v>
      </c>
      <c r="K1332" s="17">
        <v>0</v>
      </c>
      <c r="L1332" s="17">
        <v>8.0271310469433393E-2</v>
      </c>
      <c r="M1332" s="17">
        <v>9.1743806947027204E-2</v>
      </c>
      <c r="N1332" s="17">
        <v>5.3405328583115502E-2</v>
      </c>
      <c r="O1332" s="17">
        <v>0.48207072033514298</v>
      </c>
      <c r="P1332" s="17">
        <v>0.21981387295273799</v>
      </c>
      <c r="Q1332" s="17">
        <v>0.29798899935001399</v>
      </c>
      <c r="R1332" s="17">
        <v>1.78144466517421E-4</v>
      </c>
      <c r="S1332" s="17">
        <v>0.12131061631016</v>
      </c>
      <c r="T1332" s="17"/>
      <c r="U1332" s="17">
        <v>9.7949914214207998E-2</v>
      </c>
      <c r="V1332" s="17">
        <v>0.10102743324213399</v>
      </c>
      <c r="W1332" s="17">
        <v>5.8796305197760898E-2</v>
      </c>
      <c r="X1332" s="17">
        <v>3.4973175278976802E-2</v>
      </c>
      <c r="Y1332" s="17"/>
      <c r="Z1332" s="17">
        <v>8.5927457868271301E-2</v>
      </c>
      <c r="AA1332" s="17">
        <v>0.13400193199455199</v>
      </c>
      <c r="AB1332" s="17">
        <v>2.9639807741065598E-2</v>
      </c>
      <c r="AC1332" s="17">
        <v>0.13433030058203599</v>
      </c>
      <c r="AD1332" s="17">
        <v>0.34208260178633199</v>
      </c>
      <c r="AE1332" s="17">
        <v>2.9397033275780901E-2</v>
      </c>
      <c r="AF1332" s="17">
        <v>6.3495535868723404E-2</v>
      </c>
      <c r="AG1332" s="17">
        <v>0</v>
      </c>
      <c r="AH1332" s="17">
        <v>2.6682660535170401E-2</v>
      </c>
      <c r="AI1332" s="17">
        <v>7.4437860086064706E-2</v>
      </c>
      <c r="AJ1332" s="17"/>
      <c r="AK1332" s="17">
        <v>7.3689845700498094E-2</v>
      </c>
      <c r="AL1332" s="17">
        <v>9.7910130597762504E-2</v>
      </c>
      <c r="AM1332" s="17">
        <v>8.3571659366426507E-2</v>
      </c>
      <c r="AN1332" s="17">
        <v>0.131302694432858</v>
      </c>
      <c r="AO1332" s="17">
        <v>0.171474466290226</v>
      </c>
      <c r="AP1332" s="17">
        <v>0.100174575011865</v>
      </c>
      <c r="AQ1332" s="17">
        <v>8.9779570751249201E-3</v>
      </c>
      <c r="AR1332" s="17"/>
      <c r="AS1332" s="17">
        <v>4.3705268572816001E-2</v>
      </c>
      <c r="AT1332" s="17">
        <v>0.117244618296585</v>
      </c>
      <c r="AU1332" s="17"/>
      <c r="AV1332" s="17">
        <v>6.2625898393520396E-2</v>
      </c>
      <c r="AW1332" s="17">
        <v>3.2011991095852503E-2</v>
      </c>
      <c r="AX1332" s="17">
        <v>3.40075470421764E-2</v>
      </c>
      <c r="AY1332" s="17"/>
      <c r="AZ1332" s="17">
        <v>9.15975225077022E-2</v>
      </c>
      <c r="BA1332" s="17">
        <v>9.7557527704193001E-2</v>
      </c>
      <c r="BB1332" s="17"/>
      <c r="BC1332" s="17">
        <v>6.7860430469526403E-2</v>
      </c>
      <c r="BD1332" s="17">
        <v>0.11542301123927599</v>
      </c>
      <c r="BE1332" s="17"/>
      <c r="BF1332" s="17">
        <v>9.7534672776986298E-2</v>
      </c>
      <c r="BG1332" s="17">
        <v>3.4973175278976802E-2</v>
      </c>
      <c r="BH1332" s="17"/>
      <c r="BI1332" s="17">
        <v>4.9609353877180101E-2</v>
      </c>
      <c r="BJ1332" s="17">
        <v>0.108439444005216</v>
      </c>
      <c r="BK1332" s="17"/>
      <c r="BL1332" s="17">
        <v>0.104982094041182</v>
      </c>
      <c r="BM1332" s="17">
        <v>0.112614066571703</v>
      </c>
      <c r="BN1332" s="17">
        <v>4.4836724012221302E-2</v>
      </c>
      <c r="BO1332" s="17">
        <v>3.5134511575955697E-4</v>
      </c>
    </row>
    <row r="1333" spans="2:67" x14ac:dyDescent="0.35">
      <c r="B1333" t="s">
        <v>621</v>
      </c>
      <c r="C1333" s="17">
        <v>0.32906926005110099</v>
      </c>
      <c r="D1333" s="17">
        <v>0.43753341393880901</v>
      </c>
      <c r="E1333" s="17">
        <v>0.29624731579213498</v>
      </c>
      <c r="F1333" s="17">
        <v>0.42236968010147902</v>
      </c>
      <c r="G1333" s="17">
        <v>0.32736322947846003</v>
      </c>
      <c r="H1333" s="17">
        <v>0.319107590323573</v>
      </c>
      <c r="I1333" s="17">
        <v>1.8634336050375199E-3</v>
      </c>
      <c r="J1333" s="17">
        <v>0.48665290657511501</v>
      </c>
      <c r="K1333" s="17">
        <v>0.98275602932044803</v>
      </c>
      <c r="L1333" s="17">
        <v>0.28190849002464002</v>
      </c>
      <c r="M1333" s="17">
        <v>0.29904211129199998</v>
      </c>
      <c r="N1333" s="17">
        <v>0.21638044882802601</v>
      </c>
      <c r="O1333" s="17">
        <v>2.9871390531505202E-3</v>
      </c>
      <c r="P1333" s="17">
        <v>0.22602707252940801</v>
      </c>
      <c r="Q1333" s="17">
        <v>0.108276790496495</v>
      </c>
      <c r="R1333" s="17">
        <v>0.25820949111403202</v>
      </c>
      <c r="S1333" s="17">
        <v>0.44806122687532002</v>
      </c>
      <c r="T1333" s="17"/>
      <c r="U1333" s="17">
        <v>0.35754921743872597</v>
      </c>
      <c r="V1333" s="17">
        <v>0.20465654867011801</v>
      </c>
      <c r="W1333" s="17">
        <v>0.10569748165719101</v>
      </c>
      <c r="X1333" s="17">
        <v>5.1745241518464401E-2</v>
      </c>
      <c r="Y1333" s="17"/>
      <c r="Z1333" s="17">
        <v>0.327258962547539</v>
      </c>
      <c r="AA1333" s="17">
        <v>0.38541272053914699</v>
      </c>
      <c r="AB1333" s="17">
        <v>0.37134163891296301</v>
      </c>
      <c r="AC1333" s="17">
        <v>0.26469225453755102</v>
      </c>
      <c r="AD1333" s="17">
        <v>0.114515561938838</v>
      </c>
      <c r="AE1333" s="17">
        <v>0.37068628401943998</v>
      </c>
      <c r="AF1333" s="17">
        <v>0.37288990652315002</v>
      </c>
      <c r="AG1333" s="17">
        <v>4.3672172546518798E-2</v>
      </c>
      <c r="AH1333" s="17">
        <v>4.3815282269658501E-2</v>
      </c>
      <c r="AI1333" s="17">
        <v>0.10992699379979801</v>
      </c>
      <c r="AJ1333" s="17"/>
      <c r="AK1333" s="17">
        <v>0.367471873651253</v>
      </c>
      <c r="AL1333" s="17">
        <v>0.29535001178697501</v>
      </c>
      <c r="AM1333" s="17">
        <v>0.25330974490042102</v>
      </c>
      <c r="AN1333" s="17">
        <v>0.39729979960131101</v>
      </c>
      <c r="AO1333" s="17">
        <v>0.19089680309978599</v>
      </c>
      <c r="AP1333" s="17">
        <v>9.7109549159080003E-2</v>
      </c>
      <c r="AQ1333" s="17">
        <v>0.35165190222089798</v>
      </c>
      <c r="AR1333" s="17"/>
      <c r="AS1333" s="17">
        <v>9.1373676692437997E-2</v>
      </c>
      <c r="AT1333" s="17">
        <v>0.41760340586756101</v>
      </c>
      <c r="AU1333" s="17"/>
      <c r="AV1333" s="17">
        <v>9.1148761708691697E-2</v>
      </c>
      <c r="AW1333" s="17">
        <v>8.6160723741660505E-2</v>
      </c>
      <c r="AX1333" s="17">
        <v>0.104445654173125</v>
      </c>
      <c r="AY1333" s="17"/>
      <c r="AZ1333" s="17">
        <v>8.7915877091552699E-2</v>
      </c>
      <c r="BA1333" s="17">
        <v>0.34053241982972599</v>
      </c>
      <c r="BB1333" s="17"/>
      <c r="BC1333" s="17">
        <v>0.266916016472591</v>
      </c>
      <c r="BD1333" s="17">
        <v>0.367374923074055</v>
      </c>
      <c r="BE1333" s="17"/>
      <c r="BF1333" s="17">
        <v>0.330171172165245</v>
      </c>
      <c r="BG1333" s="17">
        <v>5.1745241518464401E-2</v>
      </c>
      <c r="BH1333" s="17"/>
      <c r="BI1333" s="17">
        <v>0.114251089115554</v>
      </c>
      <c r="BJ1333" s="17">
        <v>0.37931770110694701</v>
      </c>
      <c r="BK1333" s="17"/>
      <c r="BL1333" s="17">
        <v>0.49186162245486398</v>
      </c>
      <c r="BM1333" s="17">
        <v>0.237681601188482</v>
      </c>
      <c r="BN1333" s="17">
        <v>7.9094641387628006E-2</v>
      </c>
      <c r="BO1333" s="17">
        <v>0</v>
      </c>
    </row>
    <row r="1334" spans="2:67" x14ac:dyDescent="0.35">
      <c r="B1334" t="s">
        <v>111</v>
      </c>
      <c r="C1334" s="17">
        <v>0.13836066011345</v>
      </c>
      <c r="D1334" s="17">
        <v>0.19567596198444701</v>
      </c>
      <c r="E1334" s="17">
        <v>2.5824538190950801E-2</v>
      </c>
      <c r="F1334" s="17">
        <v>1.7477692281750098E-2</v>
      </c>
      <c r="G1334" s="17">
        <v>0.22603845126522401</v>
      </c>
      <c r="H1334" s="17">
        <v>0.32154538740555799</v>
      </c>
      <c r="I1334" s="17">
        <v>0.30010365076024198</v>
      </c>
      <c r="J1334" s="17">
        <v>0.129569043123441</v>
      </c>
      <c r="K1334" s="17">
        <v>1.370791972976E-2</v>
      </c>
      <c r="L1334" s="17">
        <v>0.24246109508468899</v>
      </c>
      <c r="M1334" s="17">
        <v>0.18240709399384999</v>
      </c>
      <c r="N1334" s="17">
        <v>5.9467886721366402E-2</v>
      </c>
      <c r="O1334" s="17">
        <v>0</v>
      </c>
      <c r="P1334" s="17">
        <v>0.19358909256724799</v>
      </c>
      <c r="Q1334" s="17">
        <v>0.10529441581433099</v>
      </c>
      <c r="R1334" s="17">
        <v>8.6426119304378796E-2</v>
      </c>
      <c r="S1334" s="17">
        <v>0.14925077086791599</v>
      </c>
      <c r="T1334" s="17"/>
      <c r="U1334" s="17">
        <v>0.151094360770053</v>
      </c>
      <c r="V1334" s="17">
        <v>7.6400147671469104E-2</v>
      </c>
      <c r="W1334" s="17">
        <v>7.5517416336885093E-2</v>
      </c>
      <c r="X1334" s="17">
        <v>3.8812903026802098E-2</v>
      </c>
      <c r="Y1334" s="17"/>
      <c r="Z1334" s="17">
        <v>0.199737779305003</v>
      </c>
      <c r="AA1334" s="17">
        <v>3.4987041286280503E-2</v>
      </c>
      <c r="AB1334" s="17">
        <v>0.14092270151354799</v>
      </c>
      <c r="AC1334" s="17">
        <v>0.12870591449732399</v>
      </c>
      <c r="AD1334" s="17">
        <v>8.0887319524803603E-2</v>
      </c>
      <c r="AE1334" s="17">
        <v>0.122484760560524</v>
      </c>
      <c r="AF1334" s="17">
        <v>3.2104328486263298E-3</v>
      </c>
      <c r="AG1334" s="17">
        <v>1.08390558423728E-2</v>
      </c>
      <c r="AH1334" s="17">
        <v>4.1833050751998203E-2</v>
      </c>
      <c r="AI1334" s="17">
        <v>7.6423366547698796E-2</v>
      </c>
      <c r="AJ1334" s="17"/>
      <c r="AK1334" s="17">
        <v>0.20787849542526701</v>
      </c>
      <c r="AL1334" s="17">
        <v>0.109403184721947</v>
      </c>
      <c r="AM1334" s="17">
        <v>0.19165695340878999</v>
      </c>
      <c r="AN1334" s="17">
        <v>8.6832007019436094E-2</v>
      </c>
      <c r="AO1334" s="17">
        <v>1.4820526711871399E-2</v>
      </c>
      <c r="AP1334" s="17">
        <v>0.21372684087737101</v>
      </c>
      <c r="AQ1334" s="17">
        <v>0.104729139841945</v>
      </c>
      <c r="AR1334" s="17"/>
      <c r="AS1334" s="17">
        <v>9.5049613423915505E-2</v>
      </c>
      <c r="AT1334" s="17">
        <v>0.154492665886939</v>
      </c>
      <c r="AU1334" s="17"/>
      <c r="AV1334" s="17">
        <v>2.4679562658405799E-3</v>
      </c>
      <c r="AW1334" s="17">
        <v>0.12982834983232999</v>
      </c>
      <c r="AX1334" s="17">
        <v>0.116557156452873</v>
      </c>
      <c r="AY1334" s="17"/>
      <c r="AZ1334" s="17">
        <v>0</v>
      </c>
      <c r="BA1334" s="17">
        <v>0.14493759606388901</v>
      </c>
      <c r="BB1334" s="17"/>
      <c r="BC1334" s="17">
        <v>0.16155512955418799</v>
      </c>
      <c r="BD1334" s="17">
        <v>0.124065677595429</v>
      </c>
      <c r="BE1334" s="17"/>
      <c r="BF1334" s="17">
        <v>0.13875620060810401</v>
      </c>
      <c r="BG1334" s="17">
        <v>3.8812903026802098E-2</v>
      </c>
      <c r="BH1334" s="17"/>
      <c r="BI1334" s="17">
        <v>0.115436065753838</v>
      </c>
      <c r="BJ1334" s="17">
        <v>0.14372298641662801</v>
      </c>
      <c r="BK1334" s="17"/>
      <c r="BL1334" s="17">
        <v>0.16172552681118699</v>
      </c>
      <c r="BM1334" s="17">
        <v>0.14059961063422299</v>
      </c>
      <c r="BN1334" s="17">
        <v>5.6060902157516301E-2</v>
      </c>
      <c r="BO1334" s="17">
        <v>0</v>
      </c>
    </row>
    <row r="1335" spans="2:67" x14ac:dyDescent="0.35">
      <c r="B1335" t="s">
        <v>622</v>
      </c>
      <c r="C1335" s="17">
        <v>0.18505841998540501</v>
      </c>
      <c r="D1335" s="17">
        <v>0.101496766444377</v>
      </c>
      <c r="E1335" s="17">
        <v>0.175242115650138</v>
      </c>
      <c r="F1335" s="17">
        <v>0.202159014177098</v>
      </c>
      <c r="G1335" s="17">
        <v>0.216230770388219</v>
      </c>
      <c r="H1335" s="17">
        <v>0.35934702227086901</v>
      </c>
      <c r="I1335" s="17">
        <v>0.27623097970864602</v>
      </c>
      <c r="J1335" s="17">
        <v>9.5256621996585397E-2</v>
      </c>
      <c r="K1335" s="17">
        <v>2.6520382123439699E-3</v>
      </c>
      <c r="L1335" s="17">
        <v>0.20091410845260599</v>
      </c>
      <c r="M1335" s="17">
        <v>0.226264765084009</v>
      </c>
      <c r="N1335" s="17">
        <v>0.41060660798461901</v>
      </c>
      <c r="O1335" s="17">
        <v>0.51394642759399001</v>
      </c>
      <c r="P1335" s="17">
        <v>3.44414012231406E-2</v>
      </c>
      <c r="Q1335" s="17">
        <v>0.33209891073411002</v>
      </c>
      <c r="R1335" s="17">
        <v>0.224480804325317</v>
      </c>
      <c r="S1335" s="17">
        <v>4.1981443461252002E-2</v>
      </c>
      <c r="T1335" s="17"/>
      <c r="U1335" s="17">
        <v>0.144422768700564</v>
      </c>
      <c r="V1335" s="17">
        <v>0.36274985623268502</v>
      </c>
      <c r="W1335" s="17">
        <v>0.48751201073625999</v>
      </c>
      <c r="X1335" s="17">
        <v>0.66376247057322402</v>
      </c>
      <c r="Y1335" s="17"/>
      <c r="Z1335" s="17">
        <v>0.108821174431165</v>
      </c>
      <c r="AA1335" s="17">
        <v>0.16814749460810499</v>
      </c>
      <c r="AB1335" s="17">
        <v>0.26805436511088498</v>
      </c>
      <c r="AC1335" s="17">
        <v>0.31183195026577998</v>
      </c>
      <c r="AD1335" s="17">
        <v>0.28304524708305101</v>
      </c>
      <c r="AE1335" s="17">
        <v>0.16119726500176601</v>
      </c>
      <c r="AF1335" s="17">
        <v>0.31608528233927802</v>
      </c>
      <c r="AG1335" s="17">
        <v>0.35137680090094597</v>
      </c>
      <c r="AH1335" s="17">
        <v>0.295214086880906</v>
      </c>
      <c r="AI1335" s="17">
        <v>0.59853417749867099</v>
      </c>
      <c r="AJ1335" s="17"/>
      <c r="AK1335" s="17">
        <v>0.124636074560173</v>
      </c>
      <c r="AL1335" s="17">
        <v>0.21783621032022399</v>
      </c>
      <c r="AM1335" s="17">
        <v>0.25178462464168999</v>
      </c>
      <c r="AN1335" s="17">
        <v>0.11626346517601201</v>
      </c>
      <c r="AO1335" s="17">
        <v>0.32079836104199699</v>
      </c>
      <c r="AP1335" s="17">
        <v>0.325093265348538</v>
      </c>
      <c r="AQ1335" s="17">
        <v>0.28390788008489498</v>
      </c>
      <c r="AR1335" s="17"/>
      <c r="AS1335" s="17">
        <v>0.464127083253211</v>
      </c>
      <c r="AT1335" s="17">
        <v>8.1114100206961401E-2</v>
      </c>
      <c r="AU1335" s="17"/>
      <c r="AV1335" s="17">
        <v>0.55358101228547696</v>
      </c>
      <c r="AW1335" s="17">
        <v>0.51178937087601695</v>
      </c>
      <c r="AX1335" s="17">
        <v>0.40953390365464898</v>
      </c>
      <c r="AY1335" s="17"/>
      <c r="AZ1335" s="17">
        <v>0.61550034589958402</v>
      </c>
      <c r="BA1335" s="17">
        <v>0.16459748134287699</v>
      </c>
      <c r="BB1335" s="17"/>
      <c r="BC1335" s="17">
        <v>0.22677774834398201</v>
      </c>
      <c r="BD1335" s="17">
        <v>0.15934638242088101</v>
      </c>
      <c r="BE1335" s="17"/>
      <c r="BF1335" s="17">
        <v>0.183156349637427</v>
      </c>
      <c r="BG1335" s="17">
        <v>0.66376247057322402</v>
      </c>
      <c r="BH1335" s="17"/>
      <c r="BI1335" s="17">
        <v>0.47162375164102099</v>
      </c>
      <c r="BJ1335" s="17">
        <v>0.11802749278946199</v>
      </c>
      <c r="BK1335" s="17"/>
      <c r="BL1335" s="17">
        <v>5.2170246368794297E-2</v>
      </c>
      <c r="BM1335" s="17">
        <v>0.209280852332868</v>
      </c>
      <c r="BN1335" s="17">
        <v>0.45850545550531702</v>
      </c>
      <c r="BO1335" s="17">
        <v>0.97338325103178303</v>
      </c>
    </row>
    <row r="1336" spans="2:67" x14ac:dyDescent="0.35">
      <c r="B1336" t="s">
        <v>623</v>
      </c>
      <c r="C1336" s="17">
        <v>0.42635633637824499</v>
      </c>
      <c r="D1336" s="17">
        <v>0.50963477679187197</v>
      </c>
      <c r="E1336" s="17">
        <v>0.41482709627007303</v>
      </c>
      <c r="F1336" s="17">
        <v>0.53851695173149094</v>
      </c>
      <c r="G1336" s="17">
        <v>0.32736322947846003</v>
      </c>
      <c r="H1336" s="17">
        <v>0.319107590323573</v>
      </c>
      <c r="I1336" s="17">
        <v>9.2803002103131998E-2</v>
      </c>
      <c r="J1336" s="17">
        <v>0.54781623660146905</v>
      </c>
      <c r="K1336" s="17">
        <v>0.98275602932044803</v>
      </c>
      <c r="L1336" s="17">
        <v>0.362179800494073</v>
      </c>
      <c r="M1336" s="17">
        <v>0.39078591823902697</v>
      </c>
      <c r="N1336" s="17">
        <v>0.26978577741114201</v>
      </c>
      <c r="O1336" s="17">
        <v>0.48505785938829399</v>
      </c>
      <c r="P1336" s="17">
        <v>0.44584094548214598</v>
      </c>
      <c r="Q1336" s="17">
        <v>0.40626578984650902</v>
      </c>
      <c r="R1336" s="17">
        <v>0.258387635580549</v>
      </c>
      <c r="S1336" s="17">
        <v>0.56937184318547995</v>
      </c>
      <c r="T1336" s="17"/>
      <c r="U1336" s="17">
        <v>0.45549913165293399</v>
      </c>
      <c r="V1336" s="17">
        <v>0.30568398191225099</v>
      </c>
      <c r="W1336" s="17">
        <v>0.164493786854952</v>
      </c>
      <c r="X1336" s="17">
        <v>8.6718416797441203E-2</v>
      </c>
      <c r="Y1336" s="17"/>
      <c r="Z1336" s="17">
        <v>0.413186420415811</v>
      </c>
      <c r="AA1336" s="17">
        <v>0.51941465253369901</v>
      </c>
      <c r="AB1336" s="17">
        <v>0.40098144665402902</v>
      </c>
      <c r="AC1336" s="17">
        <v>0.39902255511958601</v>
      </c>
      <c r="AD1336" s="17">
        <v>0.45659816372516998</v>
      </c>
      <c r="AE1336" s="17">
        <v>0.40008331729522101</v>
      </c>
      <c r="AF1336" s="17">
        <v>0.43638544239187399</v>
      </c>
      <c r="AG1336" s="17">
        <v>4.3672172546518798E-2</v>
      </c>
      <c r="AH1336" s="17">
        <v>7.0497942804828906E-2</v>
      </c>
      <c r="AI1336" s="17">
        <v>0.18436485388586299</v>
      </c>
      <c r="AJ1336" s="17"/>
      <c r="AK1336" s="17">
        <v>0.44116171935175202</v>
      </c>
      <c r="AL1336" s="17">
        <v>0.393260142384738</v>
      </c>
      <c r="AM1336" s="17">
        <v>0.33688140426684798</v>
      </c>
      <c r="AN1336" s="17">
        <v>0.52860249403416903</v>
      </c>
      <c r="AO1336" s="17">
        <v>0.36237126939001102</v>
      </c>
      <c r="AP1336" s="17">
        <v>0.19728412417094501</v>
      </c>
      <c r="AQ1336" s="17">
        <v>0.36062985929602298</v>
      </c>
      <c r="AR1336" s="17"/>
      <c r="AS1336" s="17">
        <v>0.13507894526525399</v>
      </c>
      <c r="AT1336" s="17">
        <v>0.53484802416414601</v>
      </c>
      <c r="AU1336" s="17"/>
      <c r="AV1336" s="17">
        <v>0.153774660102212</v>
      </c>
      <c r="AW1336" s="17">
        <v>0.118172714837513</v>
      </c>
      <c r="AX1336" s="17">
        <v>0.138453201215301</v>
      </c>
      <c r="AY1336" s="17"/>
      <c r="AZ1336" s="17">
        <v>0.179513399599255</v>
      </c>
      <c r="BA1336" s="17">
        <v>0.438089947533919</v>
      </c>
      <c r="BB1336" s="17"/>
      <c r="BC1336" s="17">
        <v>0.334776446942118</v>
      </c>
      <c r="BD1336" s="17">
        <v>0.48279793431333101</v>
      </c>
      <c r="BE1336" s="17"/>
      <c r="BF1336" s="17">
        <v>0.42770584494223202</v>
      </c>
      <c r="BG1336" s="17">
        <v>8.6718416797441203E-2</v>
      </c>
      <c r="BH1336" s="17"/>
      <c r="BI1336" s="17">
        <v>0.163860442992734</v>
      </c>
      <c r="BJ1336" s="17">
        <v>0.487757145112162</v>
      </c>
      <c r="BK1336" s="17"/>
      <c r="BL1336" s="17">
        <v>0.59684371649604595</v>
      </c>
      <c r="BM1336" s="17">
        <v>0.350295667760186</v>
      </c>
      <c r="BN1336" s="17">
        <v>0.123931365399849</v>
      </c>
      <c r="BO1336" s="17">
        <v>3.5134511575955697E-4</v>
      </c>
    </row>
    <row r="1337" spans="2:67" x14ac:dyDescent="0.35">
      <c r="B1337" t="s">
        <v>187</v>
      </c>
      <c r="C1337" s="17">
        <v>-0.24129791639284001</v>
      </c>
      <c r="D1337" s="17">
        <v>-0.40813801034749497</v>
      </c>
      <c r="E1337" s="17">
        <v>-0.239584980619935</v>
      </c>
      <c r="F1337" s="17">
        <v>-0.33635793755439197</v>
      </c>
      <c r="G1337" s="17">
        <v>-0.111132459090241</v>
      </c>
      <c r="H1337" s="17">
        <v>4.0239431947295602E-2</v>
      </c>
      <c r="I1337" s="17">
        <v>0.18342797760551399</v>
      </c>
      <c r="J1337" s="17">
        <v>-0.45255961460488398</v>
      </c>
      <c r="K1337" s="17">
        <v>-0.98010399110810398</v>
      </c>
      <c r="L1337" s="17">
        <v>-0.16126569204146701</v>
      </c>
      <c r="M1337" s="17">
        <v>-0.164521153155018</v>
      </c>
      <c r="N1337" s="17">
        <v>0.140820830573477</v>
      </c>
      <c r="O1337" s="17">
        <v>2.8888568205695998E-2</v>
      </c>
      <c r="P1337" s="17">
        <v>-0.41139954425900599</v>
      </c>
      <c r="Q1337" s="17">
        <v>-7.4166879112399095E-2</v>
      </c>
      <c r="R1337" s="17">
        <v>-3.3906831255232202E-2</v>
      </c>
      <c r="S1337" s="17">
        <v>-0.52739039972422797</v>
      </c>
      <c r="T1337" s="17"/>
      <c r="U1337" s="17">
        <v>-0.31107636295237001</v>
      </c>
      <c r="V1337" s="17">
        <v>5.7065874320433599E-2</v>
      </c>
      <c r="W1337" s="17">
        <v>0.32301822388130802</v>
      </c>
      <c r="X1337" s="17">
        <v>0.57704405377578305</v>
      </c>
      <c r="Y1337" s="17"/>
      <c r="Z1337" s="17">
        <v>-0.30436524598464498</v>
      </c>
      <c r="AA1337" s="17">
        <v>-0.35126715792559399</v>
      </c>
      <c r="AB1337" s="17">
        <v>-0.13292708154314301</v>
      </c>
      <c r="AC1337" s="17">
        <v>-8.7190604853806405E-2</v>
      </c>
      <c r="AD1337" s="17">
        <v>-0.17355291664212</v>
      </c>
      <c r="AE1337" s="17">
        <v>-0.238886052293455</v>
      </c>
      <c r="AF1337" s="17">
        <v>-0.120300160052596</v>
      </c>
      <c r="AG1337" s="17">
        <v>0.30770462835442702</v>
      </c>
      <c r="AH1337" s="17">
        <v>0.22471614407607701</v>
      </c>
      <c r="AI1337" s="17">
        <v>0.414169323612808</v>
      </c>
      <c r="AJ1337" s="17"/>
      <c r="AK1337" s="17">
        <v>-0.31652564479157902</v>
      </c>
      <c r="AL1337" s="17">
        <v>-0.17542393206451401</v>
      </c>
      <c r="AM1337" s="17">
        <v>-8.5096779625157506E-2</v>
      </c>
      <c r="AN1337" s="17">
        <v>-0.41233902885815599</v>
      </c>
      <c r="AO1337" s="17">
        <v>-4.1572908348013998E-2</v>
      </c>
      <c r="AP1337" s="17">
        <v>0.12780914117759301</v>
      </c>
      <c r="AQ1337" s="17">
        <v>-7.6721979211127403E-2</v>
      </c>
      <c r="AR1337" s="17"/>
      <c r="AS1337" s="17">
        <v>0.32904813798795801</v>
      </c>
      <c r="AT1337" s="17">
        <v>-0.45373392395718398</v>
      </c>
      <c r="AU1337" s="17"/>
      <c r="AV1337" s="17">
        <v>0.39980635218326499</v>
      </c>
      <c r="AW1337" s="17">
        <v>0.39361665603850399</v>
      </c>
      <c r="AX1337" s="17">
        <v>0.27108070243934801</v>
      </c>
      <c r="AY1337" s="17"/>
      <c r="AZ1337" s="17">
        <v>0.43598694630032903</v>
      </c>
      <c r="BA1337" s="17">
        <v>-0.27349246619104101</v>
      </c>
      <c r="BB1337" s="17"/>
      <c r="BC1337" s="17">
        <v>-0.107998698598135</v>
      </c>
      <c r="BD1337" s="17">
        <v>-0.32345155189245001</v>
      </c>
      <c r="BE1337" s="17"/>
      <c r="BF1337" s="17">
        <v>-0.24454949530480399</v>
      </c>
      <c r="BG1337" s="17">
        <v>0.57704405377578305</v>
      </c>
      <c r="BH1337" s="17"/>
      <c r="BI1337" s="17">
        <v>0.30776330864828699</v>
      </c>
      <c r="BJ1337" s="17">
        <v>-0.3697296523227</v>
      </c>
      <c r="BK1337" s="17"/>
      <c r="BL1337" s="17">
        <v>-0.54467347012725198</v>
      </c>
      <c r="BM1337" s="17">
        <v>-0.141014815427318</v>
      </c>
      <c r="BN1337" s="17">
        <v>0.33457409010546701</v>
      </c>
      <c r="BO1337" s="17">
        <v>0.97303190591602395</v>
      </c>
    </row>
    <row r="1338" spans="2:67" x14ac:dyDescent="0.35">
      <c r="C1338" s="17"/>
      <c r="D1338" s="17"/>
      <c r="E1338" s="17"/>
      <c r="F1338" s="17"/>
      <c r="G1338" s="17"/>
      <c r="H1338" s="17"/>
      <c r="I1338" s="17"/>
      <c r="J1338" s="17"/>
      <c r="K1338" s="17"/>
      <c r="L1338" s="17"/>
      <c r="M1338" s="17"/>
      <c r="N1338" s="17"/>
      <c r="O1338" s="17"/>
      <c r="P1338" s="17"/>
      <c r="Q1338" s="17"/>
      <c r="R1338" s="17"/>
      <c r="S1338" s="17"/>
      <c r="T1338" s="17"/>
      <c r="U1338" s="17"/>
      <c r="V1338" s="17"/>
      <c r="W1338" s="17"/>
      <c r="X1338" s="17"/>
      <c r="Y1338" s="17"/>
      <c r="Z1338" s="17"/>
      <c r="AA1338" s="17"/>
      <c r="AB1338" s="17"/>
      <c r="AC1338" s="17"/>
      <c r="AD1338" s="17"/>
      <c r="AE1338" s="17"/>
      <c r="AF1338" s="17"/>
      <c r="AG1338" s="17"/>
      <c r="AH1338" s="17"/>
      <c r="AI1338" s="17"/>
      <c r="AJ1338" s="17"/>
      <c r="AK1338" s="17"/>
      <c r="AL1338" s="17"/>
      <c r="AM1338" s="17"/>
      <c r="AN1338" s="17"/>
      <c r="AO1338" s="17"/>
      <c r="AP1338" s="17"/>
      <c r="AQ1338" s="17"/>
      <c r="AR1338" s="17"/>
      <c r="AS1338" s="17"/>
      <c r="AT1338" s="17"/>
      <c r="AU1338" s="17"/>
      <c r="AV1338" s="17"/>
      <c r="AW1338" s="17"/>
      <c r="AX1338" s="17"/>
      <c r="AY1338" s="17"/>
      <c r="AZ1338" s="17"/>
      <c r="BA1338" s="17"/>
      <c r="BB1338" s="17"/>
      <c r="BC1338" s="17"/>
      <c r="BD1338" s="17"/>
      <c r="BE1338" s="17"/>
      <c r="BF1338" s="17"/>
      <c r="BG1338" s="17"/>
      <c r="BH1338" s="17"/>
      <c r="BI1338" s="17"/>
      <c r="BJ1338" s="17"/>
      <c r="BK1338" s="17"/>
      <c r="BL1338" s="17"/>
      <c r="BM1338" s="17"/>
      <c r="BN1338" s="17"/>
      <c r="BO1338" s="17"/>
    </row>
    <row r="1339" spans="2:67" x14ac:dyDescent="0.35">
      <c r="B1339" s="6" t="s">
        <v>628</v>
      </c>
      <c r="C1339" s="17"/>
      <c r="D1339" s="17"/>
      <c r="E1339" s="17"/>
      <c r="F1339" s="17"/>
      <c r="G1339" s="17"/>
      <c r="H1339" s="17"/>
      <c r="I1339" s="17"/>
      <c r="J1339" s="17"/>
      <c r="K1339" s="17"/>
      <c r="L1339" s="17"/>
      <c r="M1339" s="17"/>
      <c r="N1339" s="17"/>
      <c r="O1339" s="17"/>
      <c r="P1339" s="17"/>
      <c r="Q1339" s="17"/>
      <c r="R1339" s="17"/>
      <c r="S1339" s="17"/>
      <c r="T1339" s="17"/>
      <c r="U1339" s="17"/>
      <c r="V1339" s="17"/>
      <c r="W1339" s="17"/>
      <c r="X1339" s="17"/>
      <c r="Y1339" s="17"/>
      <c r="Z1339" s="17"/>
      <c r="AA1339" s="17"/>
      <c r="AB1339" s="17"/>
      <c r="AC1339" s="17"/>
      <c r="AD1339" s="17"/>
      <c r="AE1339" s="17"/>
      <c r="AF1339" s="17"/>
      <c r="AG1339" s="17"/>
      <c r="AH1339" s="17"/>
      <c r="AI1339" s="17"/>
      <c r="AJ1339" s="17"/>
      <c r="AK1339" s="17"/>
      <c r="AL1339" s="17"/>
      <c r="AM1339" s="17"/>
      <c r="AN1339" s="17"/>
      <c r="AO1339" s="17"/>
      <c r="AP1339" s="17"/>
      <c r="AQ1339" s="17"/>
      <c r="AR1339" s="17"/>
      <c r="AS1339" s="17"/>
      <c r="AT1339" s="17"/>
      <c r="AU1339" s="17"/>
      <c r="AV1339" s="17"/>
      <c r="AW1339" s="17"/>
      <c r="AX1339" s="17"/>
      <c r="AY1339" s="17"/>
      <c r="AZ1339" s="17"/>
      <c r="BA1339" s="17"/>
      <c r="BB1339" s="17"/>
      <c r="BC1339" s="17"/>
      <c r="BD1339" s="17"/>
      <c r="BE1339" s="17"/>
      <c r="BF1339" s="17"/>
      <c r="BG1339" s="17"/>
      <c r="BH1339" s="17"/>
      <c r="BI1339" s="17"/>
      <c r="BJ1339" s="17"/>
      <c r="BK1339" s="17"/>
      <c r="BL1339" s="17"/>
      <c r="BM1339" s="17"/>
      <c r="BN1339" s="17"/>
      <c r="BO1339" s="17"/>
    </row>
    <row r="1340" spans="2:67" x14ac:dyDescent="0.35">
      <c r="B1340" s="24" t="s">
        <v>85</v>
      </c>
      <c r="C1340" s="17"/>
      <c r="D1340" s="17"/>
      <c r="E1340" s="17"/>
      <c r="F1340" s="17"/>
      <c r="G1340" s="17"/>
      <c r="H1340" s="17"/>
      <c r="I1340" s="17"/>
      <c r="J1340" s="17"/>
      <c r="K1340" s="17"/>
      <c r="L1340" s="17"/>
      <c r="M1340" s="17"/>
      <c r="N1340" s="17"/>
      <c r="O1340" s="17"/>
      <c r="P1340" s="17"/>
      <c r="Q1340" s="17"/>
      <c r="R1340" s="17"/>
      <c r="S1340" s="17"/>
      <c r="T1340" s="17"/>
      <c r="U1340" s="17"/>
      <c r="V1340" s="17"/>
      <c r="W1340" s="17"/>
      <c r="X1340" s="17"/>
      <c r="Y1340" s="17"/>
      <c r="Z1340" s="17"/>
      <c r="AA1340" s="17"/>
      <c r="AB1340" s="17"/>
      <c r="AC1340" s="17"/>
      <c r="AD1340" s="17"/>
      <c r="AE1340" s="17"/>
      <c r="AF1340" s="17"/>
      <c r="AG1340" s="17"/>
      <c r="AH1340" s="17"/>
      <c r="AI1340" s="17"/>
      <c r="AJ1340" s="17"/>
      <c r="AK1340" s="17"/>
      <c r="AL1340" s="17"/>
      <c r="AM1340" s="17"/>
      <c r="AN1340" s="17"/>
      <c r="AO1340" s="17"/>
      <c r="AP1340" s="17"/>
      <c r="AQ1340" s="17"/>
      <c r="AR1340" s="17"/>
      <c r="AS1340" s="17"/>
      <c r="AT1340" s="17"/>
      <c r="AU1340" s="17"/>
      <c r="AV1340" s="17"/>
      <c r="AW1340" s="17"/>
      <c r="AX1340" s="17"/>
      <c r="AY1340" s="17"/>
      <c r="AZ1340" s="17"/>
      <c r="BA1340" s="17"/>
      <c r="BB1340" s="17"/>
      <c r="BC1340" s="17"/>
      <c r="BD1340" s="17"/>
      <c r="BE1340" s="17"/>
      <c r="BF1340" s="17"/>
      <c r="BG1340" s="17"/>
      <c r="BH1340" s="17"/>
      <c r="BI1340" s="17"/>
      <c r="BJ1340" s="17"/>
      <c r="BK1340" s="17"/>
      <c r="BL1340" s="17"/>
      <c r="BM1340" s="17"/>
      <c r="BN1340" s="17"/>
      <c r="BO1340" s="17"/>
    </row>
    <row r="1341" spans="2:67" x14ac:dyDescent="0.35">
      <c r="B1341" t="s">
        <v>617</v>
      </c>
      <c r="C1341" s="17">
        <v>7.2746746508326202E-2</v>
      </c>
      <c r="D1341" s="17">
        <v>3.1164477655141201E-2</v>
      </c>
      <c r="E1341" s="17">
        <v>0.139352054186272</v>
      </c>
      <c r="F1341" s="17">
        <v>1.9761470926378099E-2</v>
      </c>
      <c r="G1341" s="17">
        <v>7.0207312187987999E-3</v>
      </c>
      <c r="H1341" s="17">
        <v>0</v>
      </c>
      <c r="I1341" s="17">
        <v>0.168205915769502</v>
      </c>
      <c r="J1341" s="17">
        <v>6.9354962083938806E-2</v>
      </c>
      <c r="K1341" s="17">
        <v>1.7680254748959801E-3</v>
      </c>
      <c r="L1341" s="17">
        <v>5.2434421535625497E-2</v>
      </c>
      <c r="M1341" s="17">
        <v>4.9533232851812103E-2</v>
      </c>
      <c r="N1341" s="17">
        <v>0.19378492612880199</v>
      </c>
      <c r="O1341" s="17">
        <v>1.54399971205648E-2</v>
      </c>
      <c r="P1341" s="17">
        <v>4.5089946710211203E-3</v>
      </c>
      <c r="Q1341" s="17">
        <v>0.202052886048837</v>
      </c>
      <c r="R1341" s="17">
        <v>0.109567082018663</v>
      </c>
      <c r="S1341" s="17">
        <v>5.4079993842643401E-3</v>
      </c>
      <c r="T1341" s="17"/>
      <c r="U1341" s="17">
        <v>5.8868815524942601E-2</v>
      </c>
      <c r="V1341" s="17">
        <v>0.13097807542599099</v>
      </c>
      <c r="W1341" s="17">
        <v>0.181698106723513</v>
      </c>
      <c r="X1341" s="17">
        <v>0.293488577138381</v>
      </c>
      <c r="Y1341" s="17"/>
      <c r="Z1341" s="17">
        <v>5.6483038327558702E-2</v>
      </c>
      <c r="AA1341" s="17">
        <v>8.3486140288147506E-2</v>
      </c>
      <c r="AB1341" s="17">
        <v>8.9212373002373599E-2</v>
      </c>
      <c r="AC1341" s="17">
        <v>0.12526807662154399</v>
      </c>
      <c r="AD1341" s="17">
        <v>0.112187161821738</v>
      </c>
      <c r="AE1341" s="17">
        <v>6.3469062960169104E-2</v>
      </c>
      <c r="AF1341" s="17">
        <v>6.5839625843022401E-2</v>
      </c>
      <c r="AG1341" s="17">
        <v>0.15408118984246799</v>
      </c>
      <c r="AH1341" s="17">
        <v>0.226813435233022</v>
      </c>
      <c r="AI1341" s="17">
        <v>0.34038375998709702</v>
      </c>
      <c r="AJ1341" s="17"/>
      <c r="AK1341" s="17">
        <v>5.4521278581992301E-2</v>
      </c>
      <c r="AL1341" s="17">
        <v>6.1556488479353799E-2</v>
      </c>
      <c r="AM1341" s="17">
        <v>9.2813185503204901E-2</v>
      </c>
      <c r="AN1341" s="17">
        <v>5.4492282463341798E-2</v>
      </c>
      <c r="AO1341" s="17">
        <v>0.138564578787848</v>
      </c>
      <c r="AP1341" s="17">
        <v>0.12540969409740299</v>
      </c>
      <c r="AQ1341" s="17">
        <v>0.11686668239257</v>
      </c>
      <c r="AR1341" s="17"/>
      <c r="AS1341" s="17">
        <v>0.17779346984343</v>
      </c>
      <c r="AT1341" s="17">
        <v>3.36201384751506E-2</v>
      </c>
      <c r="AU1341" s="17"/>
      <c r="AV1341" s="17">
        <v>0.225686742459134</v>
      </c>
      <c r="AW1341" s="17">
        <v>0.23619266780020401</v>
      </c>
      <c r="AX1341" s="17">
        <v>0.11872202288332299</v>
      </c>
      <c r="AY1341" s="17"/>
      <c r="AZ1341" s="17">
        <v>0.30798945166800501</v>
      </c>
      <c r="BA1341" s="17">
        <v>6.1564549174384198E-2</v>
      </c>
      <c r="BB1341" s="17"/>
      <c r="BC1341" s="17">
        <v>8.1008181483537001E-2</v>
      </c>
      <c r="BD1341" s="17">
        <v>6.7655141854632894E-2</v>
      </c>
      <c r="BE1341" s="17"/>
      <c r="BF1341" s="17">
        <v>7.1869656602602403E-2</v>
      </c>
      <c r="BG1341" s="17">
        <v>0.293488577138381</v>
      </c>
      <c r="BH1341" s="17"/>
      <c r="BI1341" s="17">
        <v>0.19933177608083999</v>
      </c>
      <c r="BJ1341" s="17">
        <v>4.3137052089433497E-2</v>
      </c>
      <c r="BK1341" s="17"/>
      <c r="BL1341" s="17">
        <v>1.9791324196664201E-2</v>
      </c>
      <c r="BM1341" s="17">
        <v>5.3293829398682102E-2</v>
      </c>
      <c r="BN1341" s="17">
        <v>0.226692013741256</v>
      </c>
      <c r="BO1341" s="17">
        <v>0.67558015329392995</v>
      </c>
    </row>
    <row r="1342" spans="2:67" x14ac:dyDescent="0.35">
      <c r="B1342" t="s">
        <v>618</v>
      </c>
      <c r="C1342" s="17">
        <v>0.14244081134427999</v>
      </c>
      <c r="D1342" s="17">
        <v>7.97691469755024E-2</v>
      </c>
      <c r="E1342" s="17">
        <v>0.12595195964544101</v>
      </c>
      <c r="F1342" s="17">
        <v>0.268692314335919</v>
      </c>
      <c r="G1342" s="17">
        <v>0.29137476939734702</v>
      </c>
      <c r="H1342" s="17">
        <v>4.8755941639698503E-3</v>
      </c>
      <c r="I1342" s="17">
        <v>2.67172564619499E-2</v>
      </c>
      <c r="J1342" s="17">
        <v>6.8085222011769003E-2</v>
      </c>
      <c r="K1342" s="17">
        <v>8.8401273744799004E-4</v>
      </c>
      <c r="L1342" s="17">
        <v>0.28843947128558101</v>
      </c>
      <c r="M1342" s="17">
        <v>0.15753661145010101</v>
      </c>
      <c r="N1342" s="17">
        <v>0.12616086538389601</v>
      </c>
      <c r="O1342" s="17">
        <v>0.49751071745570802</v>
      </c>
      <c r="P1342" s="17">
        <v>2.9932406552119501E-2</v>
      </c>
      <c r="Q1342" s="17">
        <v>0.106322361980993</v>
      </c>
      <c r="R1342" s="17">
        <v>0.17508019758645901</v>
      </c>
      <c r="S1342" s="17">
        <v>0.149559685139489</v>
      </c>
      <c r="T1342" s="17"/>
      <c r="U1342" s="17">
        <v>0.128631375130626</v>
      </c>
      <c r="V1342" s="17">
        <v>0.198194949837978</v>
      </c>
      <c r="W1342" s="17">
        <v>0.266745490908672</v>
      </c>
      <c r="X1342" s="17">
        <v>0.35355177114217101</v>
      </c>
      <c r="Y1342" s="17"/>
      <c r="Z1342" s="17">
        <v>0.114384872226658</v>
      </c>
      <c r="AA1342" s="17">
        <v>0.171194364783297</v>
      </c>
      <c r="AB1342" s="17">
        <v>9.7436344199770694E-2</v>
      </c>
      <c r="AC1342" s="17">
        <v>0.11266858010927901</v>
      </c>
      <c r="AD1342" s="17">
        <v>0.132792147253184</v>
      </c>
      <c r="AE1342" s="17">
        <v>0.13573188335817499</v>
      </c>
      <c r="AF1342" s="17">
        <v>0.299483608002796</v>
      </c>
      <c r="AG1342" s="17">
        <v>0.347912953352079</v>
      </c>
      <c r="AH1342" s="17">
        <v>0.28330224508913998</v>
      </c>
      <c r="AI1342" s="17">
        <v>0.26877048110371499</v>
      </c>
      <c r="AJ1342" s="17"/>
      <c r="AK1342" s="17">
        <v>0.157919005986079</v>
      </c>
      <c r="AL1342" s="17">
        <v>0.19612202582065699</v>
      </c>
      <c r="AM1342" s="17">
        <v>0.132327222209007</v>
      </c>
      <c r="AN1342" s="17">
        <v>0.102108531231696</v>
      </c>
      <c r="AO1342" s="17">
        <v>0.17474536093083901</v>
      </c>
      <c r="AP1342" s="17">
        <v>0.22739921440822999</v>
      </c>
      <c r="AQ1342" s="17">
        <v>0.125396791278409</v>
      </c>
      <c r="AR1342" s="17"/>
      <c r="AS1342" s="17">
        <v>0.287932588067424</v>
      </c>
      <c r="AT1342" s="17">
        <v>8.8249690106379702E-2</v>
      </c>
      <c r="AU1342" s="17"/>
      <c r="AV1342" s="17">
        <v>0.18025026733123201</v>
      </c>
      <c r="AW1342" s="17">
        <v>0.41024887733369902</v>
      </c>
      <c r="AX1342" s="17">
        <v>0.28673375311584798</v>
      </c>
      <c r="AY1342" s="17"/>
      <c r="AZ1342" s="17">
        <v>0.45855988114450702</v>
      </c>
      <c r="BA1342" s="17">
        <v>0.12741417824580001</v>
      </c>
      <c r="BB1342" s="17"/>
      <c r="BC1342" s="17">
        <v>0.14563925242995901</v>
      </c>
      <c r="BD1342" s="17">
        <v>0.14046958024880099</v>
      </c>
      <c r="BE1342" s="17"/>
      <c r="BF1342" s="17">
        <v>0.14160198849272501</v>
      </c>
      <c r="BG1342" s="17">
        <v>0.35355177114217101</v>
      </c>
      <c r="BH1342" s="17"/>
      <c r="BI1342" s="17">
        <v>0.317474880192749</v>
      </c>
      <c r="BJ1342" s="17">
        <v>0.101498329369903</v>
      </c>
      <c r="BK1342" s="17"/>
      <c r="BL1342" s="17">
        <v>5.0661992199502001E-2</v>
      </c>
      <c r="BM1342" s="17">
        <v>0.17117080680263699</v>
      </c>
      <c r="BN1342" s="17">
        <v>0.35874830142550101</v>
      </c>
      <c r="BO1342" s="17">
        <v>0.3031838961187</v>
      </c>
    </row>
    <row r="1343" spans="2:67" x14ac:dyDescent="0.35">
      <c r="B1343" t="s">
        <v>619</v>
      </c>
      <c r="C1343" s="17">
        <v>0.24132888508110101</v>
      </c>
      <c r="D1343" s="17">
        <v>0.25998352105912598</v>
      </c>
      <c r="E1343" s="17">
        <v>0.30498221959962901</v>
      </c>
      <c r="F1343" s="17">
        <v>0.20989748526471499</v>
      </c>
      <c r="G1343" s="17">
        <v>0.177887696911321</v>
      </c>
      <c r="H1343" s="17">
        <v>0.35447142810689902</v>
      </c>
      <c r="I1343" s="17">
        <v>0.47359331580555603</v>
      </c>
      <c r="J1343" s="17">
        <v>0.10715611234198601</v>
      </c>
      <c r="K1343" s="17">
        <v>8.8401273744799004E-4</v>
      </c>
      <c r="L1343" s="17">
        <v>0.12108524354620701</v>
      </c>
      <c r="M1343" s="17">
        <v>0.21872204406089099</v>
      </c>
      <c r="N1343" s="17">
        <v>0.35229041985952297</v>
      </c>
      <c r="O1343" s="17">
        <v>9.9571301771683805E-4</v>
      </c>
      <c r="P1343" s="17">
        <v>0.32342264519132602</v>
      </c>
      <c r="Q1343" s="17">
        <v>0.132206042434106</v>
      </c>
      <c r="R1343" s="17">
        <v>0.45660879588129299</v>
      </c>
      <c r="S1343" s="17">
        <v>0.23012451507468901</v>
      </c>
      <c r="T1343" s="17"/>
      <c r="U1343" s="17">
        <v>0.23670223499875601</v>
      </c>
      <c r="V1343" s="17">
        <v>0.26921633153771501</v>
      </c>
      <c r="W1343" s="17">
        <v>0.24620334608151501</v>
      </c>
      <c r="X1343" s="17">
        <v>0.182727273316311</v>
      </c>
      <c r="Y1343" s="17"/>
      <c r="Z1343" s="17">
        <v>0.244115163237586</v>
      </c>
      <c r="AA1343" s="17">
        <v>0.22106149819297599</v>
      </c>
      <c r="AB1343" s="17">
        <v>0.37864775694800501</v>
      </c>
      <c r="AC1343" s="17">
        <v>0.21723529437028499</v>
      </c>
      <c r="AD1343" s="17">
        <v>0.16817252722207801</v>
      </c>
      <c r="AE1343" s="17">
        <v>0.27289622989652601</v>
      </c>
      <c r="AF1343" s="17">
        <v>0.19800064995776201</v>
      </c>
      <c r="AG1343" s="17">
        <v>0.24790115317202799</v>
      </c>
      <c r="AH1343" s="17">
        <v>0.35414092199047198</v>
      </c>
      <c r="AI1343" s="17">
        <v>0.117329964748815</v>
      </c>
      <c r="AJ1343" s="17"/>
      <c r="AK1343" s="17">
        <v>0.20695804992797301</v>
      </c>
      <c r="AL1343" s="17">
        <v>0.29871525358798301</v>
      </c>
      <c r="AM1343" s="17">
        <v>0.15138649524084299</v>
      </c>
      <c r="AN1343" s="17">
        <v>0.24773073918050301</v>
      </c>
      <c r="AO1343" s="17">
        <v>0.33983475048726403</v>
      </c>
      <c r="AP1343" s="17">
        <v>0.22423246958534801</v>
      </c>
      <c r="AQ1343" s="17">
        <v>0.29443270268083399</v>
      </c>
      <c r="AR1343" s="17"/>
      <c r="AS1343" s="17">
        <v>0.25102822934135799</v>
      </c>
      <c r="AT1343" s="17">
        <v>0.237716183713546</v>
      </c>
      <c r="AU1343" s="17"/>
      <c r="AV1343" s="17">
        <v>0.41423356796851701</v>
      </c>
      <c r="AW1343" s="17">
        <v>0.14822220470352701</v>
      </c>
      <c r="AX1343" s="17">
        <v>0.220332045660768</v>
      </c>
      <c r="AY1343" s="17"/>
      <c r="AZ1343" s="17">
        <v>0.11379984536646701</v>
      </c>
      <c r="BA1343" s="17">
        <v>0.24739094293292299</v>
      </c>
      <c r="BB1343" s="17"/>
      <c r="BC1343" s="17">
        <v>0.241035250435712</v>
      </c>
      <c r="BD1343" s="17">
        <v>0.241509855037462</v>
      </c>
      <c r="BE1343" s="17"/>
      <c r="BF1343" s="17">
        <v>0.24156173121629601</v>
      </c>
      <c r="BG1343" s="17">
        <v>0.182727273316311</v>
      </c>
      <c r="BH1343" s="17"/>
      <c r="BI1343" s="17">
        <v>0.20198654173493</v>
      </c>
      <c r="BJ1343" s="17">
        <v>0.25053151171188998</v>
      </c>
      <c r="BK1343" s="17"/>
      <c r="BL1343" s="17">
        <v>0.17877048372375101</v>
      </c>
      <c r="BM1343" s="17">
        <v>0.32798796156384702</v>
      </c>
      <c r="BN1343" s="17">
        <v>0.247494604245455</v>
      </c>
      <c r="BO1343" s="17">
        <v>1.98826782593036E-2</v>
      </c>
    </row>
    <row r="1344" spans="2:67" x14ac:dyDescent="0.35">
      <c r="B1344" t="s">
        <v>620</v>
      </c>
      <c r="C1344" s="17">
        <v>8.1713072019515998E-2</v>
      </c>
      <c r="D1344" s="17">
        <v>6.8682308461276903E-2</v>
      </c>
      <c r="E1344" s="17">
        <v>3.9930851219885898E-2</v>
      </c>
      <c r="F1344" s="17">
        <v>0.121618654666107</v>
      </c>
      <c r="G1344" s="17">
        <v>4.6784685341350502E-4</v>
      </c>
      <c r="H1344" s="17">
        <v>0</v>
      </c>
      <c r="I1344" s="17">
        <v>0.31097770085116699</v>
      </c>
      <c r="J1344" s="17">
        <v>5.0444648249465998E-2</v>
      </c>
      <c r="K1344" s="17">
        <v>0</v>
      </c>
      <c r="L1344" s="17">
        <v>0.17365843550335</v>
      </c>
      <c r="M1344" s="17">
        <v>5.1120834266688099E-2</v>
      </c>
      <c r="N1344" s="17">
        <v>5.3405328583115502E-2</v>
      </c>
      <c r="O1344" s="17">
        <v>0.48406214637057698</v>
      </c>
      <c r="P1344" s="17">
        <v>0.123019326669114</v>
      </c>
      <c r="Q1344" s="17">
        <v>0.25546496082172199</v>
      </c>
      <c r="R1344" s="17">
        <v>0</v>
      </c>
      <c r="S1344" s="17">
        <v>8.1182658478346603E-2</v>
      </c>
      <c r="T1344" s="17"/>
      <c r="U1344" s="17">
        <v>8.0629577684206297E-2</v>
      </c>
      <c r="V1344" s="17">
        <v>8.6695751546962199E-2</v>
      </c>
      <c r="W1344" s="17">
        <v>9.3613694719495197E-2</v>
      </c>
      <c r="X1344" s="17">
        <v>6.4566808814606094E-2</v>
      </c>
      <c r="Y1344" s="17"/>
      <c r="Z1344" s="17">
        <v>8.0859917656617403E-2</v>
      </c>
      <c r="AA1344" s="17">
        <v>4.5983640681415798E-2</v>
      </c>
      <c r="AB1344" s="17">
        <v>3.6863799208136802E-2</v>
      </c>
      <c r="AC1344" s="17">
        <v>0.20256461214161101</v>
      </c>
      <c r="AD1344" s="17">
        <v>0.16091685705220801</v>
      </c>
      <c r="AE1344" s="17">
        <v>2.7016130505683099E-2</v>
      </c>
      <c r="AF1344" s="17">
        <v>0.18962544585264299</v>
      </c>
      <c r="AG1344" s="17">
        <v>0.189793841422087</v>
      </c>
      <c r="AH1344" s="17">
        <v>5.11345596233546E-2</v>
      </c>
      <c r="AI1344" s="17">
        <v>5.9191949390199498E-2</v>
      </c>
      <c r="AJ1344" s="17"/>
      <c r="AK1344" s="17">
        <v>0.127842251647072</v>
      </c>
      <c r="AL1344" s="17">
        <v>5.8338700444438597E-2</v>
      </c>
      <c r="AM1344" s="17">
        <v>0.104287107518951</v>
      </c>
      <c r="AN1344" s="17">
        <v>5.6539139349722503E-2</v>
      </c>
      <c r="AO1344" s="17">
        <v>9.4173804310371104E-2</v>
      </c>
      <c r="AP1344" s="17">
        <v>0.105690598418009</v>
      </c>
      <c r="AQ1344" s="17">
        <v>7.7127367663356497E-2</v>
      </c>
      <c r="AR1344" s="17"/>
      <c r="AS1344" s="17">
        <v>8.3463563478947206E-2</v>
      </c>
      <c r="AT1344" s="17">
        <v>8.1061068882016002E-2</v>
      </c>
      <c r="AU1344" s="17"/>
      <c r="AV1344" s="17">
        <v>8.6607070132972905E-2</v>
      </c>
      <c r="AW1344" s="17">
        <v>4.7660349264407403E-2</v>
      </c>
      <c r="AX1344" s="17">
        <v>9.8995107452753806E-2</v>
      </c>
      <c r="AY1344" s="17"/>
      <c r="AZ1344" s="17">
        <v>5.0508980585360498E-2</v>
      </c>
      <c r="BA1344" s="17">
        <v>8.3196349929478206E-2</v>
      </c>
      <c r="BB1344" s="17"/>
      <c r="BC1344" s="17">
        <v>0.100216269201009</v>
      </c>
      <c r="BD1344" s="17">
        <v>7.0309367316860605E-2</v>
      </c>
      <c r="BE1344" s="17"/>
      <c r="BF1344" s="17">
        <v>8.1781200540218202E-2</v>
      </c>
      <c r="BG1344" s="17">
        <v>6.4566808814606094E-2</v>
      </c>
      <c r="BH1344" s="17"/>
      <c r="BI1344" s="17">
        <v>0.105343712506929</v>
      </c>
      <c r="BJ1344" s="17">
        <v>7.6185593405987004E-2</v>
      </c>
      <c r="BK1344" s="17"/>
      <c r="BL1344" s="17">
        <v>6.8912886675365298E-2</v>
      </c>
      <c r="BM1344" s="17">
        <v>0.108450945082557</v>
      </c>
      <c r="BN1344" s="17">
        <v>5.7239604361676202E-2</v>
      </c>
      <c r="BO1344" s="17">
        <v>5.4701282973223901E-4</v>
      </c>
    </row>
    <row r="1345" spans="2:67" x14ac:dyDescent="0.35">
      <c r="B1345" t="s">
        <v>621</v>
      </c>
      <c r="C1345" s="17">
        <v>0.36460498349507198</v>
      </c>
      <c r="D1345" s="17">
        <v>0.41553597691466798</v>
      </c>
      <c r="E1345" s="17">
        <v>0.351463103281967</v>
      </c>
      <c r="F1345" s="17">
        <v>0.37990987593084802</v>
      </c>
      <c r="G1345" s="17">
        <v>0.40976188313309397</v>
      </c>
      <c r="H1345" s="17">
        <v>0.319107590323573</v>
      </c>
      <c r="I1345" s="17">
        <v>1.1495194625937399E-2</v>
      </c>
      <c r="J1345" s="17">
        <v>0.61503409414418198</v>
      </c>
      <c r="K1345" s="17">
        <v>0.98275602932044803</v>
      </c>
      <c r="L1345" s="17">
        <v>0.286313745294968</v>
      </c>
      <c r="M1345" s="17">
        <v>0.35845927447352299</v>
      </c>
      <c r="N1345" s="17">
        <v>0.19047425034849899</v>
      </c>
      <c r="O1345" s="17">
        <v>1.99142603543368E-3</v>
      </c>
      <c r="P1345" s="17">
        <v>0.32552753434917098</v>
      </c>
      <c r="Q1345" s="17">
        <v>0.10529441581433099</v>
      </c>
      <c r="R1345" s="17">
        <v>0.25856578004706698</v>
      </c>
      <c r="S1345" s="17">
        <v>0.53372514192321097</v>
      </c>
      <c r="T1345" s="17"/>
      <c r="U1345" s="17">
        <v>0.39058061313381498</v>
      </c>
      <c r="V1345" s="17">
        <v>0.25419702929647098</v>
      </c>
      <c r="W1345" s="17">
        <v>0.1494303963634</v>
      </c>
      <c r="X1345" s="17">
        <v>6.4248824205292598E-2</v>
      </c>
      <c r="Y1345" s="17"/>
      <c r="Z1345" s="17">
        <v>0.368473437365404</v>
      </c>
      <c r="AA1345" s="17">
        <v>0.44328731476788302</v>
      </c>
      <c r="AB1345" s="17">
        <v>0.330527710767482</v>
      </c>
      <c r="AC1345" s="17">
        <v>0.32470011119140502</v>
      </c>
      <c r="AD1345" s="17">
        <v>0.27719816266871999</v>
      </c>
      <c r="AE1345" s="17">
        <v>0.370877193457605</v>
      </c>
      <c r="AF1345" s="17">
        <v>0.24705067034377701</v>
      </c>
      <c r="AG1345" s="17">
        <v>6.0310862211337898E-2</v>
      </c>
      <c r="AH1345" s="17">
        <v>8.2952661882995202E-2</v>
      </c>
      <c r="AI1345" s="17">
        <v>0.163587778608796</v>
      </c>
      <c r="AJ1345" s="17"/>
      <c r="AK1345" s="17">
        <v>0.38597818638915399</v>
      </c>
      <c r="AL1345" s="17">
        <v>0.34752268559410898</v>
      </c>
      <c r="AM1345" s="17">
        <v>0.29171410048517399</v>
      </c>
      <c r="AN1345" s="17">
        <v>0.45778367385694801</v>
      </c>
      <c r="AO1345" s="17">
        <v>0.20581097439805501</v>
      </c>
      <c r="AP1345" s="17">
        <v>0.136295301763496</v>
      </c>
      <c r="AQ1345" s="17">
        <v>0.31575840481450401</v>
      </c>
      <c r="AR1345" s="17"/>
      <c r="AS1345" s="17">
        <v>0.11938111820753999</v>
      </c>
      <c r="AT1345" s="17">
        <v>0.45594317808946899</v>
      </c>
      <c r="AU1345" s="17"/>
      <c r="AV1345" s="17">
        <v>8.9953779711656995E-2</v>
      </c>
      <c r="AW1345" s="17">
        <v>0.111310115954863</v>
      </c>
      <c r="AX1345" s="17">
        <v>0.13183229098305399</v>
      </c>
      <c r="AY1345" s="17"/>
      <c r="AZ1345" s="17">
        <v>6.9141841235660806E-2</v>
      </c>
      <c r="BA1345" s="17">
        <v>0.37864974275512497</v>
      </c>
      <c r="BB1345" s="17"/>
      <c r="BC1345" s="17">
        <v>0.28256070584926601</v>
      </c>
      <c r="BD1345" s="17">
        <v>0.415169688915347</v>
      </c>
      <c r="BE1345" s="17"/>
      <c r="BF1345" s="17">
        <v>0.36579841092422399</v>
      </c>
      <c r="BG1345" s="17">
        <v>6.4248824205292598E-2</v>
      </c>
      <c r="BH1345" s="17"/>
      <c r="BI1345" s="17">
        <v>0.109489342376053</v>
      </c>
      <c r="BJ1345" s="17">
        <v>0.42427946633497898</v>
      </c>
      <c r="BK1345" s="17"/>
      <c r="BL1345" s="17">
        <v>0.55327403178124501</v>
      </c>
      <c r="BM1345" s="17">
        <v>0.26508267632145399</v>
      </c>
      <c r="BN1345" s="17">
        <v>5.6035239727878897E-2</v>
      </c>
      <c r="BO1345" s="17">
        <v>8.0625949833358298E-4</v>
      </c>
    </row>
    <row r="1346" spans="2:67" x14ac:dyDescent="0.35">
      <c r="B1346" t="s">
        <v>111</v>
      </c>
      <c r="C1346" s="17">
        <v>9.7165501551704905E-2</v>
      </c>
      <c r="D1346" s="17">
        <v>0.14486456893428601</v>
      </c>
      <c r="E1346" s="17">
        <v>3.8319812066805001E-2</v>
      </c>
      <c r="F1346" s="17">
        <v>1.20198876033054E-4</v>
      </c>
      <c r="G1346" s="17">
        <v>0.11348707248602601</v>
      </c>
      <c r="H1346" s="17">
        <v>0.32154538740555799</v>
      </c>
      <c r="I1346" s="17">
        <v>9.0106164858873797E-3</v>
      </c>
      <c r="J1346" s="17">
        <v>8.9924961168658502E-2</v>
      </c>
      <c r="K1346" s="17">
        <v>1.370791972976E-2</v>
      </c>
      <c r="L1346" s="17">
        <v>7.8068682834269307E-2</v>
      </c>
      <c r="M1346" s="17">
        <v>0.16462800289698501</v>
      </c>
      <c r="N1346" s="17">
        <v>8.38842096961636E-2</v>
      </c>
      <c r="O1346" s="17">
        <v>0</v>
      </c>
      <c r="P1346" s="17">
        <v>0.19358909256724799</v>
      </c>
      <c r="Q1346" s="17">
        <v>0.19865933290001</v>
      </c>
      <c r="R1346" s="17">
        <v>1.78144466517421E-4</v>
      </c>
      <c r="S1346" s="17">
        <v>0</v>
      </c>
      <c r="T1346" s="17"/>
      <c r="U1346" s="17">
        <v>0.104587383527653</v>
      </c>
      <c r="V1346" s="17">
        <v>6.0717862354882503E-2</v>
      </c>
      <c r="W1346" s="17">
        <v>6.2308965203405002E-2</v>
      </c>
      <c r="X1346" s="17">
        <v>4.1416745383239202E-2</v>
      </c>
      <c r="Y1346" s="17"/>
      <c r="Z1346" s="17">
        <v>0.13568357118617599</v>
      </c>
      <c r="AA1346" s="17">
        <v>3.4987041286280503E-2</v>
      </c>
      <c r="AB1346" s="17">
        <v>6.7312015874231801E-2</v>
      </c>
      <c r="AC1346" s="17">
        <v>1.75633255658766E-2</v>
      </c>
      <c r="AD1346" s="17">
        <v>0.14873314398207299</v>
      </c>
      <c r="AE1346" s="17">
        <v>0.13000949982184301</v>
      </c>
      <c r="AF1346" s="17">
        <v>0</v>
      </c>
      <c r="AG1346" s="17">
        <v>0</v>
      </c>
      <c r="AH1346" s="17">
        <v>1.65617618101619E-3</v>
      </c>
      <c r="AI1346" s="17">
        <v>5.0736066161377401E-2</v>
      </c>
      <c r="AJ1346" s="17"/>
      <c r="AK1346" s="17">
        <v>6.6781227467728896E-2</v>
      </c>
      <c r="AL1346" s="17">
        <v>3.7744846073458599E-2</v>
      </c>
      <c r="AM1346" s="17">
        <v>0.22747188904281901</v>
      </c>
      <c r="AN1346" s="17">
        <v>8.1345633917788304E-2</v>
      </c>
      <c r="AO1346" s="17">
        <v>4.6870531085622703E-2</v>
      </c>
      <c r="AP1346" s="17">
        <v>0.180972721727514</v>
      </c>
      <c r="AQ1346" s="17">
        <v>7.0418051170326498E-2</v>
      </c>
      <c r="AR1346" s="17"/>
      <c r="AS1346" s="17">
        <v>8.0401031061300907E-2</v>
      </c>
      <c r="AT1346" s="17">
        <v>0.103409740733438</v>
      </c>
      <c r="AU1346" s="17"/>
      <c r="AV1346" s="17">
        <v>3.2685723964866E-3</v>
      </c>
      <c r="AW1346" s="17">
        <v>4.6365784943301E-2</v>
      </c>
      <c r="AX1346" s="17">
        <v>0.143384779904253</v>
      </c>
      <c r="AY1346" s="17"/>
      <c r="AZ1346" s="17">
        <v>0</v>
      </c>
      <c r="BA1346" s="17">
        <v>0.101784236962289</v>
      </c>
      <c r="BB1346" s="17"/>
      <c r="BC1346" s="17">
        <v>0.14954034060051599</v>
      </c>
      <c r="BD1346" s="17">
        <v>6.4886366626895897E-2</v>
      </c>
      <c r="BE1346" s="17"/>
      <c r="BF1346" s="17">
        <v>9.7387012223934297E-2</v>
      </c>
      <c r="BG1346" s="17">
        <v>4.1416745383239202E-2</v>
      </c>
      <c r="BH1346" s="17"/>
      <c r="BI1346" s="17">
        <v>6.6373747108498998E-2</v>
      </c>
      <c r="BJ1346" s="17">
        <v>0.104368047087807</v>
      </c>
      <c r="BK1346" s="17"/>
      <c r="BL1346" s="17">
        <v>0.12858928142347201</v>
      </c>
      <c r="BM1346" s="17">
        <v>7.4013780830823495E-2</v>
      </c>
      <c r="BN1346" s="17">
        <v>5.3790236498232703E-2</v>
      </c>
      <c r="BO1346" s="17">
        <v>0</v>
      </c>
    </row>
    <row r="1347" spans="2:67" x14ac:dyDescent="0.35">
      <c r="B1347" t="s">
        <v>622</v>
      </c>
      <c r="C1347" s="17">
        <v>0.21518755785260599</v>
      </c>
      <c r="D1347" s="17">
        <v>0.110933624630644</v>
      </c>
      <c r="E1347" s="17">
        <v>0.26530401383171298</v>
      </c>
      <c r="F1347" s="17">
        <v>0.28845378526229698</v>
      </c>
      <c r="G1347" s="17">
        <v>0.298395500616146</v>
      </c>
      <c r="H1347" s="17">
        <v>4.8755941639698503E-3</v>
      </c>
      <c r="I1347" s="17">
        <v>0.194923172231452</v>
      </c>
      <c r="J1347" s="17">
        <v>0.13744018409570799</v>
      </c>
      <c r="K1347" s="17">
        <v>2.6520382123439699E-3</v>
      </c>
      <c r="L1347" s="17">
        <v>0.340873892821206</v>
      </c>
      <c r="M1347" s="17">
        <v>0.207069844301913</v>
      </c>
      <c r="N1347" s="17">
        <v>0.31994579151269797</v>
      </c>
      <c r="O1347" s="17">
        <v>0.51295071457627295</v>
      </c>
      <c r="P1347" s="17">
        <v>3.44414012231406E-2</v>
      </c>
      <c r="Q1347" s="17">
        <v>0.30837524802983002</v>
      </c>
      <c r="R1347" s="17">
        <v>0.28464727960512298</v>
      </c>
      <c r="S1347" s="17">
        <v>0.15496768452375301</v>
      </c>
      <c r="T1347" s="17"/>
      <c r="U1347" s="17">
        <v>0.187500190655568</v>
      </c>
      <c r="V1347" s="17">
        <v>0.32917302526396902</v>
      </c>
      <c r="W1347" s="17">
        <v>0.448443597632185</v>
      </c>
      <c r="X1347" s="17">
        <v>0.64704034828055101</v>
      </c>
      <c r="Y1347" s="17"/>
      <c r="Z1347" s="17">
        <v>0.17086791055421699</v>
      </c>
      <c r="AA1347" s="17">
        <v>0.25468050507144402</v>
      </c>
      <c r="AB1347" s="17">
        <v>0.18664871720214399</v>
      </c>
      <c r="AC1347" s="17">
        <v>0.23793665673082301</v>
      </c>
      <c r="AD1347" s="17">
        <v>0.24497930907492099</v>
      </c>
      <c r="AE1347" s="17">
        <v>0.19920094631834401</v>
      </c>
      <c r="AF1347" s="17">
        <v>0.365323233845819</v>
      </c>
      <c r="AG1347" s="17">
        <v>0.50199414319454705</v>
      </c>
      <c r="AH1347" s="17">
        <v>0.51011568032216204</v>
      </c>
      <c r="AI1347" s="17">
        <v>0.60915424109081195</v>
      </c>
      <c r="AJ1347" s="17"/>
      <c r="AK1347" s="17">
        <v>0.21244028456807201</v>
      </c>
      <c r="AL1347" s="17">
        <v>0.25767851430001099</v>
      </c>
      <c r="AM1347" s="17">
        <v>0.225140407712212</v>
      </c>
      <c r="AN1347" s="17">
        <v>0.156600813695038</v>
      </c>
      <c r="AO1347" s="17">
        <v>0.31330993971868698</v>
      </c>
      <c r="AP1347" s="17">
        <v>0.35280890850563301</v>
      </c>
      <c r="AQ1347" s="17">
        <v>0.242263473670978</v>
      </c>
      <c r="AR1347" s="17"/>
      <c r="AS1347" s="17">
        <v>0.46572605791085397</v>
      </c>
      <c r="AT1347" s="17">
        <v>0.12186982858153</v>
      </c>
      <c r="AU1347" s="17"/>
      <c r="AV1347" s="17">
        <v>0.40593700979036601</v>
      </c>
      <c r="AW1347" s="17">
        <v>0.64644154513390195</v>
      </c>
      <c r="AX1347" s="17">
        <v>0.40545577599917099</v>
      </c>
      <c r="AY1347" s="17"/>
      <c r="AZ1347" s="17">
        <v>0.76654933281251203</v>
      </c>
      <c r="BA1347" s="17">
        <v>0.18897872742018401</v>
      </c>
      <c r="BB1347" s="17"/>
      <c r="BC1347" s="17">
        <v>0.22664743391349601</v>
      </c>
      <c r="BD1347" s="17">
        <v>0.208124722103434</v>
      </c>
      <c r="BE1347" s="17"/>
      <c r="BF1347" s="17">
        <v>0.21347164509532801</v>
      </c>
      <c r="BG1347" s="17">
        <v>0.64704034828055101</v>
      </c>
      <c r="BH1347" s="17"/>
      <c r="BI1347" s="17">
        <v>0.51680665627358902</v>
      </c>
      <c r="BJ1347" s="17">
        <v>0.14463538145933699</v>
      </c>
      <c r="BK1347" s="17"/>
      <c r="BL1347" s="17">
        <v>7.0453316396166296E-2</v>
      </c>
      <c r="BM1347" s="17">
        <v>0.22446463620131901</v>
      </c>
      <c r="BN1347" s="17">
        <v>0.58544031516675699</v>
      </c>
      <c r="BO1347" s="17">
        <v>0.97876404941262996</v>
      </c>
    </row>
    <row r="1348" spans="2:67" x14ac:dyDescent="0.35">
      <c r="B1348" t="s">
        <v>623</v>
      </c>
      <c r="C1348" s="17">
        <v>0.44631805551458797</v>
      </c>
      <c r="D1348" s="17">
        <v>0.48421828537594402</v>
      </c>
      <c r="E1348" s="17">
        <v>0.39139395450185299</v>
      </c>
      <c r="F1348" s="17">
        <v>0.50152853059695401</v>
      </c>
      <c r="G1348" s="17">
        <v>0.41022972998650697</v>
      </c>
      <c r="H1348" s="17">
        <v>0.319107590323573</v>
      </c>
      <c r="I1348" s="17">
        <v>0.322472895477105</v>
      </c>
      <c r="J1348" s="17">
        <v>0.66547874239364802</v>
      </c>
      <c r="K1348" s="17">
        <v>0.98275602932044803</v>
      </c>
      <c r="L1348" s="17">
        <v>0.45997218079831798</v>
      </c>
      <c r="M1348" s="17">
        <v>0.409580108740211</v>
      </c>
      <c r="N1348" s="17">
        <v>0.24387957893161499</v>
      </c>
      <c r="O1348" s="17">
        <v>0.48605357240600999</v>
      </c>
      <c r="P1348" s="17">
        <v>0.448546861018285</v>
      </c>
      <c r="Q1348" s="17">
        <v>0.36075937663605401</v>
      </c>
      <c r="R1348" s="17">
        <v>0.25856578004706698</v>
      </c>
      <c r="S1348" s="17">
        <v>0.61490780040155801</v>
      </c>
      <c r="T1348" s="17"/>
      <c r="U1348" s="17">
        <v>0.47121019081802201</v>
      </c>
      <c r="V1348" s="17">
        <v>0.340892780843433</v>
      </c>
      <c r="W1348" s="17">
        <v>0.24304409108289499</v>
      </c>
      <c r="X1348" s="17">
        <v>0.12881563301989901</v>
      </c>
      <c r="Y1348" s="17"/>
      <c r="Z1348" s="17">
        <v>0.44933335502202199</v>
      </c>
      <c r="AA1348" s="17">
        <v>0.48927095544929899</v>
      </c>
      <c r="AB1348" s="17">
        <v>0.36739150997561898</v>
      </c>
      <c r="AC1348" s="17">
        <v>0.527264723333015</v>
      </c>
      <c r="AD1348" s="17">
        <v>0.43811501972092798</v>
      </c>
      <c r="AE1348" s="17">
        <v>0.39789332396328803</v>
      </c>
      <c r="AF1348" s="17">
        <v>0.436676116196419</v>
      </c>
      <c r="AG1348" s="17">
        <v>0.25010470363342502</v>
      </c>
      <c r="AH1348" s="17">
        <v>0.13408722150635</v>
      </c>
      <c r="AI1348" s="17">
        <v>0.22277972799899601</v>
      </c>
      <c r="AJ1348" s="17"/>
      <c r="AK1348" s="17">
        <v>0.51382043803622601</v>
      </c>
      <c r="AL1348" s="17">
        <v>0.40586138603854799</v>
      </c>
      <c r="AM1348" s="17">
        <v>0.39600120800412603</v>
      </c>
      <c r="AN1348" s="17">
        <v>0.51432281320667095</v>
      </c>
      <c r="AO1348" s="17">
        <v>0.29998477870842599</v>
      </c>
      <c r="AP1348" s="17">
        <v>0.24198590018150501</v>
      </c>
      <c r="AQ1348" s="17">
        <v>0.392885772477861</v>
      </c>
      <c r="AR1348" s="17"/>
      <c r="AS1348" s="17">
        <v>0.202844681686488</v>
      </c>
      <c r="AT1348" s="17">
        <v>0.53700424697148497</v>
      </c>
      <c r="AU1348" s="17"/>
      <c r="AV1348" s="17">
        <v>0.17656084984463</v>
      </c>
      <c r="AW1348" s="17">
        <v>0.15897046521927</v>
      </c>
      <c r="AX1348" s="17">
        <v>0.23082739843580799</v>
      </c>
      <c r="AY1348" s="17"/>
      <c r="AZ1348" s="17">
        <v>0.11965082182102101</v>
      </c>
      <c r="BA1348" s="17">
        <v>0.46184609268460303</v>
      </c>
      <c r="BB1348" s="17"/>
      <c r="BC1348" s="17">
        <v>0.38277697505027503</v>
      </c>
      <c r="BD1348" s="17">
        <v>0.48547905623220799</v>
      </c>
      <c r="BE1348" s="17"/>
      <c r="BF1348" s="17">
        <v>0.44757961146444197</v>
      </c>
      <c r="BG1348" s="17">
        <v>0.12881563301989901</v>
      </c>
      <c r="BH1348" s="17"/>
      <c r="BI1348" s="17">
        <v>0.21483305488298199</v>
      </c>
      <c r="BJ1348" s="17">
        <v>0.500465059740966</v>
      </c>
      <c r="BK1348" s="17"/>
      <c r="BL1348" s="17">
        <v>0.622186918456611</v>
      </c>
      <c r="BM1348" s="17">
        <v>0.37353362140400997</v>
      </c>
      <c r="BN1348" s="17">
        <v>0.113274844089555</v>
      </c>
      <c r="BO1348" s="17">
        <v>1.3532723280658199E-3</v>
      </c>
    </row>
    <row r="1349" spans="2:67" x14ac:dyDescent="0.35">
      <c r="B1349" t="s">
        <v>187</v>
      </c>
      <c r="C1349" s="17">
        <v>-0.23113049766198299</v>
      </c>
      <c r="D1349" s="17">
        <v>-0.37328466074530098</v>
      </c>
      <c r="E1349" s="17">
        <v>-0.12608994067014101</v>
      </c>
      <c r="F1349" s="17">
        <v>-0.21307474533465701</v>
      </c>
      <c r="G1349" s="17">
        <v>-0.111834229370361</v>
      </c>
      <c r="H1349" s="17">
        <v>-0.31423199615960301</v>
      </c>
      <c r="I1349" s="17">
        <v>-0.127549723245653</v>
      </c>
      <c r="J1349" s="17">
        <v>-0.52803855829794</v>
      </c>
      <c r="K1349" s="17">
        <v>-0.98010399110810398</v>
      </c>
      <c r="L1349" s="17">
        <v>-0.119098287977112</v>
      </c>
      <c r="M1349" s="17">
        <v>-0.202510264438298</v>
      </c>
      <c r="N1349" s="17">
        <v>7.6066212581083495E-2</v>
      </c>
      <c r="O1349" s="17">
        <v>2.68971421702623E-2</v>
      </c>
      <c r="P1349" s="17">
        <v>-0.41410545979514501</v>
      </c>
      <c r="Q1349" s="17">
        <v>-5.2384128606223303E-2</v>
      </c>
      <c r="R1349" s="17">
        <v>2.6081499558055901E-2</v>
      </c>
      <c r="S1349" s="17">
        <v>-0.45994011587780498</v>
      </c>
      <c r="T1349" s="17"/>
      <c r="U1349" s="17">
        <v>-0.28371000016245301</v>
      </c>
      <c r="V1349" s="17">
        <v>-1.1719755579463999E-2</v>
      </c>
      <c r="W1349" s="17">
        <v>0.20539950654929001</v>
      </c>
      <c r="X1349" s="17">
        <v>0.51822471526065295</v>
      </c>
      <c r="Y1349" s="17"/>
      <c r="Z1349" s="17">
        <v>-0.27846544446780502</v>
      </c>
      <c r="AA1349" s="17">
        <v>-0.234590450377854</v>
      </c>
      <c r="AB1349" s="17">
        <v>-0.18074279277347499</v>
      </c>
      <c r="AC1349" s="17">
        <v>-0.28932806660219201</v>
      </c>
      <c r="AD1349" s="17">
        <v>-0.19313571064600699</v>
      </c>
      <c r="AE1349" s="17">
        <v>-0.19869237764494399</v>
      </c>
      <c r="AF1349" s="17">
        <v>-7.1352882350600597E-2</v>
      </c>
      <c r="AG1349" s="17">
        <v>0.25188943956112197</v>
      </c>
      <c r="AH1349" s="17">
        <v>0.37602845881581298</v>
      </c>
      <c r="AI1349" s="17">
        <v>0.38637451309181597</v>
      </c>
      <c r="AJ1349" s="17"/>
      <c r="AK1349" s="17">
        <v>-0.301380153468154</v>
      </c>
      <c r="AL1349" s="17">
        <v>-0.148182871738537</v>
      </c>
      <c r="AM1349" s="17">
        <v>-0.170860800291913</v>
      </c>
      <c r="AN1349" s="17">
        <v>-0.35772199951163303</v>
      </c>
      <c r="AO1349" s="17">
        <v>1.3325161010260799E-2</v>
      </c>
      <c r="AP1349" s="17">
        <v>0.110823008324128</v>
      </c>
      <c r="AQ1349" s="17">
        <v>-0.15062229880688199</v>
      </c>
      <c r="AR1349" s="17"/>
      <c r="AS1349" s="17">
        <v>0.26288137622436603</v>
      </c>
      <c r="AT1349" s="17">
        <v>-0.41513441838995502</v>
      </c>
      <c r="AU1349" s="17"/>
      <c r="AV1349" s="17">
        <v>0.22937615994573601</v>
      </c>
      <c r="AW1349" s="17">
        <v>0.48747107991463201</v>
      </c>
      <c r="AX1349" s="17">
        <v>0.174628377563363</v>
      </c>
      <c r="AY1349" s="17"/>
      <c r="AZ1349" s="17">
        <v>0.64689851099149098</v>
      </c>
      <c r="BA1349" s="17">
        <v>-0.27286736526441902</v>
      </c>
      <c r="BB1349" s="17"/>
      <c r="BC1349" s="17">
        <v>-0.15612954113677899</v>
      </c>
      <c r="BD1349" s="17">
        <v>-0.27735433412877403</v>
      </c>
      <c r="BE1349" s="17"/>
      <c r="BF1349" s="17">
        <v>-0.23410796636911399</v>
      </c>
      <c r="BG1349" s="17">
        <v>0.51822471526065295</v>
      </c>
      <c r="BH1349" s="17"/>
      <c r="BI1349" s="17">
        <v>0.30197360139060803</v>
      </c>
      <c r="BJ1349" s="17">
        <v>-0.35582967828162898</v>
      </c>
      <c r="BK1349" s="17"/>
      <c r="BL1349" s="17">
        <v>-0.55173360206044397</v>
      </c>
      <c r="BM1349" s="17">
        <v>-0.14906898520269099</v>
      </c>
      <c r="BN1349" s="17">
        <v>0.47216547107720203</v>
      </c>
      <c r="BO1349" s="17">
        <v>0.97741077708456503</v>
      </c>
    </row>
    <row r="1350" spans="2:67" x14ac:dyDescent="0.35">
      <c r="C1350" s="17"/>
      <c r="D1350" s="17"/>
      <c r="E1350" s="17"/>
      <c r="F1350" s="17"/>
      <c r="G1350" s="17"/>
      <c r="H1350" s="17"/>
      <c r="I1350" s="17"/>
      <c r="J1350" s="17"/>
      <c r="K1350" s="17"/>
      <c r="L1350" s="17"/>
      <c r="M1350" s="17"/>
      <c r="N1350" s="17"/>
      <c r="O1350" s="17"/>
      <c r="P1350" s="17"/>
      <c r="Q1350" s="17"/>
      <c r="R1350" s="17"/>
      <c r="S1350" s="17"/>
      <c r="T1350" s="17"/>
      <c r="U1350" s="17"/>
      <c r="V1350" s="17"/>
      <c r="W1350" s="17"/>
      <c r="X1350" s="17"/>
      <c r="Y1350" s="17"/>
      <c r="Z1350" s="17"/>
      <c r="AA1350" s="17"/>
      <c r="AB1350" s="17"/>
      <c r="AC1350" s="17"/>
      <c r="AD1350" s="17"/>
      <c r="AE1350" s="17"/>
      <c r="AF1350" s="17"/>
      <c r="AG1350" s="17"/>
      <c r="AH1350" s="17"/>
      <c r="AI1350" s="17"/>
      <c r="AJ1350" s="17"/>
      <c r="AK1350" s="17"/>
      <c r="AL1350" s="17"/>
      <c r="AM1350" s="17"/>
      <c r="AN1350" s="17"/>
      <c r="AO1350" s="17"/>
      <c r="AP1350" s="17"/>
      <c r="AQ1350" s="17"/>
      <c r="AR1350" s="17"/>
      <c r="AS1350" s="17"/>
      <c r="AT1350" s="17"/>
      <c r="AU1350" s="17"/>
      <c r="AV1350" s="17"/>
      <c r="AW1350" s="17"/>
      <c r="AX1350" s="17"/>
      <c r="AY1350" s="17"/>
      <c r="AZ1350" s="17"/>
      <c r="BA1350" s="17"/>
      <c r="BB1350" s="17"/>
      <c r="BC1350" s="17"/>
      <c r="BD1350" s="17"/>
      <c r="BE1350" s="17"/>
      <c r="BF1350" s="17"/>
      <c r="BG1350" s="17"/>
      <c r="BH1350" s="17"/>
      <c r="BI1350" s="17"/>
      <c r="BJ1350" s="17"/>
      <c r="BK1350" s="17"/>
      <c r="BL1350" s="17"/>
      <c r="BM1350" s="17"/>
      <c r="BN1350" s="17"/>
      <c r="BO1350" s="17"/>
    </row>
    <row r="1351" spans="2:67" x14ac:dyDescent="0.35">
      <c r="B1351" s="6" t="s">
        <v>629</v>
      </c>
      <c r="C1351" s="17"/>
      <c r="D1351" s="17"/>
      <c r="E1351" s="17"/>
      <c r="F1351" s="17"/>
      <c r="G1351" s="17"/>
      <c r="H1351" s="17"/>
      <c r="I1351" s="17"/>
      <c r="J1351" s="17"/>
      <c r="K1351" s="17"/>
      <c r="L1351" s="17"/>
      <c r="M1351" s="17"/>
      <c r="N1351" s="17"/>
      <c r="O1351" s="17"/>
      <c r="P1351" s="17"/>
      <c r="Q1351" s="17"/>
      <c r="R1351" s="17"/>
      <c r="S1351" s="17"/>
      <c r="T1351" s="17"/>
      <c r="U1351" s="17"/>
      <c r="V1351" s="17"/>
      <c r="W1351" s="17"/>
      <c r="X1351" s="17"/>
      <c r="Y1351" s="17"/>
      <c r="Z1351" s="17"/>
      <c r="AA1351" s="17"/>
      <c r="AB1351" s="17"/>
      <c r="AC1351" s="17"/>
      <c r="AD1351" s="17"/>
      <c r="AE1351" s="17"/>
      <c r="AF1351" s="17"/>
      <c r="AG1351" s="17"/>
      <c r="AH1351" s="17"/>
      <c r="AI1351" s="17"/>
      <c r="AJ1351" s="17"/>
      <c r="AK1351" s="17"/>
      <c r="AL1351" s="17"/>
      <c r="AM1351" s="17"/>
      <c r="AN1351" s="17"/>
      <c r="AO1351" s="17"/>
      <c r="AP1351" s="17"/>
      <c r="AQ1351" s="17"/>
      <c r="AR1351" s="17"/>
      <c r="AS1351" s="17"/>
      <c r="AT1351" s="17"/>
      <c r="AU1351" s="17"/>
      <c r="AV1351" s="17"/>
      <c r="AW1351" s="17"/>
      <c r="AX1351" s="17"/>
      <c r="AY1351" s="17"/>
      <c r="AZ1351" s="17"/>
      <c r="BA1351" s="17"/>
      <c r="BB1351" s="17"/>
      <c r="BC1351" s="17"/>
      <c r="BD1351" s="17"/>
      <c r="BE1351" s="17"/>
      <c r="BF1351" s="17"/>
      <c r="BG1351" s="17"/>
      <c r="BH1351" s="17"/>
      <c r="BI1351" s="17"/>
      <c r="BJ1351" s="17"/>
      <c r="BK1351" s="17"/>
      <c r="BL1351" s="17"/>
      <c r="BM1351" s="17"/>
      <c r="BN1351" s="17"/>
      <c r="BO1351" s="17"/>
    </row>
    <row r="1352" spans="2:67" x14ac:dyDescent="0.35">
      <c r="B1352" s="24" t="s">
        <v>85</v>
      </c>
      <c r="C1352" s="17"/>
      <c r="D1352" s="17"/>
      <c r="E1352" s="17"/>
      <c r="F1352" s="17"/>
      <c r="G1352" s="17"/>
      <c r="H1352" s="17"/>
      <c r="I1352" s="17"/>
      <c r="J1352" s="17"/>
      <c r="K1352" s="17"/>
      <c r="L1352" s="17"/>
      <c r="M1352" s="17"/>
      <c r="N1352" s="17"/>
      <c r="O1352" s="17"/>
      <c r="P1352" s="17"/>
      <c r="Q1352" s="17"/>
      <c r="R1352" s="17"/>
      <c r="S1352" s="17"/>
      <c r="T1352" s="17"/>
      <c r="U1352" s="17"/>
      <c r="V1352" s="17"/>
      <c r="W1352" s="17"/>
      <c r="X1352" s="17"/>
      <c r="Y1352" s="17"/>
      <c r="Z1352" s="17"/>
      <c r="AA1352" s="17"/>
      <c r="AB1352" s="17"/>
      <c r="AC1352" s="17"/>
      <c r="AD1352" s="17"/>
      <c r="AE1352" s="17"/>
      <c r="AF1352" s="17"/>
      <c r="AG1352" s="17"/>
      <c r="AH1352" s="17"/>
      <c r="AI1352" s="17"/>
      <c r="AJ1352" s="17"/>
      <c r="AK1352" s="17"/>
      <c r="AL1352" s="17"/>
      <c r="AM1352" s="17"/>
      <c r="AN1352" s="17"/>
      <c r="AO1352" s="17"/>
      <c r="AP1352" s="17"/>
      <c r="AQ1352" s="17"/>
      <c r="AR1352" s="17"/>
      <c r="AS1352" s="17"/>
      <c r="AT1352" s="17"/>
      <c r="AU1352" s="17"/>
      <c r="AV1352" s="17"/>
      <c r="AW1352" s="17"/>
      <c r="AX1352" s="17"/>
      <c r="AY1352" s="17"/>
      <c r="AZ1352" s="17"/>
      <c r="BA1352" s="17"/>
      <c r="BB1352" s="17"/>
      <c r="BC1352" s="17"/>
      <c r="BD1352" s="17"/>
      <c r="BE1352" s="17"/>
      <c r="BF1352" s="17"/>
      <c r="BG1352" s="17"/>
      <c r="BH1352" s="17"/>
      <c r="BI1352" s="17"/>
      <c r="BJ1352" s="17"/>
      <c r="BK1352" s="17"/>
      <c r="BL1352" s="17"/>
      <c r="BM1352" s="17"/>
      <c r="BN1352" s="17"/>
      <c r="BO1352" s="17"/>
    </row>
    <row r="1353" spans="2:67" x14ac:dyDescent="0.35">
      <c r="B1353" t="s">
        <v>617</v>
      </c>
      <c r="C1353" s="17">
        <v>8.3185442790143102E-2</v>
      </c>
      <c r="D1353" s="17">
        <v>5.1792604229885103E-2</v>
      </c>
      <c r="E1353" s="17">
        <v>0.100050586394695</v>
      </c>
      <c r="F1353" s="17">
        <v>0.13705140993756701</v>
      </c>
      <c r="G1353" s="17">
        <v>3.6273273227527799E-3</v>
      </c>
      <c r="H1353" s="17">
        <v>0</v>
      </c>
      <c r="I1353" s="17">
        <v>1.39797727659874E-2</v>
      </c>
      <c r="J1353" s="17">
        <v>0.106213910340997</v>
      </c>
      <c r="K1353" s="17">
        <v>0.42710743614826402</v>
      </c>
      <c r="L1353" s="17">
        <v>9.8855243299551102E-2</v>
      </c>
      <c r="M1353" s="17">
        <v>7.47797936744619E-2</v>
      </c>
      <c r="N1353" s="17">
        <v>9.8433866628796496E-2</v>
      </c>
      <c r="O1353" s="17">
        <v>0</v>
      </c>
      <c r="P1353" s="17">
        <v>8.0136850439212703E-4</v>
      </c>
      <c r="Q1353" s="17">
        <v>0.22598213798644901</v>
      </c>
      <c r="R1353" s="17">
        <v>2.3497251647319299E-2</v>
      </c>
      <c r="S1353" s="17">
        <v>4.1054700646532903E-2</v>
      </c>
      <c r="T1353" s="17"/>
      <c r="U1353" s="17">
        <v>7.9383562309975605E-2</v>
      </c>
      <c r="V1353" s="17">
        <v>9.7029697833955306E-2</v>
      </c>
      <c r="W1353" s="17">
        <v>0.116463521367103</v>
      </c>
      <c r="X1353" s="17">
        <v>0.20070704054855901</v>
      </c>
      <c r="Y1353" s="17"/>
      <c r="Z1353" s="17">
        <v>0.12568303603929301</v>
      </c>
      <c r="AA1353" s="17">
        <v>6.6015773966356106E-2</v>
      </c>
      <c r="AB1353" s="17">
        <v>6.3580030352144296E-2</v>
      </c>
      <c r="AC1353" s="17">
        <v>5.1743147205424E-2</v>
      </c>
      <c r="AD1353" s="17">
        <v>3.9282574507566601E-2</v>
      </c>
      <c r="AE1353" s="17">
        <v>2.6820900046759601E-2</v>
      </c>
      <c r="AF1353" s="17">
        <v>6.6362947269257205E-2</v>
      </c>
      <c r="AG1353" s="17">
        <v>6.0105440899690402E-2</v>
      </c>
      <c r="AH1353" s="17">
        <v>8.3010719036328798E-2</v>
      </c>
      <c r="AI1353" s="17">
        <v>0.175364171896008</v>
      </c>
      <c r="AJ1353" s="17"/>
      <c r="AK1353" s="17">
        <v>9.7773153092350795E-2</v>
      </c>
      <c r="AL1353" s="17">
        <v>3.1019840388153402E-2</v>
      </c>
      <c r="AM1353" s="17">
        <v>1.7657225810496401E-2</v>
      </c>
      <c r="AN1353" s="17">
        <v>7.1980535366182194E-2</v>
      </c>
      <c r="AO1353" s="17">
        <v>0.140101978065727</v>
      </c>
      <c r="AP1353" s="17">
        <v>9.6217429715430902E-2</v>
      </c>
      <c r="AQ1353" s="17">
        <v>0.13929745529642301</v>
      </c>
      <c r="AR1353" s="17"/>
      <c r="AS1353" s="17">
        <v>8.8144610908626506E-2</v>
      </c>
      <c r="AT1353" s="17">
        <v>8.1338308286732303E-2</v>
      </c>
      <c r="AU1353" s="17"/>
      <c r="AV1353" s="17">
        <v>5.41727835726366E-2</v>
      </c>
      <c r="AW1353" s="17">
        <v>0.146307836665241</v>
      </c>
      <c r="AX1353" s="17">
        <v>8.3368816155468997E-2</v>
      </c>
      <c r="AY1353" s="17"/>
      <c r="AZ1353" s="17">
        <v>0.183589477249373</v>
      </c>
      <c r="BA1353" s="17">
        <v>7.8412764607901794E-2</v>
      </c>
      <c r="BB1353" s="17"/>
      <c r="BC1353" s="17">
        <v>0.12141197181343499</v>
      </c>
      <c r="BD1353" s="17">
        <v>5.9626052241944803E-2</v>
      </c>
      <c r="BE1353" s="17"/>
      <c r="BF1353" s="17">
        <v>8.2718485499790703E-2</v>
      </c>
      <c r="BG1353" s="17">
        <v>0.20070704054855901</v>
      </c>
      <c r="BH1353" s="17"/>
      <c r="BI1353" s="17">
        <v>0.13776908511580899</v>
      </c>
      <c r="BJ1353" s="17">
        <v>7.0417701020116005E-2</v>
      </c>
      <c r="BK1353" s="17"/>
      <c r="BL1353" s="17">
        <v>7.5406498998953506E-2</v>
      </c>
      <c r="BM1353" s="17">
        <v>6.2696710124054603E-2</v>
      </c>
      <c r="BN1353" s="17">
        <v>9.9241736785385601E-2</v>
      </c>
      <c r="BO1353" s="17">
        <v>0.43551417221787703</v>
      </c>
    </row>
    <row r="1354" spans="2:67" x14ac:dyDescent="0.35">
      <c r="B1354" t="s">
        <v>618</v>
      </c>
      <c r="C1354" s="17">
        <v>0.20258168179552899</v>
      </c>
      <c r="D1354" s="17">
        <v>0.26110160421809198</v>
      </c>
      <c r="E1354" s="17">
        <v>0.15486810791316599</v>
      </c>
      <c r="F1354" s="17">
        <v>0.183772705994656</v>
      </c>
      <c r="G1354" s="17">
        <v>0.26461544816882798</v>
      </c>
      <c r="H1354" s="17">
        <v>0.35690922518888402</v>
      </c>
      <c r="I1354" s="17">
        <v>0.10181361858901899</v>
      </c>
      <c r="J1354" s="17">
        <v>0.155306934000498</v>
      </c>
      <c r="K1354" s="17">
        <v>8.8401273744799004E-4</v>
      </c>
      <c r="L1354" s="17">
        <v>0.20340734408004599</v>
      </c>
      <c r="M1354" s="17">
        <v>0.17230422638526099</v>
      </c>
      <c r="N1354" s="17">
        <v>0.24052395619310801</v>
      </c>
      <c r="O1354" s="17">
        <v>0.99701286094684904</v>
      </c>
      <c r="P1354" s="17">
        <v>0.22953435656993901</v>
      </c>
      <c r="Q1354" s="17">
        <v>0.23791163671510199</v>
      </c>
      <c r="R1354" s="17">
        <v>0.26132817242432099</v>
      </c>
      <c r="S1354" s="17">
        <v>0.23553251445895301</v>
      </c>
      <c r="T1354" s="17"/>
      <c r="U1354" s="17">
        <v>0.18729519593268501</v>
      </c>
      <c r="V1354" s="17">
        <v>0.27202844353476002</v>
      </c>
      <c r="W1354" s="17">
        <v>0.31581210859456199</v>
      </c>
      <c r="X1354" s="17">
        <v>0.29198006432532903</v>
      </c>
      <c r="Y1354" s="17"/>
      <c r="Z1354" s="17">
        <v>0.218920340578943</v>
      </c>
      <c r="AA1354" s="17">
        <v>0.17848918388829499</v>
      </c>
      <c r="AB1354" s="17">
        <v>0.14333082824043</v>
      </c>
      <c r="AC1354" s="17">
        <v>0.20585278254832701</v>
      </c>
      <c r="AD1354" s="17">
        <v>9.8401684224888902E-2</v>
      </c>
      <c r="AE1354" s="17">
        <v>0.25467903596460201</v>
      </c>
      <c r="AF1354" s="17">
        <v>0.38472913966650402</v>
      </c>
      <c r="AG1354" s="17">
        <v>0.271217972962426</v>
      </c>
      <c r="AH1354" s="17">
        <v>0.165506314886361</v>
      </c>
      <c r="AI1354" s="17">
        <v>0.28670169714760202</v>
      </c>
      <c r="AJ1354" s="17"/>
      <c r="AK1354" s="17">
        <v>0.17993923000096801</v>
      </c>
      <c r="AL1354" s="17">
        <v>0.34532179152621301</v>
      </c>
      <c r="AM1354" s="17">
        <v>0.219210983898011</v>
      </c>
      <c r="AN1354" s="17">
        <v>0.15036471771277499</v>
      </c>
      <c r="AO1354" s="17">
        <v>0.13679272850893801</v>
      </c>
      <c r="AP1354" s="17">
        <v>0.28996869104795803</v>
      </c>
      <c r="AQ1354" s="17">
        <v>0.15481226933082901</v>
      </c>
      <c r="AR1354" s="17"/>
      <c r="AS1354" s="17">
        <v>0.287850965439998</v>
      </c>
      <c r="AT1354" s="17">
        <v>0.17082154942296701</v>
      </c>
      <c r="AU1354" s="17"/>
      <c r="AV1354" s="17">
        <v>0.29679760013253098</v>
      </c>
      <c r="AW1354" s="17">
        <v>0.32999668538270199</v>
      </c>
      <c r="AX1354" s="17">
        <v>0.27372243284514203</v>
      </c>
      <c r="AY1354" s="17"/>
      <c r="AZ1354" s="17">
        <v>0.292355172092086</v>
      </c>
      <c r="BA1354" s="17">
        <v>0.19831432360828399</v>
      </c>
      <c r="BB1354" s="17"/>
      <c r="BC1354" s="17">
        <v>0.262911119577039</v>
      </c>
      <c r="BD1354" s="17">
        <v>0.165400048449175</v>
      </c>
      <c r="BE1354" s="17"/>
      <c r="BF1354" s="17">
        <v>0.202226468564393</v>
      </c>
      <c r="BG1354" s="17">
        <v>0.29198006432532903</v>
      </c>
      <c r="BH1354" s="17"/>
      <c r="BI1354" s="17">
        <v>0.29952453741715601</v>
      </c>
      <c r="BJ1354" s="17">
        <v>0.17990563281292099</v>
      </c>
      <c r="BK1354" s="17"/>
      <c r="BL1354" s="17">
        <v>0.14674526145786901</v>
      </c>
      <c r="BM1354" s="17">
        <v>0.22816900548028299</v>
      </c>
      <c r="BN1354" s="17">
        <v>0.30545624976016</v>
      </c>
      <c r="BO1354" s="17">
        <v>0.37085465675127599</v>
      </c>
    </row>
    <row r="1355" spans="2:67" x14ac:dyDescent="0.35">
      <c r="B1355" t="s">
        <v>619</v>
      </c>
      <c r="C1355" s="17">
        <v>0.250091121163591</v>
      </c>
      <c r="D1355" s="17">
        <v>0.246560012755936</v>
      </c>
      <c r="E1355" s="17">
        <v>0.28552336830057601</v>
      </c>
      <c r="F1355" s="17">
        <v>0.13482695267209199</v>
      </c>
      <c r="G1355" s="17">
        <v>0.49262838364114098</v>
      </c>
      <c r="H1355" s="17">
        <v>2.4377970819849299E-3</v>
      </c>
      <c r="I1355" s="17">
        <v>0.47265757827483201</v>
      </c>
      <c r="J1355" s="17">
        <v>0.27509949734804001</v>
      </c>
      <c r="K1355" s="17">
        <v>1.7680254748959801E-3</v>
      </c>
      <c r="L1355" s="17">
        <v>0.167747871674682</v>
      </c>
      <c r="M1355" s="17">
        <v>0.281502685281387</v>
      </c>
      <c r="N1355" s="17">
        <v>0.16170586125407599</v>
      </c>
      <c r="O1355" s="17">
        <v>9.9571301771683805E-4</v>
      </c>
      <c r="P1355" s="17">
        <v>0.24744104822091501</v>
      </c>
      <c r="Q1355" s="17">
        <v>0.32829417911861702</v>
      </c>
      <c r="R1355" s="17">
        <v>0.17285223860875801</v>
      </c>
      <c r="S1355" s="17">
        <v>0.23074234361783499</v>
      </c>
      <c r="T1355" s="17"/>
      <c r="U1355" s="17">
        <v>0.23770217675545399</v>
      </c>
      <c r="V1355" s="17">
        <v>0.31889092271366198</v>
      </c>
      <c r="W1355" s="17">
        <v>0.26476501449391299</v>
      </c>
      <c r="X1355" s="17">
        <v>0.29581577263136799</v>
      </c>
      <c r="Y1355" s="17"/>
      <c r="Z1355" s="17">
        <v>0.24659345127407201</v>
      </c>
      <c r="AA1355" s="17">
        <v>0.23634970127426899</v>
      </c>
      <c r="AB1355" s="17">
        <v>0.291491701215082</v>
      </c>
      <c r="AC1355" s="17">
        <v>0.20596613064194</v>
      </c>
      <c r="AD1355" s="17">
        <v>0.21147742064240699</v>
      </c>
      <c r="AE1355" s="17">
        <v>0.44050168433370501</v>
      </c>
      <c r="AF1355" s="17">
        <v>0.14244240415819401</v>
      </c>
      <c r="AG1355" s="17">
        <v>0.60469598024925897</v>
      </c>
      <c r="AH1355" s="17">
        <v>0.45883618142889498</v>
      </c>
      <c r="AI1355" s="17">
        <v>0.17688593034828401</v>
      </c>
      <c r="AJ1355" s="17"/>
      <c r="AK1355" s="17">
        <v>0.23714844253421999</v>
      </c>
      <c r="AL1355" s="17">
        <v>0.25785430087058597</v>
      </c>
      <c r="AM1355" s="17">
        <v>0.40565931545475398</v>
      </c>
      <c r="AN1355" s="17">
        <v>0.24563898860049399</v>
      </c>
      <c r="AO1355" s="17">
        <v>0.297881454305923</v>
      </c>
      <c r="AP1355" s="17">
        <v>0.244520624591437</v>
      </c>
      <c r="AQ1355" s="17">
        <v>0.21243010731372999</v>
      </c>
      <c r="AR1355" s="17"/>
      <c r="AS1355" s="17">
        <v>0.24569996898166299</v>
      </c>
      <c r="AT1355" s="17">
        <v>0.251726687555207</v>
      </c>
      <c r="AU1355" s="17"/>
      <c r="AV1355" s="17">
        <v>0.25421296291745799</v>
      </c>
      <c r="AW1355" s="17">
        <v>0.19191794140020499</v>
      </c>
      <c r="AX1355" s="17">
        <v>0.24243367141277</v>
      </c>
      <c r="AY1355" s="17"/>
      <c r="AZ1355" s="17">
        <v>0.15782395070397701</v>
      </c>
      <c r="BA1355" s="17">
        <v>0.25447701575200499</v>
      </c>
      <c r="BB1355" s="17"/>
      <c r="BC1355" s="17">
        <v>0.21729926630423099</v>
      </c>
      <c r="BD1355" s="17">
        <v>0.27030106789876901</v>
      </c>
      <c r="BE1355" s="17"/>
      <c r="BF1355" s="17">
        <v>0.24990944001085799</v>
      </c>
      <c r="BG1355" s="17">
        <v>0.29581577263136799</v>
      </c>
      <c r="BH1355" s="17"/>
      <c r="BI1355" s="17">
        <v>0.23575218368554601</v>
      </c>
      <c r="BJ1355" s="17">
        <v>0.25344516356852798</v>
      </c>
      <c r="BK1355" s="17"/>
      <c r="BL1355" s="17">
        <v>0.20720069371390401</v>
      </c>
      <c r="BM1355" s="17">
        <v>0.315281423230098</v>
      </c>
      <c r="BN1355" s="17">
        <v>0.203508415038468</v>
      </c>
      <c r="BO1355" s="17">
        <v>0.15959242270413901</v>
      </c>
    </row>
    <row r="1356" spans="2:67" x14ac:dyDescent="0.35">
      <c r="B1356" t="s">
        <v>620</v>
      </c>
      <c r="C1356" s="17">
        <v>0.234139509886238</v>
      </c>
      <c r="D1356" s="17">
        <v>0.168505060366308</v>
      </c>
      <c r="E1356" s="17">
        <v>0.23029495886505699</v>
      </c>
      <c r="F1356" s="17">
        <v>0.35042587440344303</v>
      </c>
      <c r="G1356" s="17">
        <v>9.2095639360641496E-2</v>
      </c>
      <c r="H1356" s="17">
        <v>2.4377970819849299E-3</v>
      </c>
      <c r="I1356" s="17">
        <v>0.31936717280204202</v>
      </c>
      <c r="J1356" s="17">
        <v>0.21504213835826599</v>
      </c>
      <c r="K1356" s="17">
        <v>0.427991448885712</v>
      </c>
      <c r="L1356" s="17">
        <v>0.338961873178318</v>
      </c>
      <c r="M1356" s="17">
        <v>0.21233440711443799</v>
      </c>
      <c r="N1356" s="17">
        <v>0.213290389561619</v>
      </c>
      <c r="O1356" s="17">
        <v>0</v>
      </c>
      <c r="P1356" s="17">
        <v>0.42212173850669699</v>
      </c>
      <c r="Q1356" s="17">
        <v>0.1025176303655</v>
      </c>
      <c r="R1356" s="17">
        <v>0.19804301583422601</v>
      </c>
      <c r="S1356" s="17">
        <v>0.19416889954084801</v>
      </c>
      <c r="T1356" s="17"/>
      <c r="U1356" s="17">
        <v>0.252931032777093</v>
      </c>
      <c r="V1356" s="17">
        <v>0.13994803270030301</v>
      </c>
      <c r="W1356" s="17">
        <v>0.15152052000680999</v>
      </c>
      <c r="X1356" s="17">
        <v>0.13075584757234601</v>
      </c>
      <c r="Y1356" s="17"/>
      <c r="Z1356" s="17">
        <v>0.24572973655861199</v>
      </c>
      <c r="AA1356" s="17">
        <v>0.23683999285232801</v>
      </c>
      <c r="AB1356" s="17">
        <v>0.243084258978705</v>
      </c>
      <c r="AC1356" s="17">
        <v>0.22391890162857001</v>
      </c>
      <c r="AD1356" s="17">
        <v>0.36460331819277902</v>
      </c>
      <c r="AE1356" s="17">
        <v>0.16241299508774901</v>
      </c>
      <c r="AF1356" s="17">
        <v>0.21447582869419199</v>
      </c>
      <c r="AG1356" s="17">
        <v>3.00441307336584E-2</v>
      </c>
      <c r="AH1356" s="17">
        <v>5.3855376286325599E-2</v>
      </c>
      <c r="AI1356" s="17">
        <v>0.17247674960422801</v>
      </c>
      <c r="AJ1356" s="17"/>
      <c r="AK1356" s="17">
        <v>0.29092365187018798</v>
      </c>
      <c r="AL1356" s="17">
        <v>0.22609311296161999</v>
      </c>
      <c r="AM1356" s="17">
        <v>0.144828128359861</v>
      </c>
      <c r="AN1356" s="17">
        <v>0.22037519241633299</v>
      </c>
      <c r="AO1356" s="17">
        <v>0.32582716464017603</v>
      </c>
      <c r="AP1356" s="17">
        <v>0.204374821976543</v>
      </c>
      <c r="AQ1356" s="17">
        <v>0.204326143020513</v>
      </c>
      <c r="AR1356" s="17"/>
      <c r="AS1356" s="17">
        <v>0.208731989723977</v>
      </c>
      <c r="AT1356" s="17">
        <v>0.24360301384830299</v>
      </c>
      <c r="AU1356" s="17"/>
      <c r="AV1356" s="17">
        <v>0.23820710716395799</v>
      </c>
      <c r="AW1356" s="17">
        <v>0.21512872474640901</v>
      </c>
      <c r="AX1356" s="17">
        <v>0.195267915759928</v>
      </c>
      <c r="AY1356" s="17"/>
      <c r="AZ1356" s="17">
        <v>0.36008855794741801</v>
      </c>
      <c r="BA1356" s="17">
        <v>0.22815255650340599</v>
      </c>
      <c r="BB1356" s="17"/>
      <c r="BC1356" s="17">
        <v>0.23036115965123</v>
      </c>
      <c r="BD1356" s="17">
        <v>0.23646814476596201</v>
      </c>
      <c r="BE1356" s="17"/>
      <c r="BF1356" s="17">
        <v>0.23455029186794699</v>
      </c>
      <c r="BG1356" s="17">
        <v>0.13075584757234601</v>
      </c>
      <c r="BH1356" s="17"/>
      <c r="BI1356" s="17">
        <v>0.142919950980049</v>
      </c>
      <c r="BJ1356" s="17">
        <v>0.25547681393680199</v>
      </c>
      <c r="BK1356" s="17"/>
      <c r="BL1356" s="17">
        <v>0.22408974958953701</v>
      </c>
      <c r="BM1356" s="17">
        <v>0.25324437404924699</v>
      </c>
      <c r="BN1356" s="17">
        <v>0.25722772038949898</v>
      </c>
      <c r="BO1356" s="17">
        <v>1.7286494471504901E-2</v>
      </c>
    </row>
    <row r="1357" spans="2:67" x14ac:dyDescent="0.35">
      <c r="B1357" t="s">
        <v>621</v>
      </c>
      <c r="C1357" s="17">
        <v>0.21006748078422199</v>
      </c>
      <c r="D1357" s="17">
        <v>0.249997657412557</v>
      </c>
      <c r="E1357" s="17">
        <v>0.22926297852650601</v>
      </c>
      <c r="F1357" s="17">
        <v>0.192179395230899</v>
      </c>
      <c r="G1357" s="17">
        <v>0.14703320150663601</v>
      </c>
      <c r="H1357" s="17">
        <v>0.638215180647146</v>
      </c>
      <c r="I1357" s="17">
        <v>8.31712410822322E-2</v>
      </c>
      <c r="J1357" s="17">
        <v>0.24825563543440499</v>
      </c>
      <c r="K1357" s="17">
        <v>0.14224907675368001</v>
      </c>
      <c r="L1357" s="17">
        <v>0.19102766776740299</v>
      </c>
      <c r="M1357" s="17">
        <v>0.193156616291353</v>
      </c>
      <c r="N1357" s="17">
        <v>0.2860459263624</v>
      </c>
      <c r="O1357" s="17">
        <v>1.99142603543368E-3</v>
      </c>
      <c r="P1357" s="17">
        <v>0.100101488198057</v>
      </c>
      <c r="Q1357" s="17">
        <v>0.10231204113216801</v>
      </c>
      <c r="R1357" s="17">
        <v>0.25820949111403202</v>
      </c>
      <c r="S1357" s="17">
        <v>0.29850154173583099</v>
      </c>
      <c r="T1357" s="17"/>
      <c r="U1357" s="17">
        <v>0.219373093529285</v>
      </c>
      <c r="V1357" s="17">
        <v>0.17210290321732</v>
      </c>
      <c r="W1357" s="17">
        <v>0.12746985079452799</v>
      </c>
      <c r="X1357" s="17">
        <v>7.5587615648255502E-2</v>
      </c>
      <c r="Y1357" s="17"/>
      <c r="Z1357" s="17">
        <v>0.14860050610428399</v>
      </c>
      <c r="AA1357" s="17">
        <v>0.28230534801875101</v>
      </c>
      <c r="AB1357" s="17">
        <v>0.22578194681165101</v>
      </c>
      <c r="AC1357" s="17">
        <v>0.31251903797573899</v>
      </c>
      <c r="AD1357" s="17">
        <v>0.21857051143838199</v>
      </c>
      <c r="AE1357" s="17">
        <v>0.108238657556501</v>
      </c>
      <c r="AF1357" s="17">
        <v>0.191989680211853</v>
      </c>
      <c r="AG1357" s="17">
        <v>3.3936475154966499E-2</v>
      </c>
      <c r="AH1357" s="17">
        <v>0.23799283510942301</v>
      </c>
      <c r="AI1357" s="17">
        <v>0.13080414194180701</v>
      </c>
      <c r="AJ1357" s="17"/>
      <c r="AK1357" s="17">
        <v>0.18107306704040299</v>
      </c>
      <c r="AL1357" s="17">
        <v>0.13964921644391801</v>
      </c>
      <c r="AM1357" s="17">
        <v>0.21264434647687699</v>
      </c>
      <c r="AN1357" s="17">
        <v>0.29158614896735702</v>
      </c>
      <c r="AO1357" s="17">
        <v>5.3379693385724798E-2</v>
      </c>
      <c r="AP1357" s="17">
        <v>0.118957692207142</v>
      </c>
      <c r="AQ1357" s="17">
        <v>0.28913402503850599</v>
      </c>
      <c r="AR1357" s="17"/>
      <c r="AS1357" s="17">
        <v>0.15617353044313201</v>
      </c>
      <c r="AT1357" s="17">
        <v>0.23014128607206899</v>
      </c>
      <c r="AU1357" s="17"/>
      <c r="AV1357" s="17">
        <v>0.15334097381692999</v>
      </c>
      <c r="AW1357" s="17">
        <v>0.116648811805443</v>
      </c>
      <c r="AX1357" s="17">
        <v>0.17340742628205499</v>
      </c>
      <c r="AY1357" s="17"/>
      <c r="AZ1357" s="17">
        <v>6.1428420071459504E-3</v>
      </c>
      <c r="BA1357" s="17">
        <v>0.219760982440353</v>
      </c>
      <c r="BB1357" s="17"/>
      <c r="BC1357" s="17">
        <v>0.15807117255523001</v>
      </c>
      <c r="BD1357" s="17">
        <v>0.242113323394858</v>
      </c>
      <c r="BE1357" s="17"/>
      <c r="BF1357" s="17">
        <v>0.21060181961749699</v>
      </c>
      <c r="BG1357" s="17">
        <v>7.5587615648255502E-2</v>
      </c>
      <c r="BH1357" s="17"/>
      <c r="BI1357" s="17">
        <v>0.18209131113829399</v>
      </c>
      <c r="BJ1357" s="17">
        <v>0.21661142865092101</v>
      </c>
      <c r="BK1357" s="17"/>
      <c r="BL1357" s="17">
        <v>0.31067498198129601</v>
      </c>
      <c r="BM1357" s="17">
        <v>0.13991950559473401</v>
      </c>
      <c r="BN1357" s="17">
        <v>0.10889760371947101</v>
      </c>
      <c r="BO1357" s="17">
        <v>1.6752253855203E-2</v>
      </c>
    </row>
    <row r="1358" spans="2:67" x14ac:dyDescent="0.35">
      <c r="B1358" t="s">
        <v>111</v>
      </c>
      <c r="C1358" s="17">
        <v>1.9934763580277601E-2</v>
      </c>
      <c r="D1358" s="17">
        <v>2.2043061017221699E-2</v>
      </c>
      <c r="E1358" s="17">
        <v>0</v>
      </c>
      <c r="F1358" s="17">
        <v>1.7436617613431401E-3</v>
      </c>
      <c r="G1358" s="17">
        <v>0</v>
      </c>
      <c r="H1358" s="17">
        <v>0</v>
      </c>
      <c r="I1358" s="17">
        <v>9.0106164858873797E-3</v>
      </c>
      <c r="J1358" s="17">
        <v>8.18845177951639E-5</v>
      </c>
      <c r="K1358" s="17">
        <v>0</v>
      </c>
      <c r="L1358" s="17">
        <v>0</v>
      </c>
      <c r="M1358" s="17">
        <v>6.5922271253099296E-2</v>
      </c>
      <c r="N1358" s="17">
        <v>0</v>
      </c>
      <c r="O1358" s="17">
        <v>0</v>
      </c>
      <c r="P1358" s="17">
        <v>0</v>
      </c>
      <c r="Q1358" s="17">
        <v>2.9823746821632498E-3</v>
      </c>
      <c r="R1358" s="17">
        <v>8.6069830371343997E-2</v>
      </c>
      <c r="S1358" s="17">
        <v>0</v>
      </c>
      <c r="T1358" s="17"/>
      <c r="U1358" s="17">
        <v>2.33149386955076E-2</v>
      </c>
      <c r="V1358" s="17">
        <v>0</v>
      </c>
      <c r="W1358" s="17">
        <v>2.3968984743083101E-2</v>
      </c>
      <c r="X1358" s="17">
        <v>5.1536592741432104E-3</v>
      </c>
      <c r="Y1358" s="17"/>
      <c r="Z1358" s="17">
        <v>1.4472929444797E-2</v>
      </c>
      <c r="AA1358" s="17">
        <v>0</v>
      </c>
      <c r="AB1358" s="17">
        <v>3.2731234401988302E-2</v>
      </c>
      <c r="AC1358" s="17">
        <v>0</v>
      </c>
      <c r="AD1358" s="17">
        <v>6.76644909939767E-2</v>
      </c>
      <c r="AE1358" s="17">
        <v>7.3467270106845296E-3</v>
      </c>
      <c r="AF1358" s="17">
        <v>0</v>
      </c>
      <c r="AG1358" s="17">
        <v>0</v>
      </c>
      <c r="AH1358" s="17">
        <v>7.9857325266610203E-4</v>
      </c>
      <c r="AI1358" s="17">
        <v>5.7767309062070803E-2</v>
      </c>
      <c r="AJ1358" s="17"/>
      <c r="AK1358" s="17">
        <v>1.31424554618701E-2</v>
      </c>
      <c r="AL1358" s="17">
        <v>6.1737809510656501E-5</v>
      </c>
      <c r="AM1358" s="17">
        <v>0</v>
      </c>
      <c r="AN1358" s="17">
        <v>2.00544169368586E-2</v>
      </c>
      <c r="AO1358" s="17">
        <v>4.6016981093511801E-2</v>
      </c>
      <c r="AP1358" s="17">
        <v>4.5960740461489E-2</v>
      </c>
      <c r="AQ1358" s="17">
        <v>0</v>
      </c>
      <c r="AR1358" s="17"/>
      <c r="AS1358" s="17">
        <v>1.3398934502603E-2</v>
      </c>
      <c r="AT1358" s="17">
        <v>2.23691548147213E-2</v>
      </c>
      <c r="AU1358" s="17"/>
      <c r="AV1358" s="17">
        <v>3.2685723964866E-3</v>
      </c>
      <c r="AW1358" s="17">
        <v>0</v>
      </c>
      <c r="AX1358" s="17">
        <v>3.1799737544636698E-2</v>
      </c>
      <c r="AY1358" s="17"/>
      <c r="AZ1358" s="17">
        <v>0</v>
      </c>
      <c r="BA1358" s="17">
        <v>2.0882357088050099E-2</v>
      </c>
      <c r="BB1358" s="17"/>
      <c r="BC1358" s="17">
        <v>9.9453100988349495E-3</v>
      </c>
      <c r="BD1358" s="17">
        <v>2.6091363249292E-2</v>
      </c>
      <c r="BE1358" s="17"/>
      <c r="BF1358" s="17">
        <v>1.99934944395142E-2</v>
      </c>
      <c r="BG1358" s="17">
        <v>5.1536592741432104E-3</v>
      </c>
      <c r="BH1358" s="17"/>
      <c r="BI1358" s="17">
        <v>1.9429316631459799E-3</v>
      </c>
      <c r="BJ1358" s="17">
        <v>2.4143260010712E-2</v>
      </c>
      <c r="BK1358" s="17"/>
      <c r="BL1358" s="17">
        <v>3.5882814258440997E-2</v>
      </c>
      <c r="BM1358" s="17">
        <v>6.8898152158291398E-4</v>
      </c>
      <c r="BN1358" s="17">
        <v>2.5668274307016601E-2</v>
      </c>
      <c r="BO1358" s="17">
        <v>0</v>
      </c>
    </row>
    <row r="1359" spans="2:67" x14ac:dyDescent="0.35">
      <c r="B1359" t="s">
        <v>622</v>
      </c>
      <c r="C1359" s="17">
        <v>0.28576712458567199</v>
      </c>
      <c r="D1359" s="17">
        <v>0.312894208447977</v>
      </c>
      <c r="E1359" s="17">
        <v>0.25491869430786201</v>
      </c>
      <c r="F1359" s="17">
        <v>0.32082411593222299</v>
      </c>
      <c r="G1359" s="17">
        <v>0.26824277549158099</v>
      </c>
      <c r="H1359" s="17">
        <v>0.35690922518888402</v>
      </c>
      <c r="I1359" s="17">
        <v>0.11579339135500701</v>
      </c>
      <c r="J1359" s="17">
        <v>0.26152084434149397</v>
      </c>
      <c r="K1359" s="17">
        <v>0.427991448885712</v>
      </c>
      <c r="L1359" s="17">
        <v>0.30226258737959699</v>
      </c>
      <c r="M1359" s="17">
        <v>0.24708402005972299</v>
      </c>
      <c r="N1359" s="17">
        <v>0.33895782282190501</v>
      </c>
      <c r="O1359" s="17">
        <v>0.99701286094684904</v>
      </c>
      <c r="P1359" s="17">
        <v>0.230335725074331</v>
      </c>
      <c r="Q1359" s="17">
        <v>0.46389377470155102</v>
      </c>
      <c r="R1359" s="17">
        <v>0.28482542407164002</v>
      </c>
      <c r="S1359" s="17">
        <v>0.27658721510548601</v>
      </c>
      <c r="T1359" s="17"/>
      <c r="U1359" s="17">
        <v>0.26667875824266002</v>
      </c>
      <c r="V1359" s="17">
        <v>0.36905814136871501</v>
      </c>
      <c r="W1359" s="17">
        <v>0.43227562996166502</v>
      </c>
      <c r="X1359" s="17">
        <v>0.492687104873888</v>
      </c>
      <c r="Y1359" s="17"/>
      <c r="Z1359" s="17">
        <v>0.34460337661823598</v>
      </c>
      <c r="AA1359" s="17">
        <v>0.24450495785465201</v>
      </c>
      <c r="AB1359" s="17">
        <v>0.20691085859257399</v>
      </c>
      <c r="AC1359" s="17">
        <v>0.25759592975375101</v>
      </c>
      <c r="AD1359" s="17">
        <v>0.13768425873245499</v>
      </c>
      <c r="AE1359" s="17">
        <v>0.28149993601136197</v>
      </c>
      <c r="AF1359" s="17">
        <v>0.45109208693576103</v>
      </c>
      <c r="AG1359" s="17">
        <v>0.331323413862116</v>
      </c>
      <c r="AH1359" s="17">
        <v>0.24851703392269001</v>
      </c>
      <c r="AI1359" s="17">
        <v>0.46206586904361002</v>
      </c>
      <c r="AJ1359" s="17"/>
      <c r="AK1359" s="17">
        <v>0.27771238309331903</v>
      </c>
      <c r="AL1359" s="17">
        <v>0.37634163191436598</v>
      </c>
      <c r="AM1359" s="17">
        <v>0.236868209708508</v>
      </c>
      <c r="AN1359" s="17">
        <v>0.222345253078957</v>
      </c>
      <c r="AO1359" s="17">
        <v>0.27689470657466397</v>
      </c>
      <c r="AP1359" s="17">
        <v>0.38618612076338898</v>
      </c>
      <c r="AQ1359" s="17">
        <v>0.29410972462725199</v>
      </c>
      <c r="AR1359" s="17"/>
      <c r="AS1359" s="17">
        <v>0.37599557634862502</v>
      </c>
      <c r="AT1359" s="17">
        <v>0.25215985770969901</v>
      </c>
      <c r="AU1359" s="17"/>
      <c r="AV1359" s="17">
        <v>0.35097038370516798</v>
      </c>
      <c r="AW1359" s="17">
        <v>0.47630452204794299</v>
      </c>
      <c r="AX1359" s="17">
        <v>0.35709124900061101</v>
      </c>
      <c r="AY1359" s="17"/>
      <c r="AZ1359" s="17">
        <v>0.47594464934146002</v>
      </c>
      <c r="BA1359" s="17">
        <v>0.27672708821618602</v>
      </c>
      <c r="BB1359" s="17"/>
      <c r="BC1359" s="17">
        <v>0.38432309139047399</v>
      </c>
      <c r="BD1359" s="17">
        <v>0.22502610069112</v>
      </c>
      <c r="BE1359" s="17"/>
      <c r="BF1359" s="17">
        <v>0.28494495406418402</v>
      </c>
      <c r="BG1359" s="17">
        <v>0.492687104873888</v>
      </c>
      <c r="BH1359" s="17"/>
      <c r="BI1359" s="17">
        <v>0.437293622532965</v>
      </c>
      <c r="BJ1359" s="17">
        <v>0.25032333383303701</v>
      </c>
      <c r="BK1359" s="17"/>
      <c r="BL1359" s="17">
        <v>0.222151760456823</v>
      </c>
      <c r="BM1359" s="17">
        <v>0.29086571560433799</v>
      </c>
      <c r="BN1359" s="17">
        <v>0.40469798654554601</v>
      </c>
      <c r="BO1359" s="17">
        <v>0.80636882896915296</v>
      </c>
    </row>
    <row r="1360" spans="2:67" x14ac:dyDescent="0.35">
      <c r="B1360" t="s">
        <v>623</v>
      </c>
      <c r="C1360" s="17">
        <v>0.44420699067045999</v>
      </c>
      <c r="D1360" s="17">
        <v>0.418502717778865</v>
      </c>
      <c r="E1360" s="17">
        <v>0.45955793739156298</v>
      </c>
      <c r="F1360" s="17">
        <v>0.54260526963434197</v>
      </c>
      <c r="G1360" s="17">
        <v>0.23912884086727801</v>
      </c>
      <c r="H1360" s="17">
        <v>0.64065297772913099</v>
      </c>
      <c r="I1360" s="17">
        <v>0.40253841388427403</v>
      </c>
      <c r="J1360" s="17">
        <v>0.46329777379267001</v>
      </c>
      <c r="K1360" s="17">
        <v>0.57024052563939198</v>
      </c>
      <c r="L1360" s="17">
        <v>0.52998954094572104</v>
      </c>
      <c r="M1360" s="17">
        <v>0.40549102340579102</v>
      </c>
      <c r="N1360" s="17">
        <v>0.499336315924019</v>
      </c>
      <c r="O1360" s="17">
        <v>1.99142603543368E-3</v>
      </c>
      <c r="P1360" s="17">
        <v>0.52222322670475396</v>
      </c>
      <c r="Q1360" s="17">
        <v>0.20482967149766801</v>
      </c>
      <c r="R1360" s="17">
        <v>0.45625250694825797</v>
      </c>
      <c r="S1360" s="17">
        <v>0.49267044127667903</v>
      </c>
      <c r="T1360" s="17"/>
      <c r="U1360" s="17">
        <v>0.47230412630637802</v>
      </c>
      <c r="V1360" s="17">
        <v>0.31205093591762301</v>
      </c>
      <c r="W1360" s="17">
        <v>0.27899037080133798</v>
      </c>
      <c r="X1360" s="17">
        <v>0.20634346322060099</v>
      </c>
      <c r="Y1360" s="17"/>
      <c r="Z1360" s="17">
        <v>0.39433024266289601</v>
      </c>
      <c r="AA1360" s="17">
        <v>0.519145340871079</v>
      </c>
      <c r="AB1360" s="17">
        <v>0.46886620579035498</v>
      </c>
      <c r="AC1360" s="17">
        <v>0.53643793960430897</v>
      </c>
      <c r="AD1360" s="17">
        <v>0.58317382963116005</v>
      </c>
      <c r="AE1360" s="17">
        <v>0.27065165264424901</v>
      </c>
      <c r="AF1360" s="17">
        <v>0.40646550890604499</v>
      </c>
      <c r="AG1360" s="17">
        <v>6.3980605888624906E-2</v>
      </c>
      <c r="AH1360" s="17">
        <v>0.29184821139574801</v>
      </c>
      <c r="AI1360" s="17">
        <v>0.30328089154603499</v>
      </c>
      <c r="AJ1360" s="17"/>
      <c r="AK1360" s="17">
        <v>0.47199671891059097</v>
      </c>
      <c r="AL1360" s="17">
        <v>0.36574232940553802</v>
      </c>
      <c r="AM1360" s="17">
        <v>0.357472474836738</v>
      </c>
      <c r="AN1360" s="17">
        <v>0.51196134138368998</v>
      </c>
      <c r="AO1360" s="17">
        <v>0.37920685802590098</v>
      </c>
      <c r="AP1360" s="17">
        <v>0.32333251418368503</v>
      </c>
      <c r="AQ1360" s="17">
        <v>0.49346016805901799</v>
      </c>
      <c r="AR1360" s="17"/>
      <c r="AS1360" s="17">
        <v>0.36490552016710898</v>
      </c>
      <c r="AT1360" s="17">
        <v>0.47374429992037298</v>
      </c>
      <c r="AU1360" s="17"/>
      <c r="AV1360" s="17">
        <v>0.391548080980888</v>
      </c>
      <c r="AW1360" s="17">
        <v>0.33177753655185199</v>
      </c>
      <c r="AX1360" s="17">
        <v>0.36867534204198199</v>
      </c>
      <c r="AY1360" s="17"/>
      <c r="AZ1360" s="17">
        <v>0.366231399954563</v>
      </c>
      <c r="BA1360" s="17">
        <v>0.44791353894375902</v>
      </c>
      <c r="BB1360" s="17"/>
      <c r="BC1360" s="17">
        <v>0.38843233220645901</v>
      </c>
      <c r="BD1360" s="17">
        <v>0.47858146816081998</v>
      </c>
      <c r="BE1360" s="17"/>
      <c r="BF1360" s="17">
        <v>0.44515211148544398</v>
      </c>
      <c r="BG1360" s="17">
        <v>0.20634346322060099</v>
      </c>
      <c r="BH1360" s="17"/>
      <c r="BI1360" s="17">
        <v>0.32501126211834303</v>
      </c>
      <c r="BJ1360" s="17">
        <v>0.47208824258772297</v>
      </c>
      <c r="BK1360" s="17"/>
      <c r="BL1360" s="17">
        <v>0.53476473157083204</v>
      </c>
      <c r="BM1360" s="17">
        <v>0.39316387964398097</v>
      </c>
      <c r="BN1360" s="17">
        <v>0.36612532410896997</v>
      </c>
      <c r="BO1360" s="17">
        <v>3.4038748326708002E-2</v>
      </c>
    </row>
    <row r="1361" spans="2:67" x14ac:dyDescent="0.35">
      <c r="B1361" t="s">
        <v>187</v>
      </c>
      <c r="C1361" s="17">
        <v>-0.15843986608478799</v>
      </c>
      <c r="D1361" s="17">
        <v>-0.105608509330888</v>
      </c>
      <c r="E1361" s="17">
        <v>-0.20463924308370099</v>
      </c>
      <c r="F1361" s="17">
        <v>-0.22178115370211901</v>
      </c>
      <c r="G1361" s="17">
        <v>2.91139346243031E-2</v>
      </c>
      <c r="H1361" s="17">
        <v>-0.28374375254024697</v>
      </c>
      <c r="I1361" s="17">
        <v>-0.28674502252926698</v>
      </c>
      <c r="J1361" s="17">
        <v>-0.20177692945117601</v>
      </c>
      <c r="K1361" s="17">
        <v>-0.14224907675368001</v>
      </c>
      <c r="L1361" s="17">
        <v>-0.22772695356612399</v>
      </c>
      <c r="M1361" s="17">
        <v>-0.158407003346069</v>
      </c>
      <c r="N1361" s="17">
        <v>-0.16037849310211399</v>
      </c>
      <c r="O1361" s="17">
        <v>0.99502143491141604</v>
      </c>
      <c r="P1361" s="17">
        <v>-0.29188750163042199</v>
      </c>
      <c r="Q1361" s="17">
        <v>0.25906410320388301</v>
      </c>
      <c r="R1361" s="17">
        <v>-0.17142708287661801</v>
      </c>
      <c r="S1361" s="17">
        <v>-0.21608322617119199</v>
      </c>
      <c r="T1361" s="17"/>
      <c r="U1361" s="17">
        <v>-0.20562536806371801</v>
      </c>
      <c r="V1361" s="17">
        <v>5.7007205451092599E-2</v>
      </c>
      <c r="W1361" s="17">
        <v>0.15328525916032701</v>
      </c>
      <c r="X1361" s="17">
        <v>0.28634364165328602</v>
      </c>
      <c r="Y1361" s="17"/>
      <c r="Z1361" s="17">
        <v>-4.9726866044659999E-2</v>
      </c>
      <c r="AA1361" s="17">
        <v>-0.27464038301642801</v>
      </c>
      <c r="AB1361" s="17">
        <v>-0.26195534719778102</v>
      </c>
      <c r="AC1361" s="17">
        <v>-0.27884200985055801</v>
      </c>
      <c r="AD1361" s="17">
        <v>-0.445489570898705</v>
      </c>
      <c r="AE1361" s="17">
        <v>1.08482833671122E-2</v>
      </c>
      <c r="AF1361" s="17">
        <v>4.4626578029715799E-2</v>
      </c>
      <c r="AG1361" s="17">
        <v>0.26734280797349103</v>
      </c>
      <c r="AH1361" s="17">
        <v>-4.3331177473058098E-2</v>
      </c>
      <c r="AI1361" s="17">
        <v>0.158784977497575</v>
      </c>
      <c r="AJ1361" s="17"/>
      <c r="AK1361" s="17">
        <v>-0.194284335817271</v>
      </c>
      <c r="AL1361" s="17">
        <v>1.05993025088283E-2</v>
      </c>
      <c r="AM1361" s="17">
        <v>-0.12060426512823</v>
      </c>
      <c r="AN1361" s="17">
        <v>-0.28961608830473301</v>
      </c>
      <c r="AO1361" s="17">
        <v>-0.102312151451236</v>
      </c>
      <c r="AP1361" s="17">
        <v>6.2853606579703597E-2</v>
      </c>
      <c r="AQ1361" s="17">
        <v>-0.199350443431766</v>
      </c>
      <c r="AR1361" s="17"/>
      <c r="AS1361" s="17">
        <v>1.1090056181515401E-2</v>
      </c>
      <c r="AT1361" s="17">
        <v>-0.221584442210674</v>
      </c>
      <c r="AU1361" s="17"/>
      <c r="AV1361" s="17">
        <v>-4.0577697275720401E-2</v>
      </c>
      <c r="AW1361" s="17">
        <v>0.144526985496091</v>
      </c>
      <c r="AX1361" s="17">
        <v>-1.15840930413718E-2</v>
      </c>
      <c r="AY1361" s="17"/>
      <c r="AZ1361" s="17">
        <v>0.109713249386896</v>
      </c>
      <c r="BA1361" s="17">
        <v>-0.17118645072757299</v>
      </c>
      <c r="BB1361" s="17"/>
      <c r="BC1361" s="17">
        <v>-4.1092408159851303E-3</v>
      </c>
      <c r="BD1361" s="17">
        <v>-0.25355536746970098</v>
      </c>
      <c r="BE1361" s="17"/>
      <c r="BF1361" s="17">
        <v>-0.16020715742125999</v>
      </c>
      <c r="BG1361" s="17">
        <v>0.28634364165328602</v>
      </c>
      <c r="BH1361" s="17"/>
      <c r="BI1361" s="17">
        <v>0.112282360414623</v>
      </c>
      <c r="BJ1361" s="17">
        <v>-0.22176490875468599</v>
      </c>
      <c r="BK1361" s="17"/>
      <c r="BL1361" s="17">
        <v>-0.31261297111400899</v>
      </c>
      <c r="BM1361" s="17">
        <v>-0.10229816403964299</v>
      </c>
      <c r="BN1361" s="17">
        <v>3.8572662436576199E-2</v>
      </c>
      <c r="BO1361" s="17">
        <v>0.77233008064244502</v>
      </c>
    </row>
    <row r="1362" spans="2:67" x14ac:dyDescent="0.35">
      <c r="C1362" s="17"/>
      <c r="D1362" s="17"/>
      <c r="E1362" s="17"/>
      <c r="F1362" s="17"/>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7"/>
      <c r="BN1362" s="17"/>
      <c r="BO1362" s="17"/>
    </row>
    <row r="1363" spans="2:67" x14ac:dyDescent="0.35">
      <c r="B1363" s="6" t="s">
        <v>632</v>
      </c>
      <c r="C1363" s="17"/>
      <c r="D1363" s="17"/>
      <c r="E1363" s="17"/>
      <c r="F1363" s="17"/>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7"/>
      <c r="BN1363" s="17"/>
      <c r="BO1363" s="17"/>
    </row>
    <row r="1364" spans="2:67" x14ac:dyDescent="0.35">
      <c r="B1364" s="24" t="s">
        <v>85</v>
      </c>
      <c r="C1364" s="17"/>
      <c r="D1364" s="17"/>
      <c r="E1364" s="17"/>
      <c r="F1364" s="17"/>
      <c r="G1364" s="17"/>
      <c r="H1364" s="17"/>
      <c r="I1364" s="17"/>
      <c r="J1364" s="17"/>
      <c r="K1364" s="17"/>
      <c r="L1364" s="17"/>
      <c r="M1364" s="17"/>
      <c r="N1364" s="17"/>
      <c r="O1364" s="17"/>
      <c r="P1364" s="17"/>
      <c r="Q1364" s="17"/>
      <c r="R1364" s="17"/>
      <c r="S1364" s="17"/>
      <c r="T1364" s="17"/>
      <c r="U1364" s="17"/>
      <c r="V1364" s="17"/>
      <c r="W1364" s="17"/>
      <c r="X1364" s="17"/>
      <c r="Y1364" s="17"/>
      <c r="Z1364" s="17"/>
      <c r="AA1364" s="17"/>
      <c r="AB1364" s="17"/>
      <c r="AC1364" s="17"/>
      <c r="AD1364" s="17"/>
      <c r="AE1364" s="17"/>
      <c r="AF1364" s="17"/>
      <c r="AG1364" s="17"/>
      <c r="AH1364" s="17"/>
      <c r="AI1364" s="17"/>
      <c r="AJ1364" s="17"/>
      <c r="AK1364" s="17"/>
      <c r="AL1364" s="17"/>
      <c r="AM1364" s="17"/>
      <c r="AN1364" s="17"/>
      <c r="AO1364" s="17"/>
      <c r="AP1364" s="17"/>
      <c r="AQ1364" s="17"/>
      <c r="AR1364" s="17"/>
      <c r="AS1364" s="17"/>
      <c r="AT1364" s="17"/>
      <c r="AU1364" s="17"/>
      <c r="AV1364" s="17"/>
      <c r="AW1364" s="17"/>
      <c r="AX1364" s="17"/>
      <c r="AY1364" s="17"/>
      <c r="AZ1364" s="17"/>
      <c r="BA1364" s="17"/>
      <c r="BB1364" s="17"/>
      <c r="BC1364" s="17"/>
      <c r="BD1364" s="17"/>
      <c r="BE1364" s="17"/>
      <c r="BF1364" s="17"/>
      <c r="BG1364" s="17"/>
      <c r="BH1364" s="17"/>
      <c r="BI1364" s="17"/>
      <c r="BJ1364" s="17"/>
      <c r="BK1364" s="17"/>
      <c r="BL1364" s="17"/>
      <c r="BM1364" s="17"/>
      <c r="BN1364" s="17"/>
      <c r="BO1364" s="17"/>
    </row>
    <row r="1365" spans="2:67" x14ac:dyDescent="0.35">
      <c r="B1365" t="s">
        <v>531</v>
      </c>
      <c r="C1365" s="17">
        <v>0.12464465535951599</v>
      </c>
      <c r="D1365" s="17">
        <v>5.2545695444204697E-2</v>
      </c>
      <c r="E1365" s="17">
        <v>0.118906564711454</v>
      </c>
      <c r="F1365" s="17">
        <v>6.3243743602154706E-2</v>
      </c>
      <c r="G1365" s="17">
        <v>0.32176141794861801</v>
      </c>
      <c r="H1365" s="17">
        <v>2.4377970819849299E-3</v>
      </c>
      <c r="I1365" s="17">
        <v>0.320916013411367</v>
      </c>
      <c r="J1365" s="17">
        <v>2.5983544430441801E-2</v>
      </c>
      <c r="K1365" s="17">
        <v>1.7680254748959801E-3</v>
      </c>
      <c r="L1365" s="17">
        <v>0.14908703720001301</v>
      </c>
      <c r="M1365" s="17">
        <v>8.5615875773327493E-2</v>
      </c>
      <c r="N1365" s="17">
        <v>0.28306617535293999</v>
      </c>
      <c r="O1365" s="17">
        <v>0.49651500443799101</v>
      </c>
      <c r="P1365" s="17">
        <v>0.317610129866852</v>
      </c>
      <c r="Q1365" s="17">
        <v>0.1025176303655</v>
      </c>
      <c r="R1365" s="17">
        <v>0.172317805209205</v>
      </c>
      <c r="S1365" s="17">
        <v>4.1054700646532903E-2</v>
      </c>
      <c r="T1365" s="17"/>
      <c r="U1365" s="17">
        <v>0.12054180965019599</v>
      </c>
      <c r="V1365" s="17">
        <v>0.13424397764401999</v>
      </c>
      <c r="W1365" s="17">
        <v>0.17575378925650201</v>
      </c>
      <c r="X1365" s="17">
        <v>0.360210702466983</v>
      </c>
      <c r="Y1365" s="17"/>
      <c r="Z1365" s="17">
        <v>0.111796399227861</v>
      </c>
      <c r="AA1365" s="17">
        <v>0.148809035420716</v>
      </c>
      <c r="AB1365" s="17">
        <v>0.22066822351094501</v>
      </c>
      <c r="AC1365" s="17">
        <v>0.126500762428821</v>
      </c>
      <c r="AD1365" s="17">
        <v>9.5106830867467004E-2</v>
      </c>
      <c r="AE1365" s="17">
        <v>7.8630592745452393E-2</v>
      </c>
      <c r="AF1365" s="17">
        <v>0.219446750515083</v>
      </c>
      <c r="AG1365" s="17">
        <v>5.22237223643107E-2</v>
      </c>
      <c r="AH1365" s="17">
        <v>9.7181034505952293E-2</v>
      </c>
      <c r="AI1365" s="17">
        <v>0.408413090414674</v>
      </c>
      <c r="AJ1365" s="17"/>
      <c r="AK1365" s="17">
        <v>0.10566262553613</v>
      </c>
      <c r="AL1365" s="17">
        <v>0.18359022482908399</v>
      </c>
      <c r="AM1365" s="17">
        <v>0.117095968456137</v>
      </c>
      <c r="AN1365" s="17">
        <v>9.4255754726211796E-2</v>
      </c>
      <c r="AO1365" s="17">
        <v>0.165855040020431</v>
      </c>
      <c r="AP1365" s="17">
        <v>0.115470638740248</v>
      </c>
      <c r="AQ1365" s="17">
        <v>0.20529298553515901</v>
      </c>
      <c r="AR1365" s="17"/>
      <c r="AS1365" s="17">
        <v>0.19417335814902201</v>
      </c>
      <c r="AT1365" s="17">
        <v>9.8747395409561095E-2</v>
      </c>
      <c r="AU1365" s="17"/>
      <c r="AV1365" s="17">
        <v>0.16500734133922701</v>
      </c>
      <c r="AW1365" s="17">
        <v>0.25789015344826299</v>
      </c>
      <c r="AX1365" s="17">
        <v>0.162888795521338</v>
      </c>
      <c r="AY1365" s="17"/>
      <c r="AZ1365" s="17">
        <v>0.28372425548713898</v>
      </c>
      <c r="BA1365" s="17">
        <v>0.117082850290049</v>
      </c>
      <c r="BB1365" s="17"/>
      <c r="BC1365" s="17">
        <v>0.13266665887224299</v>
      </c>
      <c r="BD1365" s="17">
        <v>0.119700614700732</v>
      </c>
      <c r="BE1365" s="17"/>
      <c r="BF1365" s="17">
        <v>0.123708663293764</v>
      </c>
      <c r="BG1365" s="17">
        <v>0.360210702466983</v>
      </c>
      <c r="BH1365" s="17"/>
      <c r="BI1365" s="17">
        <v>0.243385642025017</v>
      </c>
      <c r="BJ1365" s="17">
        <v>9.6869772800048395E-2</v>
      </c>
      <c r="BK1365" s="17"/>
      <c r="BL1365" s="17">
        <v>7.7738003348988699E-2</v>
      </c>
      <c r="BM1365" s="17">
        <v>0.102241086627789</v>
      </c>
      <c r="BN1365" s="17">
        <v>0.31282738199796301</v>
      </c>
      <c r="BO1365" s="17">
        <v>0.43773686024728498</v>
      </c>
    </row>
    <row r="1366" spans="2:67" x14ac:dyDescent="0.35">
      <c r="B1366" t="s">
        <v>532</v>
      </c>
      <c r="C1366" s="17">
        <v>0.248539756451859</v>
      </c>
      <c r="D1366" s="17">
        <v>0.29525593006245898</v>
      </c>
      <c r="E1366" s="17">
        <v>0.24267671739609001</v>
      </c>
      <c r="F1366" s="17">
        <v>0.30400829552751901</v>
      </c>
      <c r="G1366" s="17">
        <v>0.23060147229480399</v>
      </c>
      <c r="H1366" s="17">
        <v>4.0239431947295498E-2</v>
      </c>
      <c r="I1366" s="17">
        <v>0.255418617057521</v>
      </c>
      <c r="J1366" s="17">
        <v>0.31998630862709299</v>
      </c>
      <c r="K1366" s="17">
        <v>0.569356512901944</v>
      </c>
      <c r="L1366" s="17">
        <v>0.18777524428617301</v>
      </c>
      <c r="M1366" s="17">
        <v>0.22955881328062999</v>
      </c>
      <c r="N1366" s="17">
        <v>0.17256897067735999</v>
      </c>
      <c r="O1366" s="17">
        <v>0.50149356952657498</v>
      </c>
      <c r="P1366" s="17">
        <v>5.9864813104239099E-2</v>
      </c>
      <c r="Q1366" s="17">
        <v>0.43677655884844402</v>
      </c>
      <c r="R1366" s="17">
        <v>0.30796638678592497</v>
      </c>
      <c r="S1366" s="17">
        <v>4.1363614918105897E-2</v>
      </c>
      <c r="T1366" s="17"/>
      <c r="U1366" s="17">
        <v>0.214043278491267</v>
      </c>
      <c r="V1366" s="17">
        <v>0.41913664716389998</v>
      </c>
      <c r="W1366" s="17">
        <v>0.42673401211180501</v>
      </c>
      <c r="X1366" s="17">
        <v>0.375796758477355</v>
      </c>
      <c r="Y1366" s="17"/>
      <c r="Z1366" s="17">
        <v>0.19053318622649301</v>
      </c>
      <c r="AA1366" s="17">
        <v>0.33980859866958502</v>
      </c>
      <c r="AB1366" s="17">
        <v>0.165500384150504</v>
      </c>
      <c r="AC1366" s="17">
        <v>0.17169537129307999</v>
      </c>
      <c r="AD1366" s="17">
        <v>0.35835885340086499</v>
      </c>
      <c r="AE1366" s="17">
        <v>0.32556500982025899</v>
      </c>
      <c r="AF1366" s="17">
        <v>0.38248813620490701</v>
      </c>
      <c r="AG1366" s="17">
        <v>0.52200720442686399</v>
      </c>
      <c r="AH1366" s="17">
        <v>0.52458112957145298</v>
      </c>
      <c r="AI1366" s="17">
        <v>0.24303177428357101</v>
      </c>
      <c r="AJ1366" s="17"/>
      <c r="AK1366" s="17">
        <v>0.23587266667395401</v>
      </c>
      <c r="AL1366" s="17">
        <v>0.121982883648987</v>
      </c>
      <c r="AM1366" s="17">
        <v>0.38524950492237398</v>
      </c>
      <c r="AN1366" s="17">
        <v>0.20699934630106601</v>
      </c>
      <c r="AO1366" s="17">
        <v>0.40228682342184402</v>
      </c>
      <c r="AP1366" s="17">
        <v>0.354276326257981</v>
      </c>
      <c r="AQ1366" s="17">
        <v>0.229176308041457</v>
      </c>
      <c r="AR1366" s="17"/>
      <c r="AS1366" s="17">
        <v>0.35628864001572103</v>
      </c>
      <c r="AT1366" s="17">
        <v>0.208406678528364</v>
      </c>
      <c r="AU1366" s="17"/>
      <c r="AV1366" s="17">
        <v>0.38566281909704703</v>
      </c>
      <c r="AW1366" s="17">
        <v>0.360455140867114</v>
      </c>
      <c r="AX1366" s="17">
        <v>0.33148738542231099</v>
      </c>
      <c r="AY1366" s="17"/>
      <c r="AZ1366" s="17">
        <v>0.625809289004014</v>
      </c>
      <c r="BA1366" s="17">
        <v>0.23060635291350601</v>
      </c>
      <c r="BB1366" s="17"/>
      <c r="BC1366" s="17">
        <v>0.26536792789740499</v>
      </c>
      <c r="BD1366" s="17">
        <v>0.238168386792424</v>
      </c>
      <c r="BE1366" s="17"/>
      <c r="BF1366" s="17">
        <v>0.248034116756878</v>
      </c>
      <c r="BG1366" s="17">
        <v>0.375796758477355</v>
      </c>
      <c r="BH1366" s="17"/>
      <c r="BI1366" s="17">
        <v>0.27228662160369899</v>
      </c>
      <c r="BJ1366" s="17">
        <v>0.24298509155248499</v>
      </c>
      <c r="BK1366" s="17"/>
      <c r="BL1366" s="17">
        <v>0.20968471671598499</v>
      </c>
      <c r="BM1366" s="17">
        <v>0.23174839074412901</v>
      </c>
      <c r="BN1366" s="17">
        <v>0.35511989379655401</v>
      </c>
      <c r="BO1366" s="17">
        <v>0.50870600828868695</v>
      </c>
    </row>
    <row r="1367" spans="2:67" x14ac:dyDescent="0.35">
      <c r="B1367" t="s">
        <v>533</v>
      </c>
      <c r="C1367" s="17">
        <v>0.30591776588700298</v>
      </c>
      <c r="D1367" s="17">
        <v>0.24201835814499001</v>
      </c>
      <c r="E1367" s="17">
        <v>0.35750466298404898</v>
      </c>
      <c r="F1367" s="17">
        <v>0.31031072637432</v>
      </c>
      <c r="G1367" s="17">
        <v>0.20850826888929999</v>
      </c>
      <c r="H1367" s="17">
        <v>0.638215180647146</v>
      </c>
      <c r="I1367" s="17">
        <v>0.103055907659044</v>
      </c>
      <c r="J1367" s="17">
        <v>0.29526712082964601</v>
      </c>
      <c r="K1367" s="17">
        <v>1.7680254748959801E-3</v>
      </c>
      <c r="L1367" s="17">
        <v>0.274108956155033</v>
      </c>
      <c r="M1367" s="17">
        <v>0.34886013978534502</v>
      </c>
      <c r="N1367" s="17">
        <v>0.39263596701473602</v>
      </c>
      <c r="O1367" s="17">
        <v>1.99142603543368E-3</v>
      </c>
      <c r="P1367" s="17">
        <v>0.32612856072746499</v>
      </c>
      <c r="Q1367" s="17">
        <v>3.3493143684098399E-2</v>
      </c>
      <c r="R1367" s="17">
        <v>0.25874392451358402</v>
      </c>
      <c r="S1367" s="17">
        <v>0.76833091356744598</v>
      </c>
      <c r="T1367" s="17"/>
      <c r="U1367" s="17">
        <v>0.31235512319179798</v>
      </c>
      <c r="V1367" s="17">
        <v>0.279566602533181</v>
      </c>
      <c r="W1367" s="17">
        <v>0.25655776778699202</v>
      </c>
      <c r="X1367" s="17">
        <v>0.173291775902636</v>
      </c>
      <c r="Y1367" s="17"/>
      <c r="Z1367" s="17">
        <v>0.351411136047525</v>
      </c>
      <c r="AA1367" s="17">
        <v>0.21574077622485699</v>
      </c>
      <c r="AB1367" s="17">
        <v>0.222471729783213</v>
      </c>
      <c r="AC1367" s="17">
        <v>0.372461737869486</v>
      </c>
      <c r="AD1367" s="17">
        <v>0.40535881755102998</v>
      </c>
      <c r="AE1367" s="17">
        <v>0.26544026180417302</v>
      </c>
      <c r="AF1367" s="17">
        <v>0.34104748237184501</v>
      </c>
      <c r="AG1367" s="17">
        <v>0.206848403043423</v>
      </c>
      <c r="AH1367" s="17">
        <v>0.27054108081575501</v>
      </c>
      <c r="AI1367" s="17">
        <v>0.248921452686508</v>
      </c>
      <c r="AJ1367" s="17"/>
      <c r="AK1367" s="17">
        <v>0.25551203379288501</v>
      </c>
      <c r="AL1367" s="17">
        <v>0.46752938518235199</v>
      </c>
      <c r="AM1367" s="17">
        <v>0.22390026706275001</v>
      </c>
      <c r="AN1367" s="17">
        <v>0.34825372398398602</v>
      </c>
      <c r="AO1367" s="17">
        <v>0.174685913680309</v>
      </c>
      <c r="AP1367" s="17">
        <v>0.28654865950592701</v>
      </c>
      <c r="AQ1367" s="17">
        <v>0.28267902217947499</v>
      </c>
      <c r="AR1367" s="17"/>
      <c r="AS1367" s="17">
        <v>0.30641768882398801</v>
      </c>
      <c r="AT1367" s="17">
        <v>0.30573156028076198</v>
      </c>
      <c r="AU1367" s="17"/>
      <c r="AV1367" s="17">
        <v>0.315543387843638</v>
      </c>
      <c r="AW1367" s="17">
        <v>0.242943363339645</v>
      </c>
      <c r="AX1367" s="17">
        <v>0.36571301560575298</v>
      </c>
      <c r="AY1367" s="17"/>
      <c r="AZ1367" s="17">
        <v>1.4666197784206801E-2</v>
      </c>
      <c r="BA1367" s="17">
        <v>0.31976232912706098</v>
      </c>
      <c r="BB1367" s="17"/>
      <c r="BC1367" s="17">
        <v>0.35898508951056401</v>
      </c>
      <c r="BD1367" s="17">
        <v>0.27321184582208402</v>
      </c>
      <c r="BE1367" s="17"/>
      <c r="BF1367" s="17">
        <v>0.30644473858048799</v>
      </c>
      <c r="BG1367" s="17">
        <v>0.173291775902636</v>
      </c>
      <c r="BH1367" s="17"/>
      <c r="BI1367" s="17">
        <v>0.31477236746049703</v>
      </c>
      <c r="BJ1367" s="17">
        <v>0.30384657273187499</v>
      </c>
      <c r="BK1367" s="17"/>
      <c r="BL1367" s="17">
        <v>0.28662731330471097</v>
      </c>
      <c r="BM1367" s="17">
        <v>0.35868215345610499</v>
      </c>
      <c r="BN1367" s="17">
        <v>0.27051565898038099</v>
      </c>
      <c r="BO1367" s="17">
        <v>5.2750871965694501E-2</v>
      </c>
    </row>
    <row r="1368" spans="2:67" x14ac:dyDescent="0.35">
      <c r="B1368" t="s">
        <v>534</v>
      </c>
      <c r="C1368" s="17">
        <v>0.117687622024018</v>
      </c>
      <c r="D1368" s="17">
        <v>0.19980248359747299</v>
      </c>
      <c r="E1368" s="17">
        <v>8.85591477507469E-2</v>
      </c>
      <c r="F1368" s="17">
        <v>0.147975929298924</v>
      </c>
      <c r="G1368" s="17">
        <v>3.4247899300731001E-2</v>
      </c>
      <c r="H1368" s="17">
        <v>0.319107590323573</v>
      </c>
      <c r="I1368" s="17">
        <v>0.31097770085116699</v>
      </c>
      <c r="J1368" s="17">
        <v>1.35162458996494E-3</v>
      </c>
      <c r="K1368" s="17">
        <v>0</v>
      </c>
      <c r="L1368" s="17">
        <v>9.3235287463158595E-2</v>
      </c>
      <c r="M1368" s="17">
        <v>0.15063650940076501</v>
      </c>
      <c r="N1368" s="17">
        <v>6.7954985515748398E-2</v>
      </c>
      <c r="O1368" s="17">
        <v>0</v>
      </c>
      <c r="P1368" s="17">
        <v>9.9901146071958796E-2</v>
      </c>
      <c r="Q1368" s="17">
        <v>0.22855333420194801</v>
      </c>
      <c r="R1368" s="17">
        <v>8.8654078282080495E-2</v>
      </c>
      <c r="S1368" s="17">
        <v>0</v>
      </c>
      <c r="T1368" s="17"/>
      <c r="U1368" s="17">
        <v>0.122458474283325</v>
      </c>
      <c r="V1368" s="17">
        <v>9.7485387681788702E-2</v>
      </c>
      <c r="W1368" s="17">
        <v>7.8966364994963706E-2</v>
      </c>
      <c r="X1368" s="17">
        <v>5.5390915337029799E-2</v>
      </c>
      <c r="Y1368" s="17"/>
      <c r="Z1368" s="17">
        <v>0.116321721080875</v>
      </c>
      <c r="AA1368" s="17">
        <v>0.105504694133487</v>
      </c>
      <c r="AB1368" s="17">
        <v>0.115585044714233</v>
      </c>
      <c r="AC1368" s="17">
        <v>0.209147506977723</v>
      </c>
      <c r="AD1368" s="17">
        <v>6.5539247014827096E-3</v>
      </c>
      <c r="AE1368" s="17">
        <v>0.24435818486636099</v>
      </c>
      <c r="AF1368" s="17">
        <v>5.2587473744269302E-2</v>
      </c>
      <c r="AG1368" s="17">
        <v>0.19007011926129999</v>
      </c>
      <c r="AH1368" s="17">
        <v>4.77465531681939E-2</v>
      </c>
      <c r="AI1368" s="17">
        <v>3.6547042265380601E-2</v>
      </c>
      <c r="AJ1368" s="17"/>
      <c r="AK1368" s="17">
        <v>0.14804284510097199</v>
      </c>
      <c r="AL1368" s="17">
        <v>6.2215504048333002E-2</v>
      </c>
      <c r="AM1368" s="17">
        <v>0.25265369671378302</v>
      </c>
      <c r="AN1368" s="17">
        <v>0.104652571368754</v>
      </c>
      <c r="AO1368" s="17">
        <v>0.16822766817798099</v>
      </c>
      <c r="AP1368" s="17">
        <v>0.141790470795601</v>
      </c>
      <c r="AQ1368" s="17">
        <v>6.2095977407177497E-2</v>
      </c>
      <c r="AR1368" s="17"/>
      <c r="AS1368" s="17">
        <v>7.1454426829863998E-2</v>
      </c>
      <c r="AT1368" s="17">
        <v>0.13490803641726201</v>
      </c>
      <c r="AU1368" s="17"/>
      <c r="AV1368" s="17">
        <v>0.13354514905275</v>
      </c>
      <c r="AW1368" s="17">
        <v>3.2020923878740198E-2</v>
      </c>
      <c r="AX1368" s="17">
        <v>5.7861035352775599E-2</v>
      </c>
      <c r="AY1368" s="17"/>
      <c r="AZ1368" s="17">
        <v>6.5050715086966701E-3</v>
      </c>
      <c r="BA1368" s="17">
        <v>0.12297265400453999</v>
      </c>
      <c r="BB1368" s="17"/>
      <c r="BC1368" s="17">
        <v>0.11584755419347</v>
      </c>
      <c r="BD1368" s="17">
        <v>0.118821674153853</v>
      </c>
      <c r="BE1368" s="17"/>
      <c r="BF1368" s="17">
        <v>0.11793515015422799</v>
      </c>
      <c r="BG1368" s="17">
        <v>5.5390915337029799E-2</v>
      </c>
      <c r="BH1368" s="17"/>
      <c r="BI1368" s="17">
        <v>6.9708084995226405E-2</v>
      </c>
      <c r="BJ1368" s="17">
        <v>0.128910587603598</v>
      </c>
      <c r="BK1368" s="17"/>
      <c r="BL1368" s="17">
        <v>0.113364911914115</v>
      </c>
      <c r="BM1368" s="17">
        <v>0.15905797227732801</v>
      </c>
      <c r="BN1368" s="17">
        <v>3.3831260647234102E-2</v>
      </c>
      <c r="BO1368" s="17">
        <v>8.0625949833358298E-4</v>
      </c>
    </row>
    <row r="1369" spans="2:67" x14ac:dyDescent="0.35">
      <c r="B1369" t="s">
        <v>535</v>
      </c>
      <c r="C1369" s="17">
        <v>0.19093088191111199</v>
      </c>
      <c r="D1369" s="17">
        <v>0.14424834969920799</v>
      </c>
      <c r="E1369" s="17">
        <v>0.19230258254388</v>
      </c>
      <c r="F1369" s="17">
        <v>0.174461305197083</v>
      </c>
      <c r="G1369" s="17">
        <v>0.20488094156654699</v>
      </c>
      <c r="H1369" s="17">
        <v>0</v>
      </c>
      <c r="I1369" s="17">
        <v>9.6317610208998903E-3</v>
      </c>
      <c r="J1369" s="17">
        <v>0.35732951700505899</v>
      </c>
      <c r="K1369" s="17">
        <v>0.42710743614826402</v>
      </c>
      <c r="L1369" s="17">
        <v>0.29579347489562302</v>
      </c>
      <c r="M1369" s="17">
        <v>0.16898766464141701</v>
      </c>
      <c r="N1369" s="17">
        <v>8.3773901439215995E-2</v>
      </c>
      <c r="O1369" s="17">
        <v>0</v>
      </c>
      <c r="P1369" s="17">
        <v>0.196495350229485</v>
      </c>
      <c r="Q1369" s="17">
        <v>0.19865933290001</v>
      </c>
      <c r="R1369" s="17">
        <v>0.17213966074268799</v>
      </c>
      <c r="S1369" s="17">
        <v>0.14925077086791599</v>
      </c>
      <c r="T1369" s="17"/>
      <c r="U1369" s="17">
        <v>0.21586449174844699</v>
      </c>
      <c r="V1369" s="17">
        <v>6.9567384977110902E-2</v>
      </c>
      <c r="W1369" s="17">
        <v>6.19880658497367E-2</v>
      </c>
      <c r="X1369" s="17">
        <v>2.9837823186411899E-2</v>
      </c>
      <c r="Y1369" s="17"/>
      <c r="Z1369" s="17">
        <v>0.200096166180638</v>
      </c>
      <c r="AA1369" s="17">
        <v>0.19013689555135499</v>
      </c>
      <c r="AB1369" s="17">
        <v>0.27577461784110502</v>
      </c>
      <c r="AC1369" s="17">
        <v>0.12019462143089001</v>
      </c>
      <c r="AD1369" s="17">
        <v>0.13462157347915499</v>
      </c>
      <c r="AE1369" s="17">
        <v>8.6005950763755001E-2</v>
      </c>
      <c r="AF1369" s="17">
        <v>4.4301571638955704E-3</v>
      </c>
      <c r="AG1369" s="17">
        <v>2.88505509041024E-2</v>
      </c>
      <c r="AH1369" s="17">
        <v>5.9950201938646197E-2</v>
      </c>
      <c r="AI1369" s="17">
        <v>6.1271998071343599E-2</v>
      </c>
      <c r="AJ1369" s="17"/>
      <c r="AK1369" s="17">
        <v>0.241767373434189</v>
      </c>
      <c r="AL1369" s="17">
        <v>0.16462451395751401</v>
      </c>
      <c r="AM1369" s="17">
        <v>2.1100562844956101E-2</v>
      </c>
      <c r="AN1369" s="17">
        <v>0.22710348717096099</v>
      </c>
      <c r="AO1369" s="17">
        <v>8.89445546994347E-2</v>
      </c>
      <c r="AP1369" s="17">
        <v>0.101913904700243</v>
      </c>
      <c r="AQ1369" s="17">
        <v>0.18341840835381401</v>
      </c>
      <c r="AR1369" s="17"/>
      <c r="AS1369" s="17">
        <v>7.1642010632697803E-2</v>
      </c>
      <c r="AT1369" s="17">
        <v>0.23536224312874199</v>
      </c>
      <c r="AU1369" s="17"/>
      <c r="AV1369" s="17">
        <v>2.4130266733836899E-4</v>
      </c>
      <c r="AW1369" s="17">
        <v>0.106690418466238</v>
      </c>
      <c r="AX1369" s="17">
        <v>8.1988606972036193E-2</v>
      </c>
      <c r="AY1369" s="17"/>
      <c r="AZ1369" s="17">
        <v>6.9295186215943702E-2</v>
      </c>
      <c r="BA1369" s="17">
        <v>0.196712801274739</v>
      </c>
      <c r="BB1369" s="17"/>
      <c r="BC1369" s="17">
        <v>0.12709214833492999</v>
      </c>
      <c r="BD1369" s="17">
        <v>0.23027532920600599</v>
      </c>
      <c r="BE1369" s="17"/>
      <c r="BF1369" s="17">
        <v>0.191570964922503</v>
      </c>
      <c r="BG1369" s="17">
        <v>2.9837823186411899E-2</v>
      </c>
      <c r="BH1369" s="17"/>
      <c r="BI1369" s="17">
        <v>9.98472839155604E-2</v>
      </c>
      <c r="BJ1369" s="17">
        <v>0.21223638314083401</v>
      </c>
      <c r="BK1369" s="17"/>
      <c r="BL1369" s="17">
        <v>0.28557664578002301</v>
      </c>
      <c r="BM1369" s="17">
        <v>0.14827039689464799</v>
      </c>
      <c r="BN1369" s="17">
        <v>2.7656334047514001E-2</v>
      </c>
      <c r="BO1369" s="17">
        <v>0</v>
      </c>
    </row>
    <row r="1370" spans="2:67" x14ac:dyDescent="0.35">
      <c r="B1370" t="s">
        <v>111</v>
      </c>
      <c r="C1370" s="17">
        <v>1.22793183664922E-2</v>
      </c>
      <c r="D1370" s="17">
        <v>6.6129183051665097E-2</v>
      </c>
      <c r="E1370" s="17">
        <v>5.0324613780262402E-5</v>
      </c>
      <c r="F1370" s="17">
        <v>0</v>
      </c>
      <c r="G1370" s="17">
        <v>0</v>
      </c>
      <c r="H1370" s="17">
        <v>0</v>
      </c>
      <c r="I1370" s="17">
        <v>0</v>
      </c>
      <c r="J1370" s="17">
        <v>8.18845177951639E-5</v>
      </c>
      <c r="K1370" s="17">
        <v>0</v>
      </c>
      <c r="L1370" s="17">
        <v>0</v>
      </c>
      <c r="M1370" s="17">
        <v>1.63409971185156E-2</v>
      </c>
      <c r="N1370" s="17">
        <v>0</v>
      </c>
      <c r="O1370" s="17">
        <v>0</v>
      </c>
      <c r="P1370" s="17">
        <v>0</v>
      </c>
      <c r="Q1370" s="17">
        <v>0</v>
      </c>
      <c r="R1370" s="17">
        <v>1.78144466517421E-4</v>
      </c>
      <c r="S1370" s="17">
        <v>0</v>
      </c>
      <c r="T1370" s="17"/>
      <c r="U1370" s="17">
        <v>1.47368226349665E-2</v>
      </c>
      <c r="V1370" s="17">
        <v>0</v>
      </c>
      <c r="W1370" s="17">
        <v>0</v>
      </c>
      <c r="X1370" s="17">
        <v>5.4720246295841901E-3</v>
      </c>
      <c r="Y1370" s="17"/>
      <c r="Z1370" s="17">
        <v>2.9841391236608301E-2</v>
      </c>
      <c r="AA1370" s="17">
        <v>0</v>
      </c>
      <c r="AB1370" s="17">
        <v>0</v>
      </c>
      <c r="AC1370" s="17">
        <v>0</v>
      </c>
      <c r="AD1370" s="17">
        <v>0</v>
      </c>
      <c r="AE1370" s="17">
        <v>0</v>
      </c>
      <c r="AF1370" s="17">
        <v>0</v>
      </c>
      <c r="AG1370" s="17">
        <v>0</v>
      </c>
      <c r="AH1370" s="17">
        <v>0</v>
      </c>
      <c r="AI1370" s="17">
        <v>1.8146422785234599E-3</v>
      </c>
      <c r="AJ1370" s="17"/>
      <c r="AK1370" s="17">
        <v>1.31424554618701E-2</v>
      </c>
      <c r="AL1370" s="17">
        <v>5.7488333730687998E-5</v>
      </c>
      <c r="AM1370" s="17">
        <v>0</v>
      </c>
      <c r="AN1370" s="17">
        <v>1.8735116449021101E-2</v>
      </c>
      <c r="AO1370" s="17">
        <v>0</v>
      </c>
      <c r="AP1370" s="17">
        <v>0</v>
      </c>
      <c r="AQ1370" s="17">
        <v>3.7337298482918002E-2</v>
      </c>
      <c r="AR1370" s="17"/>
      <c r="AS1370" s="17">
        <v>2.38755487072817E-5</v>
      </c>
      <c r="AT1370" s="17">
        <v>1.6844086235308101E-2</v>
      </c>
      <c r="AU1370" s="17"/>
      <c r="AV1370" s="17">
        <v>0</v>
      </c>
      <c r="AW1370" s="17">
        <v>0</v>
      </c>
      <c r="AX1370" s="17">
        <v>6.1161125784731405E-5</v>
      </c>
      <c r="AY1370" s="17"/>
      <c r="AZ1370" s="17">
        <v>0</v>
      </c>
      <c r="BA1370" s="17">
        <v>1.2863012390105901E-2</v>
      </c>
      <c r="BB1370" s="17"/>
      <c r="BC1370" s="17">
        <v>4.0621191388833502E-5</v>
      </c>
      <c r="BD1370" s="17">
        <v>1.9822149324900801E-2</v>
      </c>
      <c r="BE1370" s="17"/>
      <c r="BF1370" s="17">
        <v>1.23063662921387E-2</v>
      </c>
      <c r="BG1370" s="17">
        <v>5.4720246295841901E-3</v>
      </c>
      <c r="BH1370" s="17"/>
      <c r="BI1370" s="17">
        <v>0</v>
      </c>
      <c r="BJ1370" s="17">
        <v>1.51515921711592E-2</v>
      </c>
      <c r="BK1370" s="17"/>
      <c r="BL1370" s="17">
        <v>2.7008408936178101E-2</v>
      </c>
      <c r="BM1370" s="17">
        <v>0</v>
      </c>
      <c r="BN1370" s="17">
        <v>4.9470530352871597E-5</v>
      </c>
      <c r="BO1370" s="17">
        <v>0</v>
      </c>
    </row>
    <row r="1371" spans="2:67" x14ac:dyDescent="0.35">
      <c r="B1371" t="s">
        <v>630</v>
      </c>
      <c r="C1371" s="17">
        <v>0.37318441181137502</v>
      </c>
      <c r="D1371" s="17">
        <v>0.34780162550666299</v>
      </c>
      <c r="E1371" s="17">
        <v>0.36158328210754398</v>
      </c>
      <c r="F1371" s="17">
        <v>0.36725203912967302</v>
      </c>
      <c r="G1371" s="17">
        <v>0.552362890243422</v>
      </c>
      <c r="H1371" s="17">
        <v>4.2677229029280499E-2</v>
      </c>
      <c r="I1371" s="17">
        <v>0.576334630468889</v>
      </c>
      <c r="J1371" s="17">
        <v>0.34596985305753403</v>
      </c>
      <c r="K1371" s="17">
        <v>0.57112453837683996</v>
      </c>
      <c r="L1371" s="17">
        <v>0.33686228148618602</v>
      </c>
      <c r="M1371" s="17">
        <v>0.31517468905395701</v>
      </c>
      <c r="N1371" s="17">
        <v>0.45563514603029998</v>
      </c>
      <c r="O1371" s="17">
        <v>0.99800857396456599</v>
      </c>
      <c r="P1371" s="17">
        <v>0.37747494297109202</v>
      </c>
      <c r="Q1371" s="17">
        <v>0.53929418921394401</v>
      </c>
      <c r="R1371" s="17">
        <v>0.48028419199513001</v>
      </c>
      <c r="S1371" s="17">
        <v>8.2418315564638703E-2</v>
      </c>
      <c r="T1371" s="17"/>
      <c r="U1371" s="17">
        <v>0.33458508814146298</v>
      </c>
      <c r="V1371" s="17">
        <v>0.55338062480792005</v>
      </c>
      <c r="W1371" s="17">
        <v>0.60248780136830704</v>
      </c>
      <c r="X1371" s="17">
        <v>0.736007460944338</v>
      </c>
      <c r="Y1371" s="17"/>
      <c r="Z1371" s="17">
        <v>0.30232958545435401</v>
      </c>
      <c r="AA1371" s="17">
        <v>0.48861763409030101</v>
      </c>
      <c r="AB1371" s="17">
        <v>0.386168607661449</v>
      </c>
      <c r="AC1371" s="17">
        <v>0.29819613372190101</v>
      </c>
      <c r="AD1371" s="17">
        <v>0.453465684268332</v>
      </c>
      <c r="AE1371" s="17">
        <v>0.40419560256571102</v>
      </c>
      <c r="AF1371" s="17">
        <v>0.60193488671998996</v>
      </c>
      <c r="AG1371" s="17">
        <v>0.57423092679117504</v>
      </c>
      <c r="AH1371" s="17">
        <v>0.62176216407740503</v>
      </c>
      <c r="AI1371" s="17">
        <v>0.65144486469824403</v>
      </c>
      <c r="AJ1371" s="17"/>
      <c r="AK1371" s="17">
        <v>0.341535292210084</v>
      </c>
      <c r="AL1371" s="17">
        <v>0.30557310847807101</v>
      </c>
      <c r="AM1371" s="17">
        <v>0.50234547337851099</v>
      </c>
      <c r="AN1371" s="17">
        <v>0.30125510102727798</v>
      </c>
      <c r="AO1371" s="17">
        <v>0.56814186344227502</v>
      </c>
      <c r="AP1371" s="17">
        <v>0.46974696499822899</v>
      </c>
      <c r="AQ1371" s="17">
        <v>0.43446929357661601</v>
      </c>
      <c r="AR1371" s="17"/>
      <c r="AS1371" s="17">
        <v>0.55046199816474295</v>
      </c>
      <c r="AT1371" s="17">
        <v>0.30715407393792499</v>
      </c>
      <c r="AU1371" s="17"/>
      <c r="AV1371" s="17">
        <v>0.55067016043627404</v>
      </c>
      <c r="AW1371" s="17">
        <v>0.61834529431537699</v>
      </c>
      <c r="AX1371" s="17">
        <v>0.49437618094364999</v>
      </c>
      <c r="AY1371" s="17"/>
      <c r="AZ1371" s="17">
        <v>0.90953354449115298</v>
      </c>
      <c r="BA1371" s="17">
        <v>0.34768920320355501</v>
      </c>
      <c r="BB1371" s="17"/>
      <c r="BC1371" s="17">
        <v>0.39803458676964698</v>
      </c>
      <c r="BD1371" s="17">
        <v>0.35786900149315598</v>
      </c>
      <c r="BE1371" s="17"/>
      <c r="BF1371" s="17">
        <v>0.37174278005064199</v>
      </c>
      <c r="BG1371" s="17">
        <v>0.736007460944338</v>
      </c>
      <c r="BH1371" s="17"/>
      <c r="BI1371" s="17">
        <v>0.51567226362871599</v>
      </c>
      <c r="BJ1371" s="17">
        <v>0.33985486435253298</v>
      </c>
      <c r="BK1371" s="17"/>
      <c r="BL1371" s="17">
        <v>0.28742272006497299</v>
      </c>
      <c r="BM1371" s="17">
        <v>0.33398947737191897</v>
      </c>
      <c r="BN1371" s="17">
        <v>0.66794727579451696</v>
      </c>
      <c r="BO1371" s="17">
        <v>0.94644286853597204</v>
      </c>
    </row>
    <row r="1372" spans="2:67" x14ac:dyDescent="0.35">
      <c r="B1372" t="s">
        <v>631</v>
      </c>
      <c r="C1372" s="17">
        <v>0.30861850393513002</v>
      </c>
      <c r="D1372" s="17">
        <v>0.34405083329668101</v>
      </c>
      <c r="E1372" s="17">
        <v>0.28086173029462702</v>
      </c>
      <c r="F1372" s="17">
        <v>0.32243723449600697</v>
      </c>
      <c r="G1372" s="17">
        <v>0.23912884086727801</v>
      </c>
      <c r="H1372" s="17">
        <v>0.319107590323573</v>
      </c>
      <c r="I1372" s="17">
        <v>0.32060946187206701</v>
      </c>
      <c r="J1372" s="17">
        <v>0.35868114159502401</v>
      </c>
      <c r="K1372" s="17">
        <v>0.42710743614826402</v>
      </c>
      <c r="L1372" s="17">
        <v>0.38902876235878098</v>
      </c>
      <c r="M1372" s="17">
        <v>0.31962417404218202</v>
      </c>
      <c r="N1372" s="17">
        <v>0.151728886954964</v>
      </c>
      <c r="O1372" s="17">
        <v>0</v>
      </c>
      <c r="P1372" s="17">
        <v>0.29639649630144399</v>
      </c>
      <c r="Q1372" s="17">
        <v>0.42721266710195699</v>
      </c>
      <c r="R1372" s="17">
        <v>0.26079373902476799</v>
      </c>
      <c r="S1372" s="17">
        <v>0.14925077086791599</v>
      </c>
      <c r="T1372" s="17"/>
      <c r="U1372" s="17">
        <v>0.33832296603177198</v>
      </c>
      <c r="V1372" s="17">
        <v>0.16705277265890001</v>
      </c>
      <c r="W1372" s="17">
        <v>0.1409544308447</v>
      </c>
      <c r="X1372" s="17">
        <v>8.5228738523441705E-2</v>
      </c>
      <c r="Y1372" s="17"/>
      <c r="Z1372" s="17">
        <v>0.31641788726151299</v>
      </c>
      <c r="AA1372" s="17">
        <v>0.295641589684842</v>
      </c>
      <c r="AB1372" s="17">
        <v>0.39135966255533799</v>
      </c>
      <c r="AC1372" s="17">
        <v>0.32934212840861299</v>
      </c>
      <c r="AD1372" s="17">
        <v>0.14117549818063799</v>
      </c>
      <c r="AE1372" s="17">
        <v>0.33036413563011602</v>
      </c>
      <c r="AF1372" s="17">
        <v>5.70176309081648E-2</v>
      </c>
      <c r="AG1372" s="17">
        <v>0.21892067016540201</v>
      </c>
      <c r="AH1372" s="17">
        <v>0.10769675510684</v>
      </c>
      <c r="AI1372" s="17">
        <v>9.7819040336724297E-2</v>
      </c>
      <c r="AJ1372" s="17"/>
      <c r="AK1372" s="17">
        <v>0.38981021853516101</v>
      </c>
      <c r="AL1372" s="17">
        <v>0.22684001800584699</v>
      </c>
      <c r="AM1372" s="17">
        <v>0.273754259558739</v>
      </c>
      <c r="AN1372" s="17">
        <v>0.33175605853971502</v>
      </c>
      <c r="AO1372" s="17">
        <v>0.25717222287741598</v>
      </c>
      <c r="AP1372" s="17">
        <v>0.24370437549584401</v>
      </c>
      <c r="AQ1372" s="17">
        <v>0.24551438576099099</v>
      </c>
      <c r="AR1372" s="17"/>
      <c r="AS1372" s="17">
        <v>0.14309643746256201</v>
      </c>
      <c r="AT1372" s="17">
        <v>0.370270279546005</v>
      </c>
      <c r="AU1372" s="17"/>
      <c r="AV1372" s="17">
        <v>0.13378645172008799</v>
      </c>
      <c r="AW1372" s="17">
        <v>0.13871134234497801</v>
      </c>
      <c r="AX1372" s="17">
        <v>0.13984964232481201</v>
      </c>
      <c r="AY1372" s="17"/>
      <c r="AZ1372" s="17">
        <v>7.5800257724640399E-2</v>
      </c>
      <c r="BA1372" s="17">
        <v>0.319685455279279</v>
      </c>
      <c r="BB1372" s="17"/>
      <c r="BC1372" s="17">
        <v>0.2429397025284</v>
      </c>
      <c r="BD1372" s="17">
        <v>0.34909700335985899</v>
      </c>
      <c r="BE1372" s="17"/>
      <c r="BF1372" s="17">
        <v>0.30950611507673098</v>
      </c>
      <c r="BG1372" s="17">
        <v>8.5228738523441705E-2</v>
      </c>
      <c r="BH1372" s="17"/>
      <c r="BI1372" s="17">
        <v>0.16955536891078701</v>
      </c>
      <c r="BJ1372" s="17">
        <v>0.34114697074443201</v>
      </c>
      <c r="BK1372" s="17"/>
      <c r="BL1372" s="17">
        <v>0.39894155769413697</v>
      </c>
      <c r="BM1372" s="17">
        <v>0.30732836917197598</v>
      </c>
      <c r="BN1372" s="17">
        <v>6.1487594694748203E-2</v>
      </c>
      <c r="BO1372" s="17">
        <v>8.0625949833358298E-4</v>
      </c>
    </row>
    <row r="1373" spans="2:67" x14ac:dyDescent="0.35">
      <c r="B1373" t="s">
        <v>187</v>
      </c>
      <c r="C1373" s="17">
        <v>6.4565907876244305E-2</v>
      </c>
      <c r="D1373" s="17">
        <v>3.7507922099821499E-3</v>
      </c>
      <c r="E1373" s="17">
        <v>8.0721551812916806E-2</v>
      </c>
      <c r="F1373" s="17">
        <v>4.4814804633666001E-2</v>
      </c>
      <c r="G1373" s="17">
        <v>0.31323404937614502</v>
      </c>
      <c r="H1373" s="17">
        <v>-0.27643036129429299</v>
      </c>
      <c r="I1373" s="17">
        <v>0.25572516859682198</v>
      </c>
      <c r="J1373" s="17">
        <v>-1.27112885374898E-2</v>
      </c>
      <c r="K1373" s="17">
        <v>0.144017102228576</v>
      </c>
      <c r="L1373" s="17">
        <v>-5.2166480872595802E-2</v>
      </c>
      <c r="M1373" s="17">
        <v>-4.4494849882251702E-3</v>
      </c>
      <c r="N1373" s="17">
        <v>0.30390625907533497</v>
      </c>
      <c r="O1373" s="17">
        <v>0.99800857396456599</v>
      </c>
      <c r="P1373" s="17">
        <v>8.1078446669648002E-2</v>
      </c>
      <c r="Q1373" s="17">
        <v>0.11208152211198701</v>
      </c>
      <c r="R1373" s="17">
        <v>0.21949045297036099</v>
      </c>
      <c r="S1373" s="17">
        <v>-6.6832455303276805E-2</v>
      </c>
      <c r="T1373" s="17"/>
      <c r="U1373" s="17">
        <v>-3.7378778903086598E-3</v>
      </c>
      <c r="V1373" s="17">
        <v>0.38632785214901999</v>
      </c>
      <c r="W1373" s="17">
        <v>0.46153337052360699</v>
      </c>
      <c r="X1373" s="17">
        <v>0.65077872242089696</v>
      </c>
      <c r="Y1373" s="17"/>
      <c r="Z1373" s="17">
        <v>-1.40883018071589E-2</v>
      </c>
      <c r="AA1373" s="17">
        <v>0.19297604440545901</v>
      </c>
      <c r="AB1373" s="17">
        <v>-5.1910548938888202E-3</v>
      </c>
      <c r="AC1373" s="17">
        <v>-3.1145994686712399E-2</v>
      </c>
      <c r="AD1373" s="17">
        <v>0.31229018608769299</v>
      </c>
      <c r="AE1373" s="17">
        <v>7.3831466935594905E-2</v>
      </c>
      <c r="AF1373" s="17">
        <v>0.54491725581182504</v>
      </c>
      <c r="AG1373" s="17">
        <v>0.35531025662577198</v>
      </c>
      <c r="AH1373" s="17">
        <v>0.51406540897056496</v>
      </c>
      <c r="AI1373" s="17">
        <v>0.55362582436151997</v>
      </c>
      <c r="AJ1373" s="17"/>
      <c r="AK1373" s="17">
        <v>-4.8274926325077003E-2</v>
      </c>
      <c r="AL1373" s="17">
        <v>7.8733090472224501E-2</v>
      </c>
      <c r="AM1373" s="17">
        <v>0.22859121381977199</v>
      </c>
      <c r="AN1373" s="17">
        <v>-3.0500957512436901E-2</v>
      </c>
      <c r="AO1373" s="17">
        <v>0.31096964056485898</v>
      </c>
      <c r="AP1373" s="17">
        <v>0.22604258950238501</v>
      </c>
      <c r="AQ1373" s="17">
        <v>0.18895490781562499</v>
      </c>
      <c r="AR1373" s="17"/>
      <c r="AS1373" s="17">
        <v>0.40736556070218199</v>
      </c>
      <c r="AT1373" s="17">
        <v>-6.3116205608079498E-2</v>
      </c>
      <c r="AU1373" s="17"/>
      <c r="AV1373" s="17">
        <v>0.41688370871618602</v>
      </c>
      <c r="AW1373" s="17">
        <v>0.47963395197039899</v>
      </c>
      <c r="AX1373" s="17">
        <v>0.35452653861883798</v>
      </c>
      <c r="AY1373" s="17"/>
      <c r="AZ1373" s="17">
        <v>0.83373328676651204</v>
      </c>
      <c r="BA1373" s="17">
        <v>2.8003747924276099E-2</v>
      </c>
      <c r="BB1373" s="17"/>
      <c r="BC1373" s="17">
        <v>0.15509488424124701</v>
      </c>
      <c r="BD1373" s="17">
        <v>8.7719981332973207E-3</v>
      </c>
      <c r="BE1373" s="17"/>
      <c r="BF1373" s="17">
        <v>6.2236664973911303E-2</v>
      </c>
      <c r="BG1373" s="17">
        <v>0.65077872242089696</v>
      </c>
      <c r="BH1373" s="17"/>
      <c r="BI1373" s="17">
        <v>0.34611689471793</v>
      </c>
      <c r="BJ1373" s="17">
        <v>-1.29210639189886E-3</v>
      </c>
      <c r="BK1373" s="17"/>
      <c r="BL1373" s="17">
        <v>-0.11151883762916399</v>
      </c>
      <c r="BM1373" s="17">
        <v>2.66611081999426E-2</v>
      </c>
      <c r="BN1373" s="17">
        <v>0.606459681099769</v>
      </c>
      <c r="BO1373" s="17">
        <v>0.94563660903763802</v>
      </c>
    </row>
    <row r="1374" spans="2:67" x14ac:dyDescent="0.35">
      <c r="C1374" s="17"/>
      <c r="D1374" s="17"/>
      <c r="E1374" s="17"/>
      <c r="F1374" s="17"/>
      <c r="G1374" s="17"/>
      <c r="H1374" s="17"/>
      <c r="I1374" s="17"/>
      <c r="J1374" s="17"/>
      <c r="K1374" s="17"/>
      <c r="L1374" s="17"/>
      <c r="M1374" s="17"/>
      <c r="N1374" s="17"/>
      <c r="O1374" s="17"/>
      <c r="P1374" s="17"/>
      <c r="Q1374" s="17"/>
      <c r="R1374" s="17"/>
      <c r="S1374" s="17"/>
      <c r="T1374" s="17"/>
      <c r="U1374" s="17"/>
      <c r="V1374" s="17"/>
      <c r="W1374" s="17"/>
      <c r="X1374" s="17"/>
      <c r="Y1374" s="17"/>
      <c r="Z1374" s="17"/>
      <c r="AA1374" s="17"/>
      <c r="AB1374" s="17"/>
      <c r="AC1374" s="17"/>
      <c r="AD1374" s="17"/>
      <c r="AE1374" s="17"/>
      <c r="AF1374" s="17"/>
      <c r="AG1374" s="17"/>
      <c r="AH1374" s="17"/>
      <c r="AI1374" s="17"/>
      <c r="AJ1374" s="17"/>
      <c r="AK1374" s="17"/>
      <c r="AL1374" s="17"/>
      <c r="AM1374" s="17"/>
      <c r="AN1374" s="17"/>
      <c r="AO1374" s="17"/>
      <c r="AP1374" s="17"/>
      <c r="AQ1374" s="17"/>
      <c r="AR1374" s="17"/>
      <c r="AS1374" s="17"/>
      <c r="AT1374" s="17"/>
      <c r="AU1374" s="17"/>
      <c r="AV1374" s="17"/>
      <c r="AW1374" s="17"/>
      <c r="AX1374" s="17"/>
      <c r="AY1374" s="17"/>
      <c r="AZ1374" s="17"/>
      <c r="BA1374" s="17"/>
      <c r="BB1374" s="17"/>
      <c r="BC1374" s="17"/>
      <c r="BD1374" s="17"/>
      <c r="BE1374" s="17"/>
      <c r="BF1374" s="17"/>
      <c r="BG1374" s="17"/>
      <c r="BH1374" s="17"/>
      <c r="BI1374" s="17"/>
      <c r="BJ1374" s="17"/>
      <c r="BK1374" s="17"/>
      <c r="BL1374" s="17"/>
      <c r="BM1374" s="17"/>
      <c r="BN1374" s="17"/>
      <c r="BO1374" s="17"/>
    </row>
    <row r="1375" spans="2:67" x14ac:dyDescent="0.35">
      <c r="B1375" s="6" t="s">
        <v>638</v>
      </c>
      <c r="C1375" s="17"/>
      <c r="D1375" s="17"/>
      <c r="E1375" s="17"/>
      <c r="F1375" s="17"/>
      <c r="G1375" s="17"/>
      <c r="H1375" s="17"/>
      <c r="I1375" s="17"/>
      <c r="J1375" s="17"/>
      <c r="K1375" s="17"/>
      <c r="L1375" s="17"/>
      <c r="M1375" s="17"/>
      <c r="N1375" s="17"/>
      <c r="O1375" s="17"/>
      <c r="P1375" s="17"/>
      <c r="Q1375" s="17"/>
      <c r="R1375" s="17"/>
      <c r="S1375" s="17"/>
      <c r="T1375" s="17"/>
      <c r="U1375" s="17"/>
      <c r="V1375" s="17"/>
      <c r="W1375" s="17"/>
      <c r="X1375" s="17"/>
      <c r="Y1375" s="17"/>
      <c r="Z1375" s="17"/>
      <c r="AA1375" s="17"/>
      <c r="AB1375" s="17"/>
      <c r="AC1375" s="17"/>
      <c r="AD1375" s="17"/>
      <c r="AE1375" s="17"/>
      <c r="AF1375" s="17"/>
      <c r="AG1375" s="17"/>
      <c r="AH1375" s="17"/>
      <c r="AI1375" s="17"/>
      <c r="AJ1375" s="17"/>
      <c r="AK1375" s="17"/>
      <c r="AL1375" s="17"/>
      <c r="AM1375" s="17"/>
      <c r="AN1375" s="17"/>
      <c r="AO1375" s="17"/>
      <c r="AP1375" s="17"/>
      <c r="AQ1375" s="17"/>
      <c r="AR1375" s="17"/>
      <c r="AS1375" s="17"/>
      <c r="AT1375" s="17"/>
      <c r="AU1375" s="17"/>
      <c r="AV1375" s="17"/>
      <c r="AW1375" s="17"/>
      <c r="AX1375" s="17"/>
      <c r="AY1375" s="17"/>
      <c r="AZ1375" s="17"/>
      <c r="BA1375" s="17"/>
      <c r="BB1375" s="17"/>
      <c r="BC1375" s="17"/>
      <c r="BD1375" s="17"/>
      <c r="BE1375" s="17"/>
      <c r="BF1375" s="17"/>
      <c r="BG1375" s="17"/>
      <c r="BH1375" s="17"/>
      <c r="BI1375" s="17"/>
      <c r="BJ1375" s="17"/>
      <c r="BK1375" s="17"/>
      <c r="BL1375" s="17"/>
      <c r="BM1375" s="17"/>
      <c r="BN1375" s="17"/>
      <c r="BO1375" s="17"/>
    </row>
    <row r="1376" spans="2:67" x14ac:dyDescent="0.35">
      <c r="B1376" s="24" t="s">
        <v>85</v>
      </c>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c r="AO1376" s="17"/>
      <c r="AP1376" s="17"/>
      <c r="AQ1376" s="17"/>
      <c r="AR1376" s="17"/>
      <c r="AS1376" s="17"/>
      <c r="AT1376" s="17"/>
      <c r="AU1376" s="17"/>
      <c r="AV1376" s="17"/>
      <c r="AW1376" s="17"/>
      <c r="AX1376" s="17"/>
      <c r="AY1376" s="17"/>
      <c r="AZ1376" s="17"/>
      <c r="BA1376" s="17"/>
      <c r="BB1376" s="17"/>
      <c r="BC1376" s="17"/>
      <c r="BD1376" s="17"/>
      <c r="BE1376" s="17"/>
      <c r="BF1376" s="17"/>
      <c r="BG1376" s="17"/>
      <c r="BH1376" s="17"/>
      <c r="BI1376" s="17"/>
      <c r="BJ1376" s="17"/>
      <c r="BK1376" s="17"/>
      <c r="BL1376" s="17"/>
      <c r="BM1376" s="17"/>
      <c r="BN1376" s="17"/>
      <c r="BO1376" s="17"/>
    </row>
    <row r="1377" spans="2:67" x14ac:dyDescent="0.35">
      <c r="B1377" t="s">
        <v>633</v>
      </c>
      <c r="C1377" s="17">
        <v>0.122564606552063</v>
      </c>
      <c r="D1377" s="17">
        <v>0.135932574188767</v>
      </c>
      <c r="E1377" s="17">
        <v>0.11410657480984999</v>
      </c>
      <c r="F1377" s="17">
        <v>7.51298539717761E-2</v>
      </c>
      <c r="G1377" s="17">
        <v>0.26052027399266198</v>
      </c>
      <c r="H1377" s="17">
        <v>0</v>
      </c>
      <c r="I1377" s="17">
        <v>0.32868434082723003</v>
      </c>
      <c r="J1377" s="17">
        <v>5.4663291054951199E-2</v>
      </c>
      <c r="K1377" s="17">
        <v>0.11748527550650401</v>
      </c>
      <c r="L1377" s="17">
        <v>7.7626237271235299E-2</v>
      </c>
      <c r="M1377" s="17">
        <v>5.9132367539989898E-2</v>
      </c>
      <c r="N1377" s="17">
        <v>0.24261031994078</v>
      </c>
      <c r="O1377" s="17">
        <v>0.48207072033514298</v>
      </c>
      <c r="P1377" s="17">
        <v>0.220815583583229</v>
      </c>
      <c r="Q1377" s="17">
        <v>0.202052886048837</v>
      </c>
      <c r="R1377" s="17">
        <v>0.17249594967572299</v>
      </c>
      <c r="S1377" s="17">
        <v>4.1054700646532903E-2</v>
      </c>
      <c r="T1377" s="17"/>
      <c r="U1377" s="17">
        <v>0.117193741468716</v>
      </c>
      <c r="V1377" s="17">
        <v>0.14011584266396601</v>
      </c>
      <c r="W1377" s="17">
        <v>0.180488383594954</v>
      </c>
      <c r="X1377" s="17">
        <v>0.30081951380277799</v>
      </c>
      <c r="Y1377" s="17"/>
      <c r="Z1377" s="17">
        <v>8.7759017331471595E-2</v>
      </c>
      <c r="AA1377" s="17">
        <v>0.197433451750015</v>
      </c>
      <c r="AB1377" s="17">
        <v>0.13003342609056101</v>
      </c>
      <c r="AC1377" s="17">
        <v>6.8990261999365393E-2</v>
      </c>
      <c r="AD1377" s="17">
        <v>8.8678642431823607E-2</v>
      </c>
      <c r="AE1377" s="17">
        <v>4.3404308248404799E-2</v>
      </c>
      <c r="AF1377" s="17">
        <v>0.27002149126893799</v>
      </c>
      <c r="AG1377" s="17">
        <v>0.23245893899102399</v>
      </c>
      <c r="AH1377" s="17">
        <v>0.12880011367130301</v>
      </c>
      <c r="AI1377" s="17">
        <v>0.36309388504073398</v>
      </c>
      <c r="AJ1377" s="17"/>
      <c r="AK1377" s="17">
        <v>0.112839891080354</v>
      </c>
      <c r="AL1377" s="17">
        <v>0.18245212917630901</v>
      </c>
      <c r="AM1377" s="17">
        <v>0.12511563119885599</v>
      </c>
      <c r="AN1377" s="17">
        <v>4.9556176654286202E-2</v>
      </c>
      <c r="AO1377" s="17">
        <v>0.24753820380539401</v>
      </c>
      <c r="AP1377" s="17">
        <v>0.15828126271653301</v>
      </c>
      <c r="AQ1377" s="17">
        <v>0.149879740362627</v>
      </c>
      <c r="AR1377" s="17"/>
      <c r="AS1377" s="17">
        <v>0.16887526408310299</v>
      </c>
      <c r="AT1377" s="17">
        <v>0.105315339869129</v>
      </c>
      <c r="AU1377" s="17"/>
      <c r="AV1377" s="17">
        <v>0.16620029017496399</v>
      </c>
      <c r="AW1377" s="17">
        <v>0.23614593917812601</v>
      </c>
      <c r="AX1377" s="17">
        <v>0.11224807854784701</v>
      </c>
      <c r="AY1377" s="17"/>
      <c r="AZ1377" s="17">
        <v>0.37667052815833102</v>
      </c>
      <c r="BA1377" s="17">
        <v>0.110485751408837</v>
      </c>
      <c r="BB1377" s="17"/>
      <c r="BC1377" s="17">
        <v>0.110031105437294</v>
      </c>
      <c r="BD1377" s="17">
        <v>0.13028912811454099</v>
      </c>
      <c r="BE1377" s="17"/>
      <c r="BF1377" s="17">
        <v>0.121856333093656</v>
      </c>
      <c r="BG1377" s="17">
        <v>0.30081951380277799</v>
      </c>
      <c r="BH1377" s="17"/>
      <c r="BI1377" s="17">
        <v>0.156302498099885</v>
      </c>
      <c r="BJ1377" s="17">
        <v>0.114672925660236</v>
      </c>
      <c r="BK1377" s="17"/>
      <c r="BL1377" s="17">
        <v>8.0826826339991803E-2</v>
      </c>
      <c r="BM1377" s="17">
        <v>0.116876463585098</v>
      </c>
      <c r="BN1377" s="17">
        <v>0.285516816335733</v>
      </c>
      <c r="BO1377" s="17">
        <v>0.15567750264454</v>
      </c>
    </row>
    <row r="1378" spans="2:67" x14ac:dyDescent="0.35">
      <c r="B1378" t="s">
        <v>634</v>
      </c>
      <c r="C1378" s="17">
        <v>0.27477854647532701</v>
      </c>
      <c r="D1378" s="17">
        <v>0.25529333012418198</v>
      </c>
      <c r="E1378" s="17">
        <v>0.28804025050170101</v>
      </c>
      <c r="F1378" s="17">
        <v>0.28827426500711201</v>
      </c>
      <c r="G1378" s="17">
        <v>0.24345793847015099</v>
      </c>
      <c r="H1378" s="17">
        <v>7.3133912459547798E-3</v>
      </c>
      <c r="I1378" s="17">
        <v>0.26815610075348401</v>
      </c>
      <c r="J1378" s="17">
        <v>0.37656198547153802</v>
      </c>
      <c r="K1378" s="17">
        <v>8.8401273744799004E-4</v>
      </c>
      <c r="L1378" s="17">
        <v>0.26826026110333101</v>
      </c>
      <c r="M1378" s="17">
        <v>0.33409834630516699</v>
      </c>
      <c r="N1378" s="17">
        <v>0.33449544844533102</v>
      </c>
      <c r="O1378" s="17">
        <v>3.4862846311996903E-2</v>
      </c>
      <c r="P1378" s="17">
        <v>0.13644743645294399</v>
      </c>
      <c r="Q1378" s="17">
        <v>0.340429267080602</v>
      </c>
      <c r="R1378" s="17">
        <v>0.20116169714451501</v>
      </c>
      <c r="S1378" s="17">
        <v>8.6281743591037893E-2</v>
      </c>
      <c r="T1378" s="17"/>
      <c r="U1378" s="17">
        <v>0.25310297759830103</v>
      </c>
      <c r="V1378" s="17">
        <v>0.370354940882547</v>
      </c>
      <c r="W1378" s="17">
        <v>0.44630280062708599</v>
      </c>
      <c r="X1378" s="17">
        <v>0.44550344226643201</v>
      </c>
      <c r="Y1378" s="17"/>
      <c r="Z1378" s="17">
        <v>0.24528171441851199</v>
      </c>
      <c r="AA1378" s="17">
        <v>0.267829393344439</v>
      </c>
      <c r="AB1378" s="17">
        <v>0.28962421279191303</v>
      </c>
      <c r="AC1378" s="17">
        <v>0.30362608053822998</v>
      </c>
      <c r="AD1378" s="17">
        <v>0.37622083779701099</v>
      </c>
      <c r="AE1378" s="17">
        <v>0.33626104664798001</v>
      </c>
      <c r="AF1378" s="17">
        <v>0.29589477554299798</v>
      </c>
      <c r="AG1378" s="17">
        <v>0.23821811723515501</v>
      </c>
      <c r="AH1378" s="17">
        <v>0.520152743062816</v>
      </c>
      <c r="AI1378" s="17">
        <v>0.32964315812483103</v>
      </c>
      <c r="AJ1378" s="17"/>
      <c r="AK1378" s="17">
        <v>0.249516417724719</v>
      </c>
      <c r="AL1378" s="17">
        <v>0.23771712415525401</v>
      </c>
      <c r="AM1378" s="17">
        <v>0.30274677937772998</v>
      </c>
      <c r="AN1378" s="17">
        <v>0.22515695983896999</v>
      </c>
      <c r="AO1378" s="17">
        <v>0.36640099667912102</v>
      </c>
      <c r="AP1378" s="17">
        <v>0.42339324031126602</v>
      </c>
      <c r="AQ1378" s="17">
        <v>0.39461898219915398</v>
      </c>
      <c r="AR1378" s="17"/>
      <c r="AS1378" s="17">
        <v>0.33374897771265399</v>
      </c>
      <c r="AT1378" s="17">
        <v>0.25281391135567899</v>
      </c>
      <c r="AU1378" s="17"/>
      <c r="AV1378" s="17">
        <v>0.28664322063731101</v>
      </c>
      <c r="AW1378" s="17">
        <v>0.29684196372074401</v>
      </c>
      <c r="AX1378" s="17">
        <v>0.39376342951427001</v>
      </c>
      <c r="AY1378" s="17"/>
      <c r="AZ1378" s="17">
        <v>0.298817710745578</v>
      </c>
      <c r="BA1378" s="17">
        <v>0.27363585140884</v>
      </c>
      <c r="BB1378" s="17"/>
      <c r="BC1378" s="17">
        <v>0.32597072090588902</v>
      </c>
      <c r="BD1378" s="17">
        <v>0.24322829953330899</v>
      </c>
      <c r="BE1378" s="17"/>
      <c r="BF1378" s="17">
        <v>0.27410019257055601</v>
      </c>
      <c r="BG1378" s="17">
        <v>0.44550344226643201</v>
      </c>
      <c r="BH1378" s="17"/>
      <c r="BI1378" s="17">
        <v>0.31888179333537697</v>
      </c>
      <c r="BJ1378" s="17">
        <v>0.26446228975194402</v>
      </c>
      <c r="BK1378" s="17"/>
      <c r="BL1378" s="17">
        <v>0.191440620467492</v>
      </c>
      <c r="BM1378" s="17">
        <v>0.29232916896970701</v>
      </c>
      <c r="BN1378" s="17">
        <v>0.44814400227713302</v>
      </c>
      <c r="BO1378" s="17">
        <v>0.449888181696663</v>
      </c>
    </row>
    <row r="1379" spans="2:67" x14ac:dyDescent="0.35">
      <c r="B1379" t="s">
        <v>635</v>
      </c>
      <c r="C1379" s="17">
        <v>0.524221059550524</v>
      </c>
      <c r="D1379" s="17">
        <v>0.53653586085474503</v>
      </c>
      <c r="E1379" s="17">
        <v>0.56011242143617301</v>
      </c>
      <c r="F1379" s="17">
        <v>0.57828184745403999</v>
      </c>
      <c r="G1379" s="17">
        <v>0.35238198992659697</v>
      </c>
      <c r="H1379" s="17">
        <v>0.67357901843047197</v>
      </c>
      <c r="I1379" s="17">
        <v>0.394148941933399</v>
      </c>
      <c r="J1379" s="17">
        <v>0.47520431112393302</v>
      </c>
      <c r="K1379" s="17">
        <v>0.88163071175604801</v>
      </c>
      <c r="L1379" s="17">
        <v>0.42962898908782998</v>
      </c>
      <c r="M1379" s="17">
        <v>0.57342754298501997</v>
      </c>
      <c r="N1379" s="17">
        <v>0.261408986873708</v>
      </c>
      <c r="O1379" s="17">
        <v>0.48306643335285998</v>
      </c>
      <c r="P1379" s="17">
        <v>0.54263549176576997</v>
      </c>
      <c r="Q1379" s="17">
        <v>0.25885851397054999</v>
      </c>
      <c r="R1379" s="17">
        <v>0.53991623387538301</v>
      </c>
      <c r="S1379" s="17">
        <v>0.87266355576242904</v>
      </c>
      <c r="T1379" s="17"/>
      <c r="U1379" s="17">
        <v>0.545942122038091</v>
      </c>
      <c r="V1379" s="17">
        <v>0.43771829333136297</v>
      </c>
      <c r="W1379" s="17">
        <v>0.31682802858613202</v>
      </c>
      <c r="X1379" s="17">
        <v>0.214468926779327</v>
      </c>
      <c r="Y1379" s="17"/>
      <c r="Z1379" s="17">
        <v>0.55653287672615004</v>
      </c>
      <c r="AA1379" s="17">
        <v>0.52310796434032003</v>
      </c>
      <c r="AB1379" s="17">
        <v>0.54288101323327298</v>
      </c>
      <c r="AC1379" s="17">
        <v>0.49132412065339398</v>
      </c>
      <c r="AD1379" s="17">
        <v>0.53320873140414704</v>
      </c>
      <c r="AE1379" s="17">
        <v>0.50367694587956102</v>
      </c>
      <c r="AF1379" s="17">
        <v>0.42934818427700999</v>
      </c>
      <c r="AG1379" s="17">
        <v>0.51450657799154298</v>
      </c>
      <c r="AH1379" s="17">
        <v>0.32379969123375901</v>
      </c>
      <c r="AI1379" s="17">
        <v>0.28229821007031702</v>
      </c>
      <c r="AJ1379" s="17"/>
      <c r="AK1379" s="17">
        <v>0.49751399674706798</v>
      </c>
      <c r="AL1379" s="17">
        <v>0.50187379307199598</v>
      </c>
      <c r="AM1379" s="17">
        <v>0.55574019408780195</v>
      </c>
      <c r="AN1379" s="17">
        <v>0.66186371963669399</v>
      </c>
      <c r="AO1379" s="17">
        <v>0.38223566859262798</v>
      </c>
      <c r="AP1379" s="17">
        <v>0.35821255221526799</v>
      </c>
      <c r="AQ1379" s="17">
        <v>0.41808669945921301</v>
      </c>
      <c r="AR1379" s="17"/>
      <c r="AS1379" s="17">
        <v>0.456363155505837</v>
      </c>
      <c r="AT1379" s="17">
        <v>0.54949599939838201</v>
      </c>
      <c r="AU1379" s="17"/>
      <c r="AV1379" s="17">
        <v>0.51282653992410099</v>
      </c>
      <c r="AW1379" s="17">
        <v>0.46664783921028702</v>
      </c>
      <c r="AX1379" s="17">
        <v>0.41568630423709502</v>
      </c>
      <c r="AY1379" s="17"/>
      <c r="AZ1379" s="17">
        <v>0.32408037564761499</v>
      </c>
      <c r="BA1379" s="17">
        <v>0.53373469195172196</v>
      </c>
      <c r="BB1379" s="17"/>
      <c r="BC1379" s="17">
        <v>0.51209602437343105</v>
      </c>
      <c r="BD1379" s="17">
        <v>0.53169383948755999</v>
      </c>
      <c r="BE1379" s="17"/>
      <c r="BF1379" s="17">
        <v>0.52545182069876095</v>
      </c>
      <c r="BG1379" s="17">
        <v>0.214468926779327</v>
      </c>
      <c r="BH1379" s="17"/>
      <c r="BI1379" s="17">
        <v>0.47084178685759998</v>
      </c>
      <c r="BJ1379" s="17">
        <v>0.53670708541059498</v>
      </c>
      <c r="BK1379" s="17"/>
      <c r="BL1379" s="17">
        <v>0.62299869113781103</v>
      </c>
      <c r="BM1379" s="17">
        <v>0.51522508219742302</v>
      </c>
      <c r="BN1379" s="17">
        <v>0.25488093799900102</v>
      </c>
      <c r="BO1379" s="17">
        <v>0.39360270198213898</v>
      </c>
    </row>
    <row r="1380" spans="2:67" x14ac:dyDescent="0.35">
      <c r="B1380" t="s">
        <v>636</v>
      </c>
      <c r="C1380" s="17">
        <v>1.6423417351060701E-2</v>
      </c>
      <c r="D1380" s="17">
        <v>2.2179932996464001E-2</v>
      </c>
      <c r="E1380" s="17">
        <v>6.7384648003127904E-3</v>
      </c>
      <c r="F1380" s="17">
        <v>2.4039775206610801E-4</v>
      </c>
      <c r="G1380" s="17">
        <v>3.0620571977978302E-2</v>
      </c>
      <c r="H1380" s="17">
        <v>0.319107590323573</v>
      </c>
      <c r="I1380" s="17">
        <v>0</v>
      </c>
      <c r="J1380" s="17">
        <v>3.6454511809190099E-3</v>
      </c>
      <c r="K1380" s="17">
        <v>0</v>
      </c>
      <c r="L1380" s="17">
        <v>7.3359752422425206E-2</v>
      </c>
      <c r="M1380" s="17">
        <v>6.7644102503305897E-5</v>
      </c>
      <c r="N1380" s="17">
        <v>5.3295020326167897E-2</v>
      </c>
      <c r="O1380" s="17">
        <v>0</v>
      </c>
      <c r="P1380" s="17">
        <v>4.00684252196064E-4</v>
      </c>
      <c r="Q1380" s="17">
        <v>0</v>
      </c>
      <c r="R1380" s="17">
        <v>1.78144466517421E-4</v>
      </c>
      <c r="S1380" s="17">
        <v>0</v>
      </c>
      <c r="T1380" s="17"/>
      <c r="U1380" s="17">
        <v>1.3808257025598699E-2</v>
      </c>
      <c r="V1380" s="17">
        <v>3.1945839502225501E-2</v>
      </c>
      <c r="W1380" s="17">
        <v>1.29560258204001E-2</v>
      </c>
      <c r="X1380" s="17">
        <v>2.61848973372855E-2</v>
      </c>
      <c r="Y1380" s="17"/>
      <c r="Z1380" s="17">
        <v>2.20729945016498E-2</v>
      </c>
      <c r="AA1380" s="17">
        <v>1.1629190565225701E-2</v>
      </c>
      <c r="AB1380" s="17">
        <v>0</v>
      </c>
      <c r="AC1380" s="17">
        <v>3.4800140647683303E-2</v>
      </c>
      <c r="AD1380" s="17">
        <v>1.89178836701781E-3</v>
      </c>
      <c r="AE1380" s="17">
        <v>0</v>
      </c>
      <c r="AF1380" s="17">
        <v>4.7355489110540603E-3</v>
      </c>
      <c r="AG1380" s="17">
        <v>0</v>
      </c>
      <c r="AH1380" s="17">
        <v>2.72441581740057E-3</v>
      </c>
      <c r="AI1380" s="17">
        <v>1.6729308821673599E-2</v>
      </c>
      <c r="AJ1380" s="17"/>
      <c r="AK1380" s="17">
        <v>3.83165027586886E-2</v>
      </c>
      <c r="AL1380" s="17">
        <v>2.24102474760252E-2</v>
      </c>
      <c r="AM1380" s="17">
        <v>1.51319986570751E-2</v>
      </c>
      <c r="AN1380" s="17">
        <v>9.9614389158066904E-3</v>
      </c>
      <c r="AO1380" s="17">
        <v>2.71426353861288E-4</v>
      </c>
      <c r="AP1380" s="17">
        <v>1.6791767595185101E-4</v>
      </c>
      <c r="AQ1380" s="17">
        <v>0</v>
      </c>
      <c r="AR1380" s="17"/>
      <c r="AS1380" s="17">
        <v>9.8720179511572904E-3</v>
      </c>
      <c r="AT1380" s="17">
        <v>1.88636080419315E-2</v>
      </c>
      <c r="AU1380" s="17"/>
      <c r="AV1380" s="17">
        <v>3.1061376867137499E-2</v>
      </c>
      <c r="AW1380" s="17">
        <v>1.7320534306419701E-4</v>
      </c>
      <c r="AX1380" s="17">
        <v>1.18567341483358E-3</v>
      </c>
      <c r="AY1380" s="17"/>
      <c r="AZ1380" s="17">
        <v>2.7804046819383598E-4</v>
      </c>
      <c r="BA1380" s="17">
        <v>1.7190883403674501E-2</v>
      </c>
      <c r="BB1380" s="17"/>
      <c r="BC1380" s="17">
        <v>5.6194097616258896E-3</v>
      </c>
      <c r="BD1380" s="17">
        <v>2.3082034829254899E-2</v>
      </c>
      <c r="BE1380" s="17"/>
      <c r="BF1380" s="17">
        <v>1.6384631337841501E-2</v>
      </c>
      <c r="BG1380" s="17">
        <v>2.61848973372855E-2</v>
      </c>
      <c r="BH1380" s="17"/>
      <c r="BI1380" s="17">
        <v>5.2071811743143397E-2</v>
      </c>
      <c r="BJ1380" s="17">
        <v>8.0848478690425194E-3</v>
      </c>
      <c r="BK1380" s="17"/>
      <c r="BL1380" s="17">
        <v>2.0869858942953201E-3</v>
      </c>
      <c r="BM1380" s="17">
        <v>3.64562586332342E-2</v>
      </c>
      <c r="BN1380" s="17">
        <v>1.00078627196339E-2</v>
      </c>
      <c r="BO1380" s="17">
        <v>8.3161367665764597E-4</v>
      </c>
    </row>
    <row r="1381" spans="2:67" x14ac:dyDescent="0.35">
      <c r="B1381" t="s">
        <v>637</v>
      </c>
      <c r="C1381" s="17">
        <v>1.80840242347436E-2</v>
      </c>
      <c r="D1381" s="17">
        <v>0</v>
      </c>
      <c r="E1381" s="17">
        <v>5.0324613780262402E-5</v>
      </c>
      <c r="F1381" s="17">
        <v>5.8073635815005603E-2</v>
      </c>
      <c r="G1381" s="17">
        <v>0.11301922563261201</v>
      </c>
      <c r="H1381" s="17">
        <v>0</v>
      </c>
      <c r="I1381" s="17">
        <v>0</v>
      </c>
      <c r="J1381" s="17">
        <v>0</v>
      </c>
      <c r="K1381" s="17">
        <v>0</v>
      </c>
      <c r="L1381" s="17">
        <v>7.5562380057589196E-2</v>
      </c>
      <c r="M1381" s="17">
        <v>3.3822051251653003E-5</v>
      </c>
      <c r="N1381" s="17">
        <v>5.4895204087845401E-2</v>
      </c>
      <c r="O1381" s="17">
        <v>0</v>
      </c>
      <c r="P1381" s="17">
        <v>2.9062576622368701E-3</v>
      </c>
      <c r="Q1381" s="17">
        <v>0</v>
      </c>
      <c r="R1381" s="17">
        <v>8.6069830371343997E-2</v>
      </c>
      <c r="S1381" s="17">
        <v>0</v>
      </c>
      <c r="T1381" s="17"/>
      <c r="U1381" s="17">
        <v>2.1248947033567799E-2</v>
      </c>
      <c r="V1381" s="17">
        <v>0</v>
      </c>
      <c r="W1381" s="17">
        <v>1.8093447927127498E-2</v>
      </c>
      <c r="X1381" s="17">
        <v>4.0347419936534699E-3</v>
      </c>
      <c r="Y1381" s="17"/>
      <c r="Z1381" s="17">
        <v>2.79962160275927E-2</v>
      </c>
      <c r="AA1381" s="17">
        <v>0</v>
      </c>
      <c r="AB1381" s="17">
        <v>2.9639807741065598E-2</v>
      </c>
      <c r="AC1381" s="17">
        <v>1.0034172627930501E-3</v>
      </c>
      <c r="AD1381" s="17">
        <v>0</v>
      </c>
      <c r="AE1381" s="17">
        <v>8.6005950763755001E-2</v>
      </c>
      <c r="AF1381" s="17">
        <v>0</v>
      </c>
      <c r="AG1381" s="17">
        <v>1.4816365782278001E-2</v>
      </c>
      <c r="AH1381" s="17">
        <v>2.3665433286371301E-2</v>
      </c>
      <c r="AI1381" s="17">
        <v>1.9487786834507101E-3</v>
      </c>
      <c r="AJ1381" s="17"/>
      <c r="AK1381" s="17">
        <v>1.3206407508995001E-2</v>
      </c>
      <c r="AL1381" s="17">
        <v>2.7771433448403899E-2</v>
      </c>
      <c r="AM1381" s="17">
        <v>1.26539667853728E-3</v>
      </c>
      <c r="AN1381" s="17">
        <v>2.9915602344401201E-2</v>
      </c>
      <c r="AO1381" s="17">
        <v>0</v>
      </c>
      <c r="AP1381" s="17">
        <v>3.2365596291313602E-2</v>
      </c>
      <c r="AQ1381" s="17">
        <v>0</v>
      </c>
      <c r="AR1381" s="17"/>
      <c r="AS1381" s="17">
        <v>8.9608767040587605E-3</v>
      </c>
      <c r="AT1381" s="17">
        <v>2.1482110401822099E-2</v>
      </c>
      <c r="AU1381" s="17"/>
      <c r="AV1381" s="17">
        <v>0</v>
      </c>
      <c r="AW1381" s="17">
        <v>9.5526273889566497E-5</v>
      </c>
      <c r="AX1381" s="17">
        <v>2.2889070236243401E-2</v>
      </c>
      <c r="AY1381" s="17"/>
      <c r="AZ1381" s="17">
        <v>1.53344980282874E-4</v>
      </c>
      <c r="BA1381" s="17">
        <v>1.89363541449056E-2</v>
      </c>
      <c r="BB1381" s="17"/>
      <c r="BC1381" s="17">
        <v>8.4852486902418905E-3</v>
      </c>
      <c r="BD1381" s="17">
        <v>2.3999845200325401E-2</v>
      </c>
      <c r="BE1381" s="17"/>
      <c r="BF1381" s="17">
        <v>1.8139847291031401E-2</v>
      </c>
      <c r="BG1381" s="17">
        <v>4.0347419936534699E-3</v>
      </c>
      <c r="BH1381" s="17"/>
      <c r="BI1381" s="17">
        <v>4.2077538166517898E-4</v>
      </c>
      <c r="BJ1381" s="17">
        <v>2.2215661307079301E-2</v>
      </c>
      <c r="BK1381" s="17"/>
      <c r="BL1381" s="17">
        <v>2.73966395781788E-2</v>
      </c>
      <c r="BM1381" s="17">
        <v>1.45018207815466E-2</v>
      </c>
      <c r="BN1381" s="17">
        <v>5.3127338733186602E-5</v>
      </c>
      <c r="BO1381" s="17">
        <v>0</v>
      </c>
    </row>
    <row r="1382" spans="2:67" x14ac:dyDescent="0.35">
      <c r="B1382" t="s">
        <v>83</v>
      </c>
      <c r="C1382" s="17">
        <v>4.3928345836281399E-2</v>
      </c>
      <c r="D1382" s="17">
        <v>5.0058301835841999E-2</v>
      </c>
      <c r="E1382" s="17">
        <v>3.0951963838182699E-2</v>
      </c>
      <c r="F1382" s="17">
        <v>0</v>
      </c>
      <c r="G1382" s="17">
        <v>0</v>
      </c>
      <c r="H1382" s="17">
        <v>0</v>
      </c>
      <c r="I1382" s="17">
        <v>9.0106164858873797E-3</v>
      </c>
      <c r="J1382" s="17">
        <v>8.9924961168658502E-2</v>
      </c>
      <c r="K1382" s="17">
        <v>0</v>
      </c>
      <c r="L1382" s="17">
        <v>7.5562380057589196E-2</v>
      </c>
      <c r="M1382" s="17">
        <v>3.3240277016068201E-2</v>
      </c>
      <c r="N1382" s="17">
        <v>5.3295020326167897E-2</v>
      </c>
      <c r="O1382" s="17">
        <v>0</v>
      </c>
      <c r="P1382" s="17">
        <v>9.6794546283623897E-2</v>
      </c>
      <c r="Q1382" s="17">
        <v>0.19865933290001</v>
      </c>
      <c r="R1382" s="17">
        <v>1.78144466517421E-4</v>
      </c>
      <c r="S1382" s="17">
        <v>0</v>
      </c>
      <c r="T1382" s="17"/>
      <c r="U1382" s="17">
        <v>4.8703954835724497E-2</v>
      </c>
      <c r="V1382" s="17">
        <v>1.98650836198987E-2</v>
      </c>
      <c r="W1382" s="17">
        <v>2.5331313444299602E-2</v>
      </c>
      <c r="X1382" s="17">
        <v>8.9884778205234894E-3</v>
      </c>
      <c r="Y1382" s="17"/>
      <c r="Z1382" s="17">
        <v>6.03571809946232E-2</v>
      </c>
      <c r="AA1382" s="17">
        <v>0</v>
      </c>
      <c r="AB1382" s="17">
        <v>7.8215401431877205E-3</v>
      </c>
      <c r="AC1382" s="17">
        <v>0.10025597889853401</v>
      </c>
      <c r="AD1382" s="17">
        <v>0</v>
      </c>
      <c r="AE1382" s="17">
        <v>3.0651748460298799E-2</v>
      </c>
      <c r="AF1382" s="17">
        <v>0</v>
      </c>
      <c r="AG1382" s="17">
        <v>0</v>
      </c>
      <c r="AH1382" s="17">
        <v>8.5760292835008805E-4</v>
      </c>
      <c r="AI1382" s="17">
        <v>6.2866592589940597E-3</v>
      </c>
      <c r="AJ1382" s="17"/>
      <c r="AK1382" s="17">
        <v>8.8606784180175799E-2</v>
      </c>
      <c r="AL1382" s="17">
        <v>2.77752726720123E-2</v>
      </c>
      <c r="AM1382" s="17">
        <v>0</v>
      </c>
      <c r="AN1382" s="17">
        <v>2.3546102609841899E-2</v>
      </c>
      <c r="AO1382" s="17">
        <v>3.5537045689962399E-3</v>
      </c>
      <c r="AP1382" s="17">
        <v>2.7579430789667899E-2</v>
      </c>
      <c r="AQ1382" s="17">
        <v>3.7414577979005603E-2</v>
      </c>
      <c r="AR1382" s="17"/>
      <c r="AS1382" s="17">
        <v>2.2179708043190499E-2</v>
      </c>
      <c r="AT1382" s="17">
        <v>5.2029030933056997E-2</v>
      </c>
      <c r="AU1382" s="17"/>
      <c r="AV1382" s="17">
        <v>3.2685723964866E-3</v>
      </c>
      <c r="AW1382" s="17">
        <v>9.5526273889566497E-5</v>
      </c>
      <c r="AX1382" s="17">
        <v>5.4227444049711498E-2</v>
      </c>
      <c r="AY1382" s="17"/>
      <c r="AZ1382" s="17">
        <v>0</v>
      </c>
      <c r="BA1382" s="17">
        <v>4.6016467682021597E-2</v>
      </c>
      <c r="BB1382" s="17"/>
      <c r="BC1382" s="17">
        <v>3.77974908315191E-2</v>
      </c>
      <c r="BD1382" s="17">
        <v>4.7706852835009E-2</v>
      </c>
      <c r="BE1382" s="17"/>
      <c r="BF1382" s="17">
        <v>4.40671750081537E-2</v>
      </c>
      <c r="BG1382" s="17">
        <v>8.9884778205234894E-3</v>
      </c>
      <c r="BH1382" s="17"/>
      <c r="BI1382" s="17">
        <v>1.4813345823288301E-3</v>
      </c>
      <c r="BJ1382" s="17">
        <v>5.3857190001103103E-2</v>
      </c>
      <c r="BK1382" s="17"/>
      <c r="BL1382" s="17">
        <v>7.5250236582230998E-2</v>
      </c>
      <c r="BM1382" s="17">
        <v>2.4611205832991201E-2</v>
      </c>
      <c r="BN1382" s="17">
        <v>1.39725332976542E-3</v>
      </c>
      <c r="BO1382" s="17">
        <v>0</v>
      </c>
    </row>
    <row r="1383" spans="2:67" x14ac:dyDescent="0.35">
      <c r="C1383" s="17"/>
      <c r="D1383" s="17"/>
      <c r="E1383" s="17"/>
      <c r="F1383" s="17"/>
      <c r="G1383" s="17"/>
      <c r="H1383" s="17"/>
      <c r="I1383" s="17"/>
      <c r="J1383" s="17"/>
      <c r="K1383" s="17"/>
      <c r="L1383" s="17"/>
      <c r="M1383" s="17"/>
      <c r="N1383" s="17"/>
      <c r="O1383" s="17"/>
      <c r="P1383" s="17"/>
      <c r="Q1383" s="17"/>
      <c r="R1383" s="17"/>
      <c r="S1383" s="17"/>
      <c r="T1383" s="17"/>
      <c r="U1383" s="17"/>
      <c r="V1383" s="17"/>
      <c r="W1383" s="17"/>
      <c r="X1383" s="17"/>
      <c r="Y1383" s="17"/>
      <c r="Z1383" s="17"/>
      <c r="AA1383" s="17"/>
      <c r="AB1383" s="17"/>
      <c r="AC1383" s="17"/>
      <c r="AD1383" s="17"/>
      <c r="AE1383" s="17"/>
      <c r="AF1383" s="17"/>
      <c r="AG1383" s="17"/>
      <c r="AH1383" s="17"/>
      <c r="AI1383" s="17"/>
      <c r="AJ1383" s="17"/>
      <c r="AK1383" s="17"/>
      <c r="AL1383" s="17"/>
      <c r="AM1383" s="17"/>
      <c r="AN1383" s="17"/>
      <c r="AO1383" s="17"/>
      <c r="AP1383" s="17"/>
      <c r="AQ1383" s="17"/>
      <c r="AR1383" s="17"/>
      <c r="AS1383" s="17"/>
      <c r="AT1383" s="17"/>
      <c r="AU1383" s="17"/>
      <c r="AV1383" s="17"/>
      <c r="AW1383" s="17"/>
      <c r="AX1383" s="17"/>
      <c r="AY1383" s="17"/>
      <c r="AZ1383" s="17"/>
      <c r="BA1383" s="17"/>
      <c r="BB1383" s="17"/>
      <c r="BC1383" s="17"/>
      <c r="BD1383" s="17"/>
      <c r="BE1383" s="17"/>
      <c r="BF1383" s="17"/>
      <c r="BG1383" s="17"/>
      <c r="BH1383" s="17"/>
      <c r="BI1383" s="17"/>
      <c r="BJ1383" s="17"/>
      <c r="BK1383" s="17"/>
      <c r="BL1383" s="17"/>
      <c r="BM1383" s="17"/>
      <c r="BN1383" s="17"/>
      <c r="BO1383" s="17"/>
    </row>
    <row r="1384" spans="2:67" x14ac:dyDescent="0.35">
      <c r="B1384" s="6" t="s">
        <v>639</v>
      </c>
      <c r="C1384" s="17"/>
      <c r="D1384" s="17"/>
      <c r="E1384" s="17"/>
      <c r="F1384" s="17"/>
      <c r="G1384" s="17"/>
      <c r="H1384" s="17"/>
      <c r="I1384" s="17"/>
      <c r="J1384" s="17"/>
      <c r="K1384" s="17"/>
      <c r="L1384" s="17"/>
      <c r="M1384" s="17"/>
      <c r="N1384" s="17"/>
      <c r="O1384" s="17"/>
      <c r="P1384" s="17"/>
      <c r="Q1384" s="17"/>
      <c r="R1384" s="17"/>
      <c r="S1384" s="17"/>
      <c r="T1384" s="17"/>
      <c r="U1384" s="17"/>
      <c r="V1384" s="17"/>
      <c r="W1384" s="17"/>
      <c r="X1384" s="17"/>
      <c r="Y1384" s="17"/>
      <c r="Z1384" s="17"/>
      <c r="AA1384" s="17"/>
      <c r="AB1384" s="17"/>
      <c r="AC1384" s="17"/>
      <c r="AD1384" s="17"/>
      <c r="AE1384" s="17"/>
      <c r="AF1384" s="17"/>
      <c r="AG1384" s="17"/>
      <c r="AH1384" s="17"/>
      <c r="AI1384" s="17"/>
      <c r="AJ1384" s="17"/>
      <c r="AK1384" s="17"/>
      <c r="AL1384" s="17"/>
      <c r="AM1384" s="17"/>
      <c r="AN1384" s="17"/>
      <c r="AO1384" s="17"/>
      <c r="AP1384" s="17"/>
      <c r="AQ1384" s="17"/>
      <c r="AR1384" s="17"/>
      <c r="AS1384" s="17"/>
      <c r="AT1384" s="17"/>
      <c r="AU1384" s="17"/>
      <c r="AV1384" s="17"/>
      <c r="AW1384" s="17"/>
      <c r="AX1384" s="17"/>
      <c r="AY1384" s="17"/>
      <c r="AZ1384" s="17"/>
      <c r="BA1384" s="17"/>
      <c r="BB1384" s="17"/>
      <c r="BC1384" s="17"/>
      <c r="BD1384" s="17"/>
      <c r="BE1384" s="17"/>
      <c r="BF1384" s="17"/>
      <c r="BG1384" s="17"/>
      <c r="BH1384" s="17"/>
      <c r="BI1384" s="17"/>
      <c r="BJ1384" s="17"/>
      <c r="BK1384" s="17"/>
      <c r="BL1384" s="17"/>
      <c r="BM1384" s="17"/>
      <c r="BN1384" s="17"/>
      <c r="BO1384" s="17"/>
    </row>
    <row r="1385" spans="2:67" x14ac:dyDescent="0.35">
      <c r="B1385" s="24" t="s">
        <v>85</v>
      </c>
      <c r="C1385" s="17"/>
      <c r="D1385" s="17"/>
      <c r="E1385" s="17"/>
      <c r="F1385" s="17"/>
      <c r="G1385" s="17"/>
      <c r="H1385" s="17"/>
      <c r="I1385" s="17"/>
      <c r="J1385" s="17"/>
      <c r="K1385" s="17"/>
      <c r="L1385" s="17"/>
      <c r="M1385" s="17"/>
      <c r="N1385" s="17"/>
      <c r="O1385" s="17"/>
      <c r="P1385" s="17"/>
      <c r="Q1385" s="17"/>
      <c r="R1385" s="17"/>
      <c r="S1385" s="17"/>
      <c r="T1385" s="17"/>
      <c r="U1385" s="17"/>
      <c r="V1385" s="17"/>
      <c r="W1385" s="17"/>
      <c r="X1385" s="17"/>
      <c r="Y1385" s="17"/>
      <c r="Z1385" s="17"/>
      <c r="AA1385" s="17"/>
      <c r="AB1385" s="17"/>
      <c r="AC1385" s="17"/>
      <c r="AD1385" s="17"/>
      <c r="AE1385" s="17"/>
      <c r="AF1385" s="17"/>
      <c r="AG1385" s="17"/>
      <c r="AH1385" s="17"/>
      <c r="AI1385" s="17"/>
      <c r="AJ1385" s="17"/>
      <c r="AK1385" s="17"/>
      <c r="AL1385" s="17"/>
      <c r="AM1385" s="17"/>
      <c r="AN1385" s="17"/>
      <c r="AO1385" s="17"/>
      <c r="AP1385" s="17"/>
      <c r="AQ1385" s="17"/>
      <c r="AR1385" s="17"/>
      <c r="AS1385" s="17"/>
      <c r="AT1385" s="17"/>
      <c r="AU1385" s="17"/>
      <c r="AV1385" s="17"/>
      <c r="AW1385" s="17"/>
      <c r="AX1385" s="17"/>
      <c r="AY1385" s="17"/>
      <c r="AZ1385" s="17"/>
      <c r="BA1385" s="17"/>
      <c r="BB1385" s="17"/>
      <c r="BC1385" s="17"/>
      <c r="BD1385" s="17"/>
      <c r="BE1385" s="17"/>
      <c r="BF1385" s="17"/>
      <c r="BG1385" s="17"/>
      <c r="BH1385" s="17"/>
      <c r="BI1385" s="17"/>
      <c r="BJ1385" s="17"/>
      <c r="BK1385" s="17"/>
      <c r="BL1385" s="17"/>
      <c r="BM1385" s="17"/>
      <c r="BN1385" s="17"/>
      <c r="BO1385" s="17"/>
    </row>
    <row r="1386" spans="2:67" x14ac:dyDescent="0.35">
      <c r="B1386" t="s">
        <v>56</v>
      </c>
      <c r="C1386" s="17">
        <v>0.35879282079794</v>
      </c>
      <c r="D1386" s="17">
        <v>0.29828388566771302</v>
      </c>
      <c r="E1386" s="17">
        <v>0.34478362497319598</v>
      </c>
      <c r="F1386" s="17">
        <v>0.43745218306636602</v>
      </c>
      <c r="G1386" s="17">
        <v>0.18853575545287299</v>
      </c>
      <c r="H1386" s="17">
        <v>0.35690922518888402</v>
      </c>
      <c r="I1386" s="17">
        <v>0.28399930712450899</v>
      </c>
      <c r="J1386" s="17">
        <v>0.21582761830952699</v>
      </c>
      <c r="K1386" s="17">
        <v>0.54547672439221595</v>
      </c>
      <c r="L1386" s="17">
        <v>0.41643627287879498</v>
      </c>
      <c r="M1386" s="17">
        <v>0.43721425383697698</v>
      </c>
      <c r="N1386" s="17">
        <v>0.30263700008450101</v>
      </c>
      <c r="O1386" s="17">
        <v>0.51593785362942302</v>
      </c>
      <c r="P1386" s="17">
        <v>0.34774287854507002</v>
      </c>
      <c r="Q1386" s="17">
        <v>0.53055265440078703</v>
      </c>
      <c r="R1386" s="17">
        <v>0.37053896550994903</v>
      </c>
      <c r="S1386" s="17">
        <v>0.27179704426436802</v>
      </c>
      <c r="T1386" s="17"/>
      <c r="U1386" s="17">
        <v>0.33741523764279002</v>
      </c>
      <c r="V1386" s="17">
        <v>0.46021397618005899</v>
      </c>
      <c r="W1386" s="17">
        <v>0.46729909888142701</v>
      </c>
      <c r="X1386" s="17">
        <v>0.60299356141201299</v>
      </c>
      <c r="Y1386" s="17"/>
      <c r="Z1386" s="17">
        <v>0.31223368935569201</v>
      </c>
      <c r="AA1386" s="17">
        <v>0.36468752733751097</v>
      </c>
      <c r="AB1386" s="17">
        <v>0.41930579245993399</v>
      </c>
      <c r="AC1386" s="17">
        <v>0.36919842363484301</v>
      </c>
      <c r="AD1386" s="17">
        <v>0.59182821433898902</v>
      </c>
      <c r="AE1386" s="17">
        <v>0.20182241874641699</v>
      </c>
      <c r="AF1386" s="17">
        <v>0.60710419774143898</v>
      </c>
      <c r="AG1386" s="17">
        <v>0.33675606230968202</v>
      </c>
      <c r="AH1386" s="17">
        <v>0.70775483817210405</v>
      </c>
      <c r="AI1386" s="17">
        <v>0.47114446592001002</v>
      </c>
      <c r="AJ1386" s="17"/>
      <c r="AK1386" s="17">
        <v>0.28566859239056303</v>
      </c>
      <c r="AL1386" s="17">
        <v>0.27711869261224098</v>
      </c>
      <c r="AM1386" s="17">
        <v>0.36568175023946398</v>
      </c>
      <c r="AN1386" s="17">
        <v>0.43564931312071897</v>
      </c>
      <c r="AO1386" s="17">
        <v>0.37459231375375801</v>
      </c>
      <c r="AP1386" s="17">
        <v>0.286844073798602</v>
      </c>
      <c r="AQ1386" s="17">
        <v>0.54881935323311903</v>
      </c>
      <c r="AR1386" s="17"/>
      <c r="AS1386" s="17">
        <v>0.54055406609430201</v>
      </c>
      <c r="AT1386" s="17">
        <v>0.29109246066727701</v>
      </c>
      <c r="AU1386" s="17"/>
      <c r="AV1386" s="17">
        <v>0.66983722316717098</v>
      </c>
      <c r="AW1386" s="17">
        <v>0.53103933966830597</v>
      </c>
      <c r="AX1386" s="17">
        <v>0.47277746434464002</v>
      </c>
      <c r="AY1386" s="17"/>
      <c r="AZ1386" s="17">
        <v>0.69066655775096297</v>
      </c>
      <c r="BA1386" s="17">
        <v>0.34301729392648</v>
      </c>
      <c r="BB1386" s="17"/>
      <c r="BC1386" s="17">
        <v>0.39801960329691499</v>
      </c>
      <c r="BD1386" s="17">
        <v>0.33461696407080999</v>
      </c>
      <c r="BE1386" s="17"/>
      <c r="BF1386" s="17">
        <v>0.35782251986335301</v>
      </c>
      <c r="BG1386" s="17">
        <v>0.60299356141201299</v>
      </c>
      <c r="BH1386" s="17"/>
      <c r="BI1386" s="17">
        <v>0.522083344227943</v>
      </c>
      <c r="BJ1386" s="17">
        <v>0.32059728917313801</v>
      </c>
      <c r="BK1386" s="17"/>
      <c r="BL1386" s="17">
        <v>0.33031539170308299</v>
      </c>
      <c r="BM1386" s="17">
        <v>0.31701184827047801</v>
      </c>
      <c r="BN1386" s="17">
        <v>0.53796798277691404</v>
      </c>
      <c r="BO1386" s="17">
        <v>0.727357663647898</v>
      </c>
    </row>
    <row r="1387" spans="2:67" x14ac:dyDescent="0.35">
      <c r="B1387" t="s">
        <v>57</v>
      </c>
      <c r="C1387" s="17">
        <v>0.324398224854337</v>
      </c>
      <c r="D1387" s="17">
        <v>0.43854165884677798</v>
      </c>
      <c r="E1387" s="17">
        <v>0.34345300550777502</v>
      </c>
      <c r="F1387" s="17">
        <v>0.27019557834519597</v>
      </c>
      <c r="G1387" s="17">
        <v>0.40146843798732701</v>
      </c>
      <c r="H1387" s="17">
        <v>0.32398318448754299</v>
      </c>
      <c r="I1387" s="17">
        <v>0.31470456806124197</v>
      </c>
      <c r="J1387" s="17">
        <v>0.32681388566967601</v>
      </c>
      <c r="K1387" s="17">
        <v>2.6531826722072101E-2</v>
      </c>
      <c r="L1387" s="17">
        <v>0.45647795095253801</v>
      </c>
      <c r="M1387" s="17">
        <v>0.222850085780671</v>
      </c>
      <c r="N1387" s="17">
        <v>0.38403855996340602</v>
      </c>
      <c r="O1387" s="17">
        <v>9.9571301771683805E-4</v>
      </c>
      <c r="P1387" s="17">
        <v>0.332141418178037</v>
      </c>
      <c r="Q1387" s="17">
        <v>0.23791163671510199</v>
      </c>
      <c r="R1387" s="17">
        <v>0.36813286206572998</v>
      </c>
      <c r="S1387" s="17">
        <v>0.23939594248535301</v>
      </c>
      <c r="T1387" s="17"/>
      <c r="U1387" s="17">
        <v>0.32867041159361798</v>
      </c>
      <c r="V1387" s="17">
        <v>0.29620729315663402</v>
      </c>
      <c r="W1387" s="17">
        <v>0.35506453583851599</v>
      </c>
      <c r="X1387" s="17">
        <v>0.272971924696643</v>
      </c>
      <c r="Y1387" s="17"/>
      <c r="Z1387" s="17">
        <v>0.30668090221272898</v>
      </c>
      <c r="AA1387" s="17">
        <v>0.42676846902689902</v>
      </c>
      <c r="AB1387" s="17">
        <v>0.21990372150791701</v>
      </c>
      <c r="AC1387" s="17">
        <v>0.32412006491795697</v>
      </c>
      <c r="AD1387" s="17">
        <v>0.28968830892626901</v>
      </c>
      <c r="AE1387" s="17">
        <v>0.51879172335850099</v>
      </c>
      <c r="AF1387" s="17">
        <v>0.226859075126605</v>
      </c>
      <c r="AG1387" s="17">
        <v>0.47700935197807698</v>
      </c>
      <c r="AH1387" s="17">
        <v>0.25812394810643802</v>
      </c>
      <c r="AI1387" s="17">
        <v>0.29625890800962801</v>
      </c>
      <c r="AJ1387" s="17"/>
      <c r="AK1387" s="17">
        <v>0.39135668861234102</v>
      </c>
      <c r="AL1387" s="17">
        <v>0.375029444924316</v>
      </c>
      <c r="AM1387" s="17">
        <v>0.40889590991736802</v>
      </c>
      <c r="AN1387" s="17">
        <v>0.28935321565431799</v>
      </c>
      <c r="AO1387" s="17">
        <v>0.402434474808751</v>
      </c>
      <c r="AP1387" s="17">
        <v>0.207400459149822</v>
      </c>
      <c r="AQ1387" s="17">
        <v>0.222350329655889</v>
      </c>
      <c r="AR1387" s="17"/>
      <c r="AS1387" s="17">
        <v>0.25650611496862702</v>
      </c>
      <c r="AT1387" s="17">
        <v>0.34968590530458299</v>
      </c>
      <c r="AU1387" s="17"/>
      <c r="AV1387" s="17">
        <v>0.201161731815825</v>
      </c>
      <c r="AW1387" s="17">
        <v>0.203610460885884</v>
      </c>
      <c r="AX1387" s="17">
        <v>0.290429212641937</v>
      </c>
      <c r="AY1387" s="17"/>
      <c r="AZ1387" s="17">
        <v>8.9697743515526396E-2</v>
      </c>
      <c r="BA1387" s="17">
        <v>0.33555464772798299</v>
      </c>
      <c r="BB1387" s="17"/>
      <c r="BC1387" s="17">
        <v>0.29605811560002598</v>
      </c>
      <c r="BD1387" s="17">
        <v>0.34186451643665899</v>
      </c>
      <c r="BE1387" s="17"/>
      <c r="BF1387" s="17">
        <v>0.32460256079115701</v>
      </c>
      <c r="BG1387" s="17">
        <v>0.272971924696643</v>
      </c>
      <c r="BH1387" s="17"/>
      <c r="BI1387" s="17">
        <v>0.28483330880658297</v>
      </c>
      <c r="BJ1387" s="17">
        <v>0.33365291380009399</v>
      </c>
      <c r="BK1387" s="17"/>
      <c r="BL1387" s="17">
        <v>0.33950176953767103</v>
      </c>
      <c r="BM1387" s="17">
        <v>0.33474505365920598</v>
      </c>
      <c r="BN1387" s="17">
        <v>0.25508104459362002</v>
      </c>
      <c r="BO1387" s="17">
        <v>4.4389226099526898E-2</v>
      </c>
    </row>
    <row r="1388" spans="2:67" x14ac:dyDescent="0.35">
      <c r="B1388" t="s">
        <v>113</v>
      </c>
      <c r="C1388" s="17">
        <v>0.31680895434772299</v>
      </c>
      <c r="D1388" s="17">
        <v>0.263174455485509</v>
      </c>
      <c r="E1388" s="17">
        <v>0.311763369519029</v>
      </c>
      <c r="F1388" s="17">
        <v>0.29235223858843701</v>
      </c>
      <c r="G1388" s="17">
        <v>0.409995806559801</v>
      </c>
      <c r="H1388" s="17">
        <v>0.319107590323573</v>
      </c>
      <c r="I1388" s="17">
        <v>0.40129612481424898</v>
      </c>
      <c r="J1388" s="17">
        <v>0.45735849602079698</v>
      </c>
      <c r="K1388" s="17">
        <v>0.427991448885712</v>
      </c>
      <c r="L1388" s="17">
        <v>0.12708577616866601</v>
      </c>
      <c r="M1388" s="17">
        <v>0.33993566038235201</v>
      </c>
      <c r="N1388" s="17">
        <v>0.31332443995209303</v>
      </c>
      <c r="O1388" s="17">
        <v>0.48306643335285998</v>
      </c>
      <c r="P1388" s="17">
        <v>0.32011570327689298</v>
      </c>
      <c r="Q1388" s="17">
        <v>0.23153570888411101</v>
      </c>
      <c r="R1388" s="17">
        <v>0.26132817242432099</v>
      </c>
      <c r="S1388" s="17">
        <v>0.48880701325027898</v>
      </c>
      <c r="T1388" s="17"/>
      <c r="U1388" s="17">
        <v>0.33391435076359199</v>
      </c>
      <c r="V1388" s="17">
        <v>0.24357873066330701</v>
      </c>
      <c r="W1388" s="17">
        <v>0.177636365280057</v>
      </c>
      <c r="X1388" s="17">
        <v>0.124034513891345</v>
      </c>
      <c r="Y1388" s="17"/>
      <c r="Z1388" s="17">
        <v>0.38108540843157901</v>
      </c>
      <c r="AA1388" s="17">
        <v>0.20854400363559</v>
      </c>
      <c r="AB1388" s="17">
        <v>0.36079048603214903</v>
      </c>
      <c r="AC1388" s="17">
        <v>0.30668151144720002</v>
      </c>
      <c r="AD1388" s="17">
        <v>0.11848347673474199</v>
      </c>
      <c r="AE1388" s="17">
        <v>0.27938585789508202</v>
      </c>
      <c r="AF1388" s="17">
        <v>0.166036727131956</v>
      </c>
      <c r="AG1388" s="17">
        <v>0.186234585712241</v>
      </c>
      <c r="AH1388" s="17">
        <v>3.4121213721458002E-2</v>
      </c>
      <c r="AI1388" s="17">
        <v>0.23259662607036199</v>
      </c>
      <c r="AJ1388" s="17"/>
      <c r="AK1388" s="17">
        <v>0.32297471899709601</v>
      </c>
      <c r="AL1388" s="17">
        <v>0.34785186246344302</v>
      </c>
      <c r="AM1388" s="17">
        <v>0.22542233984316801</v>
      </c>
      <c r="AN1388" s="17">
        <v>0.27499747122496299</v>
      </c>
      <c r="AO1388" s="17">
        <v>0.22297321143749099</v>
      </c>
      <c r="AP1388" s="17">
        <v>0.50575546705157504</v>
      </c>
      <c r="AQ1388" s="17">
        <v>0.228830317110992</v>
      </c>
      <c r="AR1388" s="17"/>
      <c r="AS1388" s="17">
        <v>0.202939818937071</v>
      </c>
      <c r="AT1388" s="17">
        <v>0.35922163402814</v>
      </c>
      <c r="AU1388" s="17"/>
      <c r="AV1388" s="17">
        <v>0.12900104501700399</v>
      </c>
      <c r="AW1388" s="17">
        <v>0.26535019944581001</v>
      </c>
      <c r="AX1388" s="17">
        <v>0.23679332301342301</v>
      </c>
      <c r="AY1388" s="17"/>
      <c r="AZ1388" s="17">
        <v>0.21963569873350999</v>
      </c>
      <c r="BA1388" s="17">
        <v>0.321428058345537</v>
      </c>
      <c r="BB1388" s="17"/>
      <c r="BC1388" s="17">
        <v>0.30592228110305902</v>
      </c>
      <c r="BD1388" s="17">
        <v>0.32351851949253102</v>
      </c>
      <c r="BE1388" s="17"/>
      <c r="BF1388" s="17">
        <v>0.31757491934549098</v>
      </c>
      <c r="BG1388" s="17">
        <v>0.124034513891345</v>
      </c>
      <c r="BH1388" s="17"/>
      <c r="BI1388" s="17">
        <v>0.193083346965474</v>
      </c>
      <c r="BJ1388" s="17">
        <v>0.345749797026767</v>
      </c>
      <c r="BK1388" s="17"/>
      <c r="BL1388" s="17">
        <v>0.33018283875924698</v>
      </c>
      <c r="BM1388" s="17">
        <v>0.348243098070316</v>
      </c>
      <c r="BN1388" s="17">
        <v>0.20695097262946599</v>
      </c>
      <c r="BO1388" s="17">
        <v>0.228253110252575</v>
      </c>
    </row>
    <row r="1389" spans="2:67" x14ac:dyDescent="0.35">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c r="AO1389" s="17"/>
      <c r="AP1389" s="17"/>
      <c r="AQ1389" s="17"/>
      <c r="AR1389" s="17"/>
      <c r="AS1389" s="17"/>
      <c r="AT1389" s="17"/>
      <c r="AU1389" s="17"/>
      <c r="AV1389" s="17"/>
      <c r="AW1389" s="17"/>
      <c r="AX1389" s="17"/>
      <c r="AY1389" s="17"/>
      <c r="AZ1389" s="17"/>
      <c r="BA1389" s="17"/>
      <c r="BB1389" s="17"/>
      <c r="BC1389" s="17"/>
      <c r="BD1389" s="17"/>
      <c r="BE1389" s="17"/>
      <c r="BF1389" s="17"/>
      <c r="BG1389" s="17"/>
      <c r="BH1389" s="17"/>
      <c r="BI1389" s="17"/>
      <c r="BJ1389" s="17"/>
      <c r="BK1389" s="17"/>
      <c r="BL1389" s="17"/>
      <c r="BM1389" s="17"/>
      <c r="BN1389" s="17"/>
      <c r="BO1389" s="17"/>
    </row>
    <row r="1390" spans="2:67" x14ac:dyDescent="0.35">
      <c r="B1390" s="6" t="s">
        <v>645</v>
      </c>
      <c r="C1390" s="17"/>
      <c r="D1390" s="17"/>
      <c r="E1390" s="17"/>
      <c r="F1390" s="17"/>
      <c r="G1390" s="17"/>
      <c r="H1390" s="17"/>
      <c r="I1390" s="17"/>
      <c r="J1390" s="17"/>
      <c r="K1390" s="17"/>
      <c r="L1390" s="17"/>
      <c r="M1390" s="17"/>
      <c r="N1390" s="17"/>
      <c r="O1390" s="17"/>
      <c r="P1390" s="17"/>
      <c r="Q1390" s="17"/>
      <c r="R1390" s="17"/>
      <c r="S1390" s="17"/>
      <c r="T1390" s="17"/>
      <c r="U1390" s="17"/>
      <c r="V1390" s="17"/>
      <c r="W1390" s="17"/>
      <c r="X1390" s="17"/>
      <c r="Y1390" s="17"/>
      <c r="Z1390" s="17"/>
      <c r="AA1390" s="17"/>
      <c r="AB1390" s="17"/>
      <c r="AC1390" s="17"/>
      <c r="AD1390" s="17"/>
      <c r="AE1390" s="17"/>
      <c r="AF1390" s="17"/>
      <c r="AG1390" s="17"/>
      <c r="AH1390" s="17"/>
      <c r="AI1390" s="17"/>
      <c r="AJ1390" s="17"/>
      <c r="AK1390" s="17"/>
      <c r="AL1390" s="17"/>
      <c r="AM1390" s="17"/>
      <c r="AN1390" s="17"/>
      <c r="AO1390" s="17"/>
      <c r="AP1390" s="17"/>
      <c r="AQ1390" s="17"/>
      <c r="AR1390" s="17"/>
      <c r="AS1390" s="17"/>
      <c r="AT1390" s="17"/>
      <c r="AU1390" s="17"/>
      <c r="AV1390" s="17"/>
      <c r="AW1390" s="17"/>
      <c r="AX1390" s="17"/>
      <c r="AY1390" s="17"/>
      <c r="AZ1390" s="17"/>
      <c r="BA1390" s="17"/>
      <c r="BB1390" s="17"/>
      <c r="BC1390" s="17"/>
      <c r="BD1390" s="17"/>
      <c r="BE1390" s="17"/>
      <c r="BF1390" s="17"/>
      <c r="BG1390" s="17"/>
      <c r="BH1390" s="17"/>
      <c r="BI1390" s="17"/>
      <c r="BJ1390" s="17"/>
      <c r="BK1390" s="17"/>
      <c r="BL1390" s="17"/>
      <c r="BM1390" s="17"/>
      <c r="BN1390" s="17"/>
      <c r="BO1390" s="17"/>
    </row>
    <row r="1391" spans="2:67" x14ac:dyDescent="0.35">
      <c r="B1391" s="24" t="s">
        <v>85</v>
      </c>
      <c r="C1391" s="17"/>
      <c r="D1391" s="17"/>
      <c r="E1391" s="17"/>
      <c r="F1391" s="17"/>
      <c r="G1391" s="17"/>
      <c r="H1391" s="17"/>
      <c r="I1391" s="17"/>
      <c r="J1391" s="17"/>
      <c r="K1391" s="17"/>
      <c r="L1391" s="17"/>
      <c r="M1391" s="17"/>
      <c r="N1391" s="17"/>
      <c r="O1391" s="17"/>
      <c r="P1391" s="17"/>
      <c r="Q1391" s="17"/>
      <c r="R1391" s="17"/>
      <c r="S1391" s="17"/>
      <c r="T1391" s="17"/>
      <c r="U1391" s="17"/>
      <c r="V1391" s="17"/>
      <c r="W1391" s="17"/>
      <c r="X1391" s="17"/>
      <c r="Y1391" s="17"/>
      <c r="Z1391" s="17"/>
      <c r="AA1391" s="17"/>
      <c r="AB1391" s="17"/>
      <c r="AC1391" s="17"/>
      <c r="AD1391" s="17"/>
      <c r="AE1391" s="17"/>
      <c r="AF1391" s="17"/>
      <c r="AG1391" s="17"/>
      <c r="AH1391" s="17"/>
      <c r="AI1391" s="17"/>
      <c r="AJ1391" s="17"/>
      <c r="AK1391" s="17"/>
      <c r="AL1391" s="17"/>
      <c r="AM1391" s="17"/>
      <c r="AN1391" s="17"/>
      <c r="AO1391" s="17"/>
      <c r="AP1391" s="17"/>
      <c r="AQ1391" s="17"/>
      <c r="AR1391" s="17"/>
      <c r="AS1391" s="17"/>
      <c r="AT1391" s="17"/>
      <c r="AU1391" s="17"/>
      <c r="AV1391" s="17"/>
      <c r="AW1391" s="17"/>
      <c r="AX1391" s="17"/>
      <c r="AY1391" s="17"/>
      <c r="AZ1391" s="17"/>
      <c r="BA1391" s="17"/>
      <c r="BB1391" s="17"/>
      <c r="BC1391" s="17"/>
      <c r="BD1391" s="17"/>
      <c r="BE1391" s="17"/>
      <c r="BF1391" s="17"/>
      <c r="BG1391" s="17"/>
      <c r="BH1391" s="17"/>
      <c r="BI1391" s="17"/>
      <c r="BJ1391" s="17"/>
      <c r="BK1391" s="17"/>
      <c r="BL1391" s="17"/>
      <c r="BM1391" s="17"/>
      <c r="BN1391" s="17"/>
      <c r="BO1391" s="17"/>
    </row>
    <row r="1392" spans="2:67" x14ac:dyDescent="0.35">
      <c r="B1392" t="s">
        <v>57</v>
      </c>
      <c r="C1392" s="17">
        <v>0.62340432584032701</v>
      </c>
      <c r="D1392" s="17">
        <v>0.67494890273179697</v>
      </c>
      <c r="E1392" s="17">
        <v>0.58852965450497596</v>
      </c>
      <c r="F1392" s="17">
        <v>0.78361021931177199</v>
      </c>
      <c r="G1392" s="17">
        <v>0.67028215712575601</v>
      </c>
      <c r="H1392" s="17">
        <v>0.319107590323573</v>
      </c>
      <c r="I1392" s="17">
        <v>0.31284113445620498</v>
      </c>
      <c r="J1392" s="17">
        <v>0.70320505511976195</v>
      </c>
      <c r="K1392" s="17">
        <v>0.98364004205789601</v>
      </c>
      <c r="L1392" s="17">
        <v>0.50017876359205904</v>
      </c>
      <c r="M1392" s="17">
        <v>0.66679346051904798</v>
      </c>
      <c r="N1392" s="17">
        <v>0.62482807962861397</v>
      </c>
      <c r="O1392" s="17">
        <v>2.9871390531505202E-3</v>
      </c>
      <c r="P1392" s="17">
        <v>0.55195529113077502</v>
      </c>
      <c r="Q1392" s="17">
        <v>0.46050022155272302</v>
      </c>
      <c r="R1392" s="17">
        <v>0.51953766353835296</v>
      </c>
      <c r="S1392" s="17">
        <v>0.91310042786581602</v>
      </c>
      <c r="T1392" s="17"/>
      <c r="U1392" s="17">
        <v>0.64954649058042901</v>
      </c>
      <c r="V1392" s="17">
        <v>0.52369948443245495</v>
      </c>
      <c r="W1392" s="17">
        <v>0.34634979527214199</v>
      </c>
      <c r="X1392" s="17">
        <v>0.24295314029062701</v>
      </c>
      <c r="Y1392" s="17"/>
      <c r="Z1392" s="17">
        <v>0.65699919484796898</v>
      </c>
      <c r="AA1392" s="17">
        <v>0.62399814279124</v>
      </c>
      <c r="AB1392" s="17">
        <v>0.53701364449637401</v>
      </c>
      <c r="AC1392" s="17">
        <v>0.66904902849988801</v>
      </c>
      <c r="AD1392" s="17">
        <v>0.80110927037640001</v>
      </c>
      <c r="AE1392" s="17">
        <v>0.61618377248137002</v>
      </c>
      <c r="AF1392" s="17">
        <v>0.54282005654640497</v>
      </c>
      <c r="AG1392" s="17">
        <v>0.59559874975976401</v>
      </c>
      <c r="AH1392" s="17">
        <v>0.23553945362690701</v>
      </c>
      <c r="AI1392" s="17">
        <v>0.38229196067150401</v>
      </c>
      <c r="AJ1392" s="17"/>
      <c r="AK1392" s="17">
        <v>0.60844747762375695</v>
      </c>
      <c r="AL1392" s="17">
        <v>0.74518113043099699</v>
      </c>
      <c r="AM1392" s="17">
        <v>0.62845973634696695</v>
      </c>
      <c r="AN1392" s="17">
        <v>0.65938393813753404</v>
      </c>
      <c r="AO1392" s="17">
        <v>0.69865421281661599</v>
      </c>
      <c r="AP1392" s="17">
        <v>0.52104692320408297</v>
      </c>
      <c r="AQ1392" s="17">
        <v>0.44774585339665701</v>
      </c>
      <c r="AR1392" s="17"/>
      <c r="AS1392" s="17">
        <v>0.48723433552199902</v>
      </c>
      <c r="AT1392" s="17">
        <v>0.674123374163903</v>
      </c>
      <c r="AU1392" s="17"/>
      <c r="AV1392" s="17">
        <v>0.431155689561247</v>
      </c>
      <c r="AW1392" s="17">
        <v>0.45092115426214902</v>
      </c>
      <c r="AX1392" s="17">
        <v>0.53241986402099395</v>
      </c>
      <c r="AY1392" s="17"/>
      <c r="AZ1392" s="17">
        <v>0.20637108898796699</v>
      </c>
      <c r="BA1392" s="17">
        <v>0.64322788613364301</v>
      </c>
      <c r="BB1392" s="17"/>
      <c r="BC1392" s="17">
        <v>0.64818273097912005</v>
      </c>
      <c r="BD1392" s="17">
        <v>0.60813314797663298</v>
      </c>
      <c r="BE1392" s="17"/>
      <c r="BF1392" s="17">
        <v>0.62491600078437204</v>
      </c>
      <c r="BG1392" s="17">
        <v>0.24295314029062701</v>
      </c>
      <c r="BH1392" s="17"/>
      <c r="BI1392" s="17">
        <v>0.41337735162058498</v>
      </c>
      <c r="BJ1392" s="17">
        <v>0.67253205087521095</v>
      </c>
      <c r="BK1392" s="17"/>
      <c r="BL1392" s="17">
        <v>0.73480186885809395</v>
      </c>
      <c r="BM1392" s="17">
        <v>0.60370591090770997</v>
      </c>
      <c r="BN1392" s="17">
        <v>0.39809575397652103</v>
      </c>
      <c r="BO1392" s="17">
        <v>5.7567536443656198E-3</v>
      </c>
    </row>
    <row r="1393" spans="2:67" x14ac:dyDescent="0.35">
      <c r="B1393" t="s">
        <v>640</v>
      </c>
      <c r="C1393" s="17">
        <v>2.9693657360825802E-2</v>
      </c>
      <c r="D1393" s="17">
        <v>9.35587186642659E-4</v>
      </c>
      <c r="E1393" s="17">
        <v>3.1681996494052803E-2</v>
      </c>
      <c r="F1393" s="17">
        <v>6.0057695328414901E-2</v>
      </c>
      <c r="G1393" s="17">
        <v>3.0854495404685E-2</v>
      </c>
      <c r="H1393" s="17">
        <v>0.319107590323573</v>
      </c>
      <c r="I1393" s="17">
        <v>1.9263522041799801E-2</v>
      </c>
      <c r="J1393" s="17">
        <v>4.2101677581327303E-2</v>
      </c>
      <c r="K1393" s="17">
        <v>0</v>
      </c>
      <c r="L1393" s="17">
        <v>7.5866055199105303E-2</v>
      </c>
      <c r="M1393" s="17">
        <v>3.3443209323578103E-2</v>
      </c>
      <c r="N1393" s="17">
        <v>3.3106757803026002E-3</v>
      </c>
      <c r="O1393" s="17">
        <v>0</v>
      </c>
      <c r="P1393" s="17">
        <v>0</v>
      </c>
      <c r="Q1393" s="17">
        <v>5.9647493643264996E-3</v>
      </c>
      <c r="R1393" s="17">
        <v>1.78144466517421E-4</v>
      </c>
      <c r="S1393" s="17">
        <v>0</v>
      </c>
      <c r="T1393" s="17"/>
      <c r="U1393" s="17">
        <v>2.8069018728139002E-2</v>
      </c>
      <c r="V1393" s="17">
        <v>3.1945839502225501E-2</v>
      </c>
      <c r="W1393" s="17">
        <v>7.2932169298055002E-2</v>
      </c>
      <c r="X1393" s="17">
        <v>5.22587688969453E-2</v>
      </c>
      <c r="Y1393" s="17"/>
      <c r="Z1393" s="17">
        <v>1.8464438830122502E-2</v>
      </c>
      <c r="AA1393" s="17">
        <v>0</v>
      </c>
      <c r="AB1393" s="17">
        <v>9.5611066750117393E-2</v>
      </c>
      <c r="AC1393" s="17">
        <v>3.66013937425805E-2</v>
      </c>
      <c r="AD1393" s="17">
        <v>2.5482013936707099E-2</v>
      </c>
      <c r="AE1393" s="17">
        <v>3.9421497596964202E-3</v>
      </c>
      <c r="AF1393" s="17">
        <v>0.16264111029418701</v>
      </c>
      <c r="AG1393" s="17">
        <v>2.0828239967424201E-3</v>
      </c>
      <c r="AH1393" s="17">
        <v>5.9924222129505399E-2</v>
      </c>
      <c r="AI1393" s="17">
        <v>1.42174763772536E-2</v>
      </c>
      <c r="AJ1393" s="17"/>
      <c r="AK1393" s="17">
        <v>2.66301431548806E-2</v>
      </c>
      <c r="AL1393" s="17">
        <v>1.3708745719458499E-2</v>
      </c>
      <c r="AM1393" s="17">
        <v>1.8765179463259601E-2</v>
      </c>
      <c r="AN1393" s="17">
        <v>2.4094608635622999E-2</v>
      </c>
      <c r="AO1393" s="17">
        <v>4.6497046805733203E-2</v>
      </c>
      <c r="AP1393" s="17">
        <v>8.3633502918695202E-2</v>
      </c>
      <c r="AQ1393" s="17">
        <v>3.8527710186885999E-2</v>
      </c>
      <c r="AR1393" s="17"/>
      <c r="AS1393" s="17">
        <v>5.9758160893087102E-2</v>
      </c>
      <c r="AT1393" s="17">
        <v>1.8495573231478001E-2</v>
      </c>
      <c r="AU1393" s="17"/>
      <c r="AV1393" s="17">
        <v>8.1981552293840396E-2</v>
      </c>
      <c r="AW1393" s="17">
        <v>6.1572669764676402E-2</v>
      </c>
      <c r="AX1393" s="17">
        <v>4.7442080031223098E-2</v>
      </c>
      <c r="AY1393" s="17"/>
      <c r="AZ1393" s="17">
        <v>0.18544659240748601</v>
      </c>
      <c r="BA1393" s="17">
        <v>2.2289984401657099E-2</v>
      </c>
      <c r="BB1393" s="17"/>
      <c r="BC1393" s="17">
        <v>4.48147790959166E-2</v>
      </c>
      <c r="BD1393" s="17">
        <v>2.03743594390399E-2</v>
      </c>
      <c r="BE1393" s="17"/>
      <c r="BF1393" s="17">
        <v>2.9603997727699699E-2</v>
      </c>
      <c r="BG1393" s="17">
        <v>5.22587688969453E-2</v>
      </c>
      <c r="BH1393" s="17"/>
      <c r="BI1393" s="17">
        <v>7.5460712562890206E-2</v>
      </c>
      <c r="BJ1393" s="17">
        <v>1.8988216728847901E-2</v>
      </c>
      <c r="BK1393" s="17"/>
      <c r="BL1393" s="17">
        <v>5.8735680581108499E-4</v>
      </c>
      <c r="BM1393" s="17">
        <v>3.4467323612372001E-2</v>
      </c>
      <c r="BN1393" s="17">
        <v>8.7399413244198906E-2</v>
      </c>
      <c r="BO1393" s="17">
        <v>0.23244061218779899</v>
      </c>
    </row>
    <row r="1394" spans="2:67" x14ac:dyDescent="0.35">
      <c r="B1394" t="s">
        <v>641</v>
      </c>
      <c r="C1394" s="17">
        <v>2.8044316844133801E-2</v>
      </c>
      <c r="D1394" s="17">
        <v>3.0123648572785598E-3</v>
      </c>
      <c r="E1394" s="17">
        <v>2.94492134073547E-2</v>
      </c>
      <c r="F1394" s="17">
        <v>4.32871565491765E-3</v>
      </c>
      <c r="G1394" s="17">
        <v>7.0177028012025804E-4</v>
      </c>
      <c r="H1394" s="17">
        <v>3.7801634865310602E-2</v>
      </c>
      <c r="I1394" s="17">
        <v>9.0003830967369705E-2</v>
      </c>
      <c r="J1394" s="17">
        <v>3.2764408044960299E-3</v>
      </c>
      <c r="K1394" s="17">
        <v>0</v>
      </c>
      <c r="L1394" s="17">
        <v>9.4753663170739202E-2</v>
      </c>
      <c r="M1394" s="17">
        <v>1.2373418624352201E-2</v>
      </c>
      <c r="N1394" s="17">
        <v>1.4549656932632901E-2</v>
      </c>
      <c r="O1394" s="17">
        <v>2.9871390531505202E-3</v>
      </c>
      <c r="P1394" s="17">
        <v>0.12462206367789901</v>
      </c>
      <c r="Q1394" s="17">
        <v>3.59914238216028E-3</v>
      </c>
      <c r="R1394" s="17">
        <v>2.3675396113836799E-2</v>
      </c>
      <c r="S1394" s="17">
        <v>4.0745786374959798E-2</v>
      </c>
      <c r="T1394" s="17"/>
      <c r="U1394" s="17">
        <v>1.80863924897114E-2</v>
      </c>
      <c r="V1394" s="17">
        <v>6.7050094908755603E-2</v>
      </c>
      <c r="W1394" s="17">
        <v>0.112960945791908</v>
      </c>
      <c r="X1394" s="17">
        <v>0.24937464546872401</v>
      </c>
      <c r="Y1394" s="17"/>
      <c r="Z1394" s="17">
        <v>2.7679990610884699E-2</v>
      </c>
      <c r="AA1394" s="17">
        <v>2.2113544817025502E-2</v>
      </c>
      <c r="AB1394" s="17">
        <v>1.7095093827663999E-2</v>
      </c>
      <c r="AC1394" s="17">
        <v>3.01381943010854E-2</v>
      </c>
      <c r="AD1394" s="17">
        <v>5.9469103236905801E-3</v>
      </c>
      <c r="AE1394" s="17">
        <v>0.125641854309194</v>
      </c>
      <c r="AF1394" s="17">
        <v>4.5073062649386798E-2</v>
      </c>
      <c r="AG1394" s="17">
        <v>9.3303229815054595E-2</v>
      </c>
      <c r="AH1394" s="17">
        <v>0.111753319754938</v>
      </c>
      <c r="AI1394" s="17">
        <v>0.143277760199402</v>
      </c>
      <c r="AJ1394" s="17"/>
      <c r="AK1394" s="17">
        <v>6.3716116633003805E-2</v>
      </c>
      <c r="AL1394" s="17">
        <v>1.2311460454964099E-2</v>
      </c>
      <c r="AM1394" s="17">
        <v>6.0655634370872904E-3</v>
      </c>
      <c r="AN1394" s="17">
        <v>1.46945443798728E-2</v>
      </c>
      <c r="AO1394" s="17">
        <v>2.3158051267027399E-2</v>
      </c>
      <c r="AP1394" s="17">
        <v>5.3777157675767497E-2</v>
      </c>
      <c r="AQ1394" s="17">
        <v>1.55570854316776E-2</v>
      </c>
      <c r="AR1394" s="17"/>
      <c r="AS1394" s="17">
        <v>5.0820840568118301E-2</v>
      </c>
      <c r="AT1394" s="17">
        <v>1.9560776493581501E-2</v>
      </c>
      <c r="AU1394" s="17"/>
      <c r="AV1394" s="17">
        <v>8.4385391984355101E-2</v>
      </c>
      <c r="AW1394" s="17">
        <v>4.3848642732620201E-2</v>
      </c>
      <c r="AX1394" s="17">
        <v>3.4878259400720597E-2</v>
      </c>
      <c r="AY1394" s="17"/>
      <c r="AZ1394" s="17">
        <v>6.0716855386954802E-2</v>
      </c>
      <c r="BA1394" s="17">
        <v>2.6491236704459999E-2</v>
      </c>
      <c r="BB1394" s="17"/>
      <c r="BC1394" s="17">
        <v>1.22577786048271E-2</v>
      </c>
      <c r="BD1394" s="17">
        <v>3.7773717584579702E-2</v>
      </c>
      <c r="BE1394" s="17"/>
      <c r="BF1394" s="17">
        <v>2.7164888615632401E-2</v>
      </c>
      <c r="BG1394" s="17">
        <v>0.24937464546872401</v>
      </c>
      <c r="BH1394" s="17"/>
      <c r="BI1394" s="17">
        <v>4.3695056141048703E-2</v>
      </c>
      <c r="BJ1394" s="17">
        <v>2.4383428905201499E-2</v>
      </c>
      <c r="BK1394" s="17"/>
      <c r="BL1394" s="17">
        <v>1.2186714928385099E-2</v>
      </c>
      <c r="BM1394" s="17">
        <v>4.0335574052735898E-2</v>
      </c>
      <c r="BN1394" s="17">
        <v>4.8849155823670901E-2</v>
      </c>
      <c r="BO1394" s="17">
        <v>2.29837525038405E-2</v>
      </c>
    </row>
    <row r="1395" spans="2:67" x14ac:dyDescent="0.35">
      <c r="B1395" t="s">
        <v>642</v>
      </c>
      <c r="C1395" s="17">
        <v>6.7623690706753101E-2</v>
      </c>
      <c r="D1395" s="17">
        <v>0.117903197016716</v>
      </c>
      <c r="E1395" s="17">
        <v>5.0718767653979202E-2</v>
      </c>
      <c r="F1395" s="17">
        <v>5.98766189555014E-2</v>
      </c>
      <c r="G1395" s="17">
        <v>4.10347070928231E-2</v>
      </c>
      <c r="H1395" s="17">
        <v>0</v>
      </c>
      <c r="I1395" s="17">
        <v>0.31284113445620498</v>
      </c>
      <c r="J1395" s="17">
        <v>5.6793348610314903E-2</v>
      </c>
      <c r="K1395" s="17">
        <v>1.7680254748959801E-3</v>
      </c>
      <c r="L1395" s="17">
        <v>0.12359154632288701</v>
      </c>
      <c r="M1395" s="17">
        <v>3.8161132267028497E-2</v>
      </c>
      <c r="N1395" s="17">
        <v>3.5312922941978398E-3</v>
      </c>
      <c r="O1395" s="17">
        <v>3.0879994241129499E-2</v>
      </c>
      <c r="P1395" s="17">
        <v>2.9732064426021498E-2</v>
      </c>
      <c r="Q1395" s="17">
        <v>3.3081965217433701E-2</v>
      </c>
      <c r="R1395" s="17">
        <v>0.111973185462882</v>
      </c>
      <c r="S1395" s="17">
        <v>3.0891427157303801E-4</v>
      </c>
      <c r="T1395" s="17"/>
      <c r="U1395" s="17">
        <v>4.7342172960908001E-2</v>
      </c>
      <c r="V1395" s="17">
        <v>0.15945111259875899</v>
      </c>
      <c r="W1395" s="17">
        <v>0.21295713961239601</v>
      </c>
      <c r="X1395" s="17">
        <v>0.224389859172101</v>
      </c>
      <c r="Y1395" s="17"/>
      <c r="Z1395" s="17">
        <v>4.6928754476064601E-2</v>
      </c>
      <c r="AA1395" s="17">
        <v>0.110078592082845</v>
      </c>
      <c r="AB1395" s="17">
        <v>4.9836178839185903E-2</v>
      </c>
      <c r="AC1395" s="17">
        <v>4.1670573163024201E-2</v>
      </c>
      <c r="AD1395" s="17">
        <v>8.3117836911517098E-2</v>
      </c>
      <c r="AE1395" s="17">
        <v>7.8380420916601398E-2</v>
      </c>
      <c r="AF1395" s="17">
        <v>7.2580357346906002E-2</v>
      </c>
      <c r="AG1395" s="17">
        <v>0.22649355963453</v>
      </c>
      <c r="AH1395" s="17">
        <v>0.50868879857843696</v>
      </c>
      <c r="AI1395" s="17">
        <v>0.26180552296353599</v>
      </c>
      <c r="AJ1395" s="17"/>
      <c r="AK1395" s="17">
        <v>9.2612653017241295E-2</v>
      </c>
      <c r="AL1395" s="17">
        <v>8.4852055717097696E-2</v>
      </c>
      <c r="AM1395" s="17">
        <v>6.2745898027790903E-2</v>
      </c>
      <c r="AN1395" s="17">
        <v>5.2594015749841502E-2</v>
      </c>
      <c r="AO1395" s="17">
        <v>5.9230968035103103E-2</v>
      </c>
      <c r="AP1395" s="17">
        <v>6.9741685698479897E-2</v>
      </c>
      <c r="AQ1395" s="17">
        <v>6.09796663188567E-2</v>
      </c>
      <c r="AR1395" s="17"/>
      <c r="AS1395" s="17">
        <v>9.3354399525297199E-2</v>
      </c>
      <c r="AT1395" s="17">
        <v>5.8039809112014E-2</v>
      </c>
      <c r="AU1395" s="17"/>
      <c r="AV1395" s="17">
        <v>0.132940997666396</v>
      </c>
      <c r="AW1395" s="17">
        <v>0.10956864797768</v>
      </c>
      <c r="AX1395" s="17">
        <v>6.1095417778998899E-2</v>
      </c>
      <c r="AY1395" s="17"/>
      <c r="AZ1395" s="17">
        <v>0.112549721506973</v>
      </c>
      <c r="BA1395" s="17">
        <v>6.5488144180463004E-2</v>
      </c>
      <c r="BB1395" s="17"/>
      <c r="BC1395" s="17">
        <v>4.4801395574396302E-2</v>
      </c>
      <c r="BD1395" s="17">
        <v>8.1689298491907203E-2</v>
      </c>
      <c r="BE1395" s="17"/>
      <c r="BF1395" s="17">
        <v>6.7000800049701395E-2</v>
      </c>
      <c r="BG1395" s="17">
        <v>0.224389859172101</v>
      </c>
      <c r="BH1395" s="17"/>
      <c r="BI1395" s="17">
        <v>0.106876538737553</v>
      </c>
      <c r="BJ1395" s="17">
        <v>5.8441998059618902E-2</v>
      </c>
      <c r="BK1395" s="17"/>
      <c r="BL1395" s="17">
        <v>2.7289526753774399E-2</v>
      </c>
      <c r="BM1395" s="17">
        <v>7.2522743349311594E-2</v>
      </c>
      <c r="BN1395" s="17">
        <v>0.159298461353964</v>
      </c>
      <c r="BO1395" s="17">
        <v>0.31377540969685602</v>
      </c>
    </row>
    <row r="1396" spans="2:67" x14ac:dyDescent="0.35">
      <c r="B1396" t="s">
        <v>643</v>
      </c>
      <c r="C1396" s="17">
        <v>5.1103881906400798E-2</v>
      </c>
      <c r="D1396" s="17">
        <v>2.1680256567974099E-3</v>
      </c>
      <c r="E1396" s="17">
        <v>7.6114198488672902E-2</v>
      </c>
      <c r="F1396" s="17">
        <v>1.63350249005722E-2</v>
      </c>
      <c r="G1396" s="17">
        <v>3.0854495404685E-2</v>
      </c>
      <c r="H1396" s="17">
        <v>0</v>
      </c>
      <c r="I1396" s="17">
        <v>0.163857904024414</v>
      </c>
      <c r="J1396" s="17">
        <v>5.4008214912589801E-2</v>
      </c>
      <c r="K1396" s="17">
        <v>1.2823906992311999E-2</v>
      </c>
      <c r="L1396" s="17">
        <v>2.94452334351798E-2</v>
      </c>
      <c r="M1396" s="17">
        <v>7.9799348286678992E-3</v>
      </c>
      <c r="N1396" s="17">
        <v>0.21340069781856699</v>
      </c>
      <c r="O1396" s="17">
        <v>9.9571301771683805E-4</v>
      </c>
      <c r="P1396" s="17">
        <v>2.9062576622368701E-3</v>
      </c>
      <c r="Q1396" s="17">
        <v>0.29798899935001399</v>
      </c>
      <c r="R1396" s="17">
        <v>0.17213966074268799</v>
      </c>
      <c r="S1396" s="17">
        <v>6.1782854314607603E-4</v>
      </c>
      <c r="T1396" s="17"/>
      <c r="U1396" s="17">
        <v>4.5731432448620199E-2</v>
      </c>
      <c r="V1396" s="17">
        <v>6.9531285159509598E-2</v>
      </c>
      <c r="W1396" s="17">
        <v>0.12753964725185901</v>
      </c>
      <c r="X1396" s="17">
        <v>9.6338155986617199E-2</v>
      </c>
      <c r="Y1396" s="17"/>
      <c r="Z1396" s="17">
        <v>3.3287532526587303E-2</v>
      </c>
      <c r="AA1396" s="17">
        <v>9.41325219782084E-2</v>
      </c>
      <c r="AB1396" s="17">
        <v>4.8650738756565302E-2</v>
      </c>
      <c r="AC1396" s="17">
        <v>0.12363493779340801</v>
      </c>
      <c r="AD1396" s="17">
        <v>1.06241302633158E-2</v>
      </c>
      <c r="AE1396" s="17">
        <v>1.8231795727408399E-2</v>
      </c>
      <c r="AF1396" s="17">
        <v>6.0410549401978098E-2</v>
      </c>
      <c r="AG1396" s="17">
        <v>4.2511191318095699E-2</v>
      </c>
      <c r="AH1396" s="17">
        <v>3.9935701734209697E-2</v>
      </c>
      <c r="AI1396" s="17">
        <v>0.15466481513701699</v>
      </c>
      <c r="AJ1396" s="17"/>
      <c r="AK1396" s="17">
        <v>2.0088620816757101E-2</v>
      </c>
      <c r="AL1396" s="17">
        <v>6.8677666539778803E-2</v>
      </c>
      <c r="AM1396" s="17">
        <v>0.14727527664332199</v>
      </c>
      <c r="AN1396" s="17">
        <v>3.5603567194998603E-2</v>
      </c>
      <c r="AO1396" s="17">
        <v>4.1581675148986703E-2</v>
      </c>
      <c r="AP1396" s="17">
        <v>5.0481101276507498E-2</v>
      </c>
      <c r="AQ1396" s="17">
        <v>0.13336016697413</v>
      </c>
      <c r="AR1396" s="17"/>
      <c r="AS1396" s="17">
        <v>9.4762193115391094E-2</v>
      </c>
      <c r="AT1396" s="17">
        <v>3.48425309967174E-2</v>
      </c>
      <c r="AU1396" s="17"/>
      <c r="AV1396" s="17">
        <v>0.15554589584998299</v>
      </c>
      <c r="AW1396" s="17">
        <v>0.115091184551271</v>
      </c>
      <c r="AX1396" s="17">
        <v>4.3509637856614103E-2</v>
      </c>
      <c r="AY1396" s="17"/>
      <c r="AZ1396" s="17">
        <v>0.17155058849055299</v>
      </c>
      <c r="BA1396" s="17">
        <v>4.5378480813375699E-2</v>
      </c>
      <c r="BB1396" s="17"/>
      <c r="BC1396" s="17">
        <v>4.5001782558549003E-2</v>
      </c>
      <c r="BD1396" s="17">
        <v>5.4864666507386903E-2</v>
      </c>
      <c r="BE1396" s="17"/>
      <c r="BF1396" s="17">
        <v>5.0924149206552902E-2</v>
      </c>
      <c r="BG1396" s="17">
        <v>9.6338155986617199E-2</v>
      </c>
      <c r="BH1396" s="17"/>
      <c r="BI1396" s="17">
        <v>0.12078552342561601</v>
      </c>
      <c r="BJ1396" s="17">
        <v>3.4804544465326402E-2</v>
      </c>
      <c r="BK1396" s="17"/>
      <c r="BL1396" s="17">
        <v>3.0647026335597499E-2</v>
      </c>
      <c r="BM1396" s="17">
        <v>2.7200578271308801E-2</v>
      </c>
      <c r="BN1396" s="17">
        <v>0.14333402857156299</v>
      </c>
      <c r="BO1396" s="17">
        <v>0.39627613901991299</v>
      </c>
    </row>
    <row r="1397" spans="2:67" x14ac:dyDescent="0.35">
      <c r="B1397" t="s">
        <v>644</v>
      </c>
      <c r="C1397" s="17">
        <v>0.104010491552033</v>
      </c>
      <c r="D1397" s="17">
        <v>0.100869694886004</v>
      </c>
      <c r="E1397" s="17">
        <v>0.15262335439289601</v>
      </c>
      <c r="F1397" s="17">
        <v>1.7718090033816199E-2</v>
      </c>
      <c r="G1397" s="17">
        <v>0.11301922563261201</v>
      </c>
      <c r="H1397" s="17">
        <v>2.4377970819849299E-3</v>
      </c>
      <c r="I1397" s="17">
        <v>8.2550096547219606E-2</v>
      </c>
      <c r="J1397" s="17">
        <v>3.9644081954782903E-2</v>
      </c>
      <c r="K1397" s="17">
        <v>8.8401273744799004E-4</v>
      </c>
      <c r="L1397" s="17">
        <v>7.5714217628347305E-2</v>
      </c>
      <c r="M1397" s="17">
        <v>8.2398556576621498E-2</v>
      </c>
      <c r="N1397" s="17">
        <v>5.4895204087845401E-2</v>
      </c>
      <c r="O1397" s="17">
        <v>0.96215001463485295</v>
      </c>
      <c r="P1397" s="17">
        <v>0.19358909256724799</v>
      </c>
      <c r="Q1397" s="17">
        <v>9.9329666450004794E-2</v>
      </c>
      <c r="R1397" s="17">
        <v>0.172317805209205</v>
      </c>
      <c r="S1397" s="17">
        <v>3.0891427157303801E-4</v>
      </c>
      <c r="T1397" s="17"/>
      <c r="U1397" s="17">
        <v>0.116921003704373</v>
      </c>
      <c r="V1397" s="17">
        <v>4.2269225503935803E-2</v>
      </c>
      <c r="W1397" s="17">
        <v>2.4682102300349101E-2</v>
      </c>
      <c r="X1397" s="17">
        <v>5.0066287401965802E-2</v>
      </c>
      <c r="Y1397" s="17"/>
      <c r="Z1397" s="17">
        <v>0.12175460293462299</v>
      </c>
      <c r="AA1397" s="17">
        <v>8.4927015590492705E-2</v>
      </c>
      <c r="AB1397" s="17">
        <v>0.222831701231125</v>
      </c>
      <c r="AC1397" s="17">
        <v>4.9367701076629598E-2</v>
      </c>
      <c r="AD1397" s="17">
        <v>4.8699351731733197E-2</v>
      </c>
      <c r="AE1397" s="17">
        <v>3.2405352465602499E-2</v>
      </c>
      <c r="AF1397" s="17">
        <v>4.4580217303308502E-2</v>
      </c>
      <c r="AG1397" s="17">
        <v>4.8307924033889503E-3</v>
      </c>
      <c r="AH1397" s="17">
        <v>8.5760292835008805E-4</v>
      </c>
      <c r="AI1397" s="17">
        <v>1.6115590866833999E-2</v>
      </c>
      <c r="AJ1397" s="17"/>
      <c r="AK1397" s="17">
        <v>7.3782217729864596E-2</v>
      </c>
      <c r="AL1397" s="17">
        <v>7.3696452723138905E-2</v>
      </c>
      <c r="AM1397" s="17">
        <v>3.1806755420255E-3</v>
      </c>
      <c r="AN1397" s="17">
        <v>0.12245757709777901</v>
      </c>
      <c r="AO1397" s="17">
        <v>0.110339585065571</v>
      </c>
      <c r="AP1397" s="17">
        <v>9.7856066704791494E-2</v>
      </c>
      <c r="AQ1397" s="17">
        <v>0.23211073197618301</v>
      </c>
      <c r="AR1397" s="17"/>
      <c r="AS1397" s="17">
        <v>0.13081660181704199</v>
      </c>
      <c r="AT1397" s="17">
        <v>9.40260566650237E-2</v>
      </c>
      <c r="AU1397" s="17"/>
      <c r="AV1397" s="17">
        <v>7.4671301042250102E-2</v>
      </c>
      <c r="AW1397" s="17">
        <v>0.20288946692547999</v>
      </c>
      <c r="AX1397" s="17">
        <v>0.109958251124018</v>
      </c>
      <c r="AY1397" s="17"/>
      <c r="AZ1397" s="17">
        <v>0.19263862951399799</v>
      </c>
      <c r="BA1397" s="17">
        <v>9.9797577373216304E-2</v>
      </c>
      <c r="BB1397" s="17"/>
      <c r="BC1397" s="17">
        <v>8.8771433210137002E-2</v>
      </c>
      <c r="BD1397" s="17">
        <v>0.113402474979165</v>
      </c>
      <c r="BE1397" s="17"/>
      <c r="BF1397" s="17">
        <v>0.10422483206374</v>
      </c>
      <c r="BG1397" s="17">
        <v>5.0066287401965802E-2</v>
      </c>
      <c r="BH1397" s="17"/>
      <c r="BI1397" s="17">
        <v>0.15430227888626699</v>
      </c>
      <c r="BJ1397" s="17">
        <v>9.2246664030126102E-2</v>
      </c>
      <c r="BK1397" s="17"/>
      <c r="BL1397" s="17">
        <v>7.6239145931500302E-2</v>
      </c>
      <c r="BM1397" s="17">
        <v>0.128603037683684</v>
      </c>
      <c r="BN1397" s="17">
        <v>0.123292004349673</v>
      </c>
      <c r="BO1397" s="17">
        <v>1.7440354833932199E-2</v>
      </c>
    </row>
    <row r="1398" spans="2:67" x14ac:dyDescent="0.35">
      <c r="B1398" t="s">
        <v>83</v>
      </c>
      <c r="C1398" s="17">
        <v>9.6119635789526606E-2</v>
      </c>
      <c r="D1398" s="17">
        <v>0.100162227664765</v>
      </c>
      <c r="E1398" s="17">
        <v>7.0882815058068593E-2</v>
      </c>
      <c r="F1398" s="17">
        <v>5.8073635815005603E-2</v>
      </c>
      <c r="G1398" s="17">
        <v>0.11325314905931901</v>
      </c>
      <c r="H1398" s="17">
        <v>0.32154538740555799</v>
      </c>
      <c r="I1398" s="17">
        <v>1.8642377506787301E-2</v>
      </c>
      <c r="J1398" s="17">
        <v>0.100971181016727</v>
      </c>
      <c r="K1398" s="17">
        <v>8.8401273744799004E-4</v>
      </c>
      <c r="L1398" s="17">
        <v>0.100450520651683</v>
      </c>
      <c r="M1398" s="17">
        <v>0.15885028786070399</v>
      </c>
      <c r="N1398" s="17">
        <v>8.5484393457841104E-2</v>
      </c>
      <c r="O1398" s="17">
        <v>0</v>
      </c>
      <c r="P1398" s="17">
        <v>9.7195230535820007E-2</v>
      </c>
      <c r="Q1398" s="17">
        <v>9.9535255683337098E-2</v>
      </c>
      <c r="R1398" s="17">
        <v>1.78144466517421E-4</v>
      </c>
      <c r="S1398" s="17">
        <v>4.4918128672932003E-2</v>
      </c>
      <c r="T1398" s="17"/>
      <c r="U1398" s="17">
        <v>9.4303489087819506E-2</v>
      </c>
      <c r="V1398" s="17">
        <v>0.10605295789435901</v>
      </c>
      <c r="W1398" s="17">
        <v>0.102578200473292</v>
      </c>
      <c r="X1398" s="17">
        <v>8.4619142783020102E-2</v>
      </c>
      <c r="Y1398" s="17"/>
      <c r="Z1398" s="17">
        <v>9.4885485773748293E-2</v>
      </c>
      <c r="AA1398" s="17">
        <v>6.47501827401884E-2</v>
      </c>
      <c r="AB1398" s="17">
        <v>2.8961576098968302E-2</v>
      </c>
      <c r="AC1398" s="17">
        <v>4.9538171423383702E-2</v>
      </c>
      <c r="AD1398" s="17">
        <v>2.5020486456636199E-2</v>
      </c>
      <c r="AE1398" s="17">
        <v>0.12521465434012699</v>
      </c>
      <c r="AF1398" s="17">
        <v>7.1894646457828407E-2</v>
      </c>
      <c r="AG1398" s="17">
        <v>3.51796530724241E-2</v>
      </c>
      <c r="AH1398" s="17">
        <v>4.3300901247651902E-2</v>
      </c>
      <c r="AI1398" s="17">
        <v>2.7626873784452499E-2</v>
      </c>
      <c r="AJ1398" s="17"/>
      <c r="AK1398" s="17">
        <v>0.114722771024496</v>
      </c>
      <c r="AL1398" s="17">
        <v>1.57248841456487E-3</v>
      </c>
      <c r="AM1398" s="17">
        <v>0.13350767053954801</v>
      </c>
      <c r="AN1398" s="17">
        <v>9.1171748804350597E-2</v>
      </c>
      <c r="AO1398" s="17">
        <v>2.0538460860962102E-2</v>
      </c>
      <c r="AP1398" s="17">
        <v>0.12346356252167601</v>
      </c>
      <c r="AQ1398" s="17">
        <v>7.1718785715610495E-2</v>
      </c>
      <c r="AR1398" s="17"/>
      <c r="AS1398" s="17">
        <v>8.3253468559065805E-2</v>
      </c>
      <c r="AT1398" s="17">
        <v>0.100911879337282</v>
      </c>
      <c r="AU1398" s="17"/>
      <c r="AV1398" s="17">
        <v>3.9319171601928E-2</v>
      </c>
      <c r="AW1398" s="17">
        <v>1.6108233786123301E-2</v>
      </c>
      <c r="AX1398" s="17">
        <v>0.17069648978743199</v>
      </c>
      <c r="AY1398" s="17"/>
      <c r="AZ1398" s="17">
        <v>7.0726523706067801E-2</v>
      </c>
      <c r="BA1398" s="17">
        <v>9.7326690393185394E-2</v>
      </c>
      <c r="BB1398" s="17"/>
      <c r="BC1398" s="17">
        <v>0.11617009997705401</v>
      </c>
      <c r="BD1398" s="17">
        <v>8.3762335021288103E-2</v>
      </c>
      <c r="BE1398" s="17"/>
      <c r="BF1398" s="17">
        <v>9.6165331552300906E-2</v>
      </c>
      <c r="BG1398" s="17">
        <v>8.4619142783020102E-2</v>
      </c>
      <c r="BH1398" s="17"/>
      <c r="BI1398" s="17">
        <v>8.5502538626040195E-2</v>
      </c>
      <c r="BJ1398" s="17">
        <v>9.86030969356681E-2</v>
      </c>
      <c r="BK1398" s="17"/>
      <c r="BL1398" s="17">
        <v>0.118248360386838</v>
      </c>
      <c r="BM1398" s="17">
        <v>9.3164832122877697E-2</v>
      </c>
      <c r="BN1398" s="17">
        <v>3.9731182680409302E-2</v>
      </c>
      <c r="BO1398" s="17">
        <v>1.13269781132939E-2</v>
      </c>
    </row>
    <row r="1399" spans="2:67" x14ac:dyDescent="0.35">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c r="AO1399" s="17"/>
      <c r="AP1399" s="17"/>
      <c r="AQ1399" s="17"/>
      <c r="AR1399" s="17"/>
      <c r="AS1399" s="17"/>
      <c r="AT1399" s="17"/>
      <c r="AU1399" s="17"/>
      <c r="AV1399" s="17"/>
      <c r="AW1399" s="17"/>
      <c r="AX1399" s="17"/>
      <c r="AY1399" s="17"/>
      <c r="AZ1399" s="17"/>
      <c r="BA1399" s="17"/>
      <c r="BB1399" s="17"/>
      <c r="BC1399" s="17"/>
      <c r="BD1399" s="17"/>
      <c r="BE1399" s="17"/>
      <c r="BF1399" s="17"/>
      <c r="BG1399" s="17"/>
      <c r="BH1399" s="17"/>
      <c r="BI1399" s="17"/>
      <c r="BJ1399" s="17"/>
      <c r="BK1399" s="17"/>
      <c r="BL1399" s="17"/>
      <c r="BM1399" s="17"/>
      <c r="BN1399" s="17"/>
      <c r="BO1399" s="17"/>
    </row>
    <row r="1400" spans="2:67" x14ac:dyDescent="0.35">
      <c r="B1400" s="6" t="s">
        <v>651</v>
      </c>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c r="AO1400" s="17"/>
      <c r="AP1400" s="17"/>
      <c r="AQ1400" s="17"/>
      <c r="AR1400" s="17"/>
      <c r="AS1400" s="17"/>
      <c r="AT1400" s="17"/>
      <c r="AU1400" s="17"/>
      <c r="AV1400" s="17"/>
      <c r="AW1400" s="17"/>
      <c r="AX1400" s="17"/>
      <c r="AY1400" s="17"/>
      <c r="AZ1400" s="17"/>
      <c r="BA1400" s="17"/>
      <c r="BB1400" s="17"/>
      <c r="BC1400" s="17"/>
      <c r="BD1400" s="17"/>
      <c r="BE1400" s="17"/>
      <c r="BF1400" s="17"/>
      <c r="BG1400" s="17"/>
      <c r="BH1400" s="17"/>
      <c r="BI1400" s="17"/>
      <c r="BJ1400" s="17"/>
      <c r="BK1400" s="17"/>
      <c r="BL1400" s="17"/>
      <c r="BM1400" s="17"/>
      <c r="BN1400" s="17"/>
      <c r="BO1400" s="17"/>
    </row>
    <row r="1401" spans="2:67" x14ac:dyDescent="0.35">
      <c r="B1401" s="24" t="s">
        <v>85</v>
      </c>
      <c r="C1401" s="17"/>
      <c r="D1401" s="17"/>
      <c r="E1401" s="17"/>
      <c r="F1401" s="17"/>
      <c r="G1401" s="17"/>
      <c r="H1401" s="17"/>
      <c r="I1401" s="17"/>
      <c r="J1401" s="17"/>
      <c r="K1401" s="17"/>
      <c r="L1401" s="17"/>
      <c r="M1401" s="17"/>
      <c r="N1401" s="17"/>
      <c r="O1401" s="17"/>
      <c r="P1401" s="17"/>
      <c r="Q1401" s="17"/>
      <c r="R1401" s="17"/>
      <c r="S1401" s="17"/>
      <c r="T1401" s="17"/>
      <c r="U1401" s="17"/>
      <c r="V1401" s="17"/>
      <c r="W1401" s="17"/>
      <c r="X1401" s="17"/>
      <c r="Y1401" s="17"/>
      <c r="Z1401" s="17"/>
      <c r="AA1401" s="17"/>
      <c r="AB1401" s="17"/>
      <c r="AC1401" s="17"/>
      <c r="AD1401" s="17"/>
      <c r="AE1401" s="17"/>
      <c r="AF1401" s="17"/>
      <c r="AG1401" s="17"/>
      <c r="AH1401" s="17"/>
      <c r="AI1401" s="17"/>
      <c r="AJ1401" s="17"/>
      <c r="AK1401" s="17"/>
      <c r="AL1401" s="17"/>
      <c r="AM1401" s="17"/>
      <c r="AN1401" s="17"/>
      <c r="AO1401" s="17"/>
      <c r="AP1401" s="17"/>
      <c r="AQ1401" s="17"/>
      <c r="AR1401" s="17"/>
      <c r="AS1401" s="17"/>
      <c r="AT1401" s="17"/>
      <c r="AU1401" s="17"/>
      <c r="AV1401" s="17"/>
      <c r="AW1401" s="17"/>
      <c r="AX1401" s="17"/>
      <c r="AY1401" s="17"/>
      <c r="AZ1401" s="17"/>
      <c r="BA1401" s="17"/>
      <c r="BB1401" s="17"/>
      <c r="BC1401" s="17"/>
      <c r="BD1401" s="17"/>
      <c r="BE1401" s="17"/>
      <c r="BF1401" s="17"/>
      <c r="BG1401" s="17"/>
      <c r="BH1401" s="17"/>
      <c r="BI1401" s="17"/>
      <c r="BJ1401" s="17"/>
      <c r="BK1401" s="17"/>
      <c r="BL1401" s="17"/>
      <c r="BM1401" s="17"/>
      <c r="BN1401" s="17"/>
      <c r="BO1401" s="17"/>
    </row>
    <row r="1402" spans="2:67" x14ac:dyDescent="0.35">
      <c r="B1402" t="s">
        <v>646</v>
      </c>
      <c r="C1402" s="17">
        <v>1.9306580249383299E-2</v>
      </c>
      <c r="D1402" s="17">
        <v>2.2453676954948501E-2</v>
      </c>
      <c r="E1402" s="17">
        <v>1.1829541798924099E-3</v>
      </c>
      <c r="F1402" s="17">
        <v>2.9456505216736801E-3</v>
      </c>
      <c r="G1402" s="17">
        <v>3.6273273227527799E-3</v>
      </c>
      <c r="H1402" s="17">
        <v>0</v>
      </c>
      <c r="I1402" s="17">
        <v>9.8393302918244593E-2</v>
      </c>
      <c r="J1402" s="17">
        <v>1.24797289558287E-2</v>
      </c>
      <c r="K1402" s="17">
        <v>1.7680254748959801E-3</v>
      </c>
      <c r="L1402" s="17">
        <v>7.97442104231459E-3</v>
      </c>
      <c r="M1402" s="17">
        <v>3.3175543641055502E-2</v>
      </c>
      <c r="N1402" s="17">
        <v>3.5312922941978398E-3</v>
      </c>
      <c r="O1402" s="17">
        <v>0</v>
      </c>
      <c r="P1402" s="17">
        <v>2.62247803854905E-2</v>
      </c>
      <c r="Q1402" s="17">
        <v>0</v>
      </c>
      <c r="R1402" s="17">
        <v>8.6069830371343997E-2</v>
      </c>
      <c r="S1402" s="17">
        <v>3.0891427157303801E-4</v>
      </c>
      <c r="T1402" s="17"/>
      <c r="U1402" s="17">
        <v>1.1189200089478201E-2</v>
      </c>
      <c r="V1402" s="17">
        <v>5.0794347327026999E-2</v>
      </c>
      <c r="W1402" s="17">
        <v>9.0869922347594598E-2</v>
      </c>
      <c r="X1402" s="17">
        <v>0.19795630261768199</v>
      </c>
      <c r="Y1402" s="17"/>
      <c r="Z1402" s="17">
        <v>1.1653895796264E-2</v>
      </c>
      <c r="AA1402" s="17">
        <v>4.2434151022785201E-2</v>
      </c>
      <c r="AB1402" s="17">
        <v>3.78021290893416E-4</v>
      </c>
      <c r="AC1402" s="17">
        <v>2.1943842991819701E-2</v>
      </c>
      <c r="AD1402" s="17">
        <v>6.2787682424777797E-3</v>
      </c>
      <c r="AE1402" s="17">
        <v>6.7958354726375904E-4</v>
      </c>
      <c r="AF1402" s="17">
        <v>0.105089991488944</v>
      </c>
      <c r="AG1402" s="17">
        <v>4.64050194903812E-2</v>
      </c>
      <c r="AH1402" s="17">
        <v>3.6249048986394597E-2</v>
      </c>
      <c r="AI1402" s="17">
        <v>0.20937181317380099</v>
      </c>
      <c r="AJ1402" s="17"/>
      <c r="AK1402" s="17">
        <v>3.2205374630778799E-2</v>
      </c>
      <c r="AL1402" s="17">
        <v>2.0939765984287598E-2</v>
      </c>
      <c r="AM1402" s="17">
        <v>6.2490401254748799E-2</v>
      </c>
      <c r="AN1402" s="17">
        <v>1.3900740128885199E-2</v>
      </c>
      <c r="AO1402" s="17">
        <v>1.2056911469845301E-3</v>
      </c>
      <c r="AP1402" s="17">
        <v>1.4326774758551901E-2</v>
      </c>
      <c r="AQ1402" s="17">
        <v>5.6943389236648696E-3</v>
      </c>
      <c r="AR1402" s="17"/>
      <c r="AS1402" s="17">
        <v>4.4014319105623603E-2</v>
      </c>
      <c r="AT1402" s="17">
        <v>1.01037228643864E-2</v>
      </c>
      <c r="AU1402" s="17"/>
      <c r="AV1402" s="17">
        <v>0.10607899640813299</v>
      </c>
      <c r="AW1402" s="17">
        <v>3.5604903619045197E-2</v>
      </c>
      <c r="AX1402" s="17">
        <v>6.3597787430196501E-3</v>
      </c>
      <c r="AY1402" s="17"/>
      <c r="AZ1402" s="17">
        <v>0.18900927329328401</v>
      </c>
      <c r="BA1402" s="17">
        <v>1.1239809377869199E-2</v>
      </c>
      <c r="BB1402" s="17"/>
      <c r="BC1402" s="17">
        <v>2.3528284845478101E-2</v>
      </c>
      <c r="BD1402" s="17">
        <v>1.6704701661402699E-2</v>
      </c>
      <c r="BE1402" s="17"/>
      <c r="BF1402" s="17">
        <v>1.8596738042754999E-2</v>
      </c>
      <c r="BG1402" s="17">
        <v>0.19795630261768199</v>
      </c>
      <c r="BH1402" s="17"/>
      <c r="BI1402" s="17">
        <v>2.8266273517502799E-2</v>
      </c>
      <c r="BJ1402" s="17">
        <v>1.7210804938100802E-2</v>
      </c>
      <c r="BK1402" s="17"/>
      <c r="BL1402" s="17">
        <v>7.4957170207251298E-3</v>
      </c>
      <c r="BM1402" s="17">
        <v>2.1405647073733599E-2</v>
      </c>
      <c r="BN1402" s="17">
        <v>1.1025408733700901E-2</v>
      </c>
      <c r="BO1402" s="17">
        <v>0.31049352051453799</v>
      </c>
    </row>
    <row r="1403" spans="2:67" x14ac:dyDescent="0.35">
      <c r="B1403" t="s">
        <v>647</v>
      </c>
      <c r="C1403" s="17">
        <v>6.3614194899363E-2</v>
      </c>
      <c r="D1403" s="17">
        <v>6.1302120137478197E-2</v>
      </c>
      <c r="E1403" s="17">
        <v>4.6425332445989703E-2</v>
      </c>
      <c r="F1403" s="17">
        <v>9.6695864156377695E-2</v>
      </c>
      <c r="G1403" s="17">
        <v>0.14750104836005001</v>
      </c>
      <c r="H1403" s="17">
        <v>3.5363837783325698E-2</v>
      </c>
      <c r="I1403" s="17">
        <v>8.5655819222282201E-2</v>
      </c>
      <c r="J1403" s="17">
        <v>6.6651712904008897E-2</v>
      </c>
      <c r="K1403" s="17">
        <v>8.8401273744799004E-4</v>
      </c>
      <c r="L1403" s="17">
        <v>0.12518682367501899</v>
      </c>
      <c r="M1403" s="17">
        <v>4.9521675093679399E-2</v>
      </c>
      <c r="N1403" s="17">
        <v>5.8205879868148E-2</v>
      </c>
      <c r="O1403" s="17">
        <v>0.511955001558556</v>
      </c>
      <c r="P1403" s="17">
        <v>4.7093367971191499E-3</v>
      </c>
      <c r="Q1403" s="17">
        <v>3.09219474685998E-2</v>
      </c>
      <c r="R1403" s="17">
        <v>2.9405368437713801E-3</v>
      </c>
      <c r="S1403" s="17">
        <v>6.1782854314607603E-4</v>
      </c>
      <c r="T1403" s="17"/>
      <c r="U1403" s="17">
        <v>4.8170380128328402E-2</v>
      </c>
      <c r="V1403" s="17">
        <v>0.114069692661907</v>
      </c>
      <c r="W1403" s="17">
        <v>0.28648668104424502</v>
      </c>
      <c r="X1403" s="17">
        <v>0.26694918199189499</v>
      </c>
      <c r="Y1403" s="17"/>
      <c r="Z1403" s="17">
        <v>3.8976653111688499E-2</v>
      </c>
      <c r="AA1403" s="17">
        <v>8.6789097283974298E-2</v>
      </c>
      <c r="AB1403" s="17">
        <v>0.10369312324558901</v>
      </c>
      <c r="AC1403" s="17">
        <v>5.1501855546257497E-2</v>
      </c>
      <c r="AD1403" s="17">
        <v>6.6161210179478402E-2</v>
      </c>
      <c r="AE1403" s="17">
        <v>4.48534477528078E-2</v>
      </c>
      <c r="AF1403" s="17">
        <v>0.237104729445301</v>
      </c>
      <c r="AG1403" s="17">
        <v>0.10704475533730499</v>
      </c>
      <c r="AH1403" s="17">
        <v>0.31506603198759597</v>
      </c>
      <c r="AI1403" s="17">
        <v>0.24289742290363101</v>
      </c>
      <c r="AJ1403" s="17"/>
      <c r="AK1403" s="17">
        <v>4.2065055475650301E-2</v>
      </c>
      <c r="AL1403" s="17">
        <v>7.1598436931689102E-2</v>
      </c>
      <c r="AM1403" s="17">
        <v>4.7449152528174401E-2</v>
      </c>
      <c r="AN1403" s="17">
        <v>4.5564496375731199E-2</v>
      </c>
      <c r="AO1403" s="17">
        <v>8.1011411160806998E-2</v>
      </c>
      <c r="AP1403" s="17">
        <v>0.119825461515337</v>
      </c>
      <c r="AQ1403" s="17">
        <v>0.14163740009836601</v>
      </c>
      <c r="AR1403" s="17"/>
      <c r="AS1403" s="17">
        <v>0.15442367240659</v>
      </c>
      <c r="AT1403" s="17">
        <v>2.9790514166473301E-2</v>
      </c>
      <c r="AU1403" s="17"/>
      <c r="AV1403" s="17">
        <v>0.18144676965724099</v>
      </c>
      <c r="AW1403" s="17">
        <v>0.24457228236572201</v>
      </c>
      <c r="AX1403" s="17">
        <v>8.7314141563681003E-2</v>
      </c>
      <c r="AY1403" s="17"/>
      <c r="AZ1403" s="17">
        <v>0.24146374745902399</v>
      </c>
      <c r="BA1403" s="17">
        <v>5.5160165299909698E-2</v>
      </c>
      <c r="BB1403" s="17"/>
      <c r="BC1403" s="17">
        <v>6.5276361780695902E-2</v>
      </c>
      <c r="BD1403" s="17">
        <v>6.2589784896306205E-2</v>
      </c>
      <c r="BE1403" s="17"/>
      <c r="BF1403" s="17">
        <v>6.2806268897525094E-2</v>
      </c>
      <c r="BG1403" s="17">
        <v>0.26694918199189499</v>
      </c>
      <c r="BH1403" s="17"/>
      <c r="BI1403" s="17">
        <v>0.171405648060798</v>
      </c>
      <c r="BJ1403" s="17">
        <v>3.8400534169836298E-2</v>
      </c>
      <c r="BK1403" s="17"/>
      <c r="BL1403" s="17">
        <v>1.6937813227236601E-2</v>
      </c>
      <c r="BM1403" s="17">
        <v>7.2915567225438904E-2</v>
      </c>
      <c r="BN1403" s="17">
        <v>0.14950639071195801</v>
      </c>
      <c r="BO1403" s="17">
        <v>0.365333435133323</v>
      </c>
    </row>
    <row r="1404" spans="2:67" x14ac:dyDescent="0.35">
      <c r="B1404" t="s">
        <v>648</v>
      </c>
      <c r="C1404" s="17">
        <v>0.134587250640364</v>
      </c>
      <c r="D1404" s="17">
        <v>0.12526327753234601</v>
      </c>
      <c r="E1404" s="17">
        <v>0.16769081753464901</v>
      </c>
      <c r="F1404" s="17">
        <v>0.19031553459352299</v>
      </c>
      <c r="G1404" s="17">
        <v>0.11348707248602601</v>
      </c>
      <c r="H1404" s="17">
        <v>4.8755941639698503E-3</v>
      </c>
      <c r="I1404" s="17">
        <v>0.31284113445620498</v>
      </c>
      <c r="J1404" s="17">
        <v>6.5943539142343799E-3</v>
      </c>
      <c r="K1404" s="17">
        <v>0</v>
      </c>
      <c r="L1404" s="17">
        <v>8.3384963529145706E-2</v>
      </c>
      <c r="M1404" s="17">
        <v>0.102442377234268</v>
      </c>
      <c r="N1404" s="17">
        <v>0.21478026506634901</v>
      </c>
      <c r="O1404" s="17">
        <v>2.9871390531505202E-3</v>
      </c>
      <c r="P1404" s="17">
        <v>0.296997522679738</v>
      </c>
      <c r="Q1404" s="17">
        <v>0.20164170758217301</v>
      </c>
      <c r="R1404" s="17">
        <v>8.8654078282080495E-2</v>
      </c>
      <c r="S1404" s="17">
        <v>0.23522360018738001</v>
      </c>
      <c r="T1404" s="17"/>
      <c r="U1404" s="17">
        <v>0.138018759711733</v>
      </c>
      <c r="V1404" s="17">
        <v>0.105756864318826</v>
      </c>
      <c r="W1404" s="17">
        <v>0.18297411518884801</v>
      </c>
      <c r="X1404" s="17">
        <v>0.185417623622671</v>
      </c>
      <c r="Y1404" s="17"/>
      <c r="Z1404" s="17">
        <v>0.14622847189583901</v>
      </c>
      <c r="AA1404" s="17">
        <v>0.118103212411808</v>
      </c>
      <c r="AB1404" s="17">
        <v>0.228215244858955</v>
      </c>
      <c r="AC1404" s="17">
        <v>0.120131695850644</v>
      </c>
      <c r="AD1404" s="17">
        <v>0.12917918653653199</v>
      </c>
      <c r="AE1404" s="17">
        <v>0.15948626532795401</v>
      </c>
      <c r="AF1404" s="17">
        <v>7.3714210177190098E-2</v>
      </c>
      <c r="AG1404" s="17">
        <v>0.27545914955161099</v>
      </c>
      <c r="AH1404" s="17">
        <v>0.10350878617718</v>
      </c>
      <c r="AI1404" s="17">
        <v>8.7217957632009804E-2</v>
      </c>
      <c r="AJ1404" s="17"/>
      <c r="AK1404" s="17">
        <v>0.159272909873101</v>
      </c>
      <c r="AL1404" s="17">
        <v>0.144073531168185</v>
      </c>
      <c r="AM1404" s="17">
        <v>0.18776083616454101</v>
      </c>
      <c r="AN1404" s="17">
        <v>0.14052906045519101</v>
      </c>
      <c r="AO1404" s="17">
        <v>5.4033085958799403E-2</v>
      </c>
      <c r="AP1404" s="17">
        <v>0.120412651496847</v>
      </c>
      <c r="AQ1404" s="17">
        <v>0.153085538527551</v>
      </c>
      <c r="AR1404" s="17"/>
      <c r="AS1404" s="17">
        <v>0.250736739415999</v>
      </c>
      <c r="AT1404" s="17">
        <v>9.1325210889912606E-2</v>
      </c>
      <c r="AU1404" s="17"/>
      <c r="AV1404" s="17">
        <v>0.22283218325769699</v>
      </c>
      <c r="AW1404" s="17">
        <v>0.337018819512934</v>
      </c>
      <c r="AX1404" s="17">
        <v>0.23756276801295201</v>
      </c>
      <c r="AY1404" s="17"/>
      <c r="AZ1404" s="17">
        <v>0.26033825538135302</v>
      </c>
      <c r="BA1404" s="17">
        <v>0.128609711192326</v>
      </c>
      <c r="BB1404" s="17"/>
      <c r="BC1404" s="17">
        <v>0.15077375787219099</v>
      </c>
      <c r="BD1404" s="17">
        <v>0.12461134502640001</v>
      </c>
      <c r="BE1404" s="17"/>
      <c r="BF1404" s="17">
        <v>0.13438528254523799</v>
      </c>
      <c r="BG1404" s="17">
        <v>0.185417623622671</v>
      </c>
      <c r="BH1404" s="17"/>
      <c r="BI1404" s="17">
        <v>0.165772077777709</v>
      </c>
      <c r="BJ1404" s="17">
        <v>0.12729276087991601</v>
      </c>
      <c r="BK1404" s="17"/>
      <c r="BL1404" s="17">
        <v>8.4299985482117701E-2</v>
      </c>
      <c r="BM1404" s="17">
        <v>0.16042913171883699</v>
      </c>
      <c r="BN1404" s="17">
        <v>0.21410095762329101</v>
      </c>
      <c r="BO1404" s="17">
        <v>0.30192588812891202</v>
      </c>
    </row>
    <row r="1405" spans="2:67" x14ac:dyDescent="0.35">
      <c r="B1405" t="s">
        <v>649</v>
      </c>
      <c r="C1405" s="17">
        <v>0.203048172461673</v>
      </c>
      <c r="D1405" s="17">
        <v>0.289984291562221</v>
      </c>
      <c r="E1405" s="17">
        <v>0.22886471255514401</v>
      </c>
      <c r="F1405" s="17">
        <v>0.13434615716796</v>
      </c>
      <c r="G1405" s="17">
        <v>0.20897611574271299</v>
      </c>
      <c r="H1405" s="17">
        <v>0.319107590323573</v>
      </c>
      <c r="I1405" s="17">
        <v>0.33024122289296698</v>
      </c>
      <c r="J1405" s="17">
        <v>3.6456572653944197E-2</v>
      </c>
      <c r="K1405" s="17">
        <v>1.370791972976E-2</v>
      </c>
      <c r="L1405" s="17">
        <v>0.28972109104348698</v>
      </c>
      <c r="M1405" s="17">
        <v>0.213110528553378</v>
      </c>
      <c r="N1405" s="17">
        <v>0.110231641203481</v>
      </c>
      <c r="O1405" s="17">
        <v>0.48406214637057698</v>
      </c>
      <c r="P1405" s="17">
        <v>2.9531722299923499E-2</v>
      </c>
      <c r="Q1405" s="17">
        <v>0.40348900439767799</v>
      </c>
      <c r="R1405" s="17">
        <v>0.19599320132304199</v>
      </c>
      <c r="S1405" s="17">
        <v>6.1782854314607603E-4</v>
      </c>
      <c r="T1405" s="17"/>
      <c r="U1405" s="17">
        <v>0.18596536150040899</v>
      </c>
      <c r="V1405" s="17">
        <v>0.30514481771655</v>
      </c>
      <c r="W1405" s="17">
        <v>0.18926252946494099</v>
      </c>
      <c r="X1405" s="17">
        <v>0.19283357461477699</v>
      </c>
      <c r="Y1405" s="17"/>
      <c r="Z1405" s="17">
        <v>0.162966692215926</v>
      </c>
      <c r="AA1405" s="17">
        <v>0.184285566308622</v>
      </c>
      <c r="AB1405" s="17">
        <v>0.15569857790424901</v>
      </c>
      <c r="AC1405" s="17">
        <v>0.27967364610423101</v>
      </c>
      <c r="AD1405" s="17">
        <v>0.244026920301775</v>
      </c>
      <c r="AE1405" s="17">
        <v>0.23198517866131499</v>
      </c>
      <c r="AF1405" s="17">
        <v>0.44324241382040003</v>
      </c>
      <c r="AG1405" s="17">
        <v>0.237560019866216</v>
      </c>
      <c r="AH1405" s="17">
        <v>0.42478545732692702</v>
      </c>
      <c r="AI1405" s="17">
        <v>0.239682898508317</v>
      </c>
      <c r="AJ1405" s="17"/>
      <c r="AK1405" s="17">
        <v>0.118209604428524</v>
      </c>
      <c r="AL1405" s="17">
        <v>0.32283063158338399</v>
      </c>
      <c r="AM1405" s="17">
        <v>0.13296665301236399</v>
      </c>
      <c r="AN1405" s="17">
        <v>0.14969268374554601</v>
      </c>
      <c r="AO1405" s="17">
        <v>0.48748465057058998</v>
      </c>
      <c r="AP1405" s="17">
        <v>0.242471121936462</v>
      </c>
      <c r="AQ1405" s="17">
        <v>0.226601249955551</v>
      </c>
      <c r="AR1405" s="17"/>
      <c r="AS1405" s="17">
        <v>0.19321800892456401</v>
      </c>
      <c r="AT1405" s="17">
        <v>0.20670959990469301</v>
      </c>
      <c r="AU1405" s="17"/>
      <c r="AV1405" s="17">
        <v>0.10105146950969</v>
      </c>
      <c r="AW1405" s="17">
        <v>0.14645845913647201</v>
      </c>
      <c r="AX1405" s="17">
        <v>0.25266843924119298</v>
      </c>
      <c r="AY1405" s="17"/>
      <c r="AZ1405" s="17">
        <v>0.140240809879428</v>
      </c>
      <c r="BA1405" s="17">
        <v>0.206033703179586</v>
      </c>
      <c r="BB1405" s="17"/>
      <c r="BC1405" s="17">
        <v>0.2198450030619</v>
      </c>
      <c r="BD1405" s="17">
        <v>0.192696118477343</v>
      </c>
      <c r="BE1405" s="17"/>
      <c r="BF1405" s="17">
        <v>0.203088758881732</v>
      </c>
      <c r="BG1405" s="17">
        <v>0.19283357461477699</v>
      </c>
      <c r="BH1405" s="17"/>
      <c r="BI1405" s="17">
        <v>0.215490647712479</v>
      </c>
      <c r="BJ1405" s="17">
        <v>0.20013773438510701</v>
      </c>
      <c r="BK1405" s="17"/>
      <c r="BL1405" s="17">
        <v>0.108935733011155</v>
      </c>
      <c r="BM1405" s="17">
        <v>0.28243051889628501</v>
      </c>
      <c r="BN1405" s="17">
        <v>0.30986904832532502</v>
      </c>
      <c r="BO1405" s="17">
        <v>1.9765722158088798E-2</v>
      </c>
    </row>
    <row r="1406" spans="2:67" x14ac:dyDescent="0.35">
      <c r="B1406" t="s">
        <v>650</v>
      </c>
      <c r="C1406" s="17">
        <v>0.57944380174921695</v>
      </c>
      <c r="D1406" s="17">
        <v>0.50099663381300596</v>
      </c>
      <c r="E1406" s="17">
        <v>0.55583618328432505</v>
      </c>
      <c r="F1406" s="17">
        <v>0.57569679356046599</v>
      </c>
      <c r="G1406" s="17">
        <v>0.526408436088459</v>
      </c>
      <c r="H1406" s="17">
        <v>0.64065297772913099</v>
      </c>
      <c r="I1406" s="17">
        <v>0.17286852051030199</v>
      </c>
      <c r="J1406" s="17">
        <v>0.877817631571984</v>
      </c>
      <c r="K1406" s="17">
        <v>0.98364004205789601</v>
      </c>
      <c r="L1406" s="17">
        <v>0.493732700710034</v>
      </c>
      <c r="M1406" s="17">
        <v>0.60174987547761905</v>
      </c>
      <c r="N1406" s="17">
        <v>0.61325092156782401</v>
      </c>
      <c r="O1406" s="17">
        <v>9.9571301771683805E-4</v>
      </c>
      <c r="P1406" s="17">
        <v>0.64253663783772896</v>
      </c>
      <c r="Q1406" s="17">
        <v>0.36394734055154898</v>
      </c>
      <c r="R1406" s="17">
        <v>0.62634235317976195</v>
      </c>
      <c r="S1406" s="17">
        <v>0.76323182845475401</v>
      </c>
      <c r="T1406" s="17"/>
      <c r="U1406" s="17">
        <v>0.616656298570051</v>
      </c>
      <c r="V1406" s="17">
        <v>0.42423427797569002</v>
      </c>
      <c r="W1406" s="17">
        <v>0.25040675195437101</v>
      </c>
      <c r="X1406" s="17">
        <v>0.156843317152975</v>
      </c>
      <c r="Y1406" s="17"/>
      <c r="Z1406" s="17">
        <v>0.640174286980282</v>
      </c>
      <c r="AA1406" s="17">
        <v>0.56838797297280996</v>
      </c>
      <c r="AB1406" s="17">
        <v>0.51201503270031501</v>
      </c>
      <c r="AC1406" s="17">
        <v>0.52674895950704703</v>
      </c>
      <c r="AD1406" s="17">
        <v>0.55435391473973705</v>
      </c>
      <c r="AE1406" s="17">
        <v>0.56299552471065994</v>
      </c>
      <c r="AF1406" s="17">
        <v>0.14084865506816499</v>
      </c>
      <c r="AG1406" s="17">
        <v>0.33353105575448699</v>
      </c>
      <c r="AH1406" s="17">
        <v>0.120390675521901</v>
      </c>
      <c r="AI1406" s="17">
        <v>0.22082990778223999</v>
      </c>
      <c r="AJ1406" s="17"/>
      <c r="AK1406" s="17">
        <v>0.64824705559194595</v>
      </c>
      <c r="AL1406" s="17">
        <v>0.44055763433245398</v>
      </c>
      <c r="AM1406" s="17">
        <v>0.56933295704017095</v>
      </c>
      <c r="AN1406" s="17">
        <v>0.65031301929464602</v>
      </c>
      <c r="AO1406" s="17">
        <v>0.376265161162819</v>
      </c>
      <c r="AP1406" s="17">
        <v>0.50296399029280203</v>
      </c>
      <c r="AQ1406" s="17">
        <v>0.47298147249486699</v>
      </c>
      <c r="AR1406" s="17"/>
      <c r="AS1406" s="17">
        <v>0.35760726014722299</v>
      </c>
      <c r="AT1406" s="17">
        <v>0.66207095217453504</v>
      </c>
      <c r="AU1406" s="17"/>
      <c r="AV1406" s="17">
        <v>0.38859058116723899</v>
      </c>
      <c r="AW1406" s="17">
        <v>0.236345535365828</v>
      </c>
      <c r="AX1406" s="17">
        <v>0.416094872439153</v>
      </c>
      <c r="AY1406" s="17"/>
      <c r="AZ1406" s="17">
        <v>0.168947913986912</v>
      </c>
      <c r="BA1406" s="17">
        <v>0.59895661095030905</v>
      </c>
      <c r="BB1406" s="17"/>
      <c r="BC1406" s="17">
        <v>0.54057659243973499</v>
      </c>
      <c r="BD1406" s="17">
        <v>0.60339804993854795</v>
      </c>
      <c r="BE1406" s="17"/>
      <c r="BF1406" s="17">
        <v>0.58112295163274996</v>
      </c>
      <c r="BG1406" s="17">
        <v>0.156843317152975</v>
      </c>
      <c r="BH1406" s="17"/>
      <c r="BI1406" s="17">
        <v>0.41906535293151098</v>
      </c>
      <c r="BJ1406" s="17">
        <v>0.61695816562703998</v>
      </c>
      <c r="BK1406" s="17"/>
      <c r="BL1406" s="17">
        <v>0.78233075125876606</v>
      </c>
      <c r="BM1406" s="17">
        <v>0.46281913508570499</v>
      </c>
      <c r="BN1406" s="17">
        <v>0.31549819460572498</v>
      </c>
      <c r="BO1406" s="17">
        <v>2.48143406513826E-3</v>
      </c>
    </row>
    <row r="1407" spans="2:67" x14ac:dyDescent="0.35">
      <c r="C1407" s="17"/>
      <c r="D1407" s="17"/>
      <c r="E1407" s="17"/>
      <c r="F1407" s="17"/>
      <c r="G1407" s="17"/>
      <c r="H1407" s="17"/>
      <c r="I1407" s="17"/>
      <c r="J1407" s="17"/>
      <c r="K1407" s="17"/>
      <c r="L1407" s="17"/>
      <c r="M1407" s="17"/>
      <c r="N1407" s="17"/>
      <c r="O1407" s="17"/>
      <c r="P1407" s="17"/>
      <c r="Q1407" s="17"/>
      <c r="R1407" s="17"/>
      <c r="S1407" s="17"/>
      <c r="T1407" s="17"/>
      <c r="U1407" s="17"/>
      <c r="V1407" s="17"/>
      <c r="W1407" s="17"/>
      <c r="X1407" s="17"/>
      <c r="Y1407" s="17"/>
      <c r="Z1407" s="17"/>
      <c r="AA1407" s="17"/>
      <c r="AB1407" s="17"/>
      <c r="AC1407" s="17"/>
      <c r="AD1407" s="17"/>
      <c r="AE1407" s="17"/>
      <c r="AF1407" s="17"/>
      <c r="AG1407" s="17"/>
      <c r="AH1407" s="17"/>
      <c r="AI1407" s="17"/>
      <c r="AJ1407" s="17"/>
      <c r="AK1407" s="17"/>
      <c r="AL1407" s="17"/>
      <c r="AM1407" s="17"/>
      <c r="AN1407" s="17"/>
      <c r="AO1407" s="17"/>
      <c r="AP1407" s="17"/>
      <c r="AQ1407" s="17"/>
      <c r="AR1407" s="17"/>
      <c r="AS1407" s="17"/>
      <c r="AT1407" s="17"/>
      <c r="AU1407" s="17"/>
      <c r="AV1407" s="17"/>
      <c r="AW1407" s="17"/>
      <c r="AX1407" s="17"/>
      <c r="AY1407" s="17"/>
      <c r="AZ1407" s="17"/>
      <c r="BA1407" s="17"/>
      <c r="BB1407" s="17"/>
      <c r="BC1407" s="17"/>
      <c r="BD1407" s="17"/>
      <c r="BE1407" s="17"/>
      <c r="BF1407" s="17"/>
      <c r="BG1407" s="17"/>
      <c r="BH1407" s="17"/>
      <c r="BI1407" s="17"/>
      <c r="BJ1407" s="17"/>
      <c r="BK1407" s="17"/>
      <c r="BL1407" s="17"/>
      <c r="BM1407" s="17"/>
      <c r="BN1407" s="17"/>
      <c r="BO1407" s="17"/>
    </row>
    <row r="1408" spans="2:67" x14ac:dyDescent="0.35">
      <c r="B1408" s="6" t="s">
        <v>652</v>
      </c>
      <c r="C1408" s="17"/>
      <c r="D1408" s="17"/>
      <c r="E1408" s="17"/>
      <c r="F1408" s="17"/>
      <c r="G1408" s="17"/>
      <c r="H1408" s="17"/>
      <c r="I1408" s="17"/>
      <c r="J1408" s="17"/>
      <c r="K1408" s="17"/>
      <c r="L1408" s="17"/>
      <c r="M1408" s="17"/>
      <c r="N1408" s="17"/>
      <c r="O1408" s="17"/>
      <c r="P1408" s="17"/>
      <c r="Q1408" s="17"/>
      <c r="R1408" s="17"/>
      <c r="S1408" s="17"/>
      <c r="T1408" s="17"/>
      <c r="U1408" s="17"/>
      <c r="V1408" s="17"/>
      <c r="W1408" s="17"/>
      <c r="X1408" s="17"/>
      <c r="Y1408" s="17"/>
      <c r="Z1408" s="17"/>
      <c r="AA1408" s="17"/>
      <c r="AB1408" s="17"/>
      <c r="AC1408" s="17"/>
      <c r="AD1408" s="17"/>
      <c r="AE1408" s="17"/>
      <c r="AF1408" s="17"/>
      <c r="AG1408" s="17"/>
      <c r="AH1408" s="17"/>
      <c r="AI1408" s="17"/>
      <c r="AJ1408" s="17"/>
      <c r="AK1408" s="17"/>
      <c r="AL1408" s="17"/>
      <c r="AM1408" s="17"/>
      <c r="AN1408" s="17"/>
      <c r="AO1408" s="17"/>
      <c r="AP1408" s="17"/>
      <c r="AQ1408" s="17"/>
      <c r="AR1408" s="17"/>
      <c r="AS1408" s="17"/>
      <c r="AT1408" s="17"/>
      <c r="AU1408" s="17"/>
      <c r="AV1408" s="17"/>
      <c r="AW1408" s="17"/>
      <c r="AX1408" s="17"/>
      <c r="AY1408" s="17"/>
      <c r="AZ1408" s="17"/>
      <c r="BA1408" s="17"/>
      <c r="BB1408" s="17"/>
      <c r="BC1408" s="17"/>
      <c r="BD1408" s="17"/>
      <c r="BE1408" s="17"/>
      <c r="BF1408" s="17"/>
      <c r="BG1408" s="17"/>
      <c r="BH1408" s="17"/>
      <c r="BI1408" s="17"/>
      <c r="BJ1408" s="17"/>
      <c r="BK1408" s="17"/>
      <c r="BL1408" s="17"/>
      <c r="BM1408" s="17"/>
      <c r="BN1408" s="17"/>
      <c r="BO1408" s="17"/>
    </row>
    <row r="1409" spans="2:67" x14ac:dyDescent="0.35">
      <c r="B1409" s="24" t="s">
        <v>85</v>
      </c>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c r="AO1409" s="17"/>
      <c r="AP1409" s="17"/>
      <c r="AQ1409" s="17"/>
      <c r="AR1409" s="17"/>
      <c r="AS1409" s="17"/>
      <c r="AT1409" s="17"/>
      <c r="AU1409" s="17"/>
      <c r="AV1409" s="17"/>
      <c r="AW1409" s="17"/>
      <c r="AX1409" s="17"/>
      <c r="AY1409" s="17"/>
      <c r="AZ1409" s="17"/>
      <c r="BA1409" s="17"/>
      <c r="BB1409" s="17"/>
      <c r="BC1409" s="17"/>
      <c r="BD1409" s="17"/>
      <c r="BE1409" s="17"/>
      <c r="BF1409" s="17"/>
      <c r="BG1409" s="17"/>
      <c r="BH1409" s="17"/>
      <c r="BI1409" s="17"/>
      <c r="BJ1409" s="17"/>
      <c r="BK1409" s="17"/>
      <c r="BL1409" s="17"/>
      <c r="BM1409" s="17"/>
      <c r="BN1409" s="17"/>
      <c r="BO1409" s="17"/>
    </row>
    <row r="1410" spans="2:67" x14ac:dyDescent="0.35">
      <c r="B1410" t="s">
        <v>56</v>
      </c>
      <c r="C1410" s="17">
        <v>2.4424060393866701E-2</v>
      </c>
      <c r="D1410" s="17">
        <v>2.31155201831066E-2</v>
      </c>
      <c r="E1410" s="17">
        <v>1.96331144954273E-3</v>
      </c>
      <c r="F1410" s="17">
        <v>0.12119718054112701</v>
      </c>
      <c r="G1410" s="17">
        <v>3.6273273227527799E-3</v>
      </c>
      <c r="H1410" s="17">
        <v>0</v>
      </c>
      <c r="I1410" s="17">
        <v>3.7268672100750399E-3</v>
      </c>
      <c r="J1410" s="17">
        <v>1.3913238063588801E-2</v>
      </c>
      <c r="K1410" s="17">
        <v>8.8401273744799004E-4</v>
      </c>
      <c r="L1410" s="17">
        <v>6.2273061194247402E-3</v>
      </c>
      <c r="M1410" s="17">
        <v>3.0000091557200102E-2</v>
      </c>
      <c r="N1410" s="17">
        <v>5.1314760558753203E-3</v>
      </c>
      <c r="O1410" s="17">
        <v>0</v>
      </c>
      <c r="P1410" s="17">
        <v>2.7226491015980701E-2</v>
      </c>
      <c r="Q1410" s="17">
        <v>9.9740844916669499E-2</v>
      </c>
      <c r="R1410" s="17">
        <v>8.6069830371343997E-2</v>
      </c>
      <c r="S1410" s="17">
        <v>6.1782854314607603E-4</v>
      </c>
      <c r="T1410" s="17"/>
      <c r="U1410" s="17">
        <v>2.0990041390393999E-2</v>
      </c>
      <c r="V1410" s="17">
        <v>2.7472247547203898E-2</v>
      </c>
      <c r="W1410" s="17">
        <v>0.10141179057210099</v>
      </c>
      <c r="X1410" s="17">
        <v>0.21300031289827201</v>
      </c>
      <c r="Y1410" s="17"/>
      <c r="Z1410" s="17">
        <v>2.4088496471147299E-2</v>
      </c>
      <c r="AA1410" s="17">
        <v>1.47404411986283E-2</v>
      </c>
      <c r="AB1410" s="17">
        <v>3.2978426683419201E-2</v>
      </c>
      <c r="AC1410" s="17">
        <v>3.3031922444463901E-2</v>
      </c>
      <c r="AD1410" s="17">
        <v>7.8379117110651299E-3</v>
      </c>
      <c r="AE1410" s="17">
        <v>5.7408261359419297E-3</v>
      </c>
      <c r="AF1410" s="17">
        <v>0.17226705274188001</v>
      </c>
      <c r="AG1410" s="17">
        <v>6.3832711158646999E-2</v>
      </c>
      <c r="AH1410" s="17">
        <v>2.9229274700580999E-2</v>
      </c>
      <c r="AI1410" s="17">
        <v>0.16431593164261499</v>
      </c>
      <c r="AJ1410" s="17"/>
      <c r="AK1410" s="17">
        <v>2.1658205799262999E-2</v>
      </c>
      <c r="AL1410" s="17">
        <v>1.31653992556371E-2</v>
      </c>
      <c r="AM1410" s="17">
        <v>5.9007914418592301E-2</v>
      </c>
      <c r="AN1410" s="17">
        <v>1.1749756904231801E-2</v>
      </c>
      <c r="AO1410" s="17">
        <v>5.3365083600640899E-2</v>
      </c>
      <c r="AP1410" s="17">
        <v>9.4448021255099691E-3</v>
      </c>
      <c r="AQ1410" s="17">
        <v>6.6774568897068495E-2</v>
      </c>
      <c r="AR1410" s="17"/>
      <c r="AS1410" s="17">
        <v>6.6852294269928503E-2</v>
      </c>
      <c r="AT1410" s="17">
        <v>8.6208746903691808E-3</v>
      </c>
      <c r="AU1410" s="17"/>
      <c r="AV1410" s="17">
        <v>0.107903733759147</v>
      </c>
      <c r="AW1410" s="17">
        <v>5.9265686760318202E-2</v>
      </c>
      <c r="AX1410" s="17">
        <v>4.7185305510430299E-2</v>
      </c>
      <c r="AY1410" s="17"/>
      <c r="AZ1410" s="17">
        <v>0.253578699396448</v>
      </c>
      <c r="BA1410" s="17">
        <v>1.3531257611413799E-2</v>
      </c>
      <c r="BB1410" s="17"/>
      <c r="BC1410" s="17">
        <v>3.8375357501064598E-2</v>
      </c>
      <c r="BD1410" s="17">
        <v>1.5825737040936799E-2</v>
      </c>
      <c r="BE1410" s="17"/>
      <c r="BF1410" s="17">
        <v>2.3674776368003799E-2</v>
      </c>
      <c r="BG1410" s="17">
        <v>0.21300031289827201</v>
      </c>
      <c r="BH1410" s="17"/>
      <c r="BI1410" s="17">
        <v>3.9888786628455103E-2</v>
      </c>
      <c r="BJ1410" s="17">
        <v>2.08066830497655E-2</v>
      </c>
      <c r="BK1410" s="17"/>
      <c r="BL1410" s="17">
        <v>7.0562367267061896E-3</v>
      </c>
      <c r="BM1410" s="17">
        <v>2.1662472744235699E-2</v>
      </c>
      <c r="BN1410" s="17">
        <v>5.8113758394962599E-2</v>
      </c>
      <c r="BO1410" s="17">
        <v>0.26252816083113201</v>
      </c>
    </row>
    <row r="1411" spans="2:67" x14ac:dyDescent="0.35">
      <c r="B1411" t="s">
        <v>57</v>
      </c>
      <c r="C1411" s="17">
        <v>0.51313868396864304</v>
      </c>
      <c r="D1411" s="17">
        <v>0.53587794402980604</v>
      </c>
      <c r="E1411" s="17">
        <v>0.44961434716965398</v>
      </c>
      <c r="F1411" s="17">
        <v>0.53900809155714902</v>
      </c>
      <c r="G1411" s="17">
        <v>0.50011696171335296</v>
      </c>
      <c r="H1411" s="17">
        <v>0.67357901843047197</v>
      </c>
      <c r="I1411" s="17">
        <v>0.60336647992655101</v>
      </c>
      <c r="J1411" s="17">
        <v>0.373052321538693</v>
      </c>
      <c r="K1411" s="17">
        <v>0.45452327560778399</v>
      </c>
      <c r="L1411" s="17">
        <v>0.67664717701360499</v>
      </c>
      <c r="M1411" s="17">
        <v>0.49936718243608402</v>
      </c>
      <c r="N1411" s="17">
        <v>0.43904407230819897</v>
      </c>
      <c r="O1411" s="17">
        <v>0.99502143491141604</v>
      </c>
      <c r="P1411" s="17">
        <v>0.65205677932883199</v>
      </c>
      <c r="Q1411" s="17">
        <v>0.69841185826782504</v>
      </c>
      <c r="R1411" s="17">
        <v>0.221896556414581</v>
      </c>
      <c r="S1411" s="17">
        <v>0.61908014269953004</v>
      </c>
      <c r="T1411" s="17"/>
      <c r="U1411" s="17">
        <v>0.49601635763678698</v>
      </c>
      <c r="V1411" s="17">
        <v>0.59737422109896898</v>
      </c>
      <c r="W1411" s="17">
        <v>0.62014183990911798</v>
      </c>
      <c r="X1411" s="17">
        <v>0.49010522542958801</v>
      </c>
      <c r="Y1411" s="17"/>
      <c r="Z1411" s="17">
        <v>0.51656701955774498</v>
      </c>
      <c r="AA1411" s="17">
        <v>0.45263889011858</v>
      </c>
      <c r="AB1411" s="17">
        <v>0.60673216456260104</v>
      </c>
      <c r="AC1411" s="17">
        <v>0.59111390875519199</v>
      </c>
      <c r="AD1411" s="17">
        <v>0.55882046128472496</v>
      </c>
      <c r="AE1411" s="17">
        <v>0.59729786578320998</v>
      </c>
      <c r="AF1411" s="17">
        <v>0.49783750443514901</v>
      </c>
      <c r="AG1411" s="17">
        <v>0.68142805078732205</v>
      </c>
      <c r="AH1411" s="17">
        <v>0.81707057298837105</v>
      </c>
      <c r="AI1411" s="17">
        <v>0.532365813354299</v>
      </c>
      <c r="AJ1411" s="17"/>
      <c r="AK1411" s="17">
        <v>0.44648170386435498</v>
      </c>
      <c r="AL1411" s="17">
        <v>0.63589276935997097</v>
      </c>
      <c r="AM1411" s="17">
        <v>0.51548170757392797</v>
      </c>
      <c r="AN1411" s="17">
        <v>0.53254757024785704</v>
      </c>
      <c r="AO1411" s="17">
        <v>0.53253093494216497</v>
      </c>
      <c r="AP1411" s="17">
        <v>0.51281038633116605</v>
      </c>
      <c r="AQ1411" s="17">
        <v>0.50983630388760204</v>
      </c>
      <c r="AR1411" s="17"/>
      <c r="AS1411" s="17">
        <v>0.53660037399252403</v>
      </c>
      <c r="AT1411" s="17">
        <v>0.50439994067217797</v>
      </c>
      <c r="AU1411" s="17"/>
      <c r="AV1411" s="17">
        <v>0.61674003677809397</v>
      </c>
      <c r="AW1411" s="17">
        <v>0.43053442175727902</v>
      </c>
      <c r="AX1411" s="17">
        <v>0.538784598984274</v>
      </c>
      <c r="AY1411" s="17"/>
      <c r="AZ1411" s="17">
        <v>0.33587177258106199</v>
      </c>
      <c r="BA1411" s="17">
        <v>0.521565017880119</v>
      </c>
      <c r="BB1411" s="17"/>
      <c r="BC1411" s="17">
        <v>0.51559768742054701</v>
      </c>
      <c r="BD1411" s="17">
        <v>0.51162317565117399</v>
      </c>
      <c r="BE1411" s="17"/>
      <c r="BF1411" s="17">
        <v>0.51323020451969004</v>
      </c>
      <c r="BG1411" s="17">
        <v>0.49010522542958801</v>
      </c>
      <c r="BH1411" s="17"/>
      <c r="BI1411" s="17">
        <v>0.51578830179495705</v>
      </c>
      <c r="BJ1411" s="17">
        <v>0.51251890788272703</v>
      </c>
      <c r="BK1411" s="17"/>
      <c r="BL1411" s="17">
        <v>0.49112495938434803</v>
      </c>
      <c r="BM1411" s="17">
        <v>0.53830830687112596</v>
      </c>
      <c r="BN1411" s="17">
        <v>0.50101945228891398</v>
      </c>
      <c r="BO1411" s="17">
        <v>0.43964087607603802</v>
      </c>
    </row>
    <row r="1412" spans="2:67" x14ac:dyDescent="0.35">
      <c r="B1412" t="s">
        <v>83</v>
      </c>
      <c r="C1412" s="17">
        <v>0.46243725563749</v>
      </c>
      <c r="D1412" s="17">
        <v>0.44100653578708798</v>
      </c>
      <c r="E1412" s="17">
        <v>0.54842234138080304</v>
      </c>
      <c r="F1412" s="17">
        <v>0.33979472790172399</v>
      </c>
      <c r="G1412" s="17">
        <v>0.49625571096389398</v>
      </c>
      <c r="H1412" s="17">
        <v>0.32642098156952798</v>
      </c>
      <c r="I1412" s="17">
        <v>0.39290665286337401</v>
      </c>
      <c r="J1412" s="17">
        <v>0.61303444039771804</v>
      </c>
      <c r="K1412" s="17">
        <v>0.54459271165476797</v>
      </c>
      <c r="L1412" s="17">
        <v>0.31712551686696999</v>
      </c>
      <c r="M1412" s="17">
        <v>0.47063272600671502</v>
      </c>
      <c r="N1412" s="17">
        <v>0.55582445163592598</v>
      </c>
      <c r="O1412" s="17">
        <v>4.9785650885841902E-3</v>
      </c>
      <c r="P1412" s="17">
        <v>0.32071672965518699</v>
      </c>
      <c r="Q1412" s="17">
        <v>0.20184729681550501</v>
      </c>
      <c r="R1412" s="17">
        <v>0.69203361321407497</v>
      </c>
      <c r="S1412" s="17">
        <v>0.380302028757324</v>
      </c>
      <c r="T1412" s="17"/>
      <c r="U1412" s="17">
        <v>0.48299360097281901</v>
      </c>
      <c r="V1412" s="17">
        <v>0.37515353135382701</v>
      </c>
      <c r="W1412" s="17">
        <v>0.27844636951878099</v>
      </c>
      <c r="X1412" s="17">
        <v>0.29689446167213901</v>
      </c>
      <c r="Y1412" s="17"/>
      <c r="Z1412" s="17">
        <v>0.459344483971108</v>
      </c>
      <c r="AA1412" s="17">
        <v>0.53262066868279101</v>
      </c>
      <c r="AB1412" s="17">
        <v>0.36028940875398002</v>
      </c>
      <c r="AC1412" s="17">
        <v>0.375854168800344</v>
      </c>
      <c r="AD1412" s="17">
        <v>0.43334162700420997</v>
      </c>
      <c r="AE1412" s="17">
        <v>0.39696130808084801</v>
      </c>
      <c r="AF1412" s="17">
        <v>0.32989544282297001</v>
      </c>
      <c r="AG1412" s="17">
        <v>0.25473923805403098</v>
      </c>
      <c r="AH1412" s="17">
        <v>0.153700152311048</v>
      </c>
      <c r="AI1412" s="17">
        <v>0.30331825500308601</v>
      </c>
      <c r="AJ1412" s="17"/>
      <c r="AK1412" s="17">
        <v>0.53186009033638204</v>
      </c>
      <c r="AL1412" s="17">
        <v>0.350941831384392</v>
      </c>
      <c r="AM1412" s="17">
        <v>0.42551037800747998</v>
      </c>
      <c r="AN1412" s="17">
        <v>0.45570267284791099</v>
      </c>
      <c r="AO1412" s="17">
        <v>0.41410398145719401</v>
      </c>
      <c r="AP1412" s="17">
        <v>0.47774481154332399</v>
      </c>
      <c r="AQ1412" s="17">
        <v>0.42338912721533001</v>
      </c>
      <c r="AR1412" s="17"/>
      <c r="AS1412" s="17">
        <v>0.39654733173754803</v>
      </c>
      <c r="AT1412" s="17">
        <v>0.48697918463745299</v>
      </c>
      <c r="AU1412" s="17"/>
      <c r="AV1412" s="17">
        <v>0.27535622946275901</v>
      </c>
      <c r="AW1412" s="17">
        <v>0.51019989148240197</v>
      </c>
      <c r="AX1412" s="17">
        <v>0.41403009550529601</v>
      </c>
      <c r="AY1412" s="17"/>
      <c r="AZ1412" s="17">
        <v>0.41054952802249001</v>
      </c>
      <c r="BA1412" s="17">
        <v>0.46490372450846701</v>
      </c>
      <c r="BB1412" s="17"/>
      <c r="BC1412" s="17">
        <v>0.44602695507838802</v>
      </c>
      <c r="BD1412" s="17">
        <v>0.47255108730788897</v>
      </c>
      <c r="BE1412" s="17"/>
      <c r="BF1412" s="17">
        <v>0.46309501911230599</v>
      </c>
      <c r="BG1412" s="17">
        <v>0.29689446167213901</v>
      </c>
      <c r="BH1412" s="17"/>
      <c r="BI1412" s="17">
        <v>0.44432291157658699</v>
      </c>
      <c r="BJ1412" s="17">
        <v>0.46667440906750801</v>
      </c>
      <c r="BK1412" s="17"/>
      <c r="BL1412" s="17">
        <v>0.50181880388894595</v>
      </c>
      <c r="BM1412" s="17">
        <v>0.44002922038463899</v>
      </c>
      <c r="BN1412" s="17">
        <v>0.440866789316123</v>
      </c>
      <c r="BO1412" s="17">
        <v>0.29783096309283003</v>
      </c>
    </row>
    <row r="1413" spans="2:67" x14ac:dyDescent="0.35">
      <c r="C1413" s="17"/>
      <c r="D1413" s="17"/>
      <c r="E1413" s="17"/>
      <c r="F1413" s="17"/>
      <c r="G1413" s="17"/>
      <c r="H1413" s="17"/>
      <c r="I1413" s="17"/>
      <c r="J1413" s="17"/>
      <c r="K1413" s="17"/>
      <c r="L1413" s="17"/>
      <c r="M1413" s="17"/>
      <c r="N1413" s="17"/>
      <c r="O1413" s="17"/>
      <c r="P1413" s="17"/>
      <c r="Q1413" s="17"/>
      <c r="R1413" s="17"/>
      <c r="S1413" s="17"/>
      <c r="T1413" s="17"/>
      <c r="U1413" s="17"/>
      <c r="V1413" s="17"/>
      <c r="W1413" s="17"/>
      <c r="X1413" s="17"/>
      <c r="Y1413" s="17"/>
      <c r="Z1413" s="17"/>
      <c r="AA1413" s="17"/>
      <c r="AB1413" s="17"/>
      <c r="AC1413" s="17"/>
      <c r="AD1413" s="17"/>
      <c r="AE1413" s="17"/>
      <c r="AF1413" s="17"/>
      <c r="AG1413" s="17"/>
      <c r="AH1413" s="17"/>
      <c r="AI1413" s="17"/>
      <c r="AJ1413" s="17"/>
      <c r="AK1413" s="17"/>
      <c r="AL1413" s="17"/>
      <c r="AM1413" s="17"/>
      <c r="AN1413" s="17"/>
      <c r="AO1413" s="17"/>
      <c r="AP1413" s="17"/>
      <c r="AQ1413" s="17"/>
      <c r="AR1413" s="17"/>
      <c r="AS1413" s="17"/>
      <c r="AT1413" s="17"/>
      <c r="AU1413" s="17"/>
      <c r="AV1413" s="17"/>
      <c r="AW1413" s="17"/>
      <c r="AX1413" s="17"/>
      <c r="AY1413" s="17"/>
      <c r="AZ1413" s="17"/>
      <c r="BA1413" s="17"/>
      <c r="BB1413" s="17"/>
      <c r="BC1413" s="17"/>
      <c r="BD1413" s="17"/>
      <c r="BE1413" s="17"/>
      <c r="BF1413" s="17"/>
      <c r="BG1413" s="17"/>
      <c r="BH1413" s="17"/>
      <c r="BI1413" s="17"/>
      <c r="BJ1413" s="17"/>
      <c r="BK1413" s="17"/>
      <c r="BL1413" s="17"/>
      <c r="BM1413" s="17"/>
      <c r="BN1413" s="17"/>
      <c r="BO1413" s="17"/>
    </row>
    <row r="1414" spans="2:67" x14ac:dyDescent="0.35">
      <c r="B1414" s="6" t="s">
        <v>658</v>
      </c>
      <c r="C1414" s="17"/>
      <c r="D1414" s="17"/>
      <c r="E1414" s="17"/>
      <c r="F1414" s="17"/>
      <c r="G1414" s="17"/>
      <c r="H1414" s="17"/>
      <c r="I1414" s="17"/>
      <c r="J1414" s="17"/>
      <c r="K1414" s="17"/>
      <c r="L1414" s="17"/>
      <c r="M1414" s="17"/>
      <c r="N1414" s="17"/>
      <c r="O1414" s="17"/>
      <c r="P1414" s="17"/>
      <c r="Q1414" s="17"/>
      <c r="R1414" s="17"/>
      <c r="S1414" s="17"/>
      <c r="T1414" s="17"/>
      <c r="U1414" s="17"/>
      <c r="V1414" s="17"/>
      <c r="W1414" s="17"/>
      <c r="X1414" s="17"/>
      <c r="Y1414" s="17"/>
      <c r="Z1414" s="17"/>
      <c r="AA1414" s="17"/>
      <c r="AB1414" s="17"/>
      <c r="AC1414" s="17"/>
      <c r="AD1414" s="17"/>
      <c r="AE1414" s="17"/>
      <c r="AF1414" s="17"/>
      <c r="AG1414" s="17"/>
      <c r="AH1414" s="17"/>
      <c r="AI1414" s="17"/>
      <c r="AJ1414" s="17"/>
      <c r="AK1414" s="17"/>
      <c r="AL1414" s="17"/>
      <c r="AM1414" s="17"/>
      <c r="AN1414" s="17"/>
      <c r="AO1414" s="17"/>
      <c r="AP1414" s="17"/>
      <c r="AQ1414" s="17"/>
      <c r="AR1414" s="17"/>
      <c r="AS1414" s="17"/>
      <c r="AT1414" s="17"/>
      <c r="AU1414" s="17"/>
      <c r="AV1414" s="17"/>
      <c r="AW1414" s="17"/>
      <c r="AX1414" s="17"/>
      <c r="AY1414" s="17"/>
      <c r="AZ1414" s="17"/>
      <c r="BA1414" s="17"/>
      <c r="BB1414" s="17"/>
      <c r="BC1414" s="17"/>
      <c r="BD1414" s="17"/>
      <c r="BE1414" s="17"/>
      <c r="BF1414" s="17"/>
      <c r="BG1414" s="17"/>
      <c r="BH1414" s="17"/>
      <c r="BI1414" s="17"/>
      <c r="BJ1414" s="17"/>
      <c r="BK1414" s="17"/>
      <c r="BL1414" s="17"/>
      <c r="BM1414" s="17"/>
      <c r="BN1414" s="17"/>
      <c r="BO1414" s="17"/>
    </row>
    <row r="1415" spans="2:67" x14ac:dyDescent="0.35">
      <c r="B1415" s="24" t="s">
        <v>85</v>
      </c>
      <c r="C1415" s="17"/>
      <c r="D1415" s="17"/>
      <c r="E1415" s="17"/>
      <c r="F1415" s="17"/>
      <c r="G1415" s="17"/>
      <c r="H1415" s="17"/>
      <c r="I1415" s="17"/>
      <c r="J1415" s="17"/>
      <c r="K1415" s="17"/>
      <c r="L1415" s="17"/>
      <c r="M1415" s="17"/>
      <c r="N1415" s="17"/>
      <c r="O1415" s="17"/>
      <c r="P1415" s="17"/>
      <c r="Q1415" s="17"/>
      <c r="R1415" s="17"/>
      <c r="S1415" s="17"/>
      <c r="T1415" s="17"/>
      <c r="U1415" s="17"/>
      <c r="V1415" s="17"/>
      <c r="W1415" s="17"/>
      <c r="X1415" s="17"/>
      <c r="Y1415" s="17"/>
      <c r="Z1415" s="17"/>
      <c r="AA1415" s="17"/>
      <c r="AB1415" s="17"/>
      <c r="AC1415" s="17"/>
      <c r="AD1415" s="17"/>
      <c r="AE1415" s="17"/>
      <c r="AF1415" s="17"/>
      <c r="AG1415" s="17"/>
      <c r="AH1415" s="17"/>
      <c r="AI1415" s="17"/>
      <c r="AJ1415" s="17"/>
      <c r="AK1415" s="17"/>
      <c r="AL1415" s="17"/>
      <c r="AM1415" s="17"/>
      <c r="AN1415" s="17"/>
      <c r="AO1415" s="17"/>
      <c r="AP1415" s="17"/>
      <c r="AQ1415" s="17"/>
      <c r="AR1415" s="17"/>
      <c r="AS1415" s="17"/>
      <c r="AT1415" s="17"/>
      <c r="AU1415" s="17"/>
      <c r="AV1415" s="17"/>
      <c r="AW1415" s="17"/>
      <c r="AX1415" s="17"/>
      <c r="AY1415" s="17"/>
      <c r="AZ1415" s="17"/>
      <c r="BA1415" s="17"/>
      <c r="BB1415" s="17"/>
      <c r="BC1415" s="17"/>
      <c r="BD1415" s="17"/>
      <c r="BE1415" s="17"/>
      <c r="BF1415" s="17"/>
      <c r="BG1415" s="17"/>
      <c r="BH1415" s="17"/>
      <c r="BI1415" s="17"/>
      <c r="BJ1415" s="17"/>
      <c r="BK1415" s="17"/>
      <c r="BL1415" s="17"/>
      <c r="BM1415" s="17"/>
      <c r="BN1415" s="17"/>
      <c r="BO1415" s="17"/>
    </row>
    <row r="1416" spans="2:67" x14ac:dyDescent="0.35">
      <c r="B1416" t="s">
        <v>653</v>
      </c>
      <c r="C1416" s="17">
        <v>0.24274258201382801</v>
      </c>
      <c r="D1416" s="17">
        <v>0.19476981738593599</v>
      </c>
      <c r="E1416" s="17">
        <v>0.18725464900014299</v>
      </c>
      <c r="F1416" s="17">
        <v>0.161015051371249</v>
      </c>
      <c r="G1416" s="17">
        <v>0.25689294666990897</v>
      </c>
      <c r="H1416" s="17">
        <v>0.32398318448754299</v>
      </c>
      <c r="I1416" s="17">
        <v>0.19243859409140199</v>
      </c>
      <c r="J1416" s="17">
        <v>0.19613887150965501</v>
      </c>
      <c r="K1416" s="17">
        <v>2.6520382123439699E-3</v>
      </c>
      <c r="L1416" s="17">
        <v>0.219788649275</v>
      </c>
      <c r="M1416" s="17">
        <v>0.31722775412475701</v>
      </c>
      <c r="N1416" s="17">
        <v>0.617275645985633</v>
      </c>
      <c r="O1416" s="17">
        <v>1.8427136173715299E-2</v>
      </c>
      <c r="P1416" s="17">
        <v>0.203710260436645</v>
      </c>
      <c r="Q1416" s="17">
        <v>0.229375691135277</v>
      </c>
      <c r="R1416" s="17">
        <v>0.37107339890950097</v>
      </c>
      <c r="S1416" s="17">
        <v>0.190614385786021</v>
      </c>
      <c r="T1416" s="17"/>
      <c r="U1416" s="17">
        <v>0.232156751585718</v>
      </c>
      <c r="V1416" s="17">
        <v>0.29338520732495799</v>
      </c>
      <c r="W1416" s="17">
        <v>0.27965407878484699</v>
      </c>
      <c r="X1416" s="17">
        <v>0.441019120503299</v>
      </c>
      <c r="Y1416" s="17"/>
      <c r="Z1416" s="17">
        <v>0.20643260541494901</v>
      </c>
      <c r="AA1416" s="17">
        <v>0.20704043630965899</v>
      </c>
      <c r="AB1416" s="17">
        <v>0.39899635806275202</v>
      </c>
      <c r="AC1416" s="17">
        <v>0.27257299610182001</v>
      </c>
      <c r="AD1416" s="17">
        <v>0.29508073430599002</v>
      </c>
      <c r="AE1416" s="17">
        <v>0.295417665257523</v>
      </c>
      <c r="AF1416" s="17">
        <v>0.49374902864957199</v>
      </c>
      <c r="AG1416" s="17">
        <v>0.24454208894679999</v>
      </c>
      <c r="AH1416" s="17">
        <v>0.20261080604634099</v>
      </c>
      <c r="AI1416" s="17">
        <v>0.35527554701467301</v>
      </c>
      <c r="AJ1416" s="17"/>
      <c r="AK1416" s="17">
        <v>0.31168676693970299</v>
      </c>
      <c r="AL1416" s="17">
        <v>0.34394854203445302</v>
      </c>
      <c r="AM1416" s="17">
        <v>0.37445220178217198</v>
      </c>
      <c r="AN1416" s="17">
        <v>0.17716282880387599</v>
      </c>
      <c r="AO1416" s="17">
        <v>0.25681599723573201</v>
      </c>
      <c r="AP1416" s="17">
        <v>0.153389401366921</v>
      </c>
      <c r="AQ1416" s="17">
        <v>0.23243906884681201</v>
      </c>
      <c r="AR1416" s="17"/>
      <c r="AS1416" s="17">
        <v>0.37145234969124002</v>
      </c>
      <c r="AT1416" s="17">
        <v>0.19480223251915399</v>
      </c>
      <c r="AU1416" s="17"/>
      <c r="AV1416" s="17">
        <v>0.46186935586492001</v>
      </c>
      <c r="AW1416" s="17">
        <v>0.36773477890028999</v>
      </c>
      <c r="AX1416" s="17">
        <v>0.313825223476077</v>
      </c>
      <c r="AY1416" s="17"/>
      <c r="AZ1416" s="17">
        <v>0.403292199737385</v>
      </c>
      <c r="BA1416" s="17">
        <v>0.235110900061968</v>
      </c>
      <c r="BB1416" s="17"/>
      <c r="BC1416" s="17">
        <v>0.188688212542689</v>
      </c>
      <c r="BD1416" s="17">
        <v>0.27605682826493799</v>
      </c>
      <c r="BE1416" s="17"/>
      <c r="BF1416" s="17">
        <v>0.24195475512141401</v>
      </c>
      <c r="BG1416" s="17">
        <v>0.441019120503299</v>
      </c>
      <c r="BH1416" s="17"/>
      <c r="BI1416" s="17">
        <v>0.331493158834475</v>
      </c>
      <c r="BJ1416" s="17">
        <v>0.22198280127171099</v>
      </c>
      <c r="BK1416" s="17"/>
      <c r="BL1416" s="17">
        <v>8.6230918370119397E-2</v>
      </c>
      <c r="BM1416" s="17">
        <v>0.37184214864370202</v>
      </c>
      <c r="BN1416" s="17">
        <v>0.37687083982226499</v>
      </c>
      <c r="BO1416" s="17">
        <v>0.34985453180248899</v>
      </c>
    </row>
    <row r="1417" spans="2:67" x14ac:dyDescent="0.35">
      <c r="B1417" t="s">
        <v>654</v>
      </c>
      <c r="C1417" s="17">
        <v>7.8605768079212199E-2</v>
      </c>
      <c r="D1417" s="17">
        <v>9.8662971156203302E-2</v>
      </c>
      <c r="E1417" s="17">
        <v>5.5701836571494003E-2</v>
      </c>
      <c r="F1417" s="17">
        <v>0.19590711650565201</v>
      </c>
      <c r="G1417" s="17">
        <v>7.2546546455055502E-3</v>
      </c>
      <c r="H1417" s="17">
        <v>0</v>
      </c>
      <c r="I1417" s="17">
        <v>0.31346227899121698</v>
      </c>
      <c r="J1417" s="17">
        <v>4.2838638241483699E-2</v>
      </c>
      <c r="K1417" s="17">
        <v>0</v>
      </c>
      <c r="L1417" s="17">
        <v>4.3016560711937199E-2</v>
      </c>
      <c r="M1417" s="17">
        <v>4.8535263406503701E-2</v>
      </c>
      <c r="N1417" s="17">
        <v>5.8095571611200297E-2</v>
      </c>
      <c r="O1417" s="17">
        <v>1.54399971205648E-2</v>
      </c>
      <c r="P1417" s="17">
        <v>2.6825806763784599E-2</v>
      </c>
      <c r="Q1417" s="17">
        <v>0.30158814173217502</v>
      </c>
      <c r="R1417" s="17">
        <v>0.109388937552146</v>
      </c>
      <c r="S1417" s="17">
        <v>0.189687642971302</v>
      </c>
      <c r="T1417" s="17"/>
      <c r="U1417" s="17">
        <v>7.6459781123133605E-2</v>
      </c>
      <c r="V1417" s="17">
        <v>7.4914792674572198E-2</v>
      </c>
      <c r="W1417" s="17">
        <v>0.167810296223774</v>
      </c>
      <c r="X1417" s="17">
        <v>0.17195715459472</v>
      </c>
      <c r="Y1417" s="17"/>
      <c r="Z1417" s="17">
        <v>3.9049587857581003E-2</v>
      </c>
      <c r="AA1417" s="17">
        <v>0.14126801876024001</v>
      </c>
      <c r="AB1417" s="17">
        <v>9.6557702875642498E-2</v>
      </c>
      <c r="AC1417" s="17">
        <v>9.2498105071057005E-2</v>
      </c>
      <c r="AD1417" s="17">
        <v>2.9453960655784001E-2</v>
      </c>
      <c r="AE1417" s="17">
        <v>4.08781296919562E-2</v>
      </c>
      <c r="AF1417" s="17">
        <v>0.199084375398249</v>
      </c>
      <c r="AG1417" s="17">
        <v>3.4436760771560201E-2</v>
      </c>
      <c r="AH1417" s="17">
        <v>0.104438011156102</v>
      </c>
      <c r="AI1417" s="17">
        <v>0.112621826905016</v>
      </c>
      <c r="AJ1417" s="17"/>
      <c r="AK1417" s="17">
        <v>7.2551551777738699E-2</v>
      </c>
      <c r="AL1417" s="17">
        <v>0.12561240027425</v>
      </c>
      <c r="AM1417" s="17">
        <v>5.6018781282724903E-2</v>
      </c>
      <c r="AN1417" s="17">
        <v>4.3621237235458903E-2</v>
      </c>
      <c r="AO1417" s="17">
        <v>0.19761529254403101</v>
      </c>
      <c r="AP1417" s="17">
        <v>4.9408034171551499E-2</v>
      </c>
      <c r="AQ1417" s="17">
        <v>0.12998003001257599</v>
      </c>
      <c r="AR1417" s="17"/>
      <c r="AS1417" s="17">
        <v>0.146940709690531</v>
      </c>
      <c r="AT1417" s="17">
        <v>5.3153146707418303E-2</v>
      </c>
      <c r="AU1417" s="17"/>
      <c r="AV1417" s="17">
        <v>5.71595734449694E-2</v>
      </c>
      <c r="AW1417" s="17">
        <v>7.8859312007723198E-2</v>
      </c>
      <c r="AX1417" s="17">
        <v>0.27799527188739698</v>
      </c>
      <c r="AY1417" s="17"/>
      <c r="AZ1417" s="17">
        <v>0.16119781114547699</v>
      </c>
      <c r="BA1417" s="17">
        <v>7.4679778012257697E-2</v>
      </c>
      <c r="BB1417" s="17"/>
      <c r="BC1417" s="17">
        <v>9.68394140061377E-2</v>
      </c>
      <c r="BD1417" s="17">
        <v>6.7368190499300207E-2</v>
      </c>
      <c r="BE1417" s="17"/>
      <c r="BF1417" s="17">
        <v>7.8234848083829495E-2</v>
      </c>
      <c r="BG1417" s="17">
        <v>0.17195715459472</v>
      </c>
      <c r="BH1417" s="17"/>
      <c r="BI1417" s="17">
        <v>9.3485342546923797E-2</v>
      </c>
      <c r="BJ1417" s="17">
        <v>7.51252644638956E-2</v>
      </c>
      <c r="BK1417" s="17"/>
      <c r="BL1417" s="17">
        <v>7.5436256180646298E-3</v>
      </c>
      <c r="BM1417" s="17">
        <v>0.12985151085372301</v>
      </c>
      <c r="BN1417" s="17">
        <v>0.183894132379845</v>
      </c>
      <c r="BO1417" s="17">
        <v>3.5331857700341203E-2</v>
      </c>
    </row>
    <row r="1418" spans="2:67" x14ac:dyDescent="0.35">
      <c r="B1418" t="s">
        <v>655</v>
      </c>
      <c r="C1418" s="17">
        <v>7.5434784929787196E-2</v>
      </c>
      <c r="D1418" s="17">
        <v>0.12022668491759</v>
      </c>
      <c r="E1418" s="17">
        <v>8.1044656619664299E-2</v>
      </c>
      <c r="F1418" s="17">
        <v>0.120956782789061</v>
      </c>
      <c r="G1418" s="17">
        <v>0.116646552955365</v>
      </c>
      <c r="H1418" s="17">
        <v>0</v>
      </c>
      <c r="I1418" s="17">
        <v>0.17535309865035201</v>
      </c>
      <c r="J1418" s="17">
        <v>1.44045451703598E-2</v>
      </c>
      <c r="K1418" s="17">
        <v>8.8401273744799004E-4</v>
      </c>
      <c r="L1418" s="17">
        <v>2.6406516301674302E-2</v>
      </c>
      <c r="M1418" s="17">
        <v>7.03524878275259E-2</v>
      </c>
      <c r="N1418" s="17">
        <v>1.6370457208205701E-2</v>
      </c>
      <c r="O1418" s="17">
        <v>1.99142603543368E-3</v>
      </c>
      <c r="P1418" s="17">
        <v>1.0017106304901599E-3</v>
      </c>
      <c r="Q1418" s="17">
        <v>0.10550000504766401</v>
      </c>
      <c r="R1418" s="17">
        <v>0.26097188349128603</v>
      </c>
      <c r="S1418" s="17">
        <v>4.79017084111826E-3</v>
      </c>
      <c r="T1418" s="17"/>
      <c r="U1418" s="17">
        <v>6.4728335320011293E-2</v>
      </c>
      <c r="V1418" s="17">
        <v>0.120318497890124</v>
      </c>
      <c r="W1418" s="17">
        <v>0.15880919884342801</v>
      </c>
      <c r="X1418" s="17">
        <v>0.25091023523315797</v>
      </c>
      <c r="Y1418" s="17"/>
      <c r="Z1418" s="17">
        <v>3.0313651682055898E-2</v>
      </c>
      <c r="AA1418" s="17">
        <v>0.13172658455806199</v>
      </c>
      <c r="AB1418" s="17">
        <v>7.9514003153397794E-2</v>
      </c>
      <c r="AC1418" s="17">
        <v>6.0863736173313997E-2</v>
      </c>
      <c r="AD1418" s="17">
        <v>0.140129785133008</v>
      </c>
      <c r="AE1418" s="17">
        <v>0.14991361943773299</v>
      </c>
      <c r="AF1418" s="17">
        <v>0.23266886204729001</v>
      </c>
      <c r="AG1418" s="17">
        <v>2.4100217665089602E-2</v>
      </c>
      <c r="AH1418" s="17">
        <v>0.114223236595416</v>
      </c>
      <c r="AI1418" s="17">
        <v>0.27305792087392</v>
      </c>
      <c r="AJ1418" s="17"/>
      <c r="AK1418" s="17">
        <v>5.0198049336674502E-2</v>
      </c>
      <c r="AL1418" s="17">
        <v>7.8024668809531295E-2</v>
      </c>
      <c r="AM1418" s="17">
        <v>0.13538336853705199</v>
      </c>
      <c r="AN1418" s="17">
        <v>6.7039947979503703E-2</v>
      </c>
      <c r="AO1418" s="17">
        <v>0.165096792568455</v>
      </c>
      <c r="AP1418" s="17">
        <v>0.10330060864335699</v>
      </c>
      <c r="AQ1418" s="17">
        <v>2.3915283085492501E-2</v>
      </c>
      <c r="AR1418" s="17"/>
      <c r="AS1418" s="17">
        <v>0.10728063961722201</v>
      </c>
      <c r="AT1418" s="17">
        <v>6.3573203394665295E-2</v>
      </c>
      <c r="AU1418" s="17"/>
      <c r="AV1418" s="17">
        <v>0.20935082552495499</v>
      </c>
      <c r="AW1418" s="17">
        <v>8.82920604726814E-2</v>
      </c>
      <c r="AX1418" s="17">
        <v>5.2399344341589001E-2</v>
      </c>
      <c r="AY1418" s="17"/>
      <c r="AZ1418" s="17">
        <v>0.26753552722471302</v>
      </c>
      <c r="BA1418" s="17">
        <v>6.6303328943169093E-2</v>
      </c>
      <c r="BB1418" s="17"/>
      <c r="BC1418" s="17">
        <v>8.90628912581405E-2</v>
      </c>
      <c r="BD1418" s="17">
        <v>6.7035647272627299E-2</v>
      </c>
      <c r="BE1418" s="17"/>
      <c r="BF1418" s="17">
        <v>7.47375552940443E-2</v>
      </c>
      <c r="BG1418" s="17">
        <v>0.25091023523315797</v>
      </c>
      <c r="BH1418" s="17"/>
      <c r="BI1418" s="17">
        <v>7.3697762765338598E-2</v>
      </c>
      <c r="BJ1418" s="17">
        <v>7.5841094393567093E-2</v>
      </c>
      <c r="BK1418" s="17"/>
      <c r="BL1418" s="17">
        <v>3.44701386423516E-2</v>
      </c>
      <c r="BM1418" s="17">
        <v>7.3443636597726306E-2</v>
      </c>
      <c r="BN1418" s="17">
        <v>0.19706539648884699</v>
      </c>
      <c r="BO1418" s="17">
        <v>0.27561366280863703</v>
      </c>
    </row>
    <row r="1419" spans="2:67" x14ac:dyDescent="0.35">
      <c r="B1419" t="s">
        <v>656</v>
      </c>
      <c r="C1419" s="17">
        <v>6.3566287444268704E-2</v>
      </c>
      <c r="D1419" s="17">
        <v>3.2761908069942003E-2</v>
      </c>
      <c r="E1419" s="17">
        <v>3.8277126947717101E-2</v>
      </c>
      <c r="F1419" s="17">
        <v>0.197891176019061</v>
      </c>
      <c r="G1419" s="17">
        <v>0.14363979761059001</v>
      </c>
      <c r="H1419" s="17">
        <v>2.4377970819849299E-3</v>
      </c>
      <c r="I1419" s="17">
        <v>2.73384009969624E-2</v>
      </c>
      <c r="J1419" s="17">
        <v>4.9556034656416297E-3</v>
      </c>
      <c r="K1419" s="17">
        <v>0</v>
      </c>
      <c r="L1419" s="17">
        <v>9.8399730587276898E-2</v>
      </c>
      <c r="M1419" s="17">
        <v>6.5468365355307895E-2</v>
      </c>
      <c r="N1419" s="17">
        <v>0.123070806117489</v>
      </c>
      <c r="O1419" s="17">
        <v>3.0879994241129499E-2</v>
      </c>
      <c r="P1419" s="17">
        <v>3.9079682927270296E-3</v>
      </c>
      <c r="Q1419" s="17">
        <v>0.10550000504766401</v>
      </c>
      <c r="R1419" s="17">
        <v>0.19545876792349001</v>
      </c>
      <c r="S1419" s="17">
        <v>3.0891427157303801E-4</v>
      </c>
      <c r="T1419" s="17"/>
      <c r="U1419" s="17">
        <v>5.8471541360316903E-2</v>
      </c>
      <c r="V1419" s="17">
        <v>6.6690578544136694E-2</v>
      </c>
      <c r="W1419" s="17">
        <v>0.20274039432565799</v>
      </c>
      <c r="X1419" s="17">
        <v>0.25644658773777301</v>
      </c>
      <c r="Y1419" s="17"/>
      <c r="Z1419" s="17">
        <v>5.0835619265660298E-2</v>
      </c>
      <c r="AA1419" s="17">
        <v>8.0254838639051196E-2</v>
      </c>
      <c r="AB1419" s="17">
        <v>5.5226266756107999E-2</v>
      </c>
      <c r="AC1419" s="17">
        <v>3.46038597126316E-2</v>
      </c>
      <c r="AD1419" s="17">
        <v>1.4393630105917401E-2</v>
      </c>
      <c r="AE1419" s="17">
        <v>0.12740891317678199</v>
      </c>
      <c r="AF1419" s="17">
        <v>0.19487801052526199</v>
      </c>
      <c r="AG1419" s="17">
        <v>0.103337190603439</v>
      </c>
      <c r="AH1419" s="17">
        <v>8.1650705267557702E-2</v>
      </c>
      <c r="AI1419" s="17">
        <v>0.15196777142832801</v>
      </c>
      <c r="AJ1419" s="17"/>
      <c r="AK1419" s="17">
        <v>6.0299850711402897E-3</v>
      </c>
      <c r="AL1419" s="17">
        <v>8.4981814712721301E-2</v>
      </c>
      <c r="AM1419" s="17">
        <v>1.7245292092658002E-2</v>
      </c>
      <c r="AN1419" s="17">
        <v>7.4986363047477897E-2</v>
      </c>
      <c r="AO1419" s="17">
        <v>0.15381419080571501</v>
      </c>
      <c r="AP1419" s="17">
        <v>6.6501155587177896E-2</v>
      </c>
      <c r="AQ1419" s="17">
        <v>8.3783860940101998E-2</v>
      </c>
      <c r="AR1419" s="17"/>
      <c r="AS1419" s="17">
        <v>0.12722007153602599</v>
      </c>
      <c r="AT1419" s="17">
        <v>3.9857250351873402E-2</v>
      </c>
      <c r="AU1419" s="17"/>
      <c r="AV1419" s="17">
        <v>0.10932281438700001</v>
      </c>
      <c r="AW1419" s="17">
        <v>5.6400610043483998E-2</v>
      </c>
      <c r="AX1419" s="17">
        <v>0.202519394996965</v>
      </c>
      <c r="AY1419" s="17"/>
      <c r="AZ1419" s="17">
        <v>9.9650370534539706E-2</v>
      </c>
      <c r="BA1419" s="17">
        <v>6.1851040472185703E-2</v>
      </c>
      <c r="BB1419" s="17"/>
      <c r="BC1419" s="17">
        <v>7.5546987657758205E-2</v>
      </c>
      <c r="BD1419" s="17">
        <v>5.6182462582783303E-2</v>
      </c>
      <c r="BE1419" s="17"/>
      <c r="BF1419" s="17">
        <v>6.2799901825749793E-2</v>
      </c>
      <c r="BG1419" s="17">
        <v>0.25644658773777301</v>
      </c>
      <c r="BH1419" s="17"/>
      <c r="BI1419" s="17">
        <v>6.0410948333913299E-2</v>
      </c>
      <c r="BJ1419" s="17">
        <v>6.4304357555411598E-2</v>
      </c>
      <c r="BK1419" s="17"/>
      <c r="BL1419" s="17">
        <v>3.0154460275193098E-2</v>
      </c>
      <c r="BM1419" s="17">
        <v>6.4787886156066704E-2</v>
      </c>
      <c r="BN1419" s="17">
        <v>0.18287477341856001</v>
      </c>
      <c r="BO1419" s="17">
        <v>3.8822436622514098E-2</v>
      </c>
    </row>
    <row r="1420" spans="2:67" x14ac:dyDescent="0.35">
      <c r="B1420" t="s">
        <v>657</v>
      </c>
      <c r="C1420" s="17">
        <v>5.5903723266473297E-2</v>
      </c>
      <c r="D1420" s="17">
        <v>7.8080468574540096E-2</v>
      </c>
      <c r="E1420" s="17">
        <v>9.5901507916422796E-2</v>
      </c>
      <c r="F1420" s="17">
        <v>3.6037174447797603E-2</v>
      </c>
      <c r="G1420" s="17">
        <v>0.14410764446400401</v>
      </c>
      <c r="H1420" s="17">
        <v>0</v>
      </c>
      <c r="I1420" s="17">
        <v>0.173175072049602</v>
      </c>
      <c r="J1420" s="17">
        <v>1.6125180136747699E-2</v>
      </c>
      <c r="K1420" s="17">
        <v>0</v>
      </c>
      <c r="L1420" s="17">
        <v>2.3292863241961899E-2</v>
      </c>
      <c r="M1420" s="17">
        <v>3.3277009794810401E-2</v>
      </c>
      <c r="N1420" s="17">
        <v>2.0414167894679701E-3</v>
      </c>
      <c r="O1420" s="17">
        <v>3.9828520708673496E-3</v>
      </c>
      <c r="P1420" s="17">
        <v>0.103809114364686</v>
      </c>
      <c r="Q1420" s="17">
        <v>9.9946434150001803E-2</v>
      </c>
      <c r="R1420" s="17">
        <v>1.78144466517421E-4</v>
      </c>
      <c r="S1420" s="17">
        <v>3.0891427157303801E-4</v>
      </c>
      <c r="T1420" s="17"/>
      <c r="U1420" s="17">
        <v>4.2205747430839602E-2</v>
      </c>
      <c r="V1420" s="17">
        <v>0.1185677181164</v>
      </c>
      <c r="W1420" s="17">
        <v>0.128675364571912</v>
      </c>
      <c r="X1420" s="17">
        <v>0.27818015152487002</v>
      </c>
      <c r="Y1420" s="17"/>
      <c r="Z1420" s="17">
        <v>2.3123551344775901E-2</v>
      </c>
      <c r="AA1420" s="17">
        <v>7.9968535665959795E-2</v>
      </c>
      <c r="AB1420" s="17">
        <v>5.8543481547251801E-2</v>
      </c>
      <c r="AC1420" s="17">
        <v>0.123250757518462</v>
      </c>
      <c r="AD1420" s="17">
        <v>4.0184417621570399E-2</v>
      </c>
      <c r="AE1420" s="17">
        <v>3.9038792363571599E-2</v>
      </c>
      <c r="AF1420" s="17">
        <v>5.9419067104672603E-2</v>
      </c>
      <c r="AG1420" s="17">
        <v>0.28122642412717402</v>
      </c>
      <c r="AH1420" s="17">
        <v>0.109618756232568</v>
      </c>
      <c r="AI1420" s="17">
        <v>0.29299002053408602</v>
      </c>
      <c r="AJ1420" s="17"/>
      <c r="AK1420" s="17">
        <v>4.7198210648572103E-2</v>
      </c>
      <c r="AL1420" s="17">
        <v>0.100032170187772</v>
      </c>
      <c r="AM1420" s="17">
        <v>8.2828806093216301E-2</v>
      </c>
      <c r="AN1420" s="17">
        <v>3.8189745212526903E-2</v>
      </c>
      <c r="AO1420" s="17">
        <v>0.13392139792822699</v>
      </c>
      <c r="AP1420" s="17">
        <v>6.7219411995959294E-2</v>
      </c>
      <c r="AQ1420" s="17">
        <v>1.54165105927981E-2</v>
      </c>
      <c r="AR1420" s="17"/>
      <c r="AS1420" s="17">
        <v>0.123923295859455</v>
      </c>
      <c r="AT1420" s="17">
        <v>3.0568566957601101E-2</v>
      </c>
      <c r="AU1420" s="17"/>
      <c r="AV1420" s="17">
        <v>0.16723586515635</v>
      </c>
      <c r="AW1420" s="17">
        <v>0.16654584736665201</v>
      </c>
      <c r="AX1420" s="17">
        <v>7.3745424328073905E-2</v>
      </c>
      <c r="AY1420" s="17"/>
      <c r="AZ1420" s="17">
        <v>0.34241553328556901</v>
      </c>
      <c r="BA1420" s="17">
        <v>4.2284463124214203E-2</v>
      </c>
      <c r="BB1420" s="17"/>
      <c r="BC1420" s="17">
        <v>4.3411666722103601E-2</v>
      </c>
      <c r="BD1420" s="17">
        <v>6.3602702127453697E-2</v>
      </c>
      <c r="BE1420" s="17"/>
      <c r="BF1420" s="17">
        <v>5.50205358300489E-2</v>
      </c>
      <c r="BG1420" s="17">
        <v>0.27818015152487002</v>
      </c>
      <c r="BH1420" s="17"/>
      <c r="BI1420" s="17">
        <v>8.2113476859901405E-2</v>
      </c>
      <c r="BJ1420" s="17">
        <v>4.9772960432063099E-2</v>
      </c>
      <c r="BK1420" s="17"/>
      <c r="BL1420" s="17">
        <v>1.73010332517206E-2</v>
      </c>
      <c r="BM1420" s="17">
        <v>6.1860263199471202E-2</v>
      </c>
      <c r="BN1420" s="17">
        <v>0.13452076353488701</v>
      </c>
      <c r="BO1420" s="17">
        <v>0.28341268028773697</v>
      </c>
    </row>
    <row r="1421" spans="2:67" x14ac:dyDescent="0.35">
      <c r="B1421" t="s">
        <v>123</v>
      </c>
      <c r="C1421" s="17">
        <v>0.63717326448426304</v>
      </c>
      <c r="D1421" s="17">
        <v>0.60499004935061895</v>
      </c>
      <c r="E1421" s="17">
        <v>0.68578293901088605</v>
      </c>
      <c r="F1421" s="17">
        <v>0.64572376351355398</v>
      </c>
      <c r="G1421" s="17">
        <v>0.56159202909601702</v>
      </c>
      <c r="H1421" s="17">
        <v>0.67601681551245696</v>
      </c>
      <c r="I1421" s="17">
        <v>0.49596256052241899</v>
      </c>
      <c r="J1421" s="17">
        <v>0.74608516566648797</v>
      </c>
      <c r="K1421" s="17">
        <v>0.99646394905020796</v>
      </c>
      <c r="L1421" s="17">
        <v>0.67664717701360499</v>
      </c>
      <c r="M1421" s="17">
        <v>0.58534636859070799</v>
      </c>
      <c r="N1421" s="17">
        <v>0.29530885202400597</v>
      </c>
      <c r="O1421" s="17">
        <v>0.96513715368800301</v>
      </c>
      <c r="P1421" s="17">
        <v>0.76595664875904002</v>
      </c>
      <c r="Q1421" s="17">
        <v>0.65895396521939997</v>
      </c>
      <c r="R1421" s="17">
        <v>0.51953766353835296</v>
      </c>
      <c r="S1421" s="17">
        <v>0.76415857126947395</v>
      </c>
      <c r="T1421" s="17"/>
      <c r="U1421" s="17">
        <v>0.65670254964318497</v>
      </c>
      <c r="V1421" s="17">
        <v>0.56093647604913399</v>
      </c>
      <c r="W1421" s="17">
        <v>0.44759647372745098</v>
      </c>
      <c r="X1421" s="17">
        <v>0.32042762152430498</v>
      </c>
      <c r="Y1421" s="17"/>
      <c r="Z1421" s="17">
        <v>0.71413969537704203</v>
      </c>
      <c r="AA1421" s="17">
        <v>0.60452581070384104</v>
      </c>
      <c r="AB1421" s="17">
        <v>0.54606670645627797</v>
      </c>
      <c r="AC1421" s="17">
        <v>0.570498984149865</v>
      </c>
      <c r="AD1421" s="17">
        <v>0.59473920316336504</v>
      </c>
      <c r="AE1421" s="17">
        <v>0.56405636274535498</v>
      </c>
      <c r="AF1421" s="17">
        <v>0.31180933451740001</v>
      </c>
      <c r="AG1421" s="17">
        <v>0.427364073166346</v>
      </c>
      <c r="AH1421" s="17">
        <v>0.66912321249533202</v>
      </c>
      <c r="AI1421" s="17">
        <v>0.37597045292947301</v>
      </c>
      <c r="AJ1421" s="17"/>
      <c r="AK1421" s="17">
        <v>0.59777787977843</v>
      </c>
      <c r="AL1421" s="17">
        <v>0.48134019766902902</v>
      </c>
      <c r="AM1421" s="17">
        <v>0.56759845525740504</v>
      </c>
      <c r="AN1421" s="17">
        <v>0.72540821584437198</v>
      </c>
      <c r="AO1421" s="17">
        <v>0.52350352940452904</v>
      </c>
      <c r="AP1421" s="17">
        <v>0.65126874156277403</v>
      </c>
      <c r="AQ1421" s="17">
        <v>0.65173446929602896</v>
      </c>
      <c r="AR1421" s="17"/>
      <c r="AS1421" s="17">
        <v>0.42300603934572101</v>
      </c>
      <c r="AT1421" s="17">
        <v>0.71694383519323401</v>
      </c>
      <c r="AU1421" s="17"/>
      <c r="AV1421" s="17">
        <v>0.37040196606096298</v>
      </c>
      <c r="AW1421" s="17">
        <v>0.43838753999070901</v>
      </c>
      <c r="AX1421" s="17">
        <v>0.42246458695982803</v>
      </c>
      <c r="AY1421" s="17"/>
      <c r="AZ1421" s="17">
        <v>0.33710879572792402</v>
      </c>
      <c r="BA1421" s="17">
        <v>0.65143674653468497</v>
      </c>
      <c r="BB1421" s="17"/>
      <c r="BC1421" s="17">
        <v>0.66453347869666202</v>
      </c>
      <c r="BD1421" s="17">
        <v>0.62031089197538303</v>
      </c>
      <c r="BE1421" s="17"/>
      <c r="BF1421" s="17">
        <v>0.63843181346580002</v>
      </c>
      <c r="BG1421" s="17">
        <v>0.32042762152430498</v>
      </c>
      <c r="BH1421" s="17"/>
      <c r="BI1421" s="17">
        <v>0.55029737577448501</v>
      </c>
      <c r="BJ1421" s="17">
        <v>0.65749453411427605</v>
      </c>
      <c r="BK1421" s="17"/>
      <c r="BL1421" s="17">
        <v>0.858831064616143</v>
      </c>
      <c r="BM1421" s="17">
        <v>0.463188545552432</v>
      </c>
      <c r="BN1421" s="17">
        <v>0.39855924390169101</v>
      </c>
      <c r="BO1421" s="17">
        <v>0.60559120463557403</v>
      </c>
    </row>
    <row r="1422" spans="2:67" x14ac:dyDescent="0.35">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c r="AF1422" s="17"/>
      <c r="AG1422" s="17"/>
      <c r="AH1422" s="17"/>
      <c r="AI1422" s="17"/>
      <c r="AJ1422" s="17"/>
      <c r="AK1422" s="17"/>
      <c r="AL1422" s="17"/>
      <c r="AM1422" s="17"/>
      <c r="AN1422" s="17"/>
      <c r="AO1422" s="17"/>
      <c r="AP1422" s="17"/>
      <c r="AQ1422" s="17"/>
      <c r="AR1422" s="17"/>
      <c r="AS1422" s="17"/>
      <c r="AT1422" s="17"/>
      <c r="AU1422" s="17"/>
      <c r="AV1422" s="17"/>
      <c r="AW1422" s="17"/>
      <c r="AX1422" s="17"/>
      <c r="AY1422" s="17"/>
      <c r="AZ1422" s="17"/>
      <c r="BA1422" s="17"/>
      <c r="BB1422" s="17"/>
      <c r="BC1422" s="17"/>
      <c r="BD1422" s="17"/>
      <c r="BE1422" s="17"/>
      <c r="BF1422" s="17"/>
      <c r="BG1422" s="17"/>
      <c r="BH1422" s="17"/>
      <c r="BI1422" s="17"/>
      <c r="BJ1422" s="17"/>
      <c r="BK1422" s="17"/>
      <c r="BL1422" s="17"/>
      <c r="BM1422" s="17"/>
      <c r="BN1422" s="17"/>
      <c r="BO1422" s="17"/>
    </row>
    <row r="1423" spans="2:67" x14ac:dyDescent="0.35">
      <c r="B1423" s="6" t="s">
        <v>660</v>
      </c>
      <c r="C1423" s="17"/>
      <c r="D1423" s="17"/>
      <c r="E1423" s="17"/>
      <c r="F1423" s="17"/>
      <c r="G1423" s="17"/>
      <c r="H1423" s="17"/>
      <c r="I1423" s="17"/>
      <c r="J1423" s="17"/>
      <c r="K1423" s="17"/>
      <c r="L1423" s="17"/>
      <c r="M1423" s="17"/>
      <c r="N1423" s="17"/>
      <c r="O1423" s="17"/>
      <c r="P1423" s="17"/>
      <c r="Q1423" s="17"/>
      <c r="R1423" s="17"/>
      <c r="S1423" s="17"/>
      <c r="T1423" s="17"/>
      <c r="U1423" s="17"/>
      <c r="V1423" s="17"/>
      <c r="W1423" s="17"/>
      <c r="X1423" s="17"/>
      <c r="Y1423" s="17"/>
      <c r="Z1423" s="17"/>
      <c r="AA1423" s="17"/>
      <c r="AB1423" s="17"/>
      <c r="AC1423" s="17"/>
      <c r="AD1423" s="17"/>
      <c r="AE1423" s="17"/>
      <c r="AF1423" s="17"/>
      <c r="AG1423" s="17"/>
      <c r="AH1423" s="17"/>
      <c r="AI1423" s="17"/>
      <c r="AJ1423" s="17"/>
      <c r="AK1423" s="17"/>
      <c r="AL1423" s="17"/>
      <c r="AM1423" s="17"/>
      <c r="AN1423" s="17"/>
      <c r="AO1423" s="17"/>
      <c r="AP1423" s="17"/>
      <c r="AQ1423" s="17"/>
      <c r="AR1423" s="17"/>
      <c r="AS1423" s="17"/>
      <c r="AT1423" s="17"/>
      <c r="AU1423" s="17"/>
      <c r="AV1423" s="17"/>
      <c r="AW1423" s="17"/>
      <c r="AX1423" s="17"/>
      <c r="AY1423" s="17"/>
      <c r="AZ1423" s="17"/>
      <c r="BA1423" s="17"/>
      <c r="BB1423" s="17"/>
      <c r="BC1423" s="17"/>
      <c r="BD1423" s="17"/>
      <c r="BE1423" s="17"/>
      <c r="BF1423" s="17"/>
      <c r="BG1423" s="17"/>
      <c r="BH1423" s="17"/>
      <c r="BI1423" s="17"/>
      <c r="BJ1423" s="17"/>
      <c r="BK1423" s="17"/>
      <c r="BL1423" s="17"/>
      <c r="BM1423" s="17"/>
      <c r="BN1423" s="17"/>
      <c r="BO1423" s="17"/>
    </row>
    <row r="1424" spans="2:67" x14ac:dyDescent="0.35">
      <c r="B1424" s="24" t="s">
        <v>85</v>
      </c>
      <c r="C1424" s="17"/>
      <c r="D1424" s="17"/>
      <c r="E1424" s="17"/>
      <c r="F1424" s="17"/>
      <c r="G1424" s="17"/>
      <c r="H1424" s="17"/>
      <c r="I1424" s="17"/>
      <c r="J1424" s="17"/>
      <c r="K1424" s="17"/>
      <c r="L1424" s="17"/>
      <c r="M1424" s="17"/>
      <c r="N1424" s="17"/>
      <c r="O1424" s="17"/>
      <c r="P1424" s="17"/>
      <c r="Q1424" s="17"/>
      <c r="R1424" s="17"/>
      <c r="S1424" s="17"/>
      <c r="T1424" s="17"/>
      <c r="U1424" s="17"/>
      <c r="V1424" s="17"/>
      <c r="W1424" s="17"/>
      <c r="X1424" s="17"/>
      <c r="Y1424" s="17"/>
      <c r="Z1424" s="17"/>
      <c r="AA1424" s="17"/>
      <c r="AB1424" s="17"/>
      <c r="AC1424" s="17"/>
      <c r="AD1424" s="17"/>
      <c r="AE1424" s="17"/>
      <c r="AF1424" s="17"/>
      <c r="AG1424" s="17"/>
      <c r="AH1424" s="17"/>
      <c r="AI1424" s="17"/>
      <c r="AJ1424" s="17"/>
      <c r="AK1424" s="17"/>
      <c r="AL1424" s="17"/>
      <c r="AM1424" s="17"/>
      <c r="AN1424" s="17"/>
      <c r="AO1424" s="17"/>
      <c r="AP1424" s="17"/>
      <c r="AQ1424" s="17"/>
      <c r="AR1424" s="17"/>
      <c r="AS1424" s="17"/>
      <c r="AT1424" s="17"/>
      <c r="AU1424" s="17"/>
      <c r="AV1424" s="17"/>
      <c r="AW1424" s="17"/>
      <c r="AX1424" s="17"/>
      <c r="AY1424" s="17"/>
      <c r="AZ1424" s="17"/>
      <c r="BA1424" s="17"/>
      <c r="BB1424" s="17"/>
      <c r="BC1424" s="17"/>
      <c r="BD1424" s="17"/>
      <c r="BE1424" s="17"/>
      <c r="BF1424" s="17"/>
      <c r="BG1424" s="17"/>
      <c r="BH1424" s="17"/>
      <c r="BI1424" s="17"/>
      <c r="BJ1424" s="17"/>
      <c r="BK1424" s="17"/>
      <c r="BL1424" s="17"/>
      <c r="BM1424" s="17"/>
      <c r="BN1424" s="17"/>
      <c r="BO1424" s="17"/>
    </row>
    <row r="1425" spans="2:67" x14ac:dyDescent="0.35">
      <c r="B1425" t="s">
        <v>239</v>
      </c>
      <c r="C1425" s="17">
        <v>0.18296072019340501</v>
      </c>
      <c r="D1425" s="17">
        <v>0.12654133999558101</v>
      </c>
      <c r="E1425" s="17">
        <v>0.25838042524935201</v>
      </c>
      <c r="F1425" s="17">
        <v>0.136269339184488</v>
      </c>
      <c r="G1425" s="17">
        <v>0.14410764446400401</v>
      </c>
      <c r="H1425" s="17">
        <v>0.67601681551245696</v>
      </c>
      <c r="I1425" s="17">
        <v>0.103677052194057</v>
      </c>
      <c r="J1425" s="17">
        <v>7.6264423644317403E-2</v>
      </c>
      <c r="K1425" s="17">
        <v>1.7680254748959801E-3</v>
      </c>
      <c r="L1425" s="17">
        <v>0.27266551637365899</v>
      </c>
      <c r="M1425" s="17">
        <v>0.13485892939539501</v>
      </c>
      <c r="N1425" s="17">
        <v>0.389656216005276</v>
      </c>
      <c r="O1425" s="17">
        <v>0.48406214637057698</v>
      </c>
      <c r="P1425" s="17">
        <v>0.15255104896903801</v>
      </c>
      <c r="Q1425" s="17">
        <v>2.0558923333234401E-4</v>
      </c>
      <c r="R1425" s="17">
        <v>0.28152859829483401</v>
      </c>
      <c r="S1425" s="17">
        <v>0.15434985598060699</v>
      </c>
      <c r="T1425" s="17"/>
      <c r="U1425" s="17">
        <v>0.18251507586513799</v>
      </c>
      <c r="V1425" s="17">
        <v>0.17988996298117399</v>
      </c>
      <c r="W1425" s="17">
        <v>0.208044785099019</v>
      </c>
      <c r="X1425" s="17">
        <v>0.24924533457471301</v>
      </c>
      <c r="Y1425" s="17"/>
      <c r="Z1425" s="17">
        <v>0.13566801378365301</v>
      </c>
      <c r="AA1425" s="17">
        <v>0.34446455164052397</v>
      </c>
      <c r="AB1425" s="17">
        <v>0.177753494238169</v>
      </c>
      <c r="AC1425" s="17">
        <v>0.152816887302899</v>
      </c>
      <c r="AD1425" s="17">
        <v>0.115952496325586</v>
      </c>
      <c r="AE1425" s="17">
        <v>0.161518064286156</v>
      </c>
      <c r="AF1425" s="17">
        <v>0.27536270077004898</v>
      </c>
      <c r="AG1425" s="17">
        <v>4.9266368544468302E-2</v>
      </c>
      <c r="AH1425" s="17">
        <v>0.264178957443164</v>
      </c>
      <c r="AI1425" s="17">
        <v>0.34731209538055702</v>
      </c>
      <c r="AJ1425" s="17"/>
      <c r="AK1425" s="17">
        <v>0.10222401301921</v>
      </c>
      <c r="AL1425" s="17">
        <v>8.5244165051916607E-2</v>
      </c>
      <c r="AM1425" s="17">
        <v>0.210497270972344</v>
      </c>
      <c r="AN1425" s="17">
        <v>0.196105346477283</v>
      </c>
      <c r="AO1425" s="17">
        <v>0.154271642564205</v>
      </c>
      <c r="AP1425" s="17">
        <v>0.204329079405147</v>
      </c>
      <c r="AQ1425" s="17">
        <v>0.48669200440014798</v>
      </c>
      <c r="AR1425" s="17"/>
      <c r="AS1425" s="17">
        <v>0.24806364718037399</v>
      </c>
      <c r="AT1425" s="17">
        <v>0.158711922847241</v>
      </c>
      <c r="AU1425" s="17"/>
      <c r="AV1425" s="17">
        <v>0.32696533907858899</v>
      </c>
      <c r="AW1425" s="17">
        <v>0.33628157429699002</v>
      </c>
      <c r="AX1425" s="17">
        <v>0.15147964504325201</v>
      </c>
      <c r="AY1425" s="17"/>
      <c r="AZ1425" s="17">
        <v>0.38667419928558</v>
      </c>
      <c r="BA1425" s="17">
        <v>0.17327725595485899</v>
      </c>
      <c r="BB1425" s="17"/>
      <c r="BC1425" s="17">
        <v>0.184231440672569</v>
      </c>
      <c r="BD1425" s="17">
        <v>0.18217756250655501</v>
      </c>
      <c r="BE1425" s="17"/>
      <c r="BF1425" s="17">
        <v>0.18269734661345099</v>
      </c>
      <c r="BG1425" s="17">
        <v>0.24924533457471301</v>
      </c>
      <c r="BH1425" s="17"/>
      <c r="BI1425" s="17">
        <v>0.36010626200191498</v>
      </c>
      <c r="BJ1425" s="17">
        <v>0.14152434040716499</v>
      </c>
      <c r="BK1425" s="17"/>
      <c r="BL1425" s="17">
        <v>0.195426700484199</v>
      </c>
      <c r="BM1425" s="17">
        <v>0.13056133943825701</v>
      </c>
      <c r="BN1425" s="17">
        <v>0.23938513193873701</v>
      </c>
      <c r="BO1425" s="17">
        <v>0.61275084960753101</v>
      </c>
    </row>
    <row r="1426" spans="2:67" x14ac:dyDescent="0.35">
      <c r="B1426" t="s">
        <v>240</v>
      </c>
      <c r="C1426" s="17">
        <v>0.49453626100270498</v>
      </c>
      <c r="D1426" s="17">
        <v>0.49468890465509302</v>
      </c>
      <c r="E1426" s="17">
        <v>0.48336030434081001</v>
      </c>
      <c r="F1426" s="17">
        <v>0.522552867780543</v>
      </c>
      <c r="G1426" s="17">
        <v>0.45173228393274401</v>
      </c>
      <c r="H1426" s="17">
        <v>2.4377970819849299E-3</v>
      </c>
      <c r="I1426" s="17">
        <v>0.49968942773249397</v>
      </c>
      <c r="J1426" s="17">
        <v>0.582606077019304</v>
      </c>
      <c r="K1426" s="17">
        <v>0.54547672439221595</v>
      </c>
      <c r="L1426" s="17">
        <v>0.39579156753156203</v>
      </c>
      <c r="M1426" s="17">
        <v>0.55038097834814004</v>
      </c>
      <c r="N1426" s="17">
        <v>0.45381434575472701</v>
      </c>
      <c r="O1426" s="17">
        <v>0.49850643047342502</v>
      </c>
      <c r="P1426" s="17">
        <v>0.30751937480133101</v>
      </c>
      <c r="Q1426" s="17">
        <v>0.46409936393488299</v>
      </c>
      <c r="R1426" s="17">
        <v>0.54597545202944298</v>
      </c>
      <c r="S1426" s="17">
        <v>0.65534467250494499</v>
      </c>
      <c r="T1426" s="17"/>
      <c r="U1426" s="17">
        <v>0.48561917671784499</v>
      </c>
      <c r="V1426" s="17">
        <v>0.54260625059710599</v>
      </c>
      <c r="W1426" s="17">
        <v>0.50813872333858301</v>
      </c>
      <c r="X1426" s="17">
        <v>0.56291656706707105</v>
      </c>
      <c r="Y1426" s="17"/>
      <c r="Z1426" s="17">
        <v>0.527225796708921</v>
      </c>
      <c r="AA1426" s="17">
        <v>0.38002273449094098</v>
      </c>
      <c r="AB1426" s="17">
        <v>0.52560335487839005</v>
      </c>
      <c r="AC1426" s="17">
        <v>0.462626831531528</v>
      </c>
      <c r="AD1426" s="17">
        <v>0.74619766045237401</v>
      </c>
      <c r="AE1426" s="17">
        <v>0.57925885424137102</v>
      </c>
      <c r="AF1426" s="17">
        <v>0.56918119274290602</v>
      </c>
      <c r="AG1426" s="17">
        <v>0.73118166734409695</v>
      </c>
      <c r="AH1426" s="17">
        <v>0.64837806160479206</v>
      </c>
      <c r="AI1426" s="17">
        <v>0.47702855049361198</v>
      </c>
      <c r="AJ1426" s="17"/>
      <c r="AK1426" s="17">
        <v>0.58730551876227299</v>
      </c>
      <c r="AL1426" s="17">
        <v>0.52174301814442203</v>
      </c>
      <c r="AM1426" s="17">
        <v>0.54287404830430797</v>
      </c>
      <c r="AN1426" s="17">
        <v>0.494730147414289</v>
      </c>
      <c r="AO1426" s="17">
        <v>0.58952435801815495</v>
      </c>
      <c r="AP1426" s="17">
        <v>0.38559345447340998</v>
      </c>
      <c r="AQ1426" s="17">
        <v>0.37216106687755102</v>
      </c>
      <c r="AR1426" s="17"/>
      <c r="AS1426" s="17">
        <v>0.53914045871560801</v>
      </c>
      <c r="AT1426" s="17">
        <v>0.47792259705262002</v>
      </c>
      <c r="AU1426" s="17"/>
      <c r="AV1426" s="17">
        <v>0.50079975686187095</v>
      </c>
      <c r="AW1426" s="17">
        <v>0.61182388085140005</v>
      </c>
      <c r="AX1426" s="17">
        <v>0.55855906270679001</v>
      </c>
      <c r="AY1426" s="17"/>
      <c r="AZ1426" s="17">
        <v>0.57235564813923001</v>
      </c>
      <c r="BA1426" s="17">
        <v>0.49083713782361899</v>
      </c>
      <c r="BB1426" s="17"/>
      <c r="BC1426" s="17">
        <v>0.43033369105848202</v>
      </c>
      <c r="BD1426" s="17">
        <v>0.53410494427479405</v>
      </c>
      <c r="BE1426" s="17"/>
      <c r="BF1426" s="17">
        <v>0.49426456045538197</v>
      </c>
      <c r="BG1426" s="17">
        <v>0.56291656706707105</v>
      </c>
      <c r="BH1426" s="17"/>
      <c r="BI1426" s="17">
        <v>0.43322702256601298</v>
      </c>
      <c r="BJ1426" s="17">
        <v>0.50887719706201695</v>
      </c>
      <c r="BK1426" s="17"/>
      <c r="BL1426" s="17">
        <v>0.41127784203036999</v>
      </c>
      <c r="BM1426" s="17">
        <v>0.56961492815688997</v>
      </c>
      <c r="BN1426" s="17">
        <v>0.61276388305900398</v>
      </c>
      <c r="BO1426" s="17">
        <v>0.31994148719340099</v>
      </c>
    </row>
    <row r="1427" spans="2:67" x14ac:dyDescent="0.35">
      <c r="B1427" t="s">
        <v>659</v>
      </c>
      <c r="C1427" s="17">
        <v>0.24488832814566999</v>
      </c>
      <c r="D1427" s="17">
        <v>0.319341809101992</v>
      </c>
      <c r="E1427" s="17">
        <v>0.19557498546382199</v>
      </c>
      <c r="F1427" s="17">
        <v>0.28136049545861902</v>
      </c>
      <c r="G1427" s="17">
        <v>0.257126870096616</v>
      </c>
      <c r="H1427" s="17">
        <v>0</v>
      </c>
      <c r="I1427" s="17">
        <v>0.30507280704034201</v>
      </c>
      <c r="J1427" s="17">
        <v>0.30123976382820999</v>
      </c>
      <c r="K1427" s="17">
        <v>2.5647813984624099E-2</v>
      </c>
      <c r="L1427" s="17">
        <v>0.16259341100327299</v>
      </c>
      <c r="M1427" s="17">
        <v>0.26223720966929698</v>
      </c>
      <c r="N1427" s="17">
        <v>0.13877941378400899</v>
      </c>
      <c r="O1427" s="17">
        <v>1.99142603543368E-3</v>
      </c>
      <c r="P1427" s="17">
        <v>0.44313502994600801</v>
      </c>
      <c r="Q1427" s="17">
        <v>0.30714171262983597</v>
      </c>
      <c r="R1427" s="17">
        <v>0.172317805209205</v>
      </c>
      <c r="S1427" s="17">
        <v>0.19030547151444799</v>
      </c>
      <c r="T1427" s="17"/>
      <c r="U1427" s="17">
        <v>0.26427885200569901</v>
      </c>
      <c r="V1427" s="17">
        <v>0.14083911422145501</v>
      </c>
      <c r="W1427" s="17">
        <v>0.20510964600392501</v>
      </c>
      <c r="X1427" s="17">
        <v>0.13497472402494501</v>
      </c>
      <c r="Y1427" s="17"/>
      <c r="Z1427" s="17">
        <v>0.290269223373255</v>
      </c>
      <c r="AA1427" s="17">
        <v>0.20550924069622201</v>
      </c>
      <c r="AB1427" s="17">
        <v>0.25886831232360602</v>
      </c>
      <c r="AC1427" s="17">
        <v>0.27499040310853401</v>
      </c>
      <c r="AD1427" s="17">
        <v>0.13066952944744101</v>
      </c>
      <c r="AE1427" s="17">
        <v>0.104063983575912</v>
      </c>
      <c r="AF1427" s="17">
        <v>5.2939424429387601E-2</v>
      </c>
      <c r="AG1427" s="17">
        <v>0.20492692592747699</v>
      </c>
      <c r="AH1427" s="17">
        <v>8.5030398400083404E-2</v>
      </c>
      <c r="AI1427" s="17">
        <v>0.117329329834748</v>
      </c>
      <c r="AJ1427" s="17"/>
      <c r="AK1427" s="17">
        <v>0.239673527911486</v>
      </c>
      <c r="AL1427" s="17">
        <v>0.33177199010672198</v>
      </c>
      <c r="AM1427" s="17">
        <v>0.20317815620634699</v>
      </c>
      <c r="AN1427" s="17">
        <v>0.247190751649875</v>
      </c>
      <c r="AO1427" s="17">
        <v>0.14475951309499999</v>
      </c>
      <c r="AP1427" s="17">
        <v>0.29772516156926698</v>
      </c>
      <c r="AQ1427" s="17">
        <v>9.3580728784414105E-2</v>
      </c>
      <c r="AR1427" s="17"/>
      <c r="AS1427" s="17">
        <v>0.198801241628423</v>
      </c>
      <c r="AT1427" s="17">
        <v>0.26205432164171599</v>
      </c>
      <c r="AU1427" s="17"/>
      <c r="AV1427" s="17">
        <v>0.14627421259543799</v>
      </c>
      <c r="AW1427" s="17">
        <v>4.5514533500059698E-2</v>
      </c>
      <c r="AX1427" s="17">
        <v>0.27949682447982799</v>
      </c>
      <c r="AY1427" s="17"/>
      <c r="AZ1427" s="17">
        <v>3.8145375711853002E-2</v>
      </c>
      <c r="BA1427" s="17">
        <v>0.25471579756686802</v>
      </c>
      <c r="BB1427" s="17"/>
      <c r="BC1427" s="17">
        <v>0.28872624697761201</v>
      </c>
      <c r="BD1427" s="17">
        <v>0.21787058217263999</v>
      </c>
      <c r="BE1427" s="17"/>
      <c r="BF1427" s="17">
        <v>0.24532505603000801</v>
      </c>
      <c r="BG1427" s="17">
        <v>0.13497472402494501</v>
      </c>
      <c r="BH1427" s="17"/>
      <c r="BI1427" s="17">
        <v>0.16688519605364699</v>
      </c>
      <c r="BJ1427" s="17">
        <v>0.26313415794688</v>
      </c>
      <c r="BK1427" s="17"/>
      <c r="BL1427" s="17">
        <v>0.27277289741635502</v>
      </c>
      <c r="BM1427" s="17">
        <v>0.26387472113430199</v>
      </c>
      <c r="BN1427" s="17">
        <v>8.0954118499409505E-2</v>
      </c>
      <c r="BO1427" s="17">
        <v>6.0472085451785201E-2</v>
      </c>
    </row>
    <row r="1428" spans="2:67" x14ac:dyDescent="0.35">
      <c r="B1428" t="s">
        <v>242</v>
      </c>
      <c r="C1428" s="17">
        <v>5.1055832414536199E-2</v>
      </c>
      <c r="D1428" s="17">
        <v>4.7483586644536398E-2</v>
      </c>
      <c r="E1428" s="17">
        <v>5.53667613311737E-2</v>
      </c>
      <c r="F1428" s="17">
        <v>5.98172975763488E-2</v>
      </c>
      <c r="G1428" s="17">
        <v>0.116412629528658</v>
      </c>
      <c r="H1428" s="17">
        <v>2.4377970819849299E-3</v>
      </c>
      <c r="I1428" s="17">
        <v>1.0252905555912401E-2</v>
      </c>
      <c r="J1428" s="17">
        <v>3.2753807118065598E-4</v>
      </c>
      <c r="K1428" s="17">
        <v>0.42710743614826402</v>
      </c>
      <c r="L1428" s="17">
        <v>9.5589752669080694E-2</v>
      </c>
      <c r="M1428" s="17">
        <v>1.3874022371096599E-2</v>
      </c>
      <c r="N1428" s="17">
        <v>3.20036752335498E-3</v>
      </c>
      <c r="O1428" s="17">
        <v>1.44442841028479E-2</v>
      </c>
      <c r="P1428" s="17">
        <v>9.6794546283623897E-2</v>
      </c>
      <c r="Q1428" s="17">
        <v>0.22855333420194801</v>
      </c>
      <c r="R1428" s="17">
        <v>0</v>
      </c>
      <c r="S1428" s="17">
        <v>0</v>
      </c>
      <c r="T1428" s="17"/>
      <c r="U1428" s="17">
        <v>4.8411420736234202E-2</v>
      </c>
      <c r="V1428" s="17">
        <v>6.5511569004388703E-2</v>
      </c>
      <c r="W1428" s="17">
        <v>5.8788058141678798E-2</v>
      </c>
      <c r="X1428" s="17">
        <v>4.3783047056937197E-2</v>
      </c>
      <c r="Y1428" s="17"/>
      <c r="Z1428" s="17">
        <v>3.8652277599461701E-2</v>
      </c>
      <c r="AA1428" s="17">
        <v>6.6150670148270196E-2</v>
      </c>
      <c r="AB1428" s="17">
        <v>2.99532984166473E-2</v>
      </c>
      <c r="AC1428" s="17">
        <v>2.3762355239553098E-2</v>
      </c>
      <c r="AD1428" s="17">
        <v>5.1486864467898E-3</v>
      </c>
      <c r="AE1428" s="17">
        <v>8.88654912040754E-2</v>
      </c>
      <c r="AF1428" s="17">
        <v>0.102516682057657</v>
      </c>
      <c r="AG1428" s="17">
        <v>3.7859823415852798E-3</v>
      </c>
      <c r="AH1428" s="17">
        <v>2.4125825519608502E-3</v>
      </c>
      <c r="AI1428" s="17">
        <v>2.3671655626342401E-2</v>
      </c>
      <c r="AJ1428" s="17"/>
      <c r="AK1428" s="17">
        <v>3.9773960651602699E-2</v>
      </c>
      <c r="AL1428" s="17">
        <v>5.4252234262200702E-2</v>
      </c>
      <c r="AM1428" s="17">
        <v>1.47487018754613E-2</v>
      </c>
      <c r="AN1428" s="17">
        <v>6.1957898903726702E-2</v>
      </c>
      <c r="AO1428" s="17">
        <v>0.110167063846813</v>
      </c>
      <c r="AP1428" s="17">
        <v>3.5404928761572599E-2</v>
      </c>
      <c r="AQ1428" s="17">
        <v>1.0228901454969099E-2</v>
      </c>
      <c r="AR1428" s="17"/>
      <c r="AS1428" s="17">
        <v>1.32251084225784E-2</v>
      </c>
      <c r="AT1428" s="17">
        <v>6.5146589957945894E-2</v>
      </c>
      <c r="AU1428" s="17"/>
      <c r="AV1428" s="17">
        <v>2.5960691464102799E-2</v>
      </c>
      <c r="AW1428" s="17">
        <v>6.2844850776606004E-3</v>
      </c>
      <c r="AX1428" s="17">
        <v>9.5116522928245396E-3</v>
      </c>
      <c r="AY1428" s="17"/>
      <c r="AZ1428" s="17">
        <v>2.6714318830547302E-3</v>
      </c>
      <c r="BA1428" s="17">
        <v>5.3355771595478101E-2</v>
      </c>
      <c r="BB1428" s="17"/>
      <c r="BC1428" s="17">
        <v>7.5820178531693996E-2</v>
      </c>
      <c r="BD1428" s="17">
        <v>3.57933192658959E-2</v>
      </c>
      <c r="BE1428" s="17"/>
      <c r="BF1428" s="17">
        <v>5.1084729912601899E-2</v>
      </c>
      <c r="BG1428" s="17">
        <v>4.3783047056937197E-2</v>
      </c>
      <c r="BH1428" s="17"/>
      <c r="BI1428" s="17">
        <v>3.2458563179459297E-2</v>
      </c>
      <c r="BJ1428" s="17">
        <v>5.54059475974778E-2</v>
      </c>
      <c r="BK1428" s="17"/>
      <c r="BL1428" s="17">
        <v>7.8067687293581198E-2</v>
      </c>
      <c r="BM1428" s="17">
        <v>2.70353955104954E-2</v>
      </c>
      <c r="BN1428" s="17">
        <v>3.8594758752790601E-2</v>
      </c>
      <c r="BO1428" s="17">
        <v>1.73879927810494E-3</v>
      </c>
    </row>
    <row r="1429" spans="2:67" x14ac:dyDescent="0.35">
      <c r="B1429" t="s">
        <v>243</v>
      </c>
      <c r="C1429" s="17">
        <v>8.1631591113458593E-3</v>
      </c>
      <c r="D1429" s="17">
        <v>0</v>
      </c>
      <c r="E1429" s="17">
        <v>7.3175236148420499E-3</v>
      </c>
      <c r="F1429" s="17">
        <v>0</v>
      </c>
      <c r="G1429" s="17">
        <v>0</v>
      </c>
      <c r="H1429" s="17">
        <v>0</v>
      </c>
      <c r="I1429" s="17">
        <v>0</v>
      </c>
      <c r="J1429" s="17">
        <v>0</v>
      </c>
      <c r="K1429" s="17">
        <v>0</v>
      </c>
      <c r="L1429" s="17">
        <v>7.3359752422425206E-2</v>
      </c>
      <c r="M1429" s="17">
        <v>4.9063867653369295E-4</v>
      </c>
      <c r="N1429" s="17">
        <v>1.4439348675685301E-2</v>
      </c>
      <c r="O1429" s="17">
        <v>0</v>
      </c>
      <c r="P1429" s="17">
        <v>0</v>
      </c>
      <c r="Q1429" s="17">
        <v>0</v>
      </c>
      <c r="R1429" s="17">
        <v>0</v>
      </c>
      <c r="S1429" s="17">
        <v>0</v>
      </c>
      <c r="T1429" s="17"/>
      <c r="U1429" s="17">
        <v>7.3279450138869504E-3</v>
      </c>
      <c r="V1429" s="17">
        <v>1.2886036260422101E-2</v>
      </c>
      <c r="W1429" s="17">
        <v>1.06429732100127E-2</v>
      </c>
      <c r="X1429" s="17">
        <v>0</v>
      </c>
      <c r="Y1429" s="17"/>
      <c r="Z1429" s="17">
        <v>0</v>
      </c>
      <c r="AA1429" s="17">
        <v>0</v>
      </c>
      <c r="AB1429" s="17">
        <v>0</v>
      </c>
      <c r="AC1429" s="17">
        <v>8.58035228174856E-2</v>
      </c>
      <c r="AD1429" s="17">
        <v>0</v>
      </c>
      <c r="AE1429" s="17">
        <v>0</v>
      </c>
      <c r="AF1429" s="17">
        <v>0</v>
      </c>
      <c r="AG1429" s="17">
        <v>1.08390558423728E-2</v>
      </c>
      <c r="AH1429" s="17">
        <v>0</v>
      </c>
      <c r="AI1429" s="17">
        <v>0</v>
      </c>
      <c r="AJ1429" s="17"/>
      <c r="AK1429" s="17">
        <v>2.70148677482814E-2</v>
      </c>
      <c r="AL1429" s="17">
        <v>6.9885924347384996E-3</v>
      </c>
      <c r="AM1429" s="17">
        <v>0</v>
      </c>
      <c r="AN1429" s="17">
        <v>0</v>
      </c>
      <c r="AO1429" s="17">
        <v>1.27742247582607E-3</v>
      </c>
      <c r="AP1429" s="17">
        <v>0</v>
      </c>
      <c r="AQ1429" s="17">
        <v>0</v>
      </c>
      <c r="AR1429" s="17"/>
      <c r="AS1429" s="17">
        <v>3.7195182471802302E-4</v>
      </c>
      <c r="AT1429" s="17">
        <v>1.10651393343428E-2</v>
      </c>
      <c r="AU1429" s="17"/>
      <c r="AV1429" s="17">
        <v>0</v>
      </c>
      <c r="AW1429" s="17">
        <v>0</v>
      </c>
      <c r="AX1429" s="17">
        <v>9.5281547730466495E-4</v>
      </c>
      <c r="AY1429" s="17"/>
      <c r="AZ1429" s="17">
        <v>0</v>
      </c>
      <c r="BA1429" s="17">
        <v>8.5511926360814002E-3</v>
      </c>
      <c r="BB1429" s="17"/>
      <c r="BC1429" s="17">
        <v>5.1586921256653803E-3</v>
      </c>
      <c r="BD1429" s="17">
        <v>1.0014842037140301E-2</v>
      </c>
      <c r="BE1429" s="17"/>
      <c r="BF1429" s="17">
        <v>8.1955943975575499E-3</v>
      </c>
      <c r="BG1429" s="17">
        <v>0</v>
      </c>
      <c r="BH1429" s="17"/>
      <c r="BI1429" s="17">
        <v>6.7537657718720603E-3</v>
      </c>
      <c r="BJ1429" s="17">
        <v>8.4928324245233493E-3</v>
      </c>
      <c r="BK1429" s="17"/>
      <c r="BL1429" s="17">
        <v>1.4859233433511599E-2</v>
      </c>
      <c r="BM1429" s="17">
        <v>3.3678495051186E-4</v>
      </c>
      <c r="BN1429" s="17">
        <v>9.7750615144066404E-3</v>
      </c>
      <c r="BO1429" s="17">
        <v>0</v>
      </c>
    </row>
    <row r="1430" spans="2:67" x14ac:dyDescent="0.35">
      <c r="B1430" t="s">
        <v>83</v>
      </c>
      <c r="C1430" s="17">
        <v>1.8395699132338E-2</v>
      </c>
      <c r="D1430" s="17">
        <v>1.19443596027973E-2</v>
      </c>
      <c r="E1430" s="17">
        <v>0</v>
      </c>
      <c r="F1430" s="17">
        <v>0</v>
      </c>
      <c r="G1430" s="17">
        <v>3.0620571977978302E-2</v>
      </c>
      <c r="H1430" s="17">
        <v>0.319107590323573</v>
      </c>
      <c r="I1430" s="17">
        <v>8.1307807477194599E-2</v>
      </c>
      <c r="J1430" s="17">
        <v>3.9562197436987703E-2</v>
      </c>
      <c r="K1430" s="17">
        <v>0</v>
      </c>
      <c r="L1430" s="17">
        <v>0</v>
      </c>
      <c r="M1430" s="17">
        <v>3.8158221539537802E-2</v>
      </c>
      <c r="N1430" s="17">
        <v>1.1030825694762E-4</v>
      </c>
      <c r="O1430" s="17">
        <v>9.9571301771683805E-4</v>
      </c>
      <c r="P1430" s="17">
        <v>0</v>
      </c>
      <c r="Q1430" s="17">
        <v>0</v>
      </c>
      <c r="R1430" s="17">
        <v>1.78144466517421E-4</v>
      </c>
      <c r="S1430" s="17">
        <v>0</v>
      </c>
      <c r="T1430" s="17"/>
      <c r="U1430" s="17">
        <v>1.1847529661197599E-2</v>
      </c>
      <c r="V1430" s="17">
        <v>5.8267066935454498E-2</v>
      </c>
      <c r="W1430" s="17">
        <v>9.2758142067819998E-3</v>
      </c>
      <c r="X1430" s="17">
        <v>9.0803272763347095E-3</v>
      </c>
      <c r="Y1430" s="17"/>
      <c r="Z1430" s="17">
        <v>8.1846885347093903E-3</v>
      </c>
      <c r="AA1430" s="17">
        <v>3.8528030240416399E-3</v>
      </c>
      <c r="AB1430" s="17">
        <v>7.8215401431877205E-3</v>
      </c>
      <c r="AC1430" s="17">
        <v>0</v>
      </c>
      <c r="AD1430" s="17">
        <v>2.0316273278081602E-3</v>
      </c>
      <c r="AE1430" s="17">
        <v>6.6293606692485393E-2</v>
      </c>
      <c r="AF1430" s="17">
        <v>0</v>
      </c>
      <c r="AG1430" s="17">
        <v>0</v>
      </c>
      <c r="AH1430" s="17">
        <v>0</v>
      </c>
      <c r="AI1430" s="17">
        <v>3.4658368664740903E-2</v>
      </c>
      <c r="AJ1430" s="17"/>
      <c r="AK1430" s="17">
        <v>4.0081119071463302E-3</v>
      </c>
      <c r="AL1430" s="17">
        <v>0</v>
      </c>
      <c r="AM1430" s="17">
        <v>2.870182264154E-2</v>
      </c>
      <c r="AN1430" s="17">
        <v>1.5855554826939701E-5</v>
      </c>
      <c r="AO1430" s="17">
        <v>0</v>
      </c>
      <c r="AP1430" s="17">
        <v>7.6947375790603206E-2</v>
      </c>
      <c r="AQ1430" s="17">
        <v>3.7337298482918002E-2</v>
      </c>
      <c r="AR1430" s="17"/>
      <c r="AS1430" s="17">
        <v>3.97592228298997E-4</v>
      </c>
      <c r="AT1430" s="17">
        <v>2.5099429166135199E-2</v>
      </c>
      <c r="AU1430" s="17"/>
      <c r="AV1430" s="17">
        <v>0</v>
      </c>
      <c r="AW1430" s="17">
        <v>9.5526273889566497E-5</v>
      </c>
      <c r="AX1430" s="17">
        <v>0</v>
      </c>
      <c r="AY1430" s="17"/>
      <c r="AZ1430" s="17">
        <v>1.53344980282874E-4</v>
      </c>
      <c r="BA1430" s="17">
        <v>1.9262844423094099E-2</v>
      </c>
      <c r="BB1430" s="17"/>
      <c r="BC1430" s="17">
        <v>1.5729750633977899E-2</v>
      </c>
      <c r="BD1430" s="17">
        <v>2.0038749742974898E-2</v>
      </c>
      <c r="BE1430" s="17"/>
      <c r="BF1430" s="17">
        <v>1.8432712590999802E-2</v>
      </c>
      <c r="BG1430" s="17">
        <v>9.0803272763347095E-3</v>
      </c>
      <c r="BH1430" s="17"/>
      <c r="BI1430" s="17">
        <v>5.6919042709300204E-4</v>
      </c>
      <c r="BJ1430" s="17">
        <v>2.2565524561937202E-2</v>
      </c>
      <c r="BK1430" s="17"/>
      <c r="BL1430" s="17">
        <v>2.75956393419837E-2</v>
      </c>
      <c r="BM1430" s="17">
        <v>8.5768308095436202E-3</v>
      </c>
      <c r="BN1430" s="17">
        <v>1.8527046235651899E-2</v>
      </c>
      <c r="BO1430" s="17">
        <v>5.0967784691776001E-3</v>
      </c>
    </row>
    <row r="1431" spans="2:67" x14ac:dyDescent="0.35">
      <c r="B1431" t="s">
        <v>244</v>
      </c>
      <c r="C1431" s="17">
        <v>0.67749698119611002</v>
      </c>
      <c r="D1431" s="17">
        <v>0.621230244650674</v>
      </c>
      <c r="E1431" s="17">
        <v>0.74174072959016202</v>
      </c>
      <c r="F1431" s="17">
        <v>0.65882220696503202</v>
      </c>
      <c r="G1431" s="17">
        <v>0.59583992839674804</v>
      </c>
      <c r="H1431" s="17">
        <v>0.67845461259444195</v>
      </c>
      <c r="I1431" s="17">
        <v>0.60336647992655101</v>
      </c>
      <c r="J1431" s="17">
        <v>0.65887050066362196</v>
      </c>
      <c r="K1431" s="17">
        <v>0.54724474986711202</v>
      </c>
      <c r="L1431" s="17">
        <v>0.66845708390522096</v>
      </c>
      <c r="M1431" s="17">
        <v>0.68523990774353405</v>
      </c>
      <c r="N1431" s="17">
        <v>0.84347056176000301</v>
      </c>
      <c r="O1431" s="17">
        <v>0.98256857684400201</v>
      </c>
      <c r="P1431" s="17">
        <v>0.460070423770368</v>
      </c>
      <c r="Q1431" s="17">
        <v>0.46430495316821602</v>
      </c>
      <c r="R1431" s="17">
        <v>0.82750405032427699</v>
      </c>
      <c r="S1431" s="17">
        <v>0.80969452848555201</v>
      </c>
      <c r="T1431" s="17"/>
      <c r="U1431" s="17">
        <v>0.66813425258298298</v>
      </c>
      <c r="V1431" s="17">
        <v>0.72249621357827998</v>
      </c>
      <c r="W1431" s="17">
        <v>0.71618350843760203</v>
      </c>
      <c r="X1431" s="17">
        <v>0.81216190164178403</v>
      </c>
      <c r="Y1431" s="17"/>
      <c r="Z1431" s="17">
        <v>0.66289381049257401</v>
      </c>
      <c r="AA1431" s="17">
        <v>0.72448728613146596</v>
      </c>
      <c r="AB1431" s="17">
        <v>0.70335684911655905</v>
      </c>
      <c r="AC1431" s="17">
        <v>0.61544371883442806</v>
      </c>
      <c r="AD1431" s="17">
        <v>0.86215015677796103</v>
      </c>
      <c r="AE1431" s="17">
        <v>0.74077691852752703</v>
      </c>
      <c r="AF1431" s="17">
        <v>0.844543893512956</v>
      </c>
      <c r="AG1431" s="17">
        <v>0.78044803588856504</v>
      </c>
      <c r="AH1431" s="17">
        <v>0.91255701904795605</v>
      </c>
      <c r="AI1431" s="17">
        <v>0.824340645874169</v>
      </c>
      <c r="AJ1431" s="17"/>
      <c r="AK1431" s="17">
        <v>0.68952953178148402</v>
      </c>
      <c r="AL1431" s="17">
        <v>0.60698718319633804</v>
      </c>
      <c r="AM1431" s="17">
        <v>0.75337131927665202</v>
      </c>
      <c r="AN1431" s="17">
        <v>0.69083549389157195</v>
      </c>
      <c r="AO1431" s="17">
        <v>0.74379600058236095</v>
      </c>
      <c r="AP1431" s="17">
        <v>0.58992253387855698</v>
      </c>
      <c r="AQ1431" s="17">
        <v>0.85885307127769905</v>
      </c>
      <c r="AR1431" s="17"/>
      <c r="AS1431" s="17">
        <v>0.787204105895981</v>
      </c>
      <c r="AT1431" s="17">
        <v>0.63663451989985997</v>
      </c>
      <c r="AU1431" s="17"/>
      <c r="AV1431" s="17">
        <v>0.82776509594045899</v>
      </c>
      <c r="AW1431" s="17">
        <v>0.94810545514838995</v>
      </c>
      <c r="AX1431" s="17">
        <v>0.71003870775004296</v>
      </c>
      <c r="AY1431" s="17"/>
      <c r="AZ1431" s="17">
        <v>0.95902984742480901</v>
      </c>
      <c r="BA1431" s="17">
        <v>0.66411439377847803</v>
      </c>
      <c r="BB1431" s="17"/>
      <c r="BC1431" s="17">
        <v>0.61456513173105098</v>
      </c>
      <c r="BD1431" s="17">
        <v>0.71628250678134897</v>
      </c>
      <c r="BE1431" s="17"/>
      <c r="BF1431" s="17">
        <v>0.67696190706883297</v>
      </c>
      <c r="BG1431" s="17">
        <v>0.81216190164178403</v>
      </c>
      <c r="BH1431" s="17"/>
      <c r="BI1431" s="17">
        <v>0.79333328456792795</v>
      </c>
      <c r="BJ1431" s="17">
        <v>0.65040153746918195</v>
      </c>
      <c r="BK1431" s="17"/>
      <c r="BL1431" s="17">
        <v>0.60670454251456896</v>
      </c>
      <c r="BM1431" s="17">
        <v>0.70017626759514795</v>
      </c>
      <c r="BN1431" s="17">
        <v>0.85214901499774098</v>
      </c>
      <c r="BO1431" s="17">
        <v>0.932692336800932</v>
      </c>
    </row>
    <row r="1432" spans="2:67" x14ac:dyDescent="0.35">
      <c r="B1432" t="s">
        <v>245</v>
      </c>
      <c r="C1432" s="17">
        <v>5.92189915258821E-2</v>
      </c>
      <c r="D1432" s="17">
        <v>4.7483586644536398E-2</v>
      </c>
      <c r="E1432" s="17">
        <v>6.26842849460158E-2</v>
      </c>
      <c r="F1432" s="17">
        <v>5.98172975763488E-2</v>
      </c>
      <c r="G1432" s="17">
        <v>0.116412629528658</v>
      </c>
      <c r="H1432" s="17">
        <v>2.4377970819849299E-3</v>
      </c>
      <c r="I1432" s="17">
        <v>1.0252905555912401E-2</v>
      </c>
      <c r="J1432" s="17">
        <v>3.2753807118065598E-4</v>
      </c>
      <c r="K1432" s="17">
        <v>0.42710743614826402</v>
      </c>
      <c r="L1432" s="17">
        <v>0.168949505091506</v>
      </c>
      <c r="M1432" s="17">
        <v>1.43646610476303E-2</v>
      </c>
      <c r="N1432" s="17">
        <v>1.7639716199040301E-2</v>
      </c>
      <c r="O1432" s="17">
        <v>1.44442841028479E-2</v>
      </c>
      <c r="P1432" s="17">
        <v>9.6794546283623897E-2</v>
      </c>
      <c r="Q1432" s="17">
        <v>0.22855333420194801</v>
      </c>
      <c r="R1432" s="17">
        <v>0</v>
      </c>
      <c r="S1432" s="17">
        <v>0</v>
      </c>
      <c r="T1432" s="17"/>
      <c r="U1432" s="17">
        <v>5.5739365750121103E-2</v>
      </c>
      <c r="V1432" s="17">
        <v>7.8397605264810696E-2</v>
      </c>
      <c r="W1432" s="17">
        <v>6.94310313516915E-2</v>
      </c>
      <c r="X1432" s="17">
        <v>4.3783047056937197E-2</v>
      </c>
      <c r="Y1432" s="17"/>
      <c r="Z1432" s="17">
        <v>3.8652277599461701E-2</v>
      </c>
      <c r="AA1432" s="17">
        <v>6.6150670148270196E-2</v>
      </c>
      <c r="AB1432" s="17">
        <v>2.99532984166473E-2</v>
      </c>
      <c r="AC1432" s="17">
        <v>0.109565878057039</v>
      </c>
      <c r="AD1432" s="17">
        <v>5.1486864467898E-3</v>
      </c>
      <c r="AE1432" s="17">
        <v>8.88654912040754E-2</v>
      </c>
      <c r="AF1432" s="17">
        <v>0.102516682057657</v>
      </c>
      <c r="AG1432" s="17">
        <v>1.46250381839581E-2</v>
      </c>
      <c r="AH1432" s="17">
        <v>2.4125825519608502E-3</v>
      </c>
      <c r="AI1432" s="17">
        <v>2.3671655626342401E-2</v>
      </c>
      <c r="AJ1432" s="17"/>
      <c r="AK1432" s="17">
        <v>6.6788828399884106E-2</v>
      </c>
      <c r="AL1432" s="17">
        <v>6.1240826696939199E-2</v>
      </c>
      <c r="AM1432" s="17">
        <v>1.47487018754613E-2</v>
      </c>
      <c r="AN1432" s="17">
        <v>6.1957898903726702E-2</v>
      </c>
      <c r="AO1432" s="17">
        <v>0.11144448632263899</v>
      </c>
      <c r="AP1432" s="17">
        <v>3.5404928761572599E-2</v>
      </c>
      <c r="AQ1432" s="17">
        <v>1.0228901454969099E-2</v>
      </c>
      <c r="AR1432" s="17"/>
      <c r="AS1432" s="17">
        <v>1.35970602472964E-2</v>
      </c>
      <c r="AT1432" s="17">
        <v>7.6211729292288796E-2</v>
      </c>
      <c r="AU1432" s="17"/>
      <c r="AV1432" s="17">
        <v>2.5960691464102799E-2</v>
      </c>
      <c r="AW1432" s="17">
        <v>6.2844850776606004E-3</v>
      </c>
      <c r="AX1432" s="17">
        <v>1.04644677701292E-2</v>
      </c>
      <c r="AY1432" s="17"/>
      <c r="AZ1432" s="17">
        <v>2.6714318830547302E-3</v>
      </c>
      <c r="BA1432" s="17">
        <v>6.19069642315596E-2</v>
      </c>
      <c r="BB1432" s="17"/>
      <c r="BC1432" s="17">
        <v>8.0978870657359397E-2</v>
      </c>
      <c r="BD1432" s="17">
        <v>4.58081613030362E-2</v>
      </c>
      <c r="BE1432" s="17"/>
      <c r="BF1432" s="17">
        <v>5.92803243101594E-2</v>
      </c>
      <c r="BG1432" s="17">
        <v>4.3783047056937197E-2</v>
      </c>
      <c r="BH1432" s="17"/>
      <c r="BI1432" s="17">
        <v>3.92123289513314E-2</v>
      </c>
      <c r="BJ1432" s="17">
        <v>6.3898780022001098E-2</v>
      </c>
      <c r="BK1432" s="17"/>
      <c r="BL1432" s="17">
        <v>9.2926920727092702E-2</v>
      </c>
      <c r="BM1432" s="17">
        <v>2.7372180461007201E-2</v>
      </c>
      <c r="BN1432" s="17">
        <v>4.8369820267197203E-2</v>
      </c>
      <c r="BO1432" s="17">
        <v>1.73879927810494E-3</v>
      </c>
    </row>
    <row r="1433" spans="2:67" x14ac:dyDescent="0.35">
      <c r="B1433" t="s">
        <v>187</v>
      </c>
      <c r="C1433" s="17">
        <v>0.61827798967022796</v>
      </c>
      <c r="D1433" s="17">
        <v>0.573746658006138</v>
      </c>
      <c r="E1433" s="17">
        <v>0.67905644464414605</v>
      </c>
      <c r="F1433" s="17">
        <v>0.599004909388683</v>
      </c>
      <c r="G1433" s="17">
        <v>0.47942729886808999</v>
      </c>
      <c r="H1433" s="17">
        <v>0.67601681551245696</v>
      </c>
      <c r="I1433" s="17">
        <v>0.59311357437063805</v>
      </c>
      <c r="J1433" s="17">
        <v>0.65854296259244105</v>
      </c>
      <c r="K1433" s="17">
        <v>0.120137313718848</v>
      </c>
      <c r="L1433" s="17">
        <v>0.49950757881371599</v>
      </c>
      <c r="M1433" s="17">
        <v>0.67087524669590404</v>
      </c>
      <c r="N1433" s="17">
        <v>0.82583084556096298</v>
      </c>
      <c r="O1433" s="17">
        <v>0.96812429274115397</v>
      </c>
      <c r="P1433" s="17">
        <v>0.363275877486745</v>
      </c>
      <c r="Q1433" s="17">
        <v>0.23575161896626801</v>
      </c>
      <c r="R1433" s="17">
        <v>0.82750405032427699</v>
      </c>
      <c r="S1433" s="17">
        <v>0.80969452848555201</v>
      </c>
      <c r="T1433" s="17"/>
      <c r="U1433" s="17">
        <v>0.61239488683286103</v>
      </c>
      <c r="V1433" s="17">
        <v>0.64409860831346899</v>
      </c>
      <c r="W1433" s="17">
        <v>0.64675247708591099</v>
      </c>
      <c r="X1433" s="17">
        <v>0.768378854584846</v>
      </c>
      <c r="Y1433" s="17"/>
      <c r="Z1433" s="17">
        <v>0.62424153289311302</v>
      </c>
      <c r="AA1433" s="17">
        <v>0.65833661598319604</v>
      </c>
      <c r="AB1433" s="17">
        <v>0.67340355069991198</v>
      </c>
      <c r="AC1433" s="17">
        <v>0.50587784077738895</v>
      </c>
      <c r="AD1433" s="17">
        <v>0.85700147033117102</v>
      </c>
      <c r="AE1433" s="17">
        <v>0.65191142732345098</v>
      </c>
      <c r="AF1433" s="17">
        <v>0.74202721145529904</v>
      </c>
      <c r="AG1433" s="17">
        <v>0.76582299770460704</v>
      </c>
      <c r="AH1433" s="17">
        <v>0.91014443649599497</v>
      </c>
      <c r="AI1433" s="17">
        <v>0.80066899024782701</v>
      </c>
      <c r="AJ1433" s="17"/>
      <c r="AK1433" s="17">
        <v>0.62274070338160004</v>
      </c>
      <c r="AL1433" s="17">
        <v>0.54574635649939895</v>
      </c>
      <c r="AM1433" s="17">
        <v>0.73862261740119095</v>
      </c>
      <c r="AN1433" s="17">
        <v>0.62887759498784501</v>
      </c>
      <c r="AO1433" s="17">
        <v>0.63235151425972203</v>
      </c>
      <c r="AP1433" s="17">
        <v>0.554517605116984</v>
      </c>
      <c r="AQ1433" s="17">
        <v>0.84862416982273003</v>
      </c>
      <c r="AR1433" s="17"/>
      <c r="AS1433" s="17">
        <v>0.77360704564868499</v>
      </c>
      <c r="AT1433" s="17">
        <v>0.56042279060757105</v>
      </c>
      <c r="AU1433" s="17"/>
      <c r="AV1433" s="17">
        <v>0.80180440447635704</v>
      </c>
      <c r="AW1433" s="17">
        <v>0.94182097007072996</v>
      </c>
      <c r="AX1433" s="17">
        <v>0.69957423997991297</v>
      </c>
      <c r="AY1433" s="17"/>
      <c r="AZ1433" s="17">
        <v>0.95635841554175505</v>
      </c>
      <c r="BA1433" s="17">
        <v>0.60220742954691897</v>
      </c>
      <c r="BB1433" s="17"/>
      <c r="BC1433" s="17">
        <v>0.533586261073692</v>
      </c>
      <c r="BD1433" s="17">
        <v>0.67047434547831297</v>
      </c>
      <c r="BE1433" s="17"/>
      <c r="BF1433" s="17">
        <v>0.61768158275867302</v>
      </c>
      <c r="BG1433" s="17">
        <v>0.768378854584846</v>
      </c>
      <c r="BH1433" s="17"/>
      <c r="BI1433" s="17">
        <v>0.75412095561659698</v>
      </c>
      <c r="BJ1433" s="17">
        <v>0.58650275744717995</v>
      </c>
      <c r="BK1433" s="17"/>
      <c r="BL1433" s="17">
        <v>0.51377762178747599</v>
      </c>
      <c r="BM1433" s="17">
        <v>0.67280408713413997</v>
      </c>
      <c r="BN1433" s="17">
        <v>0.80377919473054404</v>
      </c>
      <c r="BO1433" s="17">
        <v>0.93095353752282695</v>
      </c>
    </row>
    <row r="1434" spans="2:67" x14ac:dyDescent="0.35">
      <c r="C1434" s="17"/>
      <c r="D1434" s="17"/>
      <c r="E1434" s="17"/>
      <c r="F1434" s="17"/>
      <c r="G1434" s="17"/>
      <c r="H1434" s="17"/>
      <c r="I1434" s="17"/>
      <c r="J1434" s="17"/>
      <c r="K1434" s="17"/>
      <c r="L1434" s="17"/>
      <c r="M1434" s="17"/>
      <c r="N1434" s="17"/>
      <c r="O1434" s="17"/>
      <c r="P1434" s="17"/>
      <c r="Q1434" s="17"/>
      <c r="R1434" s="17"/>
      <c r="S1434" s="17"/>
      <c r="T1434" s="17"/>
      <c r="U1434" s="17"/>
      <c r="V1434" s="17"/>
      <c r="W1434" s="17"/>
      <c r="X1434" s="17"/>
      <c r="Y1434" s="17"/>
      <c r="Z1434" s="17"/>
      <c r="AA1434" s="17"/>
      <c r="AB1434" s="17"/>
      <c r="AC1434" s="17"/>
      <c r="AD1434" s="17"/>
      <c r="AE1434" s="17"/>
      <c r="AF1434" s="17"/>
      <c r="AG1434" s="17"/>
      <c r="AH1434" s="17"/>
      <c r="AI1434" s="17"/>
      <c r="AJ1434" s="17"/>
      <c r="AK1434" s="17"/>
      <c r="AL1434" s="17"/>
      <c r="AM1434" s="17"/>
      <c r="AN1434" s="17"/>
      <c r="AO1434" s="17"/>
      <c r="AP1434" s="17"/>
      <c r="AQ1434" s="17"/>
      <c r="AR1434" s="17"/>
      <c r="AS1434" s="17"/>
      <c r="AT1434" s="17"/>
      <c r="AU1434" s="17"/>
      <c r="AV1434" s="17"/>
      <c r="AW1434" s="17"/>
      <c r="AX1434" s="17"/>
      <c r="AY1434" s="17"/>
      <c r="AZ1434" s="17"/>
      <c r="BA1434" s="17"/>
      <c r="BB1434" s="17"/>
      <c r="BC1434" s="17"/>
      <c r="BD1434" s="17"/>
      <c r="BE1434" s="17"/>
      <c r="BF1434" s="17"/>
      <c r="BG1434" s="17"/>
      <c r="BH1434" s="17"/>
      <c r="BI1434" s="17"/>
      <c r="BJ1434" s="17"/>
      <c r="BK1434" s="17"/>
      <c r="BL1434" s="17"/>
      <c r="BM1434" s="17"/>
      <c r="BN1434" s="17"/>
      <c r="BO1434" s="17"/>
    </row>
    <row r="1435" spans="2:67" x14ac:dyDescent="0.35">
      <c r="B1435" s="6" t="s">
        <v>661</v>
      </c>
      <c r="C1435" s="17"/>
      <c r="D1435" s="17"/>
      <c r="E1435" s="17"/>
      <c r="F1435" s="17"/>
      <c r="G1435" s="17"/>
      <c r="H1435" s="17"/>
      <c r="I1435" s="17"/>
      <c r="J1435" s="17"/>
      <c r="K1435" s="17"/>
      <c r="L1435" s="17"/>
      <c r="M1435" s="17"/>
      <c r="N1435" s="17"/>
      <c r="O1435" s="17"/>
      <c r="P1435" s="17"/>
      <c r="Q1435" s="17"/>
      <c r="R1435" s="17"/>
      <c r="S1435" s="17"/>
      <c r="T1435" s="17"/>
      <c r="U1435" s="17"/>
      <c r="V1435" s="17"/>
      <c r="W1435" s="17"/>
      <c r="X1435" s="17"/>
      <c r="Y1435" s="17"/>
      <c r="Z1435" s="17"/>
      <c r="AA1435" s="17"/>
      <c r="AB1435" s="17"/>
      <c r="AC1435" s="17"/>
      <c r="AD1435" s="17"/>
      <c r="AE1435" s="17"/>
      <c r="AF1435" s="17"/>
      <c r="AG1435" s="17"/>
      <c r="AH1435" s="17"/>
      <c r="AI1435" s="17"/>
      <c r="AJ1435" s="17"/>
      <c r="AK1435" s="17"/>
      <c r="AL1435" s="17"/>
      <c r="AM1435" s="17"/>
      <c r="AN1435" s="17"/>
      <c r="AO1435" s="17"/>
      <c r="AP1435" s="17"/>
      <c r="AQ1435" s="17"/>
      <c r="AR1435" s="17"/>
      <c r="AS1435" s="17"/>
      <c r="AT1435" s="17"/>
      <c r="AU1435" s="17"/>
      <c r="AV1435" s="17"/>
      <c r="AW1435" s="17"/>
      <c r="AX1435" s="17"/>
      <c r="AY1435" s="17"/>
      <c r="AZ1435" s="17"/>
      <c r="BA1435" s="17"/>
      <c r="BB1435" s="17"/>
      <c r="BC1435" s="17"/>
      <c r="BD1435" s="17"/>
      <c r="BE1435" s="17"/>
      <c r="BF1435" s="17"/>
      <c r="BG1435" s="17"/>
      <c r="BH1435" s="17"/>
      <c r="BI1435" s="17"/>
      <c r="BJ1435" s="17"/>
      <c r="BK1435" s="17"/>
      <c r="BL1435" s="17"/>
      <c r="BM1435" s="17"/>
      <c r="BN1435" s="17"/>
      <c r="BO1435" s="17"/>
    </row>
    <row r="1436" spans="2:67" x14ac:dyDescent="0.35">
      <c r="B1436" s="24" t="s">
        <v>721</v>
      </c>
      <c r="C1436" s="17"/>
      <c r="D1436" s="17"/>
      <c r="E1436" s="17"/>
      <c r="F1436" s="17"/>
      <c r="G1436" s="17"/>
      <c r="H1436" s="17"/>
      <c r="I1436" s="17"/>
      <c r="J1436" s="17"/>
      <c r="K1436" s="17"/>
      <c r="L1436" s="17"/>
      <c r="M1436" s="17"/>
      <c r="N1436" s="17"/>
      <c r="O1436" s="17"/>
      <c r="P1436" s="17"/>
      <c r="Q1436" s="17"/>
      <c r="R1436" s="17"/>
      <c r="S1436" s="17"/>
      <c r="T1436" s="17"/>
      <c r="U1436" s="17"/>
      <c r="V1436" s="17"/>
      <c r="W1436" s="17"/>
      <c r="X1436" s="17"/>
      <c r="Y1436" s="17"/>
      <c r="Z1436" s="17"/>
      <c r="AA1436" s="17"/>
      <c r="AB1436" s="17"/>
      <c r="AC1436" s="17"/>
      <c r="AD1436" s="17"/>
      <c r="AE1436" s="17"/>
      <c r="AF1436" s="17"/>
      <c r="AG1436" s="17"/>
      <c r="AH1436" s="17"/>
      <c r="AI1436" s="17"/>
      <c r="AJ1436" s="17"/>
      <c r="AK1436" s="17"/>
      <c r="AL1436" s="17"/>
      <c r="AM1436" s="17"/>
      <c r="AN1436" s="17"/>
      <c r="AO1436" s="17"/>
      <c r="AP1436" s="17"/>
      <c r="AQ1436" s="17"/>
      <c r="AR1436" s="17"/>
      <c r="AS1436" s="17"/>
      <c r="AT1436" s="17"/>
      <c r="AU1436" s="17"/>
      <c r="AV1436" s="17"/>
      <c r="AW1436" s="17"/>
      <c r="AX1436" s="17"/>
      <c r="AY1436" s="17"/>
      <c r="AZ1436" s="17"/>
      <c r="BA1436" s="17"/>
      <c r="BB1436" s="17"/>
      <c r="BC1436" s="17"/>
      <c r="BD1436" s="17"/>
      <c r="BE1436" s="17"/>
      <c r="BF1436" s="17"/>
      <c r="BG1436" s="17"/>
      <c r="BH1436" s="17"/>
      <c r="BI1436" s="17"/>
      <c r="BJ1436" s="17"/>
      <c r="BK1436" s="17"/>
      <c r="BL1436" s="17"/>
      <c r="BM1436" s="17"/>
      <c r="BN1436" s="17"/>
      <c r="BO1436" s="17"/>
    </row>
    <row r="1437" spans="2:67" x14ac:dyDescent="0.35">
      <c r="B1437" t="s">
        <v>239</v>
      </c>
      <c r="C1437" s="17">
        <v>0.30421901887748398</v>
      </c>
      <c r="D1437" s="17">
        <v>4.1239407445720799E-2</v>
      </c>
      <c r="E1437" s="17">
        <v>0.17563113814213399</v>
      </c>
      <c r="F1437" s="17">
        <v>0.493986184932592</v>
      </c>
      <c r="G1437" s="17">
        <v>0.804557617098977</v>
      </c>
      <c r="H1437" s="17">
        <v>9.9764988033565594E-2</v>
      </c>
      <c r="I1437" s="17">
        <v>2.23775932584734E-2</v>
      </c>
      <c r="J1437" s="17">
        <v>0.27132685155618003</v>
      </c>
      <c r="K1437" s="17">
        <v>0.5</v>
      </c>
      <c r="L1437" s="17">
        <v>0.120028570423986</v>
      </c>
      <c r="M1437" s="17">
        <v>0.26438929662767202</v>
      </c>
      <c r="N1437" s="17">
        <v>0.79723948972866598</v>
      </c>
      <c r="O1437" s="17">
        <v>0.93423118711152897</v>
      </c>
      <c r="P1437" s="17">
        <v>0.164985180097144</v>
      </c>
      <c r="Q1437" s="17">
        <v>9.9769986319996409E-4</v>
      </c>
      <c r="R1437" s="17">
        <v>0.76501334968775103</v>
      </c>
      <c r="S1437" s="17">
        <v>0</v>
      </c>
      <c r="T1437" s="17"/>
      <c r="U1437" s="17">
        <v>0.34472338584539503</v>
      </c>
      <c r="V1437" s="17">
        <v>0.17122887836408199</v>
      </c>
      <c r="W1437" s="17">
        <v>0.284769853979149</v>
      </c>
      <c r="X1437" s="17">
        <v>0.30045516920620202</v>
      </c>
      <c r="Y1437" s="17"/>
      <c r="Z1437" s="17">
        <v>0.27858558426019903</v>
      </c>
      <c r="AA1437" s="17">
        <v>0.331812847964497</v>
      </c>
      <c r="AB1437" s="17">
        <v>0.34780607336599501</v>
      </c>
      <c r="AC1437" s="17">
        <v>0.285573893470703</v>
      </c>
      <c r="AD1437" s="17">
        <v>2.8186466649670699E-2</v>
      </c>
      <c r="AE1437" s="17">
        <v>0.262169279573638</v>
      </c>
      <c r="AF1437" s="17">
        <v>0.58578177358886496</v>
      </c>
      <c r="AG1437" s="17">
        <v>0.33844629550663102</v>
      </c>
      <c r="AH1437" s="17">
        <v>0.39929539298591898</v>
      </c>
      <c r="AI1437" s="17">
        <v>0.40493121984017699</v>
      </c>
      <c r="AJ1437" s="17"/>
      <c r="AK1437" s="17">
        <v>0.117372511297847</v>
      </c>
      <c r="AL1437" s="17">
        <v>0.33376214615671701</v>
      </c>
      <c r="AM1437" s="17">
        <v>0.40010336774370298</v>
      </c>
      <c r="AN1437" s="17">
        <v>0.30807843539119101</v>
      </c>
      <c r="AO1437" s="17">
        <v>0.17502799672569999</v>
      </c>
      <c r="AP1437" s="17">
        <v>0.59368096252418101</v>
      </c>
      <c r="AQ1437" s="17">
        <v>0.51764499203877001</v>
      </c>
      <c r="AR1437" s="17"/>
      <c r="AS1437" s="17">
        <v>0.30421901887748398</v>
      </c>
      <c r="AT1437" s="17" t="s">
        <v>107</v>
      </c>
      <c r="AU1437" s="17"/>
      <c r="AV1437" s="17">
        <v>0.26812697698037802</v>
      </c>
      <c r="AW1437" s="17">
        <v>0.34475014439687302</v>
      </c>
      <c r="AX1437" s="17" t="s">
        <v>107</v>
      </c>
      <c r="AY1437" s="17"/>
      <c r="AZ1437" s="17">
        <v>0.469498419748134</v>
      </c>
      <c r="BA1437" s="17">
        <v>0.235580451761289</v>
      </c>
      <c r="BB1437" s="17"/>
      <c r="BC1437" s="17">
        <v>0.25204496197391002</v>
      </c>
      <c r="BD1437" s="17">
        <v>0.33588601159883003</v>
      </c>
      <c r="BE1437" s="17"/>
      <c r="BF1437" s="17">
        <v>0.30427959030470197</v>
      </c>
      <c r="BG1437" s="17">
        <v>0.30045516920620202</v>
      </c>
      <c r="BH1437" s="17"/>
      <c r="BI1437" s="17">
        <v>0.42726157055154501</v>
      </c>
      <c r="BJ1437" s="17">
        <v>0.194055361496868</v>
      </c>
      <c r="BK1437" s="17"/>
      <c r="BL1437" s="17">
        <v>1.5251621037442599E-2</v>
      </c>
      <c r="BM1437" s="17">
        <v>0.29132513542442301</v>
      </c>
      <c r="BN1437" s="17">
        <v>0.28184981158435302</v>
      </c>
      <c r="BO1437" s="17">
        <v>0.61891419934247405</v>
      </c>
    </row>
    <row r="1438" spans="2:67" x14ac:dyDescent="0.35">
      <c r="B1438" t="s">
        <v>240</v>
      </c>
      <c r="C1438" s="17">
        <v>0.45643667140136401</v>
      </c>
      <c r="D1438" s="17">
        <v>0.53686295682025498</v>
      </c>
      <c r="E1438" s="17">
        <v>0.560278664993344</v>
      </c>
      <c r="F1438" s="17">
        <v>0.50216696550638795</v>
      </c>
      <c r="G1438" s="17">
        <v>0.195442382901023</v>
      </c>
      <c r="H1438" s="17">
        <v>0</v>
      </c>
      <c r="I1438" s="17">
        <v>0.87848025022273102</v>
      </c>
      <c r="J1438" s="17">
        <v>0.71091274472454102</v>
      </c>
      <c r="K1438" s="17">
        <v>0.5</v>
      </c>
      <c r="L1438" s="17">
        <v>0.444215051890819</v>
      </c>
      <c r="M1438" s="17">
        <v>0.48160941207896601</v>
      </c>
      <c r="N1438" s="17">
        <v>0.20276051027133399</v>
      </c>
      <c r="O1438" s="17">
        <v>6.1901531735159297E-2</v>
      </c>
      <c r="P1438" s="17">
        <v>4.5046272137091697E-2</v>
      </c>
      <c r="Q1438" s="17">
        <v>0.99800460027360005</v>
      </c>
      <c r="R1438" s="17">
        <v>2.6136335241143401E-2</v>
      </c>
      <c r="S1438" s="17">
        <v>0.33333333333333298</v>
      </c>
      <c r="T1438" s="17"/>
      <c r="U1438" s="17">
        <v>0.43263916887171699</v>
      </c>
      <c r="V1438" s="17">
        <v>0.53464635632754398</v>
      </c>
      <c r="W1438" s="17">
        <v>0.44270846701730199</v>
      </c>
      <c r="X1438" s="17">
        <v>0.54597481754268995</v>
      </c>
      <c r="Y1438" s="17"/>
      <c r="Z1438" s="17">
        <v>0.48782953766137599</v>
      </c>
      <c r="AA1438" s="17">
        <v>0.46628536784921798</v>
      </c>
      <c r="AB1438" s="17">
        <v>0.441618715618252</v>
      </c>
      <c r="AC1438" s="17">
        <v>0.19580352378808899</v>
      </c>
      <c r="AD1438" s="17">
        <v>0.841601278583749</v>
      </c>
      <c r="AE1438" s="17">
        <v>0.45101572453488697</v>
      </c>
      <c r="AF1438" s="17">
        <v>0.35884099113277701</v>
      </c>
      <c r="AG1438" s="17">
        <v>0.25539364640050499</v>
      </c>
      <c r="AH1438" s="17">
        <v>0.403091693355206</v>
      </c>
      <c r="AI1438" s="17">
        <v>0.48275115419333198</v>
      </c>
      <c r="AJ1438" s="17"/>
      <c r="AK1438" s="17">
        <v>0.48262625318069102</v>
      </c>
      <c r="AL1438" s="17">
        <v>0.55009934818282202</v>
      </c>
      <c r="AM1438" s="17">
        <v>0.44604178026461799</v>
      </c>
      <c r="AN1438" s="17">
        <v>0.35133799714150898</v>
      </c>
      <c r="AO1438" s="17">
        <v>0.75871314262424905</v>
      </c>
      <c r="AP1438" s="17">
        <v>0.14359628253926299</v>
      </c>
      <c r="AQ1438" s="17">
        <v>0.40442170805477901</v>
      </c>
      <c r="AR1438" s="17"/>
      <c r="AS1438" s="17">
        <v>0.45643667140136401</v>
      </c>
      <c r="AT1438" s="17" t="s">
        <v>107</v>
      </c>
      <c r="AU1438" s="17"/>
      <c r="AV1438" s="17">
        <v>0.46617534809907002</v>
      </c>
      <c r="AW1438" s="17">
        <v>0.44550020156259001</v>
      </c>
      <c r="AX1438" s="17" t="s">
        <v>107</v>
      </c>
      <c r="AY1438" s="17"/>
      <c r="AZ1438" s="17">
        <v>0.36710646438797201</v>
      </c>
      <c r="BA1438" s="17">
        <v>0.49353444267408902</v>
      </c>
      <c r="BB1438" s="17"/>
      <c r="BC1438" s="17">
        <v>0.58523488215373798</v>
      </c>
      <c r="BD1438" s="17">
        <v>0.37826272357216401</v>
      </c>
      <c r="BE1438" s="17"/>
      <c r="BF1438" s="17">
        <v>0.45499573890515599</v>
      </c>
      <c r="BG1438" s="17">
        <v>0.54597481754268995</v>
      </c>
      <c r="BH1438" s="17"/>
      <c r="BI1438" s="17">
        <v>0.28925995683120598</v>
      </c>
      <c r="BJ1438" s="17">
        <v>0.60611495794007297</v>
      </c>
      <c r="BK1438" s="17"/>
      <c r="BL1438" s="17">
        <v>0.60022366134662397</v>
      </c>
      <c r="BM1438" s="17">
        <v>0.492768113416094</v>
      </c>
      <c r="BN1438" s="17">
        <v>0.39814577785740501</v>
      </c>
      <c r="BO1438" s="17">
        <v>0.37621500903715699</v>
      </c>
    </row>
    <row r="1439" spans="2:67" x14ac:dyDescent="0.35">
      <c r="B1439" t="s">
        <v>659</v>
      </c>
      <c r="C1439" s="17">
        <v>0.21905254806360899</v>
      </c>
      <c r="D1439" s="17">
        <v>0.42123276166513701</v>
      </c>
      <c r="E1439" s="17">
        <v>0.259034334406054</v>
      </c>
      <c r="F1439" s="17">
        <v>2.8851371707648899E-3</v>
      </c>
      <c r="G1439" s="17">
        <v>0</v>
      </c>
      <c r="H1439" s="17">
        <v>0.90023501196643396</v>
      </c>
      <c r="I1439" s="17">
        <v>4.9571078259397897E-2</v>
      </c>
      <c r="J1439" s="17">
        <v>1.7760403719279401E-2</v>
      </c>
      <c r="K1439" s="17">
        <v>0</v>
      </c>
      <c r="L1439" s="17">
        <v>0.42348582470602197</v>
      </c>
      <c r="M1439" s="17">
        <v>0.22257433696880899</v>
      </c>
      <c r="N1439" s="17">
        <v>0</v>
      </c>
      <c r="O1439" s="17">
        <v>3.8672811533117801E-3</v>
      </c>
      <c r="P1439" s="17">
        <v>0.60808899142261696</v>
      </c>
      <c r="Q1439" s="17">
        <v>9.9769986319996409E-4</v>
      </c>
      <c r="R1439" s="17">
        <v>0.20885031507110599</v>
      </c>
      <c r="S1439" s="17">
        <v>0.33333333333333298</v>
      </c>
      <c r="T1439" s="17"/>
      <c r="U1439" s="17">
        <v>0.22263744528288801</v>
      </c>
      <c r="V1439" s="17">
        <v>0.22780325420360001</v>
      </c>
      <c r="W1439" s="17">
        <v>0.16541572765224899</v>
      </c>
      <c r="X1439" s="17">
        <v>0.12861175785428999</v>
      </c>
      <c r="Y1439" s="17"/>
      <c r="Z1439" s="17">
        <v>0.23358487807842501</v>
      </c>
      <c r="AA1439" s="17">
        <v>0.20190178418628399</v>
      </c>
      <c r="AB1439" s="17">
        <v>0.21057521101575299</v>
      </c>
      <c r="AC1439" s="17">
        <v>0.43760607505182503</v>
      </c>
      <c r="AD1439" s="17">
        <v>9.9783853633896899E-2</v>
      </c>
      <c r="AE1439" s="17">
        <v>5.5951931361511102E-2</v>
      </c>
      <c r="AF1439" s="17">
        <v>3.6250267881279101E-2</v>
      </c>
      <c r="AG1439" s="17">
        <v>0.40616005809286398</v>
      </c>
      <c r="AH1439" s="17">
        <v>0.189973571029384</v>
      </c>
      <c r="AI1439" s="17">
        <v>8.5494657648819E-2</v>
      </c>
      <c r="AJ1439" s="17"/>
      <c r="AK1439" s="17">
        <v>0.400001235521462</v>
      </c>
      <c r="AL1439" s="17">
        <v>9.8362220594505508E-3</v>
      </c>
      <c r="AM1439" s="17">
        <v>0.12488359387857</v>
      </c>
      <c r="AN1439" s="17">
        <v>0.34038320692567497</v>
      </c>
      <c r="AO1439" s="17">
        <v>5.5152419054424903E-2</v>
      </c>
      <c r="AP1439" s="17">
        <v>0.262030221488878</v>
      </c>
      <c r="AQ1439" s="17">
        <v>2.44551243954679E-3</v>
      </c>
      <c r="AR1439" s="17"/>
      <c r="AS1439" s="17">
        <v>0.21905254806360899</v>
      </c>
      <c r="AT1439" s="17" t="s">
        <v>107</v>
      </c>
      <c r="AU1439" s="17"/>
      <c r="AV1439" s="17">
        <v>0.26023614185574501</v>
      </c>
      <c r="AW1439" s="17">
        <v>0.17280364327492101</v>
      </c>
      <c r="AX1439" s="17" t="s">
        <v>107</v>
      </c>
      <c r="AY1439" s="17"/>
      <c r="AZ1439" s="17">
        <v>0.12702358654756099</v>
      </c>
      <c r="BA1439" s="17">
        <v>0.25727107994585302</v>
      </c>
      <c r="BB1439" s="17"/>
      <c r="BC1439" s="17">
        <v>0.13235724167042101</v>
      </c>
      <c r="BD1439" s="17">
        <v>0.27167217934130999</v>
      </c>
      <c r="BE1439" s="17"/>
      <c r="BF1439" s="17">
        <v>0.22050800676151</v>
      </c>
      <c r="BG1439" s="17">
        <v>0.12861175785428999</v>
      </c>
      <c r="BH1439" s="17"/>
      <c r="BI1439" s="17">
        <v>0.25989809526581698</v>
      </c>
      <c r="BJ1439" s="17">
        <v>0.18248231438195101</v>
      </c>
      <c r="BK1439" s="17"/>
      <c r="BL1439" s="17">
        <v>0.38452471761593299</v>
      </c>
      <c r="BM1439" s="17">
        <v>0.181527564431232</v>
      </c>
      <c r="BN1439" s="17">
        <v>0.309990981125148</v>
      </c>
      <c r="BO1439" s="17">
        <v>4.00559924518387E-3</v>
      </c>
    </row>
    <row r="1440" spans="2:67" x14ac:dyDescent="0.35">
      <c r="B1440" t="s">
        <v>242</v>
      </c>
      <c r="C1440" s="17">
        <v>1.13482493368634E-2</v>
      </c>
      <c r="D1440" s="17">
        <v>6.6487406888730903E-4</v>
      </c>
      <c r="E1440" s="17">
        <v>5.0558624584668499E-3</v>
      </c>
      <c r="F1440" s="17">
        <v>9.6171239025496201E-4</v>
      </c>
      <c r="G1440" s="17">
        <v>0</v>
      </c>
      <c r="H1440" s="17">
        <v>0</v>
      </c>
      <c r="I1440" s="17">
        <v>4.9571078259397897E-2</v>
      </c>
      <c r="J1440" s="17">
        <v>0</v>
      </c>
      <c r="K1440" s="17">
        <v>0</v>
      </c>
      <c r="L1440" s="17">
        <v>1.2270552979173101E-2</v>
      </c>
      <c r="M1440" s="17">
        <v>3.1426954324553197E-2</v>
      </c>
      <c r="N1440" s="17">
        <v>0</v>
      </c>
      <c r="O1440" s="17">
        <v>0</v>
      </c>
      <c r="P1440" s="17">
        <v>0</v>
      </c>
      <c r="Q1440" s="17">
        <v>0</v>
      </c>
      <c r="R1440" s="17">
        <v>0</v>
      </c>
      <c r="S1440" s="17">
        <v>0.33333333333333298</v>
      </c>
      <c r="T1440" s="17"/>
      <c r="U1440" s="17">
        <v>0</v>
      </c>
      <c r="V1440" s="17">
        <v>2.8019908342667099E-2</v>
      </c>
      <c r="W1440" s="17">
        <v>9.1058672269096599E-2</v>
      </c>
      <c r="X1440" s="17">
        <v>2.4958255396819E-2</v>
      </c>
      <c r="Y1440" s="17"/>
      <c r="Z1440" s="17">
        <v>0</v>
      </c>
      <c r="AA1440" s="17">
        <v>0</v>
      </c>
      <c r="AB1440" s="17">
        <v>0</v>
      </c>
      <c r="AC1440" s="17">
        <v>0</v>
      </c>
      <c r="AD1440" s="17">
        <v>3.0428401132683299E-2</v>
      </c>
      <c r="AE1440" s="17">
        <v>0.230863064529965</v>
      </c>
      <c r="AF1440" s="17">
        <v>1.9126967397079E-2</v>
      </c>
      <c r="AG1440" s="17">
        <v>0</v>
      </c>
      <c r="AH1440" s="17">
        <v>7.6393426294922599E-3</v>
      </c>
      <c r="AI1440" s="17">
        <v>2.6822968317672599E-2</v>
      </c>
      <c r="AJ1440" s="17"/>
      <c r="AK1440" s="17">
        <v>0</v>
      </c>
      <c r="AL1440" s="17">
        <v>5.3214398565033501E-4</v>
      </c>
      <c r="AM1440" s="17">
        <v>2.8971258113109001E-2</v>
      </c>
      <c r="AN1440" s="17">
        <v>2.0036054162446499E-4</v>
      </c>
      <c r="AO1440" s="17">
        <v>1.1106441595626E-2</v>
      </c>
      <c r="AP1440" s="17">
        <v>6.9253344767854599E-4</v>
      </c>
      <c r="AQ1440" s="17">
        <v>7.5487787466903794E-2</v>
      </c>
      <c r="AR1440" s="17"/>
      <c r="AS1440" s="17">
        <v>1.13482493368634E-2</v>
      </c>
      <c r="AT1440" s="17" t="s">
        <v>107</v>
      </c>
      <c r="AU1440" s="17"/>
      <c r="AV1440" s="17">
        <v>5.4615330648060496E-3</v>
      </c>
      <c r="AW1440" s="17">
        <v>1.7958992968381601E-2</v>
      </c>
      <c r="AX1440" s="17" t="s">
        <v>107</v>
      </c>
      <c r="AY1440" s="17"/>
      <c r="AZ1440" s="17">
        <v>5.8923349418782299E-3</v>
      </c>
      <c r="BA1440" s="17">
        <v>1.36140256187697E-2</v>
      </c>
      <c r="BB1440" s="17"/>
      <c r="BC1440" s="17">
        <v>6.6842066310124904E-3</v>
      </c>
      <c r="BD1440" s="17">
        <v>1.4179085487695701E-2</v>
      </c>
      <c r="BE1440" s="17"/>
      <c r="BF1440" s="17">
        <v>1.1129224252577801E-2</v>
      </c>
      <c r="BG1440" s="17">
        <v>2.4958255396819E-2</v>
      </c>
      <c r="BH1440" s="17"/>
      <c r="BI1440" s="17">
        <v>2.3580377351431901E-2</v>
      </c>
      <c r="BJ1440" s="17">
        <v>3.96461184725695E-4</v>
      </c>
      <c r="BK1440" s="17"/>
      <c r="BL1440" s="17">
        <v>0</v>
      </c>
      <c r="BM1440" s="17">
        <v>1.59590960104041E-2</v>
      </c>
      <c r="BN1440" s="17">
        <v>1.00134294330933E-2</v>
      </c>
      <c r="BO1440" s="17">
        <v>8.6519237518525296E-4</v>
      </c>
    </row>
    <row r="1441" spans="2:67" x14ac:dyDescent="0.35">
      <c r="B1441" t="s">
        <v>243</v>
      </c>
      <c r="C1441" s="17">
        <v>8.9435123206795201E-3</v>
      </c>
      <c r="D1441" s="17">
        <v>0</v>
      </c>
      <c r="E1441" s="17">
        <v>0</v>
      </c>
      <c r="F1441" s="17">
        <v>0</v>
      </c>
      <c r="G1441" s="17">
        <v>0</v>
      </c>
      <c r="H1441" s="17">
        <v>0</v>
      </c>
      <c r="I1441" s="17">
        <v>0</v>
      </c>
      <c r="J1441" s="17">
        <v>0</v>
      </c>
      <c r="K1441" s="17">
        <v>0</v>
      </c>
      <c r="L1441" s="17">
        <v>0</v>
      </c>
      <c r="M1441" s="17">
        <v>0</v>
      </c>
      <c r="N1441" s="17">
        <v>0</v>
      </c>
      <c r="O1441" s="17">
        <v>0</v>
      </c>
      <c r="P1441" s="17">
        <v>0.18187955634314801</v>
      </c>
      <c r="Q1441" s="17">
        <v>0</v>
      </c>
      <c r="R1441" s="17">
        <v>0</v>
      </c>
      <c r="S1441" s="17">
        <v>0</v>
      </c>
      <c r="T1441" s="17"/>
      <c r="U1441" s="17">
        <v>0</v>
      </c>
      <c r="V1441" s="17">
        <v>3.8301602762107097E-2</v>
      </c>
      <c r="W1441" s="17">
        <v>1.6047279082203499E-2</v>
      </c>
      <c r="X1441" s="17">
        <v>0</v>
      </c>
      <c r="Y1441" s="17"/>
      <c r="Z1441" s="17">
        <v>0</v>
      </c>
      <c r="AA1441" s="17">
        <v>0</v>
      </c>
      <c r="AB1441" s="17">
        <v>0</v>
      </c>
      <c r="AC1441" s="17">
        <v>8.1016507689383302E-2</v>
      </c>
      <c r="AD1441" s="17">
        <v>0</v>
      </c>
      <c r="AE1441" s="17">
        <v>0</v>
      </c>
      <c r="AF1441" s="17">
        <v>0</v>
      </c>
      <c r="AG1441" s="17">
        <v>0</v>
      </c>
      <c r="AH1441" s="17">
        <v>0</v>
      </c>
      <c r="AI1441" s="17">
        <v>0</v>
      </c>
      <c r="AJ1441" s="17"/>
      <c r="AK1441" s="17">
        <v>0</v>
      </c>
      <c r="AL1441" s="17">
        <v>0.10577013961536</v>
      </c>
      <c r="AM1441" s="17">
        <v>0</v>
      </c>
      <c r="AN1441" s="17">
        <v>0</v>
      </c>
      <c r="AO1441" s="17">
        <v>0</v>
      </c>
      <c r="AP1441" s="17">
        <v>0</v>
      </c>
      <c r="AQ1441" s="17">
        <v>0</v>
      </c>
      <c r="AR1441" s="17"/>
      <c r="AS1441" s="17">
        <v>8.9435123206795201E-3</v>
      </c>
      <c r="AT1441" s="17" t="s">
        <v>107</v>
      </c>
      <c r="AU1441" s="17"/>
      <c r="AV1441" s="17">
        <v>0</v>
      </c>
      <c r="AW1441" s="17">
        <v>1.89870177972352E-2</v>
      </c>
      <c r="AX1441" s="17" t="s">
        <v>107</v>
      </c>
      <c r="AY1441" s="17"/>
      <c r="AZ1441" s="17">
        <v>3.0479194374455901E-2</v>
      </c>
      <c r="BA1441" s="17">
        <v>0</v>
      </c>
      <c r="BB1441" s="17"/>
      <c r="BC1441" s="17">
        <v>2.3678707570919499E-2</v>
      </c>
      <c r="BD1441" s="17">
        <v>0</v>
      </c>
      <c r="BE1441" s="17"/>
      <c r="BF1441" s="17">
        <v>9.0874397760543901E-3</v>
      </c>
      <c r="BG1441" s="17">
        <v>0</v>
      </c>
      <c r="BH1441" s="17"/>
      <c r="BI1441" s="17">
        <v>0</v>
      </c>
      <c r="BJ1441" s="17">
        <v>1.6950904996382299E-2</v>
      </c>
      <c r="BK1441" s="17"/>
      <c r="BL1441" s="17">
        <v>0</v>
      </c>
      <c r="BM1441" s="17">
        <v>1.8420090717846099E-2</v>
      </c>
      <c r="BN1441" s="17">
        <v>0</v>
      </c>
      <c r="BO1441" s="17">
        <v>0</v>
      </c>
    </row>
    <row r="1442" spans="2:67" x14ac:dyDescent="0.35">
      <c r="B1442" t="s">
        <v>83</v>
      </c>
      <c r="C1442" s="17">
        <v>0</v>
      </c>
      <c r="D1442" s="17">
        <v>0</v>
      </c>
      <c r="E1442" s="17">
        <v>0</v>
      </c>
      <c r="F1442" s="17">
        <v>0</v>
      </c>
      <c r="G1442" s="17">
        <v>0</v>
      </c>
      <c r="H1442" s="17">
        <v>0</v>
      </c>
      <c r="I1442" s="17">
        <v>0</v>
      </c>
      <c r="J1442" s="17">
        <v>0</v>
      </c>
      <c r="K1442" s="17">
        <v>0</v>
      </c>
      <c r="L1442" s="17">
        <v>0</v>
      </c>
      <c r="M1442" s="17">
        <v>0</v>
      </c>
      <c r="N1442" s="17">
        <v>0</v>
      </c>
      <c r="O1442" s="17">
        <v>0</v>
      </c>
      <c r="P1442" s="17">
        <v>0</v>
      </c>
      <c r="Q1442" s="17">
        <v>0</v>
      </c>
      <c r="R1442" s="17">
        <v>0</v>
      </c>
      <c r="S1442" s="17">
        <v>0</v>
      </c>
      <c r="T1442" s="17"/>
      <c r="U1442" s="17">
        <v>0</v>
      </c>
      <c r="V1442" s="17">
        <v>0</v>
      </c>
      <c r="W1442" s="17">
        <v>0</v>
      </c>
      <c r="X1442" s="17">
        <v>0</v>
      </c>
      <c r="Y1442" s="17"/>
      <c r="Z1442" s="17">
        <v>0</v>
      </c>
      <c r="AA1442" s="17">
        <v>0</v>
      </c>
      <c r="AB1442" s="17">
        <v>0</v>
      </c>
      <c r="AC1442" s="17">
        <v>0</v>
      </c>
      <c r="AD1442" s="17">
        <v>0</v>
      </c>
      <c r="AE1442" s="17">
        <v>0</v>
      </c>
      <c r="AF1442" s="17">
        <v>0</v>
      </c>
      <c r="AG1442" s="17">
        <v>0</v>
      </c>
      <c r="AH1442" s="17">
        <v>0</v>
      </c>
      <c r="AI1442" s="17">
        <v>0</v>
      </c>
      <c r="AJ1442" s="17"/>
      <c r="AK1442" s="17">
        <v>0</v>
      </c>
      <c r="AL1442" s="17">
        <v>0</v>
      </c>
      <c r="AM1442" s="17">
        <v>0</v>
      </c>
      <c r="AN1442" s="17">
        <v>0</v>
      </c>
      <c r="AO1442" s="17">
        <v>0</v>
      </c>
      <c r="AP1442" s="17">
        <v>0</v>
      </c>
      <c r="AQ1442" s="17">
        <v>0</v>
      </c>
      <c r="AR1442" s="17"/>
      <c r="AS1442" s="17">
        <v>0</v>
      </c>
      <c r="AT1442" s="17" t="s">
        <v>107</v>
      </c>
      <c r="AU1442" s="17"/>
      <c r="AV1442" s="17">
        <v>0</v>
      </c>
      <c r="AW1442" s="17">
        <v>0</v>
      </c>
      <c r="AX1442" s="17" t="s">
        <v>107</v>
      </c>
      <c r="AY1442" s="17"/>
      <c r="AZ1442" s="17">
        <v>0</v>
      </c>
      <c r="BA1442" s="17">
        <v>0</v>
      </c>
      <c r="BB1442" s="17"/>
      <c r="BC1442" s="17">
        <v>0</v>
      </c>
      <c r="BD1442" s="17">
        <v>0</v>
      </c>
      <c r="BE1442" s="17"/>
      <c r="BF1442" s="17">
        <v>0</v>
      </c>
      <c r="BG1442" s="17">
        <v>0</v>
      </c>
      <c r="BH1442" s="17"/>
      <c r="BI1442" s="17">
        <v>0</v>
      </c>
      <c r="BJ1442" s="17">
        <v>0</v>
      </c>
      <c r="BK1442" s="17"/>
      <c r="BL1442" s="17">
        <v>0</v>
      </c>
      <c r="BM1442" s="17">
        <v>0</v>
      </c>
      <c r="BN1442" s="17">
        <v>0</v>
      </c>
      <c r="BO1442" s="17">
        <v>0</v>
      </c>
    </row>
    <row r="1443" spans="2:67" x14ac:dyDescent="0.35">
      <c r="B1443" t="s">
        <v>244</v>
      </c>
      <c r="C1443" s="17">
        <v>0.76065569027884805</v>
      </c>
      <c r="D1443" s="17">
        <v>0.57810236426597505</v>
      </c>
      <c r="E1443" s="17">
        <v>0.73590980313547905</v>
      </c>
      <c r="F1443" s="17">
        <v>0.99615315043898001</v>
      </c>
      <c r="G1443" s="17">
        <v>1</v>
      </c>
      <c r="H1443" s="17">
        <v>9.9764988033565594E-2</v>
      </c>
      <c r="I1443" s="17">
        <v>0.90085784348120401</v>
      </c>
      <c r="J1443" s="17">
        <v>0.98223959628072099</v>
      </c>
      <c r="K1443" s="17">
        <v>1</v>
      </c>
      <c r="L1443" s="17">
        <v>0.56424362231480496</v>
      </c>
      <c r="M1443" s="17">
        <v>0.74599870870663798</v>
      </c>
      <c r="N1443" s="17">
        <v>1</v>
      </c>
      <c r="O1443" s="17">
        <v>0.99613271884668797</v>
      </c>
      <c r="P1443" s="17">
        <v>0.210031452234235</v>
      </c>
      <c r="Q1443" s="17">
        <v>0.99900230013680003</v>
      </c>
      <c r="R1443" s="17">
        <v>0.79114968492889404</v>
      </c>
      <c r="S1443" s="17">
        <v>0.33333333333333298</v>
      </c>
      <c r="T1443" s="17"/>
      <c r="U1443" s="17">
        <v>0.77736255471711202</v>
      </c>
      <c r="V1443" s="17">
        <v>0.70587523469162605</v>
      </c>
      <c r="W1443" s="17">
        <v>0.72747832099645104</v>
      </c>
      <c r="X1443" s="17">
        <v>0.84642998674889103</v>
      </c>
      <c r="Y1443" s="17"/>
      <c r="Z1443" s="17">
        <v>0.76641512192157502</v>
      </c>
      <c r="AA1443" s="17">
        <v>0.79809821581371598</v>
      </c>
      <c r="AB1443" s="17">
        <v>0.78942478898424695</v>
      </c>
      <c r="AC1443" s="17">
        <v>0.48137741725879202</v>
      </c>
      <c r="AD1443" s="17">
        <v>0.86978774523341995</v>
      </c>
      <c r="AE1443" s="17">
        <v>0.71318500410852403</v>
      </c>
      <c r="AF1443" s="17">
        <v>0.94462276472164197</v>
      </c>
      <c r="AG1443" s="17">
        <v>0.59383994190713596</v>
      </c>
      <c r="AH1443" s="17">
        <v>0.80238708634112399</v>
      </c>
      <c r="AI1443" s="17">
        <v>0.88768237403350803</v>
      </c>
      <c r="AJ1443" s="17"/>
      <c r="AK1443" s="17">
        <v>0.59999876447853795</v>
      </c>
      <c r="AL1443" s="17">
        <v>0.88386149433953898</v>
      </c>
      <c r="AM1443" s="17">
        <v>0.84614514800832097</v>
      </c>
      <c r="AN1443" s="17">
        <v>0.65941643253269999</v>
      </c>
      <c r="AO1443" s="17">
        <v>0.93374113934994896</v>
      </c>
      <c r="AP1443" s="17">
        <v>0.73727724506344405</v>
      </c>
      <c r="AQ1443" s="17">
        <v>0.92206670009354996</v>
      </c>
      <c r="AR1443" s="17"/>
      <c r="AS1443" s="17">
        <v>0.76065569027884805</v>
      </c>
      <c r="AT1443" s="17" t="s">
        <v>107</v>
      </c>
      <c r="AU1443" s="17"/>
      <c r="AV1443" s="17">
        <v>0.73430232507944904</v>
      </c>
      <c r="AW1443" s="17">
        <v>0.79025034595946297</v>
      </c>
      <c r="AX1443" s="17" t="s">
        <v>107</v>
      </c>
      <c r="AY1443" s="17"/>
      <c r="AZ1443" s="17">
        <v>0.83660488413610501</v>
      </c>
      <c r="BA1443" s="17">
        <v>0.72911489443537802</v>
      </c>
      <c r="BB1443" s="17"/>
      <c r="BC1443" s="17">
        <v>0.837279844127647</v>
      </c>
      <c r="BD1443" s="17">
        <v>0.71414873517099398</v>
      </c>
      <c r="BE1443" s="17"/>
      <c r="BF1443" s="17">
        <v>0.75927532920985796</v>
      </c>
      <c r="BG1443" s="17">
        <v>0.84642998674889103</v>
      </c>
      <c r="BH1443" s="17"/>
      <c r="BI1443" s="17">
        <v>0.71652152738275099</v>
      </c>
      <c r="BJ1443" s="17">
        <v>0.80017031943693995</v>
      </c>
      <c r="BK1443" s="17"/>
      <c r="BL1443" s="17">
        <v>0.61547528238406701</v>
      </c>
      <c r="BM1443" s="17">
        <v>0.78409324884051701</v>
      </c>
      <c r="BN1443" s="17">
        <v>0.67999558944175897</v>
      </c>
      <c r="BO1443" s="17">
        <v>0.99512920837963104</v>
      </c>
    </row>
    <row r="1444" spans="2:67" x14ac:dyDescent="0.35">
      <c r="B1444" t="s">
        <v>245</v>
      </c>
      <c r="C1444" s="17">
        <v>2.0291761657542901E-2</v>
      </c>
      <c r="D1444" s="17">
        <v>6.6487406888730903E-4</v>
      </c>
      <c r="E1444" s="17">
        <v>5.0558624584668499E-3</v>
      </c>
      <c r="F1444" s="17">
        <v>9.6171239025496201E-4</v>
      </c>
      <c r="G1444" s="17">
        <v>0</v>
      </c>
      <c r="H1444" s="17">
        <v>0</v>
      </c>
      <c r="I1444" s="17">
        <v>4.9571078259397897E-2</v>
      </c>
      <c r="J1444" s="17">
        <v>0</v>
      </c>
      <c r="K1444" s="17">
        <v>0</v>
      </c>
      <c r="L1444" s="17">
        <v>1.2270552979173101E-2</v>
      </c>
      <c r="M1444" s="17">
        <v>3.1426954324553197E-2</v>
      </c>
      <c r="N1444" s="17">
        <v>0</v>
      </c>
      <c r="O1444" s="17">
        <v>0</v>
      </c>
      <c r="P1444" s="17">
        <v>0.18187955634314801</v>
      </c>
      <c r="Q1444" s="17">
        <v>0</v>
      </c>
      <c r="R1444" s="17">
        <v>0</v>
      </c>
      <c r="S1444" s="17">
        <v>0.33333333333333298</v>
      </c>
      <c r="T1444" s="17"/>
      <c r="U1444" s="17">
        <v>0</v>
      </c>
      <c r="V1444" s="17">
        <v>6.6321511104774203E-2</v>
      </c>
      <c r="W1444" s="17">
        <v>0.10710595135129999</v>
      </c>
      <c r="X1444" s="17">
        <v>2.4958255396819E-2</v>
      </c>
      <c r="Y1444" s="17"/>
      <c r="Z1444" s="17">
        <v>0</v>
      </c>
      <c r="AA1444" s="17">
        <v>0</v>
      </c>
      <c r="AB1444" s="17">
        <v>0</v>
      </c>
      <c r="AC1444" s="17">
        <v>8.1016507689383302E-2</v>
      </c>
      <c r="AD1444" s="17">
        <v>3.0428401132683299E-2</v>
      </c>
      <c r="AE1444" s="17">
        <v>0.230863064529965</v>
      </c>
      <c r="AF1444" s="17">
        <v>1.9126967397079E-2</v>
      </c>
      <c r="AG1444" s="17">
        <v>0</v>
      </c>
      <c r="AH1444" s="17">
        <v>7.6393426294922599E-3</v>
      </c>
      <c r="AI1444" s="17">
        <v>2.6822968317672599E-2</v>
      </c>
      <c r="AJ1444" s="17"/>
      <c r="AK1444" s="17">
        <v>0</v>
      </c>
      <c r="AL1444" s="17">
        <v>0.10630228360101</v>
      </c>
      <c r="AM1444" s="17">
        <v>2.8971258113109001E-2</v>
      </c>
      <c r="AN1444" s="17">
        <v>2.0036054162446499E-4</v>
      </c>
      <c r="AO1444" s="17">
        <v>1.1106441595626E-2</v>
      </c>
      <c r="AP1444" s="17">
        <v>6.9253344767854599E-4</v>
      </c>
      <c r="AQ1444" s="17">
        <v>7.5487787466903794E-2</v>
      </c>
      <c r="AR1444" s="17"/>
      <c r="AS1444" s="17">
        <v>2.0291761657542901E-2</v>
      </c>
      <c r="AT1444" s="17" t="s">
        <v>107</v>
      </c>
      <c r="AU1444" s="17"/>
      <c r="AV1444" s="17">
        <v>5.4615330648060496E-3</v>
      </c>
      <c r="AW1444" s="17">
        <v>3.69460107656168E-2</v>
      </c>
      <c r="AX1444" s="17" t="s">
        <v>107</v>
      </c>
      <c r="AY1444" s="17"/>
      <c r="AZ1444" s="17">
        <v>3.6371529316334097E-2</v>
      </c>
      <c r="BA1444" s="17">
        <v>1.36140256187697E-2</v>
      </c>
      <c r="BB1444" s="17"/>
      <c r="BC1444" s="17">
        <v>3.0362914201932E-2</v>
      </c>
      <c r="BD1444" s="17">
        <v>1.4179085487695701E-2</v>
      </c>
      <c r="BE1444" s="17"/>
      <c r="BF1444" s="17">
        <v>2.02166640286322E-2</v>
      </c>
      <c r="BG1444" s="17">
        <v>2.4958255396819E-2</v>
      </c>
      <c r="BH1444" s="17"/>
      <c r="BI1444" s="17">
        <v>2.3580377351431901E-2</v>
      </c>
      <c r="BJ1444" s="17">
        <v>1.7347366181108E-2</v>
      </c>
      <c r="BK1444" s="17"/>
      <c r="BL1444" s="17">
        <v>0</v>
      </c>
      <c r="BM1444" s="17">
        <v>3.4379186728250202E-2</v>
      </c>
      <c r="BN1444" s="17">
        <v>1.00134294330933E-2</v>
      </c>
      <c r="BO1444" s="17">
        <v>8.6519237518525296E-4</v>
      </c>
    </row>
    <row r="1445" spans="2:67" x14ac:dyDescent="0.35">
      <c r="B1445" t="s">
        <v>187</v>
      </c>
      <c r="C1445" s="17">
        <v>0.74036392862130496</v>
      </c>
      <c r="D1445" s="17">
        <v>0.57743749019708801</v>
      </c>
      <c r="E1445" s="17">
        <v>0.73085394067701204</v>
      </c>
      <c r="F1445" s="17">
        <v>0.99519143804872501</v>
      </c>
      <c r="G1445" s="17">
        <v>1</v>
      </c>
      <c r="H1445" s="17">
        <v>9.9764988033565594E-2</v>
      </c>
      <c r="I1445" s="17">
        <v>0.85128676522180602</v>
      </c>
      <c r="J1445" s="17">
        <v>0.98223959628072099</v>
      </c>
      <c r="K1445" s="17">
        <v>1</v>
      </c>
      <c r="L1445" s="17">
        <v>0.55197306933563195</v>
      </c>
      <c r="M1445" s="17">
        <v>0.71457175438208498</v>
      </c>
      <c r="N1445" s="17">
        <v>1</v>
      </c>
      <c r="O1445" s="17">
        <v>0.99613271884668797</v>
      </c>
      <c r="P1445" s="17">
        <v>2.81518958910878E-2</v>
      </c>
      <c r="Q1445" s="17">
        <v>0.99900230013680003</v>
      </c>
      <c r="R1445" s="17">
        <v>0.79114968492889404</v>
      </c>
      <c r="S1445" s="17">
        <v>0</v>
      </c>
      <c r="T1445" s="17"/>
      <c r="U1445" s="17">
        <v>0.77736255471711202</v>
      </c>
      <c r="V1445" s="17">
        <v>0.63955372358685203</v>
      </c>
      <c r="W1445" s="17">
        <v>0.62037236964514997</v>
      </c>
      <c r="X1445" s="17">
        <v>0.82147173135207197</v>
      </c>
      <c r="Y1445" s="17"/>
      <c r="Z1445" s="17">
        <v>0.76641512192157502</v>
      </c>
      <c r="AA1445" s="17">
        <v>0.79809821581371598</v>
      </c>
      <c r="AB1445" s="17">
        <v>0.78942478898424695</v>
      </c>
      <c r="AC1445" s="17">
        <v>0.40036090956940901</v>
      </c>
      <c r="AD1445" s="17">
        <v>0.83935934410073598</v>
      </c>
      <c r="AE1445" s="17">
        <v>0.48232193957855901</v>
      </c>
      <c r="AF1445" s="17">
        <v>0.925495797324563</v>
      </c>
      <c r="AG1445" s="17">
        <v>0.59383994190713596</v>
      </c>
      <c r="AH1445" s="17">
        <v>0.79474774371163204</v>
      </c>
      <c r="AI1445" s="17">
        <v>0.86085940571583597</v>
      </c>
      <c r="AJ1445" s="17"/>
      <c r="AK1445" s="17">
        <v>0.59999876447853795</v>
      </c>
      <c r="AL1445" s="17">
        <v>0.77755921073852896</v>
      </c>
      <c r="AM1445" s="17">
        <v>0.817173889895212</v>
      </c>
      <c r="AN1445" s="17">
        <v>0.65921607199107601</v>
      </c>
      <c r="AO1445" s="17">
        <v>0.92263469775432305</v>
      </c>
      <c r="AP1445" s="17">
        <v>0.736584711615765</v>
      </c>
      <c r="AQ1445" s="17">
        <v>0.84657891262664597</v>
      </c>
      <c r="AR1445" s="17"/>
      <c r="AS1445" s="17">
        <v>0.74036392862130496</v>
      </c>
      <c r="AT1445" s="17" t="s">
        <v>107</v>
      </c>
      <c r="AU1445" s="17"/>
      <c r="AV1445" s="17">
        <v>0.72884079201464302</v>
      </c>
      <c r="AW1445" s="17">
        <v>0.75330433519384599</v>
      </c>
      <c r="AX1445" s="17" t="s">
        <v>107</v>
      </c>
      <c r="AY1445" s="17"/>
      <c r="AZ1445" s="17">
        <v>0.80023335481977098</v>
      </c>
      <c r="BA1445" s="17">
        <v>0.71550086881660802</v>
      </c>
      <c r="BB1445" s="17"/>
      <c r="BC1445" s="17">
        <v>0.80691692992571495</v>
      </c>
      <c r="BD1445" s="17">
        <v>0.699969649683298</v>
      </c>
      <c r="BE1445" s="17"/>
      <c r="BF1445" s="17">
        <v>0.73905866518122598</v>
      </c>
      <c r="BG1445" s="17">
        <v>0.82147173135207197</v>
      </c>
      <c r="BH1445" s="17"/>
      <c r="BI1445" s="17">
        <v>0.69294115003131895</v>
      </c>
      <c r="BJ1445" s="17">
        <v>0.78282295325583195</v>
      </c>
      <c r="BK1445" s="17"/>
      <c r="BL1445" s="17">
        <v>0.61547528238406701</v>
      </c>
      <c r="BM1445" s="17">
        <v>0.74971406211226699</v>
      </c>
      <c r="BN1445" s="17">
        <v>0.66998216000866595</v>
      </c>
      <c r="BO1445" s="17">
        <v>0.99426401600444603</v>
      </c>
    </row>
    <row r="1446" spans="2:67" x14ac:dyDescent="0.35">
      <c r="C1446" s="17"/>
      <c r="D1446" s="17"/>
      <c r="E1446" s="17"/>
      <c r="F1446" s="17"/>
      <c r="G1446" s="17"/>
      <c r="H1446" s="17"/>
      <c r="I1446" s="17"/>
      <c r="J1446" s="17"/>
      <c r="K1446" s="17"/>
      <c r="L1446" s="17"/>
      <c r="M1446" s="17"/>
      <c r="N1446" s="17"/>
      <c r="O1446" s="17"/>
      <c r="P1446" s="17"/>
      <c r="Q1446" s="17"/>
      <c r="R1446" s="17"/>
      <c r="S1446" s="17"/>
      <c r="T1446" s="17"/>
      <c r="U1446" s="17"/>
      <c r="V1446" s="17"/>
      <c r="W1446" s="17"/>
      <c r="X1446" s="17"/>
      <c r="Y1446" s="17"/>
      <c r="Z1446" s="17"/>
      <c r="AA1446" s="17"/>
      <c r="AB1446" s="17"/>
      <c r="AC1446" s="17"/>
      <c r="AD1446" s="17"/>
      <c r="AE1446" s="17"/>
      <c r="AF1446" s="17"/>
      <c r="AG1446" s="17"/>
      <c r="AH1446" s="17"/>
      <c r="AI1446" s="17"/>
      <c r="AJ1446" s="17"/>
      <c r="AK1446" s="17"/>
      <c r="AL1446" s="17"/>
      <c r="AM1446" s="17"/>
      <c r="AN1446" s="17"/>
      <c r="AO1446" s="17"/>
      <c r="AP1446" s="17"/>
      <c r="AQ1446" s="17"/>
      <c r="AR1446" s="17"/>
      <c r="AS1446" s="17"/>
      <c r="AT1446" s="17"/>
      <c r="AU1446" s="17"/>
      <c r="AV1446" s="17"/>
      <c r="AW1446" s="17"/>
      <c r="AX1446" s="17"/>
      <c r="AY1446" s="17"/>
      <c r="AZ1446" s="17"/>
      <c r="BA1446" s="17"/>
      <c r="BB1446" s="17"/>
      <c r="BC1446" s="17"/>
      <c r="BD1446" s="17"/>
      <c r="BE1446" s="17"/>
      <c r="BF1446" s="17"/>
      <c r="BG1446" s="17"/>
      <c r="BH1446" s="17"/>
      <c r="BI1446" s="17"/>
      <c r="BJ1446" s="17"/>
      <c r="BK1446" s="17"/>
      <c r="BL1446" s="17"/>
      <c r="BM1446" s="17"/>
      <c r="BN1446" s="17"/>
      <c r="BO1446" s="17"/>
    </row>
    <row r="1447" spans="2:67" x14ac:dyDescent="0.35">
      <c r="B1447" s="6" t="s">
        <v>670</v>
      </c>
      <c r="C1447" s="17"/>
      <c r="D1447" s="17"/>
      <c r="E1447" s="17"/>
      <c r="F1447" s="17"/>
      <c r="G1447" s="17"/>
      <c r="H1447" s="17"/>
      <c r="I1447" s="17"/>
      <c r="J1447" s="17"/>
      <c r="K1447" s="17"/>
      <c r="L1447" s="17"/>
      <c r="M1447" s="17"/>
      <c r="N1447" s="17"/>
      <c r="O1447" s="17"/>
      <c r="P1447" s="17"/>
      <c r="Q1447" s="17"/>
      <c r="R1447" s="17"/>
      <c r="S1447" s="17"/>
      <c r="T1447" s="17"/>
      <c r="U1447" s="17"/>
      <c r="V1447" s="17"/>
      <c r="W1447" s="17"/>
      <c r="X1447" s="17"/>
      <c r="Y1447" s="17"/>
      <c r="Z1447" s="17"/>
      <c r="AA1447" s="17"/>
      <c r="AB1447" s="17"/>
      <c r="AC1447" s="17"/>
      <c r="AD1447" s="17"/>
      <c r="AE1447" s="17"/>
      <c r="AF1447" s="17"/>
      <c r="AG1447" s="17"/>
      <c r="AH1447" s="17"/>
      <c r="AI1447" s="17"/>
      <c r="AJ1447" s="17"/>
      <c r="AK1447" s="17"/>
      <c r="AL1447" s="17"/>
      <c r="AM1447" s="17"/>
      <c r="AN1447" s="17"/>
      <c r="AO1447" s="17"/>
      <c r="AP1447" s="17"/>
      <c r="AQ1447" s="17"/>
      <c r="AR1447" s="17"/>
      <c r="AS1447" s="17"/>
      <c r="AT1447" s="17"/>
      <c r="AU1447" s="17"/>
      <c r="AV1447" s="17"/>
      <c r="AW1447" s="17"/>
      <c r="AX1447" s="17"/>
      <c r="AY1447" s="17"/>
      <c r="AZ1447" s="17"/>
      <c r="BA1447" s="17"/>
      <c r="BB1447" s="17"/>
      <c r="BC1447" s="17"/>
      <c r="BD1447" s="17"/>
      <c r="BE1447" s="17"/>
      <c r="BF1447" s="17"/>
      <c r="BG1447" s="17"/>
      <c r="BH1447" s="17"/>
      <c r="BI1447" s="17"/>
      <c r="BJ1447" s="17"/>
      <c r="BK1447" s="17"/>
      <c r="BL1447" s="17"/>
      <c r="BM1447" s="17"/>
      <c r="BN1447" s="17"/>
      <c r="BO1447" s="17"/>
    </row>
    <row r="1448" spans="2:67" x14ac:dyDescent="0.35">
      <c r="B1448" s="24" t="s">
        <v>85</v>
      </c>
      <c r="C1448" s="17"/>
      <c r="D1448" s="17"/>
      <c r="E1448" s="17"/>
      <c r="F1448" s="17"/>
      <c r="G1448" s="17"/>
      <c r="H1448" s="17"/>
      <c r="I1448" s="17"/>
      <c r="J1448" s="17"/>
      <c r="K1448" s="17"/>
      <c r="L1448" s="17"/>
      <c r="M1448" s="17"/>
      <c r="N1448" s="17"/>
      <c r="O1448" s="17"/>
      <c r="P1448" s="17"/>
      <c r="Q1448" s="17"/>
      <c r="R1448" s="17"/>
      <c r="S1448" s="17"/>
      <c r="T1448" s="17"/>
      <c r="U1448" s="17"/>
      <c r="V1448" s="17"/>
      <c r="W1448" s="17"/>
      <c r="X1448" s="17"/>
      <c r="Y1448" s="17"/>
      <c r="Z1448" s="17"/>
      <c r="AA1448" s="17"/>
      <c r="AB1448" s="17"/>
      <c r="AC1448" s="17"/>
      <c r="AD1448" s="17"/>
      <c r="AE1448" s="17"/>
      <c r="AF1448" s="17"/>
      <c r="AG1448" s="17"/>
      <c r="AH1448" s="17"/>
      <c r="AI1448" s="17"/>
      <c r="AJ1448" s="17"/>
      <c r="AK1448" s="17"/>
      <c r="AL1448" s="17"/>
      <c r="AM1448" s="17"/>
      <c r="AN1448" s="17"/>
      <c r="AO1448" s="17"/>
      <c r="AP1448" s="17"/>
      <c r="AQ1448" s="17"/>
      <c r="AR1448" s="17"/>
      <c r="AS1448" s="17"/>
      <c r="AT1448" s="17"/>
      <c r="AU1448" s="17"/>
      <c r="AV1448" s="17"/>
      <c r="AW1448" s="17"/>
      <c r="AX1448" s="17"/>
      <c r="AY1448" s="17"/>
      <c r="AZ1448" s="17"/>
      <c r="BA1448" s="17"/>
      <c r="BB1448" s="17"/>
      <c r="BC1448" s="17"/>
      <c r="BD1448" s="17"/>
      <c r="BE1448" s="17"/>
      <c r="BF1448" s="17"/>
      <c r="BG1448" s="17"/>
      <c r="BH1448" s="17"/>
      <c r="BI1448" s="17"/>
      <c r="BJ1448" s="17"/>
      <c r="BK1448" s="17"/>
      <c r="BL1448" s="17"/>
      <c r="BM1448" s="17"/>
      <c r="BN1448" s="17"/>
      <c r="BO1448" s="17"/>
    </row>
    <row r="1449" spans="2:67" x14ac:dyDescent="0.35">
      <c r="B1449" t="s">
        <v>662</v>
      </c>
      <c r="C1449" s="17">
        <v>0.43476257754246</v>
      </c>
      <c r="D1449" s="17">
        <v>0.44948169994482401</v>
      </c>
      <c r="E1449" s="17">
        <v>0.633910384666729</v>
      </c>
      <c r="F1449" s="17">
        <v>0.44676114193172201</v>
      </c>
      <c r="G1449" s="17">
        <v>0.61220049363913798</v>
      </c>
      <c r="H1449" s="17">
        <v>0.32154538740555799</v>
      </c>
      <c r="I1449" s="17">
        <v>0.18871172688132701</v>
      </c>
      <c r="J1449" s="17">
        <v>0.53874335225903602</v>
      </c>
      <c r="K1449" s="17">
        <v>0.86969081750118404</v>
      </c>
      <c r="L1449" s="17">
        <v>0.33730472704921999</v>
      </c>
      <c r="M1449" s="17">
        <v>0.34764570592187899</v>
      </c>
      <c r="N1449" s="17">
        <v>0.30368564256143998</v>
      </c>
      <c r="O1449" s="17">
        <v>2.98842812234127E-2</v>
      </c>
      <c r="P1449" s="17">
        <v>0.54944971772073403</v>
      </c>
      <c r="Q1449" s="17">
        <v>0.165904775351537</v>
      </c>
      <c r="R1449" s="17">
        <v>0.28464727960512298</v>
      </c>
      <c r="S1449" s="17">
        <v>4.61537857592242E-2</v>
      </c>
      <c r="T1449" s="17"/>
      <c r="U1449" s="17">
        <v>0.43478602946837602</v>
      </c>
      <c r="V1449" s="17">
        <v>0.44489257093203899</v>
      </c>
      <c r="W1449" s="17">
        <v>0.37570196344236101</v>
      </c>
      <c r="X1449" s="17">
        <v>0.38987128615694999</v>
      </c>
      <c r="Y1449" s="17"/>
      <c r="Z1449" s="17">
        <v>0.43053705449726598</v>
      </c>
      <c r="AA1449" s="17">
        <v>0.47740582933023001</v>
      </c>
      <c r="AB1449" s="17">
        <v>0.42933616125952601</v>
      </c>
      <c r="AC1449" s="17">
        <v>0.31585015585026699</v>
      </c>
      <c r="AD1449" s="17">
        <v>0.45510940688426099</v>
      </c>
      <c r="AE1449" s="17">
        <v>0.386196171411266</v>
      </c>
      <c r="AF1449" s="17">
        <v>0.48238985042966498</v>
      </c>
      <c r="AG1449" s="17">
        <v>0.59340786490043296</v>
      </c>
      <c r="AH1449" s="17">
        <v>0.49691922158181001</v>
      </c>
      <c r="AI1449" s="17">
        <v>0.48783391264924503</v>
      </c>
      <c r="AJ1449" s="17"/>
      <c r="AK1449" s="17">
        <v>0.43912170957520902</v>
      </c>
      <c r="AL1449" s="17">
        <v>0.39977476036329401</v>
      </c>
      <c r="AM1449" s="17">
        <v>0.448546361108139</v>
      </c>
      <c r="AN1449" s="17">
        <v>0.44978818695393602</v>
      </c>
      <c r="AO1449" s="17">
        <v>0.48544443792365599</v>
      </c>
      <c r="AP1449" s="17">
        <v>0.31662102257300001</v>
      </c>
      <c r="AQ1449" s="17">
        <v>0.472252421244165</v>
      </c>
      <c r="AR1449" s="17"/>
      <c r="AS1449" s="17">
        <v>0.44154696370881802</v>
      </c>
      <c r="AT1449" s="17">
        <v>0.43223560659230498</v>
      </c>
      <c r="AU1449" s="17"/>
      <c r="AV1449" s="17">
        <v>0.42422325319731502</v>
      </c>
      <c r="AW1449" s="17">
        <v>0.463397103447098</v>
      </c>
      <c r="AX1449" s="17">
        <v>0.44151032581472899</v>
      </c>
      <c r="AY1449" s="17"/>
      <c r="AZ1449" s="17">
        <v>0.59462632505499702</v>
      </c>
      <c r="BA1449" s="17">
        <v>0.42716349824257199</v>
      </c>
      <c r="BB1449" s="17"/>
      <c r="BC1449" s="17">
        <v>0.44775083772433699</v>
      </c>
      <c r="BD1449" s="17">
        <v>0.426757783437821</v>
      </c>
      <c r="BE1449" s="17"/>
      <c r="BF1449" s="17">
        <v>0.43494094744369999</v>
      </c>
      <c r="BG1449" s="17">
        <v>0.38987128615694999</v>
      </c>
      <c r="BH1449" s="17"/>
      <c r="BI1449" s="17">
        <v>0.394439041307449</v>
      </c>
      <c r="BJ1449" s="17">
        <v>0.44419471647579101</v>
      </c>
      <c r="BK1449" s="17"/>
      <c r="BL1449" s="17">
        <v>0.43446203553551799</v>
      </c>
      <c r="BM1449" s="17">
        <v>0.42187585194454402</v>
      </c>
      <c r="BN1449" s="17">
        <v>0.44978800540001501</v>
      </c>
      <c r="BO1449" s="17">
        <v>0.70206013396953704</v>
      </c>
    </row>
    <row r="1450" spans="2:67" x14ac:dyDescent="0.35">
      <c r="B1450" t="s">
        <v>663</v>
      </c>
      <c r="C1450" s="17">
        <v>0.38140144455418201</v>
      </c>
      <c r="D1450" s="17">
        <v>0.42026405390115501</v>
      </c>
      <c r="E1450" s="17">
        <v>0.42230756415982901</v>
      </c>
      <c r="F1450" s="17">
        <v>0.26449414187856002</v>
      </c>
      <c r="G1450" s="17">
        <v>0.40486184188337299</v>
      </c>
      <c r="H1450" s="17">
        <v>0.35690922518888402</v>
      </c>
      <c r="I1450" s="17">
        <v>0.121383692170119</v>
      </c>
      <c r="J1450" s="17">
        <v>0.37272478346751298</v>
      </c>
      <c r="K1450" s="17">
        <v>0.13030918249881601</v>
      </c>
      <c r="L1450" s="17">
        <v>0.135657565041304</v>
      </c>
      <c r="M1450" s="17">
        <v>0.43650399076069302</v>
      </c>
      <c r="N1450" s="17">
        <v>0.69107982526335299</v>
      </c>
      <c r="O1450" s="17">
        <v>0.51494214061170596</v>
      </c>
      <c r="P1450" s="17">
        <v>0.15706004364005899</v>
      </c>
      <c r="Q1450" s="17">
        <v>0.68967032345466805</v>
      </c>
      <c r="R1450" s="17">
        <v>0.54045066727493496</v>
      </c>
      <c r="S1450" s="17">
        <v>0.30869971196121399</v>
      </c>
      <c r="T1450" s="17"/>
      <c r="U1450" s="17">
        <v>0.37091392270762202</v>
      </c>
      <c r="V1450" s="17">
        <v>0.41891365229440403</v>
      </c>
      <c r="W1450" s="17">
        <v>0.50883575332347597</v>
      </c>
      <c r="X1450" s="17">
        <v>0.53399517657256901</v>
      </c>
      <c r="Y1450" s="17"/>
      <c r="Z1450" s="17">
        <v>0.35899405536074502</v>
      </c>
      <c r="AA1450" s="17">
        <v>0.39439964104476</v>
      </c>
      <c r="AB1450" s="17">
        <v>0.412280972666908</v>
      </c>
      <c r="AC1450" s="17">
        <v>0.482712309134467</v>
      </c>
      <c r="AD1450" s="17">
        <v>0.47152713406877</v>
      </c>
      <c r="AE1450" s="17">
        <v>0.44209215786795297</v>
      </c>
      <c r="AF1450" s="17">
        <v>0.498075753952405</v>
      </c>
      <c r="AG1450" s="17">
        <v>0.65081627699212796</v>
      </c>
      <c r="AH1450" s="17">
        <v>0.43944282473353502</v>
      </c>
      <c r="AI1450" s="17">
        <v>0.51020774108408495</v>
      </c>
      <c r="AJ1450" s="17"/>
      <c r="AK1450" s="17">
        <v>0.28019976448827699</v>
      </c>
      <c r="AL1450" s="17">
        <v>0.35548035693295099</v>
      </c>
      <c r="AM1450" s="17">
        <v>0.38001050599816399</v>
      </c>
      <c r="AN1450" s="17">
        <v>0.42988510860224299</v>
      </c>
      <c r="AO1450" s="17">
        <v>0.52677849602195703</v>
      </c>
      <c r="AP1450" s="17">
        <v>0.48880751127948802</v>
      </c>
      <c r="AQ1450" s="17">
        <v>0.35185883896842501</v>
      </c>
      <c r="AR1450" s="17"/>
      <c r="AS1450" s="17">
        <v>0.46301160637701999</v>
      </c>
      <c r="AT1450" s="17">
        <v>0.35100422023543798</v>
      </c>
      <c r="AU1450" s="17"/>
      <c r="AV1450" s="17">
        <v>0.56387050619156798</v>
      </c>
      <c r="AW1450" s="17">
        <v>0.58152274975007601</v>
      </c>
      <c r="AX1450" s="17">
        <v>0.32123834143657798</v>
      </c>
      <c r="AY1450" s="17"/>
      <c r="AZ1450" s="17">
        <v>0.533424350267929</v>
      </c>
      <c r="BA1450" s="17">
        <v>0.37417507751416501</v>
      </c>
      <c r="BB1450" s="17"/>
      <c r="BC1450" s="17">
        <v>0.35071049668944199</v>
      </c>
      <c r="BD1450" s="17">
        <v>0.40031658138492099</v>
      </c>
      <c r="BE1450" s="17"/>
      <c r="BF1450" s="17">
        <v>0.38079513254866798</v>
      </c>
      <c r="BG1450" s="17">
        <v>0.53399517657256901</v>
      </c>
      <c r="BH1450" s="17"/>
      <c r="BI1450" s="17">
        <v>0.51178991986535805</v>
      </c>
      <c r="BJ1450" s="17">
        <v>0.35090208042915599</v>
      </c>
      <c r="BK1450" s="17"/>
      <c r="BL1450" s="17">
        <v>0.27941306561118401</v>
      </c>
      <c r="BM1450" s="17">
        <v>0.46755372892659303</v>
      </c>
      <c r="BN1450" s="17">
        <v>0.46714530344851601</v>
      </c>
      <c r="BO1450" s="17">
        <v>0.59591853584089305</v>
      </c>
    </row>
    <row r="1451" spans="2:67" x14ac:dyDescent="0.35">
      <c r="B1451" t="s">
        <v>664</v>
      </c>
      <c r="C1451" s="17">
        <v>0.32253865251604402</v>
      </c>
      <c r="D1451" s="17">
        <v>0.36837720216824899</v>
      </c>
      <c r="E1451" s="17">
        <v>0.32972547522131601</v>
      </c>
      <c r="F1451" s="17">
        <v>0.45372788658778601</v>
      </c>
      <c r="G1451" s="17">
        <v>0.42157955880817899</v>
      </c>
      <c r="H1451" s="17">
        <v>0.32154538740555799</v>
      </c>
      <c r="I1451" s="17">
        <v>0.42677109220617399</v>
      </c>
      <c r="J1451" s="17">
        <v>0.28995493741261802</v>
      </c>
      <c r="K1451" s="17">
        <v>0.120137313718848</v>
      </c>
      <c r="L1451" s="17">
        <v>0.26060258235177303</v>
      </c>
      <c r="M1451" s="17">
        <v>0.28184381652139401</v>
      </c>
      <c r="N1451" s="17">
        <v>0.42448716323794999</v>
      </c>
      <c r="O1451" s="17">
        <v>0</v>
      </c>
      <c r="P1451" s="17">
        <v>0.47637437841255997</v>
      </c>
      <c r="Q1451" s="17">
        <v>0.16333357913603799</v>
      </c>
      <c r="R1451" s="17">
        <v>0.348110580661734</v>
      </c>
      <c r="S1451" s="17">
        <v>5.00172137856233E-2</v>
      </c>
      <c r="T1451" s="17"/>
      <c r="U1451" s="17">
        <v>0.29266399460851</v>
      </c>
      <c r="V1451" s="17">
        <v>0.48004026225274299</v>
      </c>
      <c r="W1451" s="17">
        <v>0.40324286730235298</v>
      </c>
      <c r="X1451" s="17">
        <v>0.48610675752187699</v>
      </c>
      <c r="Y1451" s="17"/>
      <c r="Z1451" s="17">
        <v>0.25240526105124</v>
      </c>
      <c r="AA1451" s="17">
        <v>0.23293469631560501</v>
      </c>
      <c r="AB1451" s="17">
        <v>0.375852565588564</v>
      </c>
      <c r="AC1451" s="17">
        <v>0.53072301242508502</v>
      </c>
      <c r="AD1451" s="17">
        <v>0.36549408932875499</v>
      </c>
      <c r="AE1451" s="17">
        <v>0.37971968284503499</v>
      </c>
      <c r="AF1451" s="17">
        <v>0.63407219992748498</v>
      </c>
      <c r="AG1451" s="17">
        <v>0.655086371785366</v>
      </c>
      <c r="AH1451" s="17">
        <v>0.61587544464270905</v>
      </c>
      <c r="AI1451" s="17">
        <v>0.45861055387049998</v>
      </c>
      <c r="AJ1451" s="17"/>
      <c r="AK1451" s="17">
        <v>0.208339146765078</v>
      </c>
      <c r="AL1451" s="17">
        <v>0.390967437209984</v>
      </c>
      <c r="AM1451" s="17">
        <v>0.418842100004166</v>
      </c>
      <c r="AN1451" s="17">
        <v>0.26014606455463402</v>
      </c>
      <c r="AO1451" s="17">
        <v>0.42903672743665699</v>
      </c>
      <c r="AP1451" s="17">
        <v>0.571699523990988</v>
      </c>
      <c r="AQ1451" s="17">
        <v>0.40745729287957499</v>
      </c>
      <c r="AR1451" s="17"/>
      <c r="AS1451" s="17">
        <v>0.37531482041799802</v>
      </c>
      <c r="AT1451" s="17">
        <v>0.30288118611030401</v>
      </c>
      <c r="AU1451" s="17"/>
      <c r="AV1451" s="17">
        <v>0.48894563729693302</v>
      </c>
      <c r="AW1451" s="17">
        <v>0.27953223114359099</v>
      </c>
      <c r="AX1451" s="17">
        <v>0.35492300517788999</v>
      </c>
      <c r="AY1451" s="17"/>
      <c r="AZ1451" s="17">
        <v>0.32968924842171599</v>
      </c>
      <c r="BA1451" s="17">
        <v>0.32219875090498901</v>
      </c>
      <c r="BB1451" s="17"/>
      <c r="BC1451" s="17">
        <v>0.33833791823480303</v>
      </c>
      <c r="BD1451" s="17">
        <v>0.31280140770325399</v>
      </c>
      <c r="BE1451" s="17"/>
      <c r="BF1451" s="17">
        <v>0.32188873521949202</v>
      </c>
      <c r="BG1451" s="17">
        <v>0.48610675752187699</v>
      </c>
      <c r="BH1451" s="17"/>
      <c r="BI1451" s="17">
        <v>0.41424684819125301</v>
      </c>
      <c r="BJ1451" s="17">
        <v>0.301087050704825</v>
      </c>
      <c r="BK1451" s="17"/>
      <c r="BL1451" s="17">
        <v>0.203239872435649</v>
      </c>
      <c r="BM1451" s="17">
        <v>0.41640167526078897</v>
      </c>
      <c r="BN1451" s="17">
        <v>0.45954874016944097</v>
      </c>
      <c r="BO1451" s="17">
        <v>0.23379923464032401</v>
      </c>
    </row>
    <row r="1452" spans="2:67" x14ac:dyDescent="0.35">
      <c r="B1452" t="s">
        <v>665</v>
      </c>
      <c r="C1452" s="17">
        <v>0.23923680069126299</v>
      </c>
      <c r="D1452" s="17">
        <v>0.34052042311056502</v>
      </c>
      <c r="E1452" s="17">
        <v>0.22987018244768101</v>
      </c>
      <c r="F1452" s="17">
        <v>0.10611711950845799</v>
      </c>
      <c r="G1452" s="17">
        <v>0.122482287911913</v>
      </c>
      <c r="H1452" s="17">
        <v>0</v>
      </c>
      <c r="I1452" s="17">
        <v>3.7268672100750399E-3</v>
      </c>
      <c r="J1452" s="17">
        <v>0.28079312156652803</v>
      </c>
      <c r="K1452" s="17">
        <v>0.116601262769056</v>
      </c>
      <c r="L1452" s="17">
        <v>0.47680899870554599</v>
      </c>
      <c r="M1452" s="17">
        <v>0.13188127528494101</v>
      </c>
      <c r="N1452" s="17">
        <v>0.19720591016605199</v>
      </c>
      <c r="O1452" s="17">
        <v>0.96314572765256901</v>
      </c>
      <c r="P1452" s="17">
        <v>0.196896034481681</v>
      </c>
      <c r="Q1452" s="17">
        <v>0.40647137907984099</v>
      </c>
      <c r="R1452" s="17">
        <v>0.19822116030074399</v>
      </c>
      <c r="S1452" s="17">
        <v>0.33955624238236398</v>
      </c>
      <c r="T1452" s="17"/>
      <c r="U1452" s="17">
        <v>0.24973846300560701</v>
      </c>
      <c r="V1452" s="17">
        <v>0.18613041698653501</v>
      </c>
      <c r="W1452" s="17">
        <v>0.19116109700751899</v>
      </c>
      <c r="X1452" s="17">
        <v>0.20876083672892601</v>
      </c>
      <c r="Y1452" s="17"/>
      <c r="Z1452" s="17">
        <v>0.28149396727711101</v>
      </c>
      <c r="AA1452" s="17">
        <v>0.26033037807485199</v>
      </c>
      <c r="AB1452" s="17">
        <v>0.125360416818838</v>
      </c>
      <c r="AC1452" s="17">
        <v>0.27319777885338398</v>
      </c>
      <c r="AD1452" s="17">
        <v>0.22830082864117701</v>
      </c>
      <c r="AE1452" s="17">
        <v>0.12888448024320801</v>
      </c>
      <c r="AF1452" s="17">
        <v>0.115147777009361</v>
      </c>
      <c r="AG1452" s="17">
        <v>0.13038402684895301</v>
      </c>
      <c r="AH1452" s="17">
        <v>9.44380137294272E-2</v>
      </c>
      <c r="AI1452" s="17">
        <v>0.21502370193524001</v>
      </c>
      <c r="AJ1452" s="17"/>
      <c r="AK1452" s="17">
        <v>0.23204775695535099</v>
      </c>
      <c r="AL1452" s="17">
        <v>0.28735357730162803</v>
      </c>
      <c r="AM1452" s="17">
        <v>0.14193296484567899</v>
      </c>
      <c r="AN1452" s="17">
        <v>0.23430491834603301</v>
      </c>
      <c r="AO1452" s="17">
        <v>0.160703399585618</v>
      </c>
      <c r="AP1452" s="17">
        <v>0.11677303404011299</v>
      </c>
      <c r="AQ1452" s="17">
        <v>0.458686432884791</v>
      </c>
      <c r="AR1452" s="17"/>
      <c r="AS1452" s="17">
        <v>0.25078688950235101</v>
      </c>
      <c r="AT1452" s="17">
        <v>0.23493475505564401</v>
      </c>
      <c r="AU1452" s="17"/>
      <c r="AV1452" s="17">
        <v>0.27469738994849802</v>
      </c>
      <c r="AW1452" s="17">
        <v>0.24657593155791399</v>
      </c>
      <c r="AX1452" s="17">
        <v>0.260783211535424</v>
      </c>
      <c r="AY1452" s="17"/>
      <c r="AZ1452" s="17">
        <v>8.6805385641996594E-2</v>
      </c>
      <c r="BA1452" s="17">
        <v>0.24648258611026599</v>
      </c>
      <c r="BB1452" s="17"/>
      <c r="BC1452" s="17">
        <v>0.26599663951302499</v>
      </c>
      <c r="BD1452" s="17">
        <v>0.22274444551497699</v>
      </c>
      <c r="BE1452" s="17"/>
      <c r="BF1452" s="17">
        <v>0.23935789310171501</v>
      </c>
      <c r="BG1452" s="17">
        <v>0.20876083672892601</v>
      </c>
      <c r="BH1452" s="17"/>
      <c r="BI1452" s="17">
        <v>0.31936505017357197</v>
      </c>
      <c r="BJ1452" s="17">
        <v>0.220493881489013</v>
      </c>
      <c r="BK1452" s="17"/>
      <c r="BL1452" s="17">
        <v>0.246289954938119</v>
      </c>
      <c r="BM1452" s="17">
        <v>0.23173922026105701</v>
      </c>
      <c r="BN1452" s="17">
        <v>0.25451350414641299</v>
      </c>
      <c r="BO1452" s="17">
        <v>0.20463552869551799</v>
      </c>
    </row>
    <row r="1453" spans="2:67" x14ac:dyDescent="0.35">
      <c r="B1453" t="s">
        <v>666</v>
      </c>
      <c r="C1453" s="17">
        <v>0.18779505775608801</v>
      </c>
      <c r="D1453" s="17">
        <v>0.19731901639232899</v>
      </c>
      <c r="E1453" s="17">
        <v>0.19064885827171099</v>
      </c>
      <c r="F1453" s="17">
        <v>7.8376779742396305E-2</v>
      </c>
      <c r="G1453" s="17">
        <v>0.10227585104877999</v>
      </c>
      <c r="H1453" s="17">
        <v>0</v>
      </c>
      <c r="I1453" s="17">
        <v>0.24889257871168399</v>
      </c>
      <c r="J1453" s="17">
        <v>0.22268856057880099</v>
      </c>
      <c r="K1453" s="17">
        <v>8.8401273744799004E-4</v>
      </c>
      <c r="L1453" s="17">
        <v>0.101665221217747</v>
      </c>
      <c r="M1453" s="17">
        <v>0.25367321507194002</v>
      </c>
      <c r="N1453" s="17">
        <v>0.151728886954964</v>
      </c>
      <c r="O1453" s="17">
        <v>0.48406214637057698</v>
      </c>
      <c r="P1453" s="17">
        <v>0.106114345648629</v>
      </c>
      <c r="Q1453" s="17">
        <v>0.300971374032178</v>
      </c>
      <c r="R1453" s="17">
        <v>8.6604263770896195E-2</v>
      </c>
      <c r="S1453" s="17">
        <v>0.33955624238236398</v>
      </c>
      <c r="T1453" s="17"/>
      <c r="U1453" s="17">
        <v>0.188738668486472</v>
      </c>
      <c r="V1453" s="17">
        <v>0.17752113536926001</v>
      </c>
      <c r="W1453" s="17">
        <v>0.21112843631511199</v>
      </c>
      <c r="X1453" s="17">
        <v>0.231101400876837</v>
      </c>
      <c r="Y1453" s="17"/>
      <c r="Z1453" s="17">
        <v>0.23014649460254399</v>
      </c>
      <c r="AA1453" s="17">
        <v>0.14770669880831899</v>
      </c>
      <c r="AB1453" s="17">
        <v>0.18070810290200801</v>
      </c>
      <c r="AC1453" s="17">
        <v>0.24109494875179899</v>
      </c>
      <c r="AD1453" s="17">
        <v>0.23152078650643401</v>
      </c>
      <c r="AE1453" s="17">
        <v>5.6666813578512699E-2</v>
      </c>
      <c r="AF1453" s="17">
        <v>0.184678155687485</v>
      </c>
      <c r="AG1453" s="17">
        <v>0.19054561916499499</v>
      </c>
      <c r="AH1453" s="17">
        <v>0.11590753537819699</v>
      </c>
      <c r="AI1453" s="17">
        <v>0.27960026367450502</v>
      </c>
      <c r="AJ1453" s="17"/>
      <c r="AK1453" s="17">
        <v>0.19470597190533401</v>
      </c>
      <c r="AL1453" s="17">
        <v>0.17965801516673799</v>
      </c>
      <c r="AM1453" s="17">
        <v>0.14815065813459899</v>
      </c>
      <c r="AN1453" s="17">
        <v>0.18852087932831499</v>
      </c>
      <c r="AO1453" s="17">
        <v>0.111601639132012</v>
      </c>
      <c r="AP1453" s="17">
        <v>8.4877669340733E-2</v>
      </c>
      <c r="AQ1453" s="17">
        <v>0.306561033047557</v>
      </c>
      <c r="AR1453" s="17"/>
      <c r="AS1453" s="17">
        <v>0.21416006678718499</v>
      </c>
      <c r="AT1453" s="17">
        <v>0.177974919236773</v>
      </c>
      <c r="AU1453" s="17"/>
      <c r="AV1453" s="17">
        <v>0.21230244198794801</v>
      </c>
      <c r="AW1453" s="17">
        <v>0.28325043934919802</v>
      </c>
      <c r="AX1453" s="17">
        <v>0.189919122199632</v>
      </c>
      <c r="AY1453" s="17"/>
      <c r="AZ1453" s="17">
        <v>0.412566543224402</v>
      </c>
      <c r="BA1453" s="17">
        <v>0.177110606972189</v>
      </c>
      <c r="BB1453" s="17"/>
      <c r="BC1453" s="17">
        <v>0.26581672016264601</v>
      </c>
      <c r="BD1453" s="17">
        <v>0.139709530170369</v>
      </c>
      <c r="BE1453" s="17"/>
      <c r="BF1453" s="17">
        <v>0.18762298544747</v>
      </c>
      <c r="BG1453" s="17">
        <v>0.231101400876837</v>
      </c>
      <c r="BH1453" s="17"/>
      <c r="BI1453" s="17">
        <v>0.18583578750793101</v>
      </c>
      <c r="BJ1453" s="17">
        <v>0.18825335360298101</v>
      </c>
      <c r="BK1453" s="17"/>
      <c r="BL1453" s="17">
        <v>0.171794086572541</v>
      </c>
      <c r="BM1453" s="17">
        <v>0.20840206452098101</v>
      </c>
      <c r="BN1453" s="17">
        <v>0.121533687794274</v>
      </c>
      <c r="BO1453" s="17">
        <v>0.50346660732516801</v>
      </c>
    </row>
    <row r="1454" spans="2:67" x14ac:dyDescent="0.35">
      <c r="B1454" t="s">
        <v>667</v>
      </c>
      <c r="C1454" s="17">
        <v>0.187573426214796</v>
      </c>
      <c r="D1454" s="17">
        <v>0.13274163976238401</v>
      </c>
      <c r="E1454" s="17">
        <v>0.152527036104216</v>
      </c>
      <c r="F1454" s="17">
        <v>0.23746465104717099</v>
      </c>
      <c r="G1454" s="17">
        <v>0.31930370775939998</v>
      </c>
      <c r="H1454" s="17">
        <v>0.68089240967642695</v>
      </c>
      <c r="I1454" s="17">
        <v>0.31284113445620498</v>
      </c>
      <c r="J1454" s="17">
        <v>0.21790377313461201</v>
      </c>
      <c r="K1454" s="17">
        <v>1.4591932467208E-2</v>
      </c>
      <c r="L1454" s="17">
        <v>0.29459184147879902</v>
      </c>
      <c r="M1454" s="17">
        <v>0.142512201469679</v>
      </c>
      <c r="N1454" s="17">
        <v>0.13933095506874699</v>
      </c>
      <c r="O1454" s="17">
        <v>1.99142603543368E-3</v>
      </c>
      <c r="P1454" s="17">
        <v>0.32322230306522798</v>
      </c>
      <c r="Q1454" s="17">
        <v>0.12665247153644399</v>
      </c>
      <c r="R1454" s="17">
        <v>0.28411284620556998</v>
      </c>
      <c r="S1454" s="17">
        <v>4.1054700646532903E-2</v>
      </c>
      <c r="T1454" s="17"/>
      <c r="U1454" s="17">
        <v>0.17783042093722901</v>
      </c>
      <c r="V1454" s="17">
        <v>0.23406928891326001</v>
      </c>
      <c r="W1454" s="17">
        <v>0.23618646682210601</v>
      </c>
      <c r="X1454" s="17">
        <v>0.29368000520633097</v>
      </c>
      <c r="Y1454" s="17"/>
      <c r="Z1454" s="17">
        <v>0.13806099885017101</v>
      </c>
      <c r="AA1454" s="17">
        <v>0.19962904091334199</v>
      </c>
      <c r="AB1454" s="17">
        <v>0.24043617695424599</v>
      </c>
      <c r="AC1454" s="17">
        <v>0.30317107761189899</v>
      </c>
      <c r="AD1454" s="17">
        <v>0.147063689171399</v>
      </c>
      <c r="AE1454" s="17">
        <v>0.20781736371753101</v>
      </c>
      <c r="AF1454" s="17">
        <v>9.4371227582928804E-2</v>
      </c>
      <c r="AG1454" s="17">
        <v>0.267490553685303</v>
      </c>
      <c r="AH1454" s="17">
        <v>0.159820314254326</v>
      </c>
      <c r="AI1454" s="17">
        <v>0.224612909747372</v>
      </c>
      <c r="AJ1454" s="17"/>
      <c r="AK1454" s="17">
        <v>0.167091593712658</v>
      </c>
      <c r="AL1454" s="17">
        <v>0.26949628645311502</v>
      </c>
      <c r="AM1454" s="17">
        <v>0.29208777089309801</v>
      </c>
      <c r="AN1454" s="17">
        <v>0.119995955213184</v>
      </c>
      <c r="AO1454" s="17">
        <v>0.301028356328783</v>
      </c>
      <c r="AP1454" s="17">
        <v>0.37645725552180997</v>
      </c>
      <c r="AQ1454" s="17">
        <v>1.3536621487304499E-2</v>
      </c>
      <c r="AR1454" s="17"/>
      <c r="AS1454" s="17">
        <v>0.204144707306219</v>
      </c>
      <c r="AT1454" s="17">
        <v>0.181401144021821</v>
      </c>
      <c r="AU1454" s="17"/>
      <c r="AV1454" s="17">
        <v>0.22808498785068701</v>
      </c>
      <c r="AW1454" s="17">
        <v>0.182670398778781</v>
      </c>
      <c r="AX1454" s="17">
        <v>0.22100416393904801</v>
      </c>
      <c r="AY1454" s="17"/>
      <c r="AZ1454" s="17">
        <v>0.22875773525503401</v>
      </c>
      <c r="BA1454" s="17">
        <v>0.185615741403965</v>
      </c>
      <c r="BB1454" s="17"/>
      <c r="BC1454" s="17">
        <v>0.15910578367981201</v>
      </c>
      <c r="BD1454" s="17">
        <v>0.20511831782814599</v>
      </c>
      <c r="BE1454" s="17"/>
      <c r="BF1454" s="17">
        <v>0.187151825066076</v>
      </c>
      <c r="BG1454" s="17">
        <v>0.29368000520633097</v>
      </c>
      <c r="BH1454" s="17"/>
      <c r="BI1454" s="17">
        <v>0.265622026494504</v>
      </c>
      <c r="BJ1454" s="17">
        <v>0.169316960881504</v>
      </c>
      <c r="BK1454" s="17"/>
      <c r="BL1454" s="17">
        <v>0.14987959318817101</v>
      </c>
      <c r="BM1454" s="17">
        <v>0.20362070384960401</v>
      </c>
      <c r="BN1454" s="17">
        <v>0.28874048671375602</v>
      </c>
      <c r="BO1454" s="17">
        <v>0.13270786974482501</v>
      </c>
    </row>
    <row r="1455" spans="2:67" x14ac:dyDescent="0.35">
      <c r="B1455" t="s">
        <v>668</v>
      </c>
      <c r="C1455" s="17">
        <v>0.15737322876809101</v>
      </c>
      <c r="D1455" s="17">
        <v>0.15346101432328901</v>
      </c>
      <c r="E1455" s="17">
        <v>0.143225695427877</v>
      </c>
      <c r="F1455" s="17">
        <v>0.13633021668136899</v>
      </c>
      <c r="G1455" s="17">
        <v>0.117348323235485</v>
      </c>
      <c r="H1455" s="17">
        <v>2.4377970819849299E-3</v>
      </c>
      <c r="I1455" s="17">
        <v>0.68834769888281699</v>
      </c>
      <c r="J1455" s="17">
        <v>0.192739073882122</v>
      </c>
      <c r="K1455" s="17">
        <v>0</v>
      </c>
      <c r="L1455" s="17">
        <v>0.123136033610613</v>
      </c>
      <c r="M1455" s="17">
        <v>0.14381500724302199</v>
      </c>
      <c r="N1455" s="17">
        <v>0.110011024689586</v>
      </c>
      <c r="O1455" s="17">
        <v>1.74314231559984E-2</v>
      </c>
      <c r="P1455" s="17">
        <v>3.707626166629E-3</v>
      </c>
      <c r="Q1455" s="17">
        <v>0.20801763541316401</v>
      </c>
      <c r="R1455" s="17">
        <v>0.175258342052977</v>
      </c>
      <c r="S1455" s="17">
        <v>0.39666217432935402</v>
      </c>
      <c r="T1455" s="17"/>
      <c r="U1455" s="17">
        <v>0.14771152825740999</v>
      </c>
      <c r="V1455" s="17">
        <v>0.202691912281107</v>
      </c>
      <c r="W1455" s="17">
        <v>0.21315438681378601</v>
      </c>
      <c r="X1455" s="17">
        <v>0.249359628490991</v>
      </c>
      <c r="Y1455" s="17"/>
      <c r="Z1455" s="17">
        <v>0.167132310728803</v>
      </c>
      <c r="AA1455" s="17">
        <v>0.22026455452381799</v>
      </c>
      <c r="AB1455" s="17">
        <v>9.1688498846078798E-2</v>
      </c>
      <c r="AC1455" s="17">
        <v>0.105347067418832</v>
      </c>
      <c r="AD1455" s="17">
        <v>7.8995776343174104E-2</v>
      </c>
      <c r="AE1455" s="17">
        <v>0.123467577938129</v>
      </c>
      <c r="AF1455" s="17">
        <v>0.266519410026334</v>
      </c>
      <c r="AG1455" s="17">
        <v>0.27510076941952499</v>
      </c>
      <c r="AH1455" s="17">
        <v>0.422673588177918</v>
      </c>
      <c r="AI1455" s="17">
        <v>0.19516045384947001</v>
      </c>
      <c r="AJ1455" s="17"/>
      <c r="AK1455" s="17">
        <v>0.21875005958619001</v>
      </c>
      <c r="AL1455" s="17">
        <v>0.18603511311083101</v>
      </c>
      <c r="AM1455" s="17">
        <v>0.16569021799804601</v>
      </c>
      <c r="AN1455" s="17">
        <v>0.101019098502201</v>
      </c>
      <c r="AO1455" s="17">
        <v>0.115610950685958</v>
      </c>
      <c r="AP1455" s="17">
        <v>0.13075452783119099</v>
      </c>
      <c r="AQ1455" s="17">
        <v>0.24990171906946901</v>
      </c>
      <c r="AR1455" s="17"/>
      <c r="AS1455" s="17">
        <v>0.17914231695149399</v>
      </c>
      <c r="AT1455" s="17">
        <v>0.14926492654266499</v>
      </c>
      <c r="AU1455" s="17"/>
      <c r="AV1455" s="17">
        <v>0.14462414930033901</v>
      </c>
      <c r="AW1455" s="17">
        <v>0.212805215153727</v>
      </c>
      <c r="AX1455" s="17">
        <v>0.165337294216228</v>
      </c>
      <c r="AY1455" s="17"/>
      <c r="AZ1455" s="17">
        <v>0.249172524886173</v>
      </c>
      <c r="BA1455" s="17">
        <v>0.153009574457907</v>
      </c>
      <c r="BB1455" s="17"/>
      <c r="BC1455" s="17">
        <v>0.172668814487522</v>
      </c>
      <c r="BD1455" s="17">
        <v>0.147946406955209</v>
      </c>
      <c r="BE1455" s="17"/>
      <c r="BF1455" s="17">
        <v>0.15700773237608101</v>
      </c>
      <c r="BG1455" s="17">
        <v>0.249359628490991</v>
      </c>
      <c r="BH1455" s="17"/>
      <c r="BI1455" s="17">
        <v>0.25065915370811798</v>
      </c>
      <c r="BJ1455" s="17">
        <v>0.13555257793452899</v>
      </c>
      <c r="BK1455" s="17"/>
      <c r="BL1455" s="17">
        <v>0.109023635093249</v>
      </c>
      <c r="BM1455" s="17">
        <v>0.15874884700615199</v>
      </c>
      <c r="BN1455" s="17">
        <v>0.27444229947439402</v>
      </c>
      <c r="BO1455" s="17">
        <v>0.36932663183472297</v>
      </c>
    </row>
    <row r="1456" spans="2:67" x14ac:dyDescent="0.35">
      <c r="B1456" t="s">
        <v>669</v>
      </c>
      <c r="C1456" s="17">
        <v>0.11650309874371199</v>
      </c>
      <c r="D1456" s="17">
        <v>0.104540903454581</v>
      </c>
      <c r="E1456" s="17">
        <v>9.8192255111593504E-2</v>
      </c>
      <c r="F1456" s="17">
        <v>0.23662325891493999</v>
      </c>
      <c r="G1456" s="17">
        <v>3.7407379770070297E-2</v>
      </c>
      <c r="H1456" s="17">
        <v>0.35447142810689902</v>
      </c>
      <c r="I1456" s="17">
        <v>0.106161630334107</v>
      </c>
      <c r="J1456" s="17">
        <v>0.21307584983849201</v>
      </c>
      <c r="K1456" s="17">
        <v>8.8401273744799004E-4</v>
      </c>
      <c r="L1456" s="17">
        <v>0.100602358222441</v>
      </c>
      <c r="M1456" s="17">
        <v>6.7075569589915604E-2</v>
      </c>
      <c r="N1456" s="17">
        <v>0.100475283418265</v>
      </c>
      <c r="O1456" s="17">
        <v>0.49950214349114203</v>
      </c>
      <c r="P1456" s="17">
        <v>3.2838664214356397E-2</v>
      </c>
      <c r="Q1456" s="17">
        <v>3.6064339899596898E-2</v>
      </c>
      <c r="R1456" s="17">
        <v>0.174902053119942</v>
      </c>
      <c r="S1456" s="17">
        <v>0.33955624238236398</v>
      </c>
      <c r="T1456" s="17"/>
      <c r="U1456" s="17">
        <v>0.104200056315911</v>
      </c>
      <c r="V1456" s="17">
        <v>0.16919404873295499</v>
      </c>
      <c r="W1456" s="17">
        <v>0.21729010548212899</v>
      </c>
      <c r="X1456" s="17">
        <v>0.25065025441308703</v>
      </c>
      <c r="Y1456" s="17"/>
      <c r="Z1456" s="17">
        <v>9.1386772267270794E-2</v>
      </c>
      <c r="AA1456" s="17">
        <v>0.18825858994038</v>
      </c>
      <c r="AB1456" s="17">
        <v>0.102514737540385</v>
      </c>
      <c r="AC1456" s="17">
        <v>0.196315165070887</v>
      </c>
      <c r="AD1456" s="17">
        <v>3.9454854157892801E-2</v>
      </c>
      <c r="AE1456" s="17">
        <v>8.7859681784890106E-2</v>
      </c>
      <c r="AF1456" s="17">
        <v>3.9332359219793799E-2</v>
      </c>
      <c r="AG1456" s="17">
        <v>0.118171537612085</v>
      </c>
      <c r="AH1456" s="17">
        <v>0.14824027807743301</v>
      </c>
      <c r="AI1456" s="17">
        <v>0.21657910235599601</v>
      </c>
      <c r="AJ1456" s="17"/>
      <c r="AK1456" s="17">
        <v>0.16484633577156199</v>
      </c>
      <c r="AL1456" s="17">
        <v>0.14109586994391701</v>
      </c>
      <c r="AM1456" s="17">
        <v>9.3992743332689602E-2</v>
      </c>
      <c r="AN1456" s="17">
        <v>8.7210249618732194E-2</v>
      </c>
      <c r="AO1456" s="17">
        <v>8.6941471982925497E-2</v>
      </c>
      <c r="AP1456" s="17">
        <v>4.7551801476952898E-2</v>
      </c>
      <c r="AQ1456" s="17">
        <v>0.139430583059998</v>
      </c>
      <c r="AR1456" s="17"/>
      <c r="AS1456" s="17">
        <v>0.15271835954923199</v>
      </c>
      <c r="AT1456" s="17">
        <v>0.103014050543354</v>
      </c>
      <c r="AU1456" s="17"/>
      <c r="AV1456" s="17">
        <v>0.13630996468394399</v>
      </c>
      <c r="AW1456" s="17">
        <v>0.220142875649807</v>
      </c>
      <c r="AX1456" s="17">
        <v>0.127012014833746</v>
      </c>
      <c r="AY1456" s="17"/>
      <c r="AZ1456" s="17">
        <v>0.282058789591357</v>
      </c>
      <c r="BA1456" s="17">
        <v>0.108633454481804</v>
      </c>
      <c r="BB1456" s="17"/>
      <c r="BC1456" s="17">
        <v>0.14191371714363599</v>
      </c>
      <c r="BD1456" s="17">
        <v>0.100842281550755</v>
      </c>
      <c r="BE1456" s="17"/>
      <c r="BF1456" s="17">
        <v>0.115970081889664</v>
      </c>
      <c r="BG1456" s="17">
        <v>0.25065025441308703</v>
      </c>
      <c r="BH1456" s="17"/>
      <c r="BI1456" s="17">
        <v>9.3195589953686306E-2</v>
      </c>
      <c r="BJ1456" s="17">
        <v>0.121954993136508</v>
      </c>
      <c r="BK1456" s="17"/>
      <c r="BL1456" s="17">
        <v>0.112441903038315</v>
      </c>
      <c r="BM1456" s="17">
        <v>0.110585153482819</v>
      </c>
      <c r="BN1456" s="17">
        <v>0.13855709377887299</v>
      </c>
      <c r="BO1456" s="17">
        <v>0.21940608897478101</v>
      </c>
    </row>
    <row r="1457" spans="2:67" x14ac:dyDescent="0.35">
      <c r="B1457" t="s">
        <v>105</v>
      </c>
      <c r="C1457" s="17">
        <v>2.25313878350582E-2</v>
      </c>
      <c r="D1457" s="17">
        <v>5.9721798013986603E-3</v>
      </c>
      <c r="E1457" s="17">
        <v>2.4314148265430501E-2</v>
      </c>
      <c r="F1457" s="17">
        <v>0</v>
      </c>
      <c r="G1457" s="17">
        <v>0</v>
      </c>
      <c r="H1457" s="17">
        <v>0.319107590323573</v>
      </c>
      <c r="I1457" s="17">
        <v>0</v>
      </c>
      <c r="J1457" s="17">
        <v>0</v>
      </c>
      <c r="K1457" s="17">
        <v>0</v>
      </c>
      <c r="L1457" s="17">
        <v>0</v>
      </c>
      <c r="M1457" s="17">
        <v>0</v>
      </c>
      <c r="N1457" s="17">
        <v>0.159885060978504</v>
      </c>
      <c r="O1457" s="17">
        <v>0</v>
      </c>
      <c r="P1457" s="17">
        <v>9.6794546283623897E-2</v>
      </c>
      <c r="Q1457" s="17">
        <v>0</v>
      </c>
      <c r="R1457" s="17">
        <v>8.6069830371343997E-2</v>
      </c>
      <c r="S1457" s="17">
        <v>0</v>
      </c>
      <c r="T1457" s="17"/>
      <c r="U1457" s="17">
        <v>2.3086791043375E-2</v>
      </c>
      <c r="V1457" s="17">
        <v>2.3356549623472701E-2</v>
      </c>
      <c r="W1457" s="17">
        <v>0</v>
      </c>
      <c r="X1457" s="17">
        <v>0</v>
      </c>
      <c r="Y1457" s="17"/>
      <c r="Z1457" s="17">
        <v>2.9658262379969099E-2</v>
      </c>
      <c r="AA1457" s="17">
        <v>0</v>
      </c>
      <c r="AB1457" s="17">
        <v>4.4741714449842498E-2</v>
      </c>
      <c r="AC1457" s="17">
        <v>3.3419376384698801E-2</v>
      </c>
      <c r="AD1457" s="17">
        <v>0</v>
      </c>
      <c r="AE1457" s="17">
        <v>6.9381752271637703E-2</v>
      </c>
      <c r="AF1457" s="17">
        <v>0</v>
      </c>
      <c r="AG1457" s="17">
        <v>0</v>
      </c>
      <c r="AH1457" s="17">
        <v>0</v>
      </c>
      <c r="AI1457" s="17">
        <v>0</v>
      </c>
      <c r="AJ1457" s="17"/>
      <c r="AK1457" s="17">
        <v>3.5607172247466398E-3</v>
      </c>
      <c r="AL1457" s="17">
        <v>2.1514556699916299E-2</v>
      </c>
      <c r="AM1457" s="17">
        <v>5.1786670610659002E-2</v>
      </c>
      <c r="AN1457" s="17">
        <v>4.3907239795170902E-2</v>
      </c>
      <c r="AO1457" s="17">
        <v>0</v>
      </c>
      <c r="AP1457" s="17">
        <v>3.2272986273515603E-2</v>
      </c>
      <c r="AQ1457" s="17">
        <v>0</v>
      </c>
      <c r="AR1457" s="17"/>
      <c r="AS1457" s="17">
        <v>1.78704726009556E-2</v>
      </c>
      <c r="AT1457" s="17">
        <v>2.4267432498334698E-2</v>
      </c>
      <c r="AU1457" s="17"/>
      <c r="AV1457" s="17">
        <v>0</v>
      </c>
      <c r="AW1457" s="17">
        <v>3.32892509828044E-2</v>
      </c>
      <c r="AX1457" s="17">
        <v>2.2889070236243401E-2</v>
      </c>
      <c r="AY1457" s="17"/>
      <c r="AZ1457" s="17">
        <v>0</v>
      </c>
      <c r="BA1457" s="17">
        <v>2.3602411163106501E-2</v>
      </c>
      <c r="BB1457" s="17"/>
      <c r="BC1457" s="17">
        <v>0</v>
      </c>
      <c r="BD1457" s="17">
        <v>3.6417706555641499E-2</v>
      </c>
      <c r="BE1457" s="17"/>
      <c r="BF1457" s="17">
        <v>2.2620913471298899E-2</v>
      </c>
      <c r="BG1457" s="17">
        <v>0</v>
      </c>
      <c r="BH1457" s="17"/>
      <c r="BI1457" s="17">
        <v>2.6111753772399798E-2</v>
      </c>
      <c r="BJ1457" s="17">
        <v>2.16938990603547E-2</v>
      </c>
      <c r="BK1457" s="17"/>
      <c r="BL1457" s="17">
        <v>1.7904666926016499E-2</v>
      </c>
      <c r="BM1457" s="17">
        <v>3.0845656364151E-2</v>
      </c>
      <c r="BN1457" s="17">
        <v>1.85139568531907E-2</v>
      </c>
      <c r="BO1457" s="17">
        <v>0</v>
      </c>
    </row>
    <row r="1458" spans="2:67" x14ac:dyDescent="0.35">
      <c r="B1458" t="s">
        <v>111</v>
      </c>
      <c r="C1458" s="17">
        <v>0.106162164993245</v>
      </c>
      <c r="D1458" s="17">
        <v>5.0720145064000202E-2</v>
      </c>
      <c r="E1458" s="17">
        <v>6.83907694077769E-2</v>
      </c>
      <c r="F1458" s="17">
        <v>0.116147271630011</v>
      </c>
      <c r="G1458" s="17">
        <v>3.0620571977978302E-2</v>
      </c>
      <c r="H1458" s="17">
        <v>0</v>
      </c>
      <c r="I1458" s="17">
        <v>8.1307807477194599E-2</v>
      </c>
      <c r="J1458" s="17">
        <v>7.9124394873975407E-2</v>
      </c>
      <c r="K1458" s="17">
        <v>0</v>
      </c>
      <c r="L1458" s="17">
        <v>0.151124760115178</v>
      </c>
      <c r="M1458" s="17">
        <v>0.222302673638894</v>
      </c>
      <c r="N1458" s="17">
        <v>0</v>
      </c>
      <c r="O1458" s="17">
        <v>9.9571301771683805E-4</v>
      </c>
      <c r="P1458" s="17">
        <v>9.6794546283623897E-2</v>
      </c>
      <c r="Q1458" s="17">
        <v>9.9329666450004794E-2</v>
      </c>
      <c r="R1458" s="17">
        <v>8.6069830371343997E-2</v>
      </c>
      <c r="S1458" s="17">
        <v>0.14925077086791599</v>
      </c>
      <c r="T1458" s="17"/>
      <c r="U1458" s="17">
        <v>0.115492736068252</v>
      </c>
      <c r="V1458" s="17">
        <v>6.6129749521807904E-2</v>
      </c>
      <c r="W1458" s="17">
        <v>3.0183403889453599E-2</v>
      </c>
      <c r="X1458" s="17">
        <v>4.4956276924484001E-3</v>
      </c>
      <c r="Y1458" s="17"/>
      <c r="Z1458" s="17">
        <v>0.113313633078239</v>
      </c>
      <c r="AA1458" s="17">
        <v>7.8468521285153206E-2</v>
      </c>
      <c r="AB1458" s="17">
        <v>9.8193703205965002E-2</v>
      </c>
      <c r="AC1458" s="17">
        <v>1.7644875297267399E-2</v>
      </c>
      <c r="AD1458" s="17">
        <v>2.3736546796243901E-2</v>
      </c>
      <c r="AE1458" s="17">
        <v>0.18369749702221599</v>
      </c>
      <c r="AF1458" s="17">
        <v>0</v>
      </c>
      <c r="AG1458" s="17">
        <v>0</v>
      </c>
      <c r="AH1458" s="17">
        <v>0</v>
      </c>
      <c r="AI1458" s="17">
        <v>8.4505795708101197E-2</v>
      </c>
      <c r="AJ1458" s="17"/>
      <c r="AK1458" s="17">
        <v>0.13516459166521699</v>
      </c>
      <c r="AL1458" s="17">
        <v>4.0244892520542898E-2</v>
      </c>
      <c r="AM1458" s="17">
        <v>7.3169751343338099E-2</v>
      </c>
      <c r="AN1458" s="17">
        <v>0.104755657645168</v>
      </c>
      <c r="AO1458" s="17">
        <v>3.98924042140417E-2</v>
      </c>
      <c r="AP1458" s="17">
        <v>0.14905846953608101</v>
      </c>
      <c r="AQ1458" s="17">
        <v>0.10704068335933099</v>
      </c>
      <c r="AR1458" s="17"/>
      <c r="AS1458" s="17">
        <v>2.8275176644101299E-2</v>
      </c>
      <c r="AT1458" s="17">
        <v>0.13517262402774399</v>
      </c>
      <c r="AU1458" s="17"/>
      <c r="AV1458" s="17">
        <v>0</v>
      </c>
      <c r="AW1458" s="17">
        <v>0</v>
      </c>
      <c r="AX1458" s="17">
        <v>7.2431492843050602E-2</v>
      </c>
      <c r="AY1458" s="17"/>
      <c r="AZ1458" s="17">
        <v>0</v>
      </c>
      <c r="BA1458" s="17">
        <v>0.111208554327814</v>
      </c>
      <c r="BB1458" s="17"/>
      <c r="BC1458" s="17">
        <v>8.9855314358404395E-2</v>
      </c>
      <c r="BD1458" s="17">
        <v>0.116212239445028</v>
      </c>
      <c r="BE1458" s="17"/>
      <c r="BF1458" s="17">
        <v>0.106566124194642</v>
      </c>
      <c r="BG1458" s="17">
        <v>4.4956276924484001E-3</v>
      </c>
      <c r="BH1458" s="17"/>
      <c r="BI1458" s="17">
        <v>4.2692761395277397E-2</v>
      </c>
      <c r="BJ1458" s="17">
        <v>0.12100838853035401</v>
      </c>
      <c r="BK1458" s="17"/>
      <c r="BL1458" s="17">
        <v>0.17221710703634399</v>
      </c>
      <c r="BM1458" s="17">
        <v>6.1919060364350298E-2</v>
      </c>
      <c r="BN1458" s="17">
        <v>2.95931064023576E-2</v>
      </c>
      <c r="BO1458" s="17">
        <v>0</v>
      </c>
    </row>
    <row r="1459" spans="2:67" x14ac:dyDescent="0.35">
      <c r="C1459" s="17"/>
      <c r="D1459" s="17"/>
      <c r="E1459" s="17"/>
      <c r="F1459" s="17"/>
      <c r="G1459" s="17"/>
      <c r="H1459" s="17"/>
      <c r="I1459" s="17"/>
      <c r="J1459" s="17"/>
      <c r="K1459" s="17"/>
      <c r="L1459" s="17"/>
      <c r="M1459" s="17"/>
      <c r="N1459" s="17"/>
      <c r="O1459" s="17"/>
      <c r="P1459" s="17"/>
      <c r="Q1459" s="17"/>
      <c r="R1459" s="17"/>
      <c r="S1459" s="17"/>
      <c r="T1459" s="17"/>
      <c r="U1459" s="17"/>
      <c r="V1459" s="17"/>
      <c r="W1459" s="17"/>
      <c r="X1459" s="17"/>
      <c r="Y1459" s="17"/>
      <c r="Z1459" s="17"/>
      <c r="AA1459" s="17"/>
      <c r="AB1459" s="17"/>
      <c r="AC1459" s="17"/>
      <c r="AD1459" s="17"/>
      <c r="AE1459" s="17"/>
      <c r="AF1459" s="17"/>
      <c r="AG1459" s="17"/>
      <c r="AH1459" s="17"/>
      <c r="AI1459" s="17"/>
      <c r="AJ1459" s="17"/>
      <c r="AK1459" s="17"/>
      <c r="AL1459" s="17"/>
      <c r="AM1459" s="17"/>
      <c r="AN1459" s="17"/>
      <c r="AO1459" s="17"/>
      <c r="AP1459" s="17"/>
      <c r="AQ1459" s="17"/>
      <c r="AR1459" s="17"/>
      <c r="AS1459" s="17"/>
      <c r="AT1459" s="17"/>
      <c r="AU1459" s="17"/>
      <c r="AV1459" s="17"/>
      <c r="AW1459" s="17"/>
      <c r="AX1459" s="17"/>
      <c r="AY1459" s="17"/>
      <c r="AZ1459" s="17"/>
      <c r="BA1459" s="17"/>
      <c r="BB1459" s="17"/>
      <c r="BC1459" s="17"/>
      <c r="BD1459" s="17"/>
      <c r="BE1459" s="17"/>
      <c r="BF1459" s="17"/>
      <c r="BG1459" s="17"/>
      <c r="BH1459" s="17"/>
      <c r="BI1459" s="17"/>
      <c r="BJ1459" s="17"/>
      <c r="BK1459" s="17"/>
      <c r="BL1459" s="17"/>
      <c r="BM1459" s="17"/>
      <c r="BN1459" s="17"/>
      <c r="BO1459" s="17"/>
    </row>
    <row r="1460" spans="2:67" x14ac:dyDescent="0.35">
      <c r="B1460" s="6" t="s">
        <v>678</v>
      </c>
      <c r="C1460" s="17"/>
      <c r="D1460" s="17"/>
      <c r="E1460" s="17"/>
      <c r="F1460" s="17"/>
      <c r="G1460" s="17"/>
      <c r="H1460" s="17"/>
      <c r="I1460" s="17"/>
      <c r="J1460" s="17"/>
      <c r="K1460" s="17"/>
      <c r="L1460" s="17"/>
      <c r="M1460" s="17"/>
      <c r="N1460" s="17"/>
      <c r="O1460" s="17"/>
      <c r="P1460" s="17"/>
      <c r="Q1460" s="17"/>
      <c r="R1460" s="17"/>
      <c r="S1460" s="17"/>
      <c r="T1460" s="17"/>
      <c r="U1460" s="17"/>
      <c r="V1460" s="17"/>
      <c r="W1460" s="17"/>
      <c r="X1460" s="17"/>
      <c r="Y1460" s="17"/>
      <c r="Z1460" s="17"/>
      <c r="AA1460" s="17"/>
      <c r="AB1460" s="17"/>
      <c r="AC1460" s="17"/>
      <c r="AD1460" s="17"/>
      <c r="AE1460" s="17"/>
      <c r="AF1460" s="17"/>
      <c r="AG1460" s="17"/>
      <c r="AH1460" s="17"/>
      <c r="AI1460" s="17"/>
      <c r="AJ1460" s="17"/>
      <c r="AK1460" s="17"/>
      <c r="AL1460" s="17"/>
      <c r="AM1460" s="17"/>
      <c r="AN1460" s="17"/>
      <c r="AO1460" s="17"/>
      <c r="AP1460" s="17"/>
      <c r="AQ1460" s="17"/>
      <c r="AR1460" s="17"/>
      <c r="AS1460" s="17"/>
      <c r="AT1460" s="17"/>
      <c r="AU1460" s="17"/>
      <c r="AV1460" s="17"/>
      <c r="AW1460" s="17"/>
      <c r="AX1460" s="17"/>
      <c r="AY1460" s="17"/>
      <c r="AZ1460" s="17"/>
      <c r="BA1460" s="17"/>
      <c r="BB1460" s="17"/>
      <c r="BC1460" s="17"/>
      <c r="BD1460" s="17"/>
      <c r="BE1460" s="17"/>
      <c r="BF1460" s="17"/>
      <c r="BG1460" s="17"/>
      <c r="BH1460" s="17"/>
      <c r="BI1460" s="17"/>
      <c r="BJ1460" s="17"/>
      <c r="BK1460" s="17"/>
      <c r="BL1460" s="17"/>
      <c r="BM1460" s="17"/>
      <c r="BN1460" s="17"/>
      <c r="BO1460" s="17"/>
    </row>
    <row r="1461" spans="2:67" x14ac:dyDescent="0.35">
      <c r="B1461" s="24" t="s">
        <v>85</v>
      </c>
      <c r="C1461" s="17"/>
      <c r="D1461" s="17"/>
      <c r="E1461" s="17"/>
      <c r="F1461" s="17"/>
      <c r="G1461" s="17"/>
      <c r="H1461" s="17"/>
      <c r="I1461" s="17"/>
      <c r="J1461" s="17"/>
      <c r="K1461" s="17"/>
      <c r="L1461" s="17"/>
      <c r="M1461" s="17"/>
      <c r="N1461" s="17"/>
      <c r="O1461" s="17"/>
      <c r="P1461" s="17"/>
      <c r="Q1461" s="17"/>
      <c r="R1461" s="17"/>
      <c r="S1461" s="17"/>
      <c r="T1461" s="17"/>
      <c r="U1461" s="17"/>
      <c r="V1461" s="17"/>
      <c r="W1461" s="17"/>
      <c r="X1461" s="17"/>
      <c r="Y1461" s="17"/>
      <c r="Z1461" s="17"/>
      <c r="AA1461" s="17"/>
      <c r="AB1461" s="17"/>
      <c r="AC1461" s="17"/>
      <c r="AD1461" s="17"/>
      <c r="AE1461" s="17"/>
      <c r="AF1461" s="17"/>
      <c r="AG1461" s="17"/>
      <c r="AH1461" s="17"/>
      <c r="AI1461" s="17"/>
      <c r="AJ1461" s="17"/>
      <c r="AK1461" s="17"/>
      <c r="AL1461" s="17"/>
      <c r="AM1461" s="17"/>
      <c r="AN1461" s="17"/>
      <c r="AO1461" s="17"/>
      <c r="AP1461" s="17"/>
      <c r="AQ1461" s="17"/>
      <c r="AR1461" s="17"/>
      <c r="AS1461" s="17"/>
      <c r="AT1461" s="17"/>
      <c r="AU1461" s="17"/>
      <c r="AV1461" s="17"/>
      <c r="AW1461" s="17"/>
      <c r="AX1461" s="17"/>
      <c r="AY1461" s="17"/>
      <c r="AZ1461" s="17"/>
      <c r="BA1461" s="17"/>
      <c r="BB1461" s="17"/>
      <c r="BC1461" s="17"/>
      <c r="BD1461" s="17"/>
      <c r="BE1461" s="17"/>
      <c r="BF1461" s="17"/>
      <c r="BG1461" s="17"/>
      <c r="BH1461" s="17"/>
      <c r="BI1461" s="17"/>
      <c r="BJ1461" s="17"/>
      <c r="BK1461" s="17"/>
      <c r="BL1461" s="17"/>
      <c r="BM1461" s="17"/>
      <c r="BN1461" s="17"/>
      <c r="BO1461" s="17"/>
    </row>
    <row r="1462" spans="2:67" x14ac:dyDescent="0.35">
      <c r="B1462" t="s">
        <v>671</v>
      </c>
      <c r="C1462" s="17">
        <v>0.107296673649657</v>
      </c>
      <c r="D1462" s="17">
        <v>3.0457010433902299E-2</v>
      </c>
      <c r="E1462" s="17">
        <v>4.9111037056710202E-2</v>
      </c>
      <c r="F1462" s="17">
        <v>7.7234112361218396E-2</v>
      </c>
      <c r="G1462" s="17">
        <v>6.4868471278709303E-2</v>
      </c>
      <c r="H1462" s="17">
        <v>0.319107590323573</v>
      </c>
      <c r="I1462" s="17">
        <v>0.39973924274851202</v>
      </c>
      <c r="J1462" s="17">
        <v>9.5495228564108706E-2</v>
      </c>
      <c r="K1462" s="17">
        <v>1.7680254748959801E-3</v>
      </c>
      <c r="L1462" s="17">
        <v>0.104475199135944</v>
      </c>
      <c r="M1462" s="17">
        <v>9.5753252554041102E-2</v>
      </c>
      <c r="N1462" s="17">
        <v>0.35218011160257601</v>
      </c>
      <c r="O1462" s="17">
        <v>0.48306643335285998</v>
      </c>
      <c r="P1462" s="17">
        <v>2.6625464637686599E-2</v>
      </c>
      <c r="Q1462" s="17">
        <v>0.10848237972982699</v>
      </c>
      <c r="R1462" s="17">
        <v>0.28170674276135099</v>
      </c>
      <c r="S1462" s="17">
        <v>0.15404094170903401</v>
      </c>
      <c r="T1462" s="17"/>
      <c r="U1462" s="17">
        <v>9.9501749900894096E-2</v>
      </c>
      <c r="V1462" s="17">
        <v>0.13674999370650301</v>
      </c>
      <c r="W1462" s="17">
        <v>0.18187198256701101</v>
      </c>
      <c r="X1462" s="17">
        <v>0.274868589712502</v>
      </c>
      <c r="Y1462" s="17"/>
      <c r="Z1462" s="17">
        <v>9.2749046654200598E-2</v>
      </c>
      <c r="AA1462" s="17">
        <v>0.12269954881382</v>
      </c>
      <c r="AB1462" s="17">
        <v>0.114712602001258</v>
      </c>
      <c r="AC1462" s="17">
        <v>0.22891149762656299</v>
      </c>
      <c r="AD1462" s="17">
        <v>1.05776500066385E-2</v>
      </c>
      <c r="AE1462" s="17">
        <v>5.0493912014807601E-2</v>
      </c>
      <c r="AF1462" s="17">
        <v>0.17601085553965101</v>
      </c>
      <c r="AG1462" s="17">
        <v>0.54009414894462104</v>
      </c>
      <c r="AH1462" s="17">
        <v>0.26509300778852701</v>
      </c>
      <c r="AI1462" s="17">
        <v>0.284034919387957</v>
      </c>
      <c r="AJ1462" s="17"/>
      <c r="AK1462" s="17">
        <v>8.3539939302380004E-2</v>
      </c>
      <c r="AL1462" s="17">
        <v>0.15951834907673801</v>
      </c>
      <c r="AM1462" s="17">
        <v>0.21533111300455501</v>
      </c>
      <c r="AN1462" s="17">
        <v>7.6167499684040796E-2</v>
      </c>
      <c r="AO1462" s="17">
        <v>0.14182893635268001</v>
      </c>
      <c r="AP1462" s="17">
        <v>0.10994436168855</v>
      </c>
      <c r="AQ1462" s="17">
        <v>0.16035499733910699</v>
      </c>
      <c r="AR1462" s="17"/>
      <c r="AS1462" s="17">
        <v>0.30682216519551098</v>
      </c>
      <c r="AT1462" s="17">
        <v>3.2979689240373297E-2</v>
      </c>
      <c r="AU1462" s="17"/>
      <c r="AV1462" s="17">
        <v>0.39484988166617202</v>
      </c>
      <c r="AW1462" s="17">
        <v>0.31606452791571799</v>
      </c>
      <c r="AX1462" s="17">
        <v>0.26377199975264398</v>
      </c>
      <c r="AY1462" s="17"/>
      <c r="AZ1462" s="17">
        <v>0.38238588368124199</v>
      </c>
      <c r="BA1462" s="17">
        <v>9.4220383658333906E-2</v>
      </c>
      <c r="BB1462" s="17"/>
      <c r="BC1462" s="17">
        <v>0.108364905665904</v>
      </c>
      <c r="BD1462" s="17">
        <v>0.106638311619155</v>
      </c>
      <c r="BE1462" s="17"/>
      <c r="BF1462" s="17">
        <v>0.10663084771335</v>
      </c>
      <c r="BG1462" s="17">
        <v>0.274868589712502</v>
      </c>
      <c r="BH1462" s="17"/>
      <c r="BI1462" s="17">
        <v>0.32940265504863903</v>
      </c>
      <c r="BJ1462" s="17">
        <v>5.5343529900816597E-2</v>
      </c>
      <c r="BK1462" s="17"/>
      <c r="BL1462" s="17">
        <v>1.6861009198287799E-2</v>
      </c>
      <c r="BM1462" s="17">
        <v>0.117751271201346</v>
      </c>
      <c r="BN1462" s="17">
        <v>0.30414177671739701</v>
      </c>
      <c r="BO1462" s="17">
        <v>0.71208433233339896</v>
      </c>
    </row>
    <row r="1463" spans="2:67" x14ac:dyDescent="0.35">
      <c r="B1463" t="s">
        <v>672</v>
      </c>
      <c r="C1463" s="17">
        <v>0.20315528365896901</v>
      </c>
      <c r="D1463" s="17">
        <v>0.17177257891723699</v>
      </c>
      <c r="E1463" s="17">
        <v>0.33203672802843998</v>
      </c>
      <c r="F1463" s="17">
        <v>0.23044102694417201</v>
      </c>
      <c r="G1463" s="17">
        <v>0.29160869282405399</v>
      </c>
      <c r="H1463" s="17">
        <v>3.7801634865310602E-2</v>
      </c>
      <c r="I1463" s="17">
        <v>9.8393302918244593E-2</v>
      </c>
      <c r="J1463" s="17">
        <v>0.183256766950713</v>
      </c>
      <c r="K1463" s="17">
        <v>0.45363926287033601</v>
      </c>
      <c r="L1463" s="17">
        <v>0.165393406468759</v>
      </c>
      <c r="M1463" s="17">
        <v>0.17024311625286201</v>
      </c>
      <c r="N1463" s="17">
        <v>0.15526017924916199</v>
      </c>
      <c r="O1463" s="17">
        <v>1.74314231559984E-2</v>
      </c>
      <c r="P1463" s="17">
        <v>0.22993504082213501</v>
      </c>
      <c r="Q1463" s="17">
        <v>0.109099147429824</v>
      </c>
      <c r="R1463" s="17">
        <v>2.6615932957608099E-2</v>
      </c>
      <c r="S1463" s="17">
        <v>0.190614385786021</v>
      </c>
      <c r="T1463" s="17"/>
      <c r="U1463" s="17">
        <v>0.17713960276155399</v>
      </c>
      <c r="V1463" s="17">
        <v>0.32197891348156399</v>
      </c>
      <c r="W1463" s="17">
        <v>0.38102343576228098</v>
      </c>
      <c r="X1463" s="17">
        <v>0.414060738352166</v>
      </c>
      <c r="Y1463" s="17"/>
      <c r="Z1463" s="17">
        <v>0.13281143268515799</v>
      </c>
      <c r="AA1463" s="17">
        <v>0.30740117709425502</v>
      </c>
      <c r="AB1463" s="17">
        <v>0.16278084491526501</v>
      </c>
      <c r="AC1463" s="17">
        <v>0.174410181813342</v>
      </c>
      <c r="AD1463" s="17">
        <v>0.35343370722186401</v>
      </c>
      <c r="AE1463" s="17">
        <v>0.33827711732744598</v>
      </c>
      <c r="AF1463" s="17">
        <v>0.24439726098138301</v>
      </c>
      <c r="AG1463" s="17">
        <v>0.36398243490809301</v>
      </c>
      <c r="AH1463" s="17">
        <v>0.48414432955747699</v>
      </c>
      <c r="AI1463" s="17">
        <v>0.28330498271372201</v>
      </c>
      <c r="AJ1463" s="17"/>
      <c r="AK1463" s="17">
        <v>0.15318693766629199</v>
      </c>
      <c r="AL1463" s="17">
        <v>0.29457796834557398</v>
      </c>
      <c r="AM1463" s="17">
        <v>0.160068072946281</v>
      </c>
      <c r="AN1463" s="17">
        <v>0.19622054043857801</v>
      </c>
      <c r="AO1463" s="17">
        <v>0.25355622703943698</v>
      </c>
      <c r="AP1463" s="17">
        <v>0.32630477567190502</v>
      </c>
      <c r="AQ1463" s="17">
        <v>0.18066119612383</v>
      </c>
      <c r="AR1463" s="17"/>
      <c r="AS1463" s="17">
        <v>0.26987319273314198</v>
      </c>
      <c r="AT1463" s="17">
        <v>0.17830495616411901</v>
      </c>
      <c r="AU1463" s="17"/>
      <c r="AV1463" s="17">
        <v>0.27808021727938298</v>
      </c>
      <c r="AW1463" s="17">
        <v>0.32237776857053002</v>
      </c>
      <c r="AX1463" s="17">
        <v>0.24730118865963799</v>
      </c>
      <c r="AY1463" s="17"/>
      <c r="AZ1463" s="17">
        <v>0.38223758743384201</v>
      </c>
      <c r="BA1463" s="17">
        <v>0.19464265556931901</v>
      </c>
      <c r="BB1463" s="17"/>
      <c r="BC1463" s="17">
        <v>0.20431786955179301</v>
      </c>
      <c r="BD1463" s="17">
        <v>0.20243877039462899</v>
      </c>
      <c r="BE1463" s="17"/>
      <c r="BF1463" s="17">
        <v>0.202317277356106</v>
      </c>
      <c r="BG1463" s="17">
        <v>0.414060738352166</v>
      </c>
      <c r="BH1463" s="17"/>
      <c r="BI1463" s="17">
        <v>0.157112953861477</v>
      </c>
      <c r="BJ1463" s="17">
        <v>0.21392511418507101</v>
      </c>
      <c r="BK1463" s="17"/>
      <c r="BL1463" s="17">
        <v>0.16109024355024501</v>
      </c>
      <c r="BM1463" s="17">
        <v>0.210372445145111</v>
      </c>
      <c r="BN1463" s="17">
        <v>0.32903337079943501</v>
      </c>
      <c r="BO1463" s="17">
        <v>0.22291917881190099</v>
      </c>
    </row>
    <row r="1464" spans="2:67" x14ac:dyDescent="0.35">
      <c r="B1464" t="s">
        <v>673</v>
      </c>
      <c r="C1464" s="17">
        <v>0.444327201828153</v>
      </c>
      <c r="D1464" s="17">
        <v>0.44699430633646198</v>
      </c>
      <c r="E1464" s="17">
        <v>0.50499728317390102</v>
      </c>
      <c r="F1464" s="17">
        <v>0.54260526963434197</v>
      </c>
      <c r="G1464" s="17">
        <v>0.20921003916941999</v>
      </c>
      <c r="H1464" s="17">
        <v>0.319107590323573</v>
      </c>
      <c r="I1464" s="17">
        <v>0.411549030370161</v>
      </c>
      <c r="J1464" s="17">
        <v>0.47180451349639901</v>
      </c>
      <c r="K1464" s="17">
        <v>8.8401273744799004E-4</v>
      </c>
      <c r="L1464" s="17">
        <v>0.13209838172202701</v>
      </c>
      <c r="M1464" s="17">
        <v>0.50402542118680105</v>
      </c>
      <c r="N1464" s="17">
        <v>0.46197051977826598</v>
      </c>
      <c r="O1464" s="17">
        <v>0.49651500443799101</v>
      </c>
      <c r="P1464" s="17">
        <v>0.51721207988467199</v>
      </c>
      <c r="Q1464" s="17">
        <v>0.43060622025078499</v>
      </c>
      <c r="R1464" s="17">
        <v>0.60542934944317905</v>
      </c>
      <c r="S1464" s="17">
        <v>0.50161264506748404</v>
      </c>
      <c r="T1464" s="17"/>
      <c r="U1464" s="17">
        <v>0.46844204728526001</v>
      </c>
      <c r="V1464" s="17">
        <v>0.33198959683106699</v>
      </c>
      <c r="W1464" s="17">
        <v>0.300858187673954</v>
      </c>
      <c r="X1464" s="17">
        <v>0.210193931675699</v>
      </c>
      <c r="Y1464" s="17"/>
      <c r="Z1464" s="17">
        <v>0.52153074318572601</v>
      </c>
      <c r="AA1464" s="17">
        <v>0.445606176692245</v>
      </c>
      <c r="AB1464" s="17">
        <v>0.49344921973594502</v>
      </c>
      <c r="AC1464" s="17">
        <v>0.35711178603135701</v>
      </c>
      <c r="AD1464" s="17">
        <v>0.341748566606287</v>
      </c>
      <c r="AE1464" s="17">
        <v>0.26685415774924398</v>
      </c>
      <c r="AF1464" s="17">
        <v>0.30906202157663898</v>
      </c>
      <c r="AG1464" s="17">
        <v>7.4847959797609803E-2</v>
      </c>
      <c r="AH1464" s="17">
        <v>0.20383757577887099</v>
      </c>
      <c r="AI1464" s="17">
        <v>0.25359143220098401</v>
      </c>
      <c r="AJ1464" s="17"/>
      <c r="AK1464" s="17">
        <v>0.50360162559121402</v>
      </c>
      <c r="AL1464" s="17">
        <v>0.41480267931697401</v>
      </c>
      <c r="AM1464" s="17">
        <v>0.36307201573896802</v>
      </c>
      <c r="AN1464" s="17">
        <v>0.52911951619334296</v>
      </c>
      <c r="AO1464" s="17">
        <v>0.371734655056078</v>
      </c>
      <c r="AP1464" s="17">
        <v>0.272941350164146</v>
      </c>
      <c r="AQ1464" s="17">
        <v>0.42127234820801102</v>
      </c>
      <c r="AR1464" s="17"/>
      <c r="AS1464" s="17">
        <v>0.26899940950844298</v>
      </c>
      <c r="AT1464" s="17">
        <v>0.50963130260939904</v>
      </c>
      <c r="AU1464" s="17"/>
      <c r="AV1464" s="17">
        <v>0.25699119523644198</v>
      </c>
      <c r="AW1464" s="17">
        <v>0.212447522449902</v>
      </c>
      <c r="AX1464" s="17">
        <v>0.335992007639345</v>
      </c>
      <c r="AY1464" s="17"/>
      <c r="AZ1464" s="17">
        <v>0.18395911697157799</v>
      </c>
      <c r="BA1464" s="17">
        <v>0.45670372718034402</v>
      </c>
      <c r="BB1464" s="17"/>
      <c r="BC1464" s="17">
        <v>0.37636097456539402</v>
      </c>
      <c r="BD1464" s="17">
        <v>0.486215464589213</v>
      </c>
      <c r="BE1464" s="17"/>
      <c r="BF1464" s="17">
        <v>0.44525750093484601</v>
      </c>
      <c r="BG1464" s="17">
        <v>0.210193931675699</v>
      </c>
      <c r="BH1464" s="17"/>
      <c r="BI1464" s="17">
        <v>0.40175035971207901</v>
      </c>
      <c r="BJ1464" s="17">
        <v>0.45428641492496102</v>
      </c>
      <c r="BK1464" s="17"/>
      <c r="BL1464" s="17">
        <v>0.45317126621354997</v>
      </c>
      <c r="BM1464" s="17">
        <v>0.52498358207012896</v>
      </c>
      <c r="BN1464" s="17">
        <v>0.25491993036414001</v>
      </c>
      <c r="BO1464" s="17">
        <v>6.4645143738941105E-2</v>
      </c>
    </row>
    <row r="1465" spans="2:67" x14ac:dyDescent="0.35">
      <c r="B1465" t="s">
        <v>674</v>
      </c>
      <c r="C1465" s="17">
        <v>6.0527372374522798E-2</v>
      </c>
      <c r="D1465" s="17">
        <v>0.139645480347207</v>
      </c>
      <c r="E1465" s="17">
        <v>2.3913964227311999E-3</v>
      </c>
      <c r="F1465" s="17">
        <v>3.170845879288E-2</v>
      </c>
      <c r="G1465" s="17">
        <v>0.177653773484615</v>
      </c>
      <c r="H1465" s="17">
        <v>4.8755941639698503E-3</v>
      </c>
      <c r="I1465" s="17">
        <v>0</v>
      </c>
      <c r="J1465" s="17">
        <v>7.9206279391770607E-2</v>
      </c>
      <c r="K1465" s="17">
        <v>0.115717250031608</v>
      </c>
      <c r="L1465" s="17">
        <v>0.220382932408792</v>
      </c>
      <c r="M1465" s="17">
        <v>3.8327331795796102E-2</v>
      </c>
      <c r="N1465" s="17">
        <v>0</v>
      </c>
      <c r="O1465" s="17">
        <v>1.99142603543368E-3</v>
      </c>
      <c r="P1465" s="17">
        <v>3.1065997883349002E-3</v>
      </c>
      <c r="Q1465" s="17">
        <v>0</v>
      </c>
      <c r="R1465" s="17">
        <v>0</v>
      </c>
      <c r="S1465" s="17">
        <v>0</v>
      </c>
      <c r="T1465" s="17"/>
      <c r="U1465" s="17">
        <v>6.2748071846976394E-2</v>
      </c>
      <c r="V1465" s="17">
        <v>4.9964280575323199E-2</v>
      </c>
      <c r="W1465" s="17">
        <v>4.6130117543664799E-2</v>
      </c>
      <c r="X1465" s="17">
        <v>5.3338490154076101E-2</v>
      </c>
      <c r="Y1465" s="17"/>
      <c r="Z1465" s="17">
        <v>3.7462719393447003E-2</v>
      </c>
      <c r="AA1465" s="17">
        <v>6.3563518036355196E-2</v>
      </c>
      <c r="AB1465" s="17">
        <v>6.7371764374111798E-2</v>
      </c>
      <c r="AC1465" s="17">
        <v>1.9016440561949099E-3</v>
      </c>
      <c r="AD1465" s="17">
        <v>0.26197571773393502</v>
      </c>
      <c r="AE1465" s="17">
        <v>0.109487113640394</v>
      </c>
      <c r="AF1465" s="17">
        <v>1.13423535088503E-2</v>
      </c>
      <c r="AG1465" s="17">
        <v>2.1075456349676901E-2</v>
      </c>
      <c r="AH1465" s="17">
        <v>3.2929313444350398E-2</v>
      </c>
      <c r="AI1465" s="17">
        <v>2.4923013444039299E-2</v>
      </c>
      <c r="AJ1465" s="17"/>
      <c r="AK1465" s="17">
        <v>7.1295193860984402E-2</v>
      </c>
      <c r="AL1465" s="17">
        <v>2.9057402027486801E-2</v>
      </c>
      <c r="AM1465" s="17">
        <v>7.2465210539394295E-2</v>
      </c>
      <c r="AN1465" s="17">
        <v>3.2711653154370302E-2</v>
      </c>
      <c r="AO1465" s="17">
        <v>8.2038329343351493E-2</v>
      </c>
      <c r="AP1465" s="17">
        <v>8.2904739569725203E-2</v>
      </c>
      <c r="AQ1465" s="17">
        <v>8.6022112902242404E-2</v>
      </c>
      <c r="AR1465" s="17"/>
      <c r="AS1465" s="17">
        <v>2.8566493092939699E-2</v>
      </c>
      <c r="AT1465" s="17">
        <v>7.2431796961446096E-2</v>
      </c>
      <c r="AU1465" s="17"/>
      <c r="AV1465" s="17">
        <v>4.1270395866634699E-4</v>
      </c>
      <c r="AW1465" s="17">
        <v>5.4641983452835803E-3</v>
      </c>
      <c r="AX1465" s="17">
        <v>4.0930454832021602E-2</v>
      </c>
      <c r="AY1465" s="17"/>
      <c r="AZ1465" s="17">
        <v>5.94954735973925E-3</v>
      </c>
      <c r="BA1465" s="17">
        <v>6.3121714286032499E-2</v>
      </c>
      <c r="BB1465" s="17"/>
      <c r="BC1465" s="17">
        <v>0.104393900644596</v>
      </c>
      <c r="BD1465" s="17">
        <v>3.3491994119842397E-2</v>
      </c>
      <c r="BE1465" s="17"/>
      <c r="BF1465" s="17">
        <v>6.0555936494023799E-2</v>
      </c>
      <c r="BG1465" s="17">
        <v>5.3338490154076101E-2</v>
      </c>
      <c r="BH1465" s="17"/>
      <c r="BI1465" s="17">
        <v>6.6855104254716002E-3</v>
      </c>
      <c r="BJ1465" s="17">
        <v>7.3121603182379494E-2</v>
      </c>
      <c r="BK1465" s="17"/>
      <c r="BL1465" s="17">
        <v>9.4655221029694203E-2</v>
      </c>
      <c r="BM1465" s="17">
        <v>3.9342927585477298E-2</v>
      </c>
      <c r="BN1465" s="17">
        <v>1.7104288843624402E-2</v>
      </c>
      <c r="BO1465" s="17">
        <v>3.5134511575955697E-4</v>
      </c>
    </row>
    <row r="1466" spans="2:67" x14ac:dyDescent="0.35">
      <c r="B1466" t="s">
        <v>675</v>
      </c>
      <c r="C1466" s="17">
        <v>3.8598054124419703E-2</v>
      </c>
      <c r="D1466" s="17">
        <v>5.0058301835841999E-2</v>
      </c>
      <c r="E1466" s="17">
        <v>2.4414797492991001E-2</v>
      </c>
      <c r="F1466" s="17">
        <v>5.98172975763488E-2</v>
      </c>
      <c r="G1466" s="17">
        <v>0.11301922563261201</v>
      </c>
      <c r="H1466" s="17">
        <v>0</v>
      </c>
      <c r="I1466" s="17">
        <v>8.1307807477194599E-2</v>
      </c>
      <c r="J1466" s="17">
        <v>0</v>
      </c>
      <c r="K1466" s="17">
        <v>0</v>
      </c>
      <c r="L1466" s="17">
        <v>0.113110822503892</v>
      </c>
      <c r="M1466" s="17">
        <v>2.1258941641985302E-2</v>
      </c>
      <c r="N1466" s="17">
        <v>0</v>
      </c>
      <c r="O1466" s="17">
        <v>0</v>
      </c>
      <c r="P1466" s="17">
        <v>0</v>
      </c>
      <c r="Q1466" s="17">
        <v>9.9329666450004794E-2</v>
      </c>
      <c r="R1466" s="17">
        <v>8.6069830371343997E-2</v>
      </c>
      <c r="S1466" s="17">
        <v>0</v>
      </c>
      <c r="T1466" s="17"/>
      <c r="U1466" s="17">
        <v>3.72193661797907E-2</v>
      </c>
      <c r="V1466" s="17">
        <v>5.2135760646866598E-2</v>
      </c>
      <c r="W1466" s="17">
        <v>8.8377693260354596E-3</v>
      </c>
      <c r="X1466" s="17">
        <v>4.5530307963676398E-3</v>
      </c>
      <c r="Y1466" s="17"/>
      <c r="Z1466" s="17">
        <v>5.47482235345986E-2</v>
      </c>
      <c r="AA1466" s="17">
        <v>2.601775439874E-2</v>
      </c>
      <c r="AB1466" s="17">
        <v>1.60775034139642E-2</v>
      </c>
      <c r="AC1466" s="17">
        <v>2.2758937976759999E-2</v>
      </c>
      <c r="AD1466" s="17">
        <v>0</v>
      </c>
      <c r="AE1466" s="17">
        <v>6.6293606692485393E-2</v>
      </c>
      <c r="AF1466" s="17">
        <v>3.7864942044056799E-2</v>
      </c>
      <c r="AG1466" s="17">
        <v>0</v>
      </c>
      <c r="AH1466" s="17">
        <v>0</v>
      </c>
      <c r="AI1466" s="17">
        <v>5.6392989992189203E-2</v>
      </c>
      <c r="AJ1466" s="17"/>
      <c r="AK1466" s="17">
        <v>2.7079588795545E-2</v>
      </c>
      <c r="AL1466" s="17">
        <v>7.9936837699583598E-5</v>
      </c>
      <c r="AM1466" s="17">
        <v>0</v>
      </c>
      <c r="AN1466" s="17">
        <v>5.9513365020444603E-2</v>
      </c>
      <c r="AO1466" s="17">
        <v>5.9425059016305501E-2</v>
      </c>
      <c r="AP1466" s="17">
        <v>6.7341005695621806E-2</v>
      </c>
      <c r="AQ1466" s="17">
        <v>0</v>
      </c>
      <c r="AR1466" s="17"/>
      <c r="AS1466" s="17">
        <v>2.5221334704425499E-2</v>
      </c>
      <c r="AT1466" s="17">
        <v>4.3580462341440002E-2</v>
      </c>
      <c r="AU1466" s="17"/>
      <c r="AV1466" s="17">
        <v>2.5222063828090301E-2</v>
      </c>
      <c r="AW1466" s="17">
        <v>0</v>
      </c>
      <c r="AX1466" s="17">
        <v>1.55876915193091E-2</v>
      </c>
      <c r="AY1466" s="17"/>
      <c r="AZ1466" s="17">
        <v>4.5467864553599101E-2</v>
      </c>
      <c r="BA1466" s="17">
        <v>3.8271499573817598E-2</v>
      </c>
      <c r="BB1466" s="17"/>
      <c r="BC1466" s="17">
        <v>2.8319093571153298E-2</v>
      </c>
      <c r="BD1466" s="17">
        <v>4.4933079885099501E-2</v>
      </c>
      <c r="BE1466" s="17"/>
      <c r="BF1466" s="17">
        <v>3.8733327743452103E-2</v>
      </c>
      <c r="BG1466" s="17">
        <v>4.5530307963676398E-3</v>
      </c>
      <c r="BH1466" s="17"/>
      <c r="BI1466" s="17">
        <v>2.73954691324108E-2</v>
      </c>
      <c r="BJ1466" s="17">
        <v>4.1218467608030301E-2</v>
      </c>
      <c r="BK1466" s="17"/>
      <c r="BL1466" s="17">
        <v>6.09367946409239E-2</v>
      </c>
      <c r="BM1466" s="17">
        <v>1.39895389210852E-2</v>
      </c>
      <c r="BN1466" s="17">
        <v>1.9191481868180701E-2</v>
      </c>
      <c r="BO1466" s="17">
        <v>0</v>
      </c>
    </row>
    <row r="1467" spans="2:67" x14ac:dyDescent="0.35">
      <c r="B1467" t="s">
        <v>83</v>
      </c>
      <c r="C1467" s="17">
        <v>0.146095414364278</v>
      </c>
      <c r="D1467" s="17">
        <v>0.16107232212935099</v>
      </c>
      <c r="E1467" s="17">
        <v>8.7048757825226503E-2</v>
      </c>
      <c r="F1467" s="17">
        <v>5.8193834691038698E-2</v>
      </c>
      <c r="G1467" s="17">
        <v>0.14363979761059001</v>
      </c>
      <c r="H1467" s="17">
        <v>0.319107590323573</v>
      </c>
      <c r="I1467" s="17">
        <v>9.0106164858873797E-3</v>
      </c>
      <c r="J1467" s="17">
        <v>0.170237211597009</v>
      </c>
      <c r="K1467" s="17">
        <v>0.427991448885712</v>
      </c>
      <c r="L1467" s="17">
        <v>0.26453925776058701</v>
      </c>
      <c r="M1467" s="17">
        <v>0.17039193656851501</v>
      </c>
      <c r="N1467" s="17">
        <v>3.05891893699957E-2</v>
      </c>
      <c r="O1467" s="17">
        <v>9.9571301771683805E-4</v>
      </c>
      <c r="P1467" s="17">
        <v>0.223120814867171</v>
      </c>
      <c r="Q1467" s="17">
        <v>0.25248258613955898</v>
      </c>
      <c r="R1467" s="17">
        <v>1.78144466517421E-4</v>
      </c>
      <c r="S1467" s="17">
        <v>0.15373202743746101</v>
      </c>
      <c r="T1467" s="17"/>
      <c r="U1467" s="17">
        <v>0.154949162025525</v>
      </c>
      <c r="V1467" s="17">
        <v>0.10718145475867601</v>
      </c>
      <c r="W1467" s="17">
        <v>8.1278507127054103E-2</v>
      </c>
      <c r="X1467" s="17">
        <v>4.2985219309188701E-2</v>
      </c>
      <c r="Y1467" s="17"/>
      <c r="Z1467" s="17">
        <v>0.16069783454687001</v>
      </c>
      <c r="AA1467" s="17">
        <v>3.4711824964584297E-2</v>
      </c>
      <c r="AB1467" s="17">
        <v>0.14560806555945599</v>
      </c>
      <c r="AC1467" s="17">
        <v>0.21490595249578301</v>
      </c>
      <c r="AD1467" s="17">
        <v>3.2264358431275501E-2</v>
      </c>
      <c r="AE1467" s="17">
        <v>0.16859409257562299</v>
      </c>
      <c r="AF1467" s="17">
        <v>0.22132256634941999</v>
      </c>
      <c r="AG1467" s="17">
        <v>0</v>
      </c>
      <c r="AH1467" s="17">
        <v>1.39957734307735E-2</v>
      </c>
      <c r="AI1467" s="17">
        <v>9.7752662261108306E-2</v>
      </c>
      <c r="AJ1467" s="17"/>
      <c r="AK1467" s="17">
        <v>0.16129671478358401</v>
      </c>
      <c r="AL1467" s="17">
        <v>0.101963664395527</v>
      </c>
      <c r="AM1467" s="17">
        <v>0.18906358777080201</v>
      </c>
      <c r="AN1467" s="17">
        <v>0.106267425509223</v>
      </c>
      <c r="AO1467" s="17">
        <v>9.1416793192147697E-2</v>
      </c>
      <c r="AP1467" s="17">
        <v>0.14056376721005201</v>
      </c>
      <c r="AQ1467" s="17">
        <v>0.15168934542681001</v>
      </c>
      <c r="AR1467" s="17"/>
      <c r="AS1467" s="17">
        <v>0.100517404765539</v>
      </c>
      <c r="AT1467" s="17">
        <v>0.163071792683222</v>
      </c>
      <c r="AU1467" s="17"/>
      <c r="AV1467" s="17">
        <v>4.4443938031245502E-2</v>
      </c>
      <c r="AW1467" s="17">
        <v>0.14364598271856699</v>
      </c>
      <c r="AX1467" s="17">
        <v>9.6416657597041905E-2</v>
      </c>
      <c r="AY1467" s="17"/>
      <c r="AZ1467" s="17">
        <v>0</v>
      </c>
      <c r="BA1467" s="17">
        <v>0.153040019732153</v>
      </c>
      <c r="BB1467" s="17"/>
      <c r="BC1467" s="17">
        <v>0.178243256001161</v>
      </c>
      <c r="BD1467" s="17">
        <v>0.12628237939206099</v>
      </c>
      <c r="BE1467" s="17"/>
      <c r="BF1467" s="17">
        <v>0.14650510975822301</v>
      </c>
      <c r="BG1467" s="17">
        <v>4.2985219309188701E-2</v>
      </c>
      <c r="BH1467" s="17"/>
      <c r="BI1467" s="17">
        <v>7.7653051819922506E-2</v>
      </c>
      <c r="BJ1467" s="17">
        <v>0.16210487019874201</v>
      </c>
      <c r="BK1467" s="17"/>
      <c r="BL1467" s="17">
        <v>0.213285465367299</v>
      </c>
      <c r="BM1467" s="17">
        <v>9.35602350768516E-2</v>
      </c>
      <c r="BN1467" s="17">
        <v>7.5609151407222394E-2</v>
      </c>
      <c r="BO1467" s="17">
        <v>0</v>
      </c>
    </row>
    <row r="1468" spans="2:67" x14ac:dyDescent="0.35">
      <c r="B1468" t="s">
        <v>676</v>
      </c>
      <c r="C1468" s="17">
        <v>0.31045195730862601</v>
      </c>
      <c r="D1468" s="17">
        <v>0.20222958935113899</v>
      </c>
      <c r="E1468" s="17">
        <v>0.38114776508515102</v>
      </c>
      <c r="F1468" s="17">
        <v>0.30767513930539098</v>
      </c>
      <c r="G1468" s="17">
        <v>0.35647716410276298</v>
      </c>
      <c r="H1468" s="17">
        <v>0.35690922518888402</v>
      </c>
      <c r="I1468" s="17">
        <v>0.49813254566675602</v>
      </c>
      <c r="J1468" s="17">
        <v>0.27875199551482099</v>
      </c>
      <c r="K1468" s="17">
        <v>0.45540728834523198</v>
      </c>
      <c r="L1468" s="17">
        <v>0.26986860560470299</v>
      </c>
      <c r="M1468" s="17">
        <v>0.26599636880690303</v>
      </c>
      <c r="N1468" s="17">
        <v>0.50744029085173803</v>
      </c>
      <c r="O1468" s="17">
        <v>0.50049785650885803</v>
      </c>
      <c r="P1468" s="17">
        <v>0.25656050545982201</v>
      </c>
      <c r="Q1468" s="17">
        <v>0.21758152715965101</v>
      </c>
      <c r="R1468" s="17">
        <v>0.30832267571895899</v>
      </c>
      <c r="S1468" s="17">
        <v>0.34465532749505501</v>
      </c>
      <c r="T1468" s="17"/>
      <c r="U1468" s="17">
        <v>0.27664135266244799</v>
      </c>
      <c r="V1468" s="17">
        <v>0.45872890718806703</v>
      </c>
      <c r="W1468" s="17">
        <v>0.56289541832929202</v>
      </c>
      <c r="X1468" s="17">
        <v>0.688929328064668</v>
      </c>
      <c r="Y1468" s="17"/>
      <c r="Z1468" s="17">
        <v>0.22556047933935799</v>
      </c>
      <c r="AA1468" s="17">
        <v>0.43010072590807502</v>
      </c>
      <c r="AB1468" s="17">
        <v>0.277493446916523</v>
      </c>
      <c r="AC1468" s="17">
        <v>0.40332167943990499</v>
      </c>
      <c r="AD1468" s="17">
        <v>0.36401135722850297</v>
      </c>
      <c r="AE1468" s="17">
        <v>0.38877102934225299</v>
      </c>
      <c r="AF1468" s="17">
        <v>0.42040811652103299</v>
      </c>
      <c r="AG1468" s="17">
        <v>0.90407658385271294</v>
      </c>
      <c r="AH1468" s="17">
        <v>0.74923733734600495</v>
      </c>
      <c r="AI1468" s="17">
        <v>0.56733990210167895</v>
      </c>
      <c r="AJ1468" s="17"/>
      <c r="AK1468" s="17">
        <v>0.23672687696867201</v>
      </c>
      <c r="AL1468" s="17">
        <v>0.45409631742231199</v>
      </c>
      <c r="AM1468" s="17">
        <v>0.37539918595083599</v>
      </c>
      <c r="AN1468" s="17">
        <v>0.27238804012261902</v>
      </c>
      <c r="AO1468" s="17">
        <v>0.39538516339211799</v>
      </c>
      <c r="AP1468" s="17">
        <v>0.43624913736045601</v>
      </c>
      <c r="AQ1468" s="17">
        <v>0.34101619346293699</v>
      </c>
      <c r="AR1468" s="17"/>
      <c r="AS1468" s="17">
        <v>0.57669535792865301</v>
      </c>
      <c r="AT1468" s="17">
        <v>0.21128464540449199</v>
      </c>
      <c r="AU1468" s="17"/>
      <c r="AV1468" s="17">
        <v>0.672930098945556</v>
      </c>
      <c r="AW1468" s="17">
        <v>0.63844229648624795</v>
      </c>
      <c r="AX1468" s="17">
        <v>0.511073188412283</v>
      </c>
      <c r="AY1468" s="17"/>
      <c r="AZ1468" s="17">
        <v>0.764623471115084</v>
      </c>
      <c r="BA1468" s="17">
        <v>0.288863039227653</v>
      </c>
      <c r="BB1468" s="17"/>
      <c r="BC1468" s="17">
        <v>0.312682775217697</v>
      </c>
      <c r="BD1468" s="17">
        <v>0.30907708201378298</v>
      </c>
      <c r="BE1468" s="17"/>
      <c r="BF1468" s="17">
        <v>0.30894812506945601</v>
      </c>
      <c r="BG1468" s="17">
        <v>0.688929328064668</v>
      </c>
      <c r="BH1468" s="17"/>
      <c r="BI1468" s="17">
        <v>0.48651560891011603</v>
      </c>
      <c r="BJ1468" s="17">
        <v>0.26926864408588702</v>
      </c>
      <c r="BK1468" s="17"/>
      <c r="BL1468" s="17">
        <v>0.17795125274853299</v>
      </c>
      <c r="BM1468" s="17">
        <v>0.32812371634645698</v>
      </c>
      <c r="BN1468" s="17">
        <v>0.63317514751683202</v>
      </c>
      <c r="BO1468" s="17">
        <v>0.935003511145299</v>
      </c>
    </row>
    <row r="1469" spans="2:67" x14ac:dyDescent="0.35">
      <c r="B1469" t="s">
        <v>677</v>
      </c>
      <c r="C1469" s="17">
        <v>9.9125426498942598E-2</v>
      </c>
      <c r="D1469" s="17">
        <v>0.18970378218304901</v>
      </c>
      <c r="E1469" s="17">
        <v>2.6806193915722198E-2</v>
      </c>
      <c r="F1469" s="17">
        <v>9.1525756369228703E-2</v>
      </c>
      <c r="G1469" s="17">
        <v>0.29067299911722699</v>
      </c>
      <c r="H1469" s="17">
        <v>4.8755941639698503E-3</v>
      </c>
      <c r="I1469" s="17">
        <v>8.1307807477194599E-2</v>
      </c>
      <c r="J1469" s="17">
        <v>7.9206279391770607E-2</v>
      </c>
      <c r="K1469" s="17">
        <v>0.115717250031608</v>
      </c>
      <c r="L1469" s="17">
        <v>0.33349375491268402</v>
      </c>
      <c r="M1469" s="17">
        <v>5.9586273437781397E-2</v>
      </c>
      <c r="N1469" s="17">
        <v>0</v>
      </c>
      <c r="O1469" s="17">
        <v>1.99142603543368E-3</v>
      </c>
      <c r="P1469" s="17">
        <v>3.1065997883349002E-3</v>
      </c>
      <c r="Q1469" s="17">
        <v>9.9329666450004794E-2</v>
      </c>
      <c r="R1469" s="17">
        <v>8.6069830371343997E-2</v>
      </c>
      <c r="S1469" s="17">
        <v>0</v>
      </c>
      <c r="T1469" s="17"/>
      <c r="U1469" s="17">
        <v>9.9967438026767094E-2</v>
      </c>
      <c r="V1469" s="17">
        <v>0.10210004122219</v>
      </c>
      <c r="W1469" s="17">
        <v>5.4967886869700298E-2</v>
      </c>
      <c r="X1469" s="17">
        <v>5.7891520950443698E-2</v>
      </c>
      <c r="Y1469" s="17"/>
      <c r="Z1469" s="17">
        <v>9.2210942928045603E-2</v>
      </c>
      <c r="AA1469" s="17">
        <v>8.9581272435095199E-2</v>
      </c>
      <c r="AB1469" s="17">
        <v>8.3449267788076001E-2</v>
      </c>
      <c r="AC1469" s="17">
        <v>2.46605820329549E-2</v>
      </c>
      <c r="AD1469" s="17">
        <v>0.26197571773393502</v>
      </c>
      <c r="AE1469" s="17">
        <v>0.175780720332879</v>
      </c>
      <c r="AF1469" s="17">
        <v>4.92072955529071E-2</v>
      </c>
      <c r="AG1469" s="17">
        <v>2.1075456349676901E-2</v>
      </c>
      <c r="AH1469" s="17">
        <v>3.2929313444350398E-2</v>
      </c>
      <c r="AI1469" s="17">
        <v>8.1316003436228607E-2</v>
      </c>
      <c r="AJ1469" s="17"/>
      <c r="AK1469" s="17">
        <v>9.8374782656529394E-2</v>
      </c>
      <c r="AL1469" s="17">
        <v>2.91373388651863E-2</v>
      </c>
      <c r="AM1469" s="17">
        <v>7.2465210539394295E-2</v>
      </c>
      <c r="AN1469" s="17">
        <v>9.2225018174815002E-2</v>
      </c>
      <c r="AO1469" s="17">
        <v>0.14146338835965699</v>
      </c>
      <c r="AP1469" s="17">
        <v>0.15024574526534701</v>
      </c>
      <c r="AQ1469" s="17">
        <v>8.6022112902242404E-2</v>
      </c>
      <c r="AR1469" s="17"/>
      <c r="AS1469" s="17">
        <v>5.3787827797365302E-2</v>
      </c>
      <c r="AT1469" s="17">
        <v>0.116012259302886</v>
      </c>
      <c r="AU1469" s="17"/>
      <c r="AV1469" s="17">
        <v>2.5634767786756701E-2</v>
      </c>
      <c r="AW1469" s="17">
        <v>5.4641983452835803E-3</v>
      </c>
      <c r="AX1469" s="17">
        <v>5.6518146351330699E-2</v>
      </c>
      <c r="AY1469" s="17"/>
      <c r="AZ1469" s="17">
        <v>5.1417411913338297E-2</v>
      </c>
      <c r="BA1469" s="17">
        <v>0.10139321385985001</v>
      </c>
      <c r="BB1469" s="17"/>
      <c r="BC1469" s="17">
        <v>0.132712994215749</v>
      </c>
      <c r="BD1469" s="17">
        <v>7.8425074004941905E-2</v>
      </c>
      <c r="BE1469" s="17"/>
      <c r="BF1469" s="17">
        <v>9.9289264237475999E-2</v>
      </c>
      <c r="BG1469" s="17">
        <v>5.7891520950443698E-2</v>
      </c>
      <c r="BH1469" s="17"/>
      <c r="BI1469" s="17">
        <v>3.4080979557882397E-2</v>
      </c>
      <c r="BJ1469" s="17">
        <v>0.11434007079041</v>
      </c>
      <c r="BK1469" s="17"/>
      <c r="BL1469" s="17">
        <v>0.15559201567061801</v>
      </c>
      <c r="BM1469" s="17">
        <v>5.3332466506562398E-2</v>
      </c>
      <c r="BN1469" s="17">
        <v>3.6295770711805099E-2</v>
      </c>
      <c r="BO1469" s="17">
        <v>3.5134511575955697E-4</v>
      </c>
    </row>
    <row r="1470" spans="2:67" x14ac:dyDescent="0.35">
      <c r="B1470" t="s">
        <v>187</v>
      </c>
      <c r="C1470" s="17">
        <v>0.211326530809684</v>
      </c>
      <c r="D1470" s="17">
        <v>1.25258071680902E-2</v>
      </c>
      <c r="E1470" s="17">
        <v>0.35434157116942799</v>
      </c>
      <c r="F1470" s="17">
        <v>0.21614938293616201</v>
      </c>
      <c r="G1470" s="17">
        <v>6.5804164985536304E-2</v>
      </c>
      <c r="H1470" s="17">
        <v>0.35203363102491397</v>
      </c>
      <c r="I1470" s="17">
        <v>0.41682473818956201</v>
      </c>
      <c r="J1470" s="17">
        <v>0.199545716123051</v>
      </c>
      <c r="K1470" s="17">
        <v>0.33969003831362399</v>
      </c>
      <c r="L1470" s="17">
        <v>-6.3625149307980605E-2</v>
      </c>
      <c r="M1470" s="17">
        <v>0.206410095369121</v>
      </c>
      <c r="N1470" s="17">
        <v>0.50744029085173803</v>
      </c>
      <c r="O1470" s="17">
        <v>0.49850643047342502</v>
      </c>
      <c r="P1470" s="17">
        <v>0.25345390567148701</v>
      </c>
      <c r="Q1470" s="17">
        <v>0.118251860709646</v>
      </c>
      <c r="R1470" s="17">
        <v>0.222252845347615</v>
      </c>
      <c r="S1470" s="17">
        <v>0.34465532749505501</v>
      </c>
      <c r="T1470" s="17"/>
      <c r="U1470" s="17">
        <v>0.176673914635681</v>
      </c>
      <c r="V1470" s="17">
        <v>0.35662886596587701</v>
      </c>
      <c r="W1470" s="17">
        <v>0.50792753145959102</v>
      </c>
      <c r="X1470" s="17">
        <v>0.63103780711422497</v>
      </c>
      <c r="Y1470" s="17"/>
      <c r="Z1470" s="17">
        <v>0.133349536411313</v>
      </c>
      <c r="AA1470" s="17">
        <v>0.34051945347298002</v>
      </c>
      <c r="AB1470" s="17">
        <v>0.19404417912844699</v>
      </c>
      <c r="AC1470" s="17">
        <v>0.37866109740694998</v>
      </c>
      <c r="AD1470" s="17">
        <v>0.102035639494568</v>
      </c>
      <c r="AE1470" s="17">
        <v>0.21299030900937399</v>
      </c>
      <c r="AF1470" s="17">
        <v>0.37120082096812601</v>
      </c>
      <c r="AG1470" s="17">
        <v>0.88300112750303605</v>
      </c>
      <c r="AH1470" s="17">
        <v>0.71630802390165405</v>
      </c>
      <c r="AI1470" s="17">
        <v>0.48602389866544998</v>
      </c>
      <c r="AJ1470" s="17"/>
      <c r="AK1470" s="17">
        <v>0.13835209431214299</v>
      </c>
      <c r="AL1470" s="17">
        <v>0.424958978557126</v>
      </c>
      <c r="AM1470" s="17">
        <v>0.30293397541144201</v>
      </c>
      <c r="AN1470" s="17">
        <v>0.18016302194780401</v>
      </c>
      <c r="AO1470" s="17">
        <v>0.25392177503246</v>
      </c>
      <c r="AP1470" s="17">
        <v>0.286003392095109</v>
      </c>
      <c r="AQ1470" s="17">
        <v>0.254994080560694</v>
      </c>
      <c r="AR1470" s="17"/>
      <c r="AS1470" s="17">
        <v>0.52290753013128799</v>
      </c>
      <c r="AT1470" s="17">
        <v>9.5272386101606099E-2</v>
      </c>
      <c r="AU1470" s="17"/>
      <c r="AV1470" s="17">
        <v>0.647295331158799</v>
      </c>
      <c r="AW1470" s="17">
        <v>0.63297809814096395</v>
      </c>
      <c r="AX1470" s="17">
        <v>0.45455504206095199</v>
      </c>
      <c r="AY1470" s="17"/>
      <c r="AZ1470" s="17">
        <v>0.71320605920174596</v>
      </c>
      <c r="BA1470" s="17">
        <v>0.18746982536780199</v>
      </c>
      <c r="BB1470" s="17"/>
      <c r="BC1470" s="17">
        <v>0.17996978100194799</v>
      </c>
      <c r="BD1470" s="17">
        <v>0.230652008008841</v>
      </c>
      <c r="BE1470" s="17"/>
      <c r="BF1470" s="17">
        <v>0.20965886083197999</v>
      </c>
      <c r="BG1470" s="17">
        <v>0.63103780711422497</v>
      </c>
      <c r="BH1470" s="17"/>
      <c r="BI1470" s="17">
        <v>0.452434629352234</v>
      </c>
      <c r="BJ1470" s="17">
        <v>0.15492857329547799</v>
      </c>
      <c r="BK1470" s="17"/>
      <c r="BL1470" s="17">
        <v>2.2359237077915001E-2</v>
      </c>
      <c r="BM1470" s="17">
        <v>0.274791249839895</v>
      </c>
      <c r="BN1470" s="17">
        <v>0.59687937680502701</v>
      </c>
      <c r="BO1470" s="17">
        <v>0.93465216602954004</v>
      </c>
    </row>
    <row r="1471" spans="2:67" x14ac:dyDescent="0.35">
      <c r="C1471" s="17"/>
      <c r="D1471" s="17"/>
      <c r="E1471" s="17"/>
      <c r="F1471" s="17"/>
      <c r="G1471" s="17"/>
      <c r="H1471" s="17"/>
      <c r="I1471" s="17"/>
      <c r="J1471" s="17"/>
      <c r="K1471" s="17"/>
      <c r="L1471" s="17"/>
      <c r="M1471" s="17"/>
      <c r="N1471" s="17"/>
      <c r="O1471" s="17"/>
      <c r="P1471" s="17"/>
      <c r="Q1471" s="17"/>
      <c r="R1471" s="17"/>
      <c r="S1471" s="17"/>
      <c r="T1471" s="17"/>
      <c r="U1471" s="17"/>
      <c r="V1471" s="17"/>
      <c r="W1471" s="17"/>
      <c r="X1471" s="17"/>
      <c r="Y1471" s="17"/>
      <c r="Z1471" s="17"/>
      <c r="AA1471" s="17"/>
      <c r="AB1471" s="17"/>
      <c r="AC1471" s="17"/>
      <c r="AD1471" s="17"/>
      <c r="AE1471" s="17"/>
      <c r="AF1471" s="17"/>
      <c r="AG1471" s="17"/>
      <c r="AH1471" s="17"/>
      <c r="AI1471" s="17"/>
      <c r="AJ1471" s="17"/>
      <c r="AK1471" s="17"/>
      <c r="AL1471" s="17"/>
      <c r="AM1471" s="17"/>
      <c r="AN1471" s="17"/>
      <c r="AO1471" s="17"/>
      <c r="AP1471" s="17"/>
      <c r="AQ1471" s="17"/>
      <c r="AR1471" s="17"/>
      <c r="AS1471" s="17"/>
      <c r="AT1471" s="17"/>
      <c r="AU1471" s="17"/>
      <c r="AV1471" s="17"/>
      <c r="AW1471" s="17"/>
      <c r="AX1471" s="17"/>
      <c r="AY1471" s="17"/>
      <c r="AZ1471" s="17"/>
      <c r="BA1471" s="17"/>
      <c r="BB1471" s="17"/>
      <c r="BC1471" s="17"/>
      <c r="BD1471" s="17"/>
      <c r="BE1471" s="17"/>
      <c r="BF1471" s="17"/>
      <c r="BG1471" s="17"/>
      <c r="BH1471" s="17"/>
      <c r="BI1471" s="17"/>
      <c r="BJ1471" s="17"/>
      <c r="BK1471" s="17"/>
      <c r="BL1471" s="17"/>
      <c r="BM1471" s="17"/>
      <c r="BN1471" s="17"/>
      <c r="BO1471" s="17"/>
    </row>
    <row r="1472" spans="2:67" x14ac:dyDescent="0.35">
      <c r="B1472" s="6" t="s">
        <v>684</v>
      </c>
      <c r="C1472" s="17"/>
      <c r="D1472" s="17"/>
      <c r="E1472" s="17"/>
      <c r="F1472" s="17"/>
      <c r="G1472" s="17"/>
      <c r="H1472" s="17"/>
      <c r="I1472" s="17"/>
      <c r="J1472" s="17"/>
      <c r="K1472" s="17"/>
      <c r="L1472" s="17"/>
      <c r="M1472" s="17"/>
      <c r="N1472" s="17"/>
      <c r="O1472" s="17"/>
      <c r="P1472" s="17"/>
      <c r="Q1472" s="17"/>
      <c r="R1472" s="17"/>
      <c r="S1472" s="17"/>
      <c r="T1472" s="17"/>
      <c r="U1472" s="17"/>
      <c r="V1472" s="17"/>
      <c r="W1472" s="17"/>
      <c r="X1472" s="17"/>
      <c r="Y1472" s="17"/>
      <c r="Z1472" s="17"/>
      <c r="AA1472" s="17"/>
      <c r="AB1472" s="17"/>
      <c r="AC1472" s="17"/>
      <c r="AD1472" s="17"/>
      <c r="AE1472" s="17"/>
      <c r="AF1472" s="17"/>
      <c r="AG1472" s="17"/>
      <c r="AH1472" s="17"/>
      <c r="AI1472" s="17"/>
      <c r="AJ1472" s="17"/>
      <c r="AK1472" s="17"/>
      <c r="AL1472" s="17"/>
      <c r="AM1472" s="17"/>
      <c r="AN1472" s="17"/>
      <c r="AO1472" s="17"/>
      <c r="AP1472" s="17"/>
      <c r="AQ1472" s="17"/>
      <c r="AR1472" s="17"/>
      <c r="AS1472" s="17"/>
      <c r="AT1472" s="17"/>
      <c r="AU1472" s="17"/>
      <c r="AV1472" s="17"/>
      <c r="AW1472" s="17"/>
      <c r="AX1472" s="17"/>
      <c r="AY1472" s="17"/>
      <c r="AZ1472" s="17"/>
      <c r="BA1472" s="17"/>
      <c r="BB1472" s="17"/>
      <c r="BC1472" s="17"/>
      <c r="BD1472" s="17"/>
      <c r="BE1472" s="17"/>
      <c r="BF1472" s="17"/>
      <c r="BG1472" s="17"/>
      <c r="BH1472" s="17"/>
      <c r="BI1472" s="17"/>
      <c r="BJ1472" s="17"/>
      <c r="BK1472" s="17"/>
      <c r="BL1472" s="17"/>
      <c r="BM1472" s="17"/>
      <c r="BN1472" s="17"/>
      <c r="BO1472" s="17"/>
    </row>
    <row r="1473" spans="2:67" x14ac:dyDescent="0.35">
      <c r="B1473" s="24" t="s">
        <v>85</v>
      </c>
      <c r="C1473" s="17"/>
      <c r="D1473" s="17"/>
      <c r="E1473" s="17"/>
      <c r="F1473" s="17"/>
      <c r="G1473" s="17"/>
      <c r="H1473" s="17"/>
      <c r="I1473" s="17"/>
      <c r="J1473" s="17"/>
      <c r="K1473" s="17"/>
      <c r="L1473" s="17"/>
      <c r="M1473" s="17"/>
      <c r="N1473" s="17"/>
      <c r="O1473" s="17"/>
      <c r="P1473" s="17"/>
      <c r="Q1473" s="17"/>
      <c r="R1473" s="17"/>
      <c r="S1473" s="17"/>
      <c r="T1473" s="17"/>
      <c r="U1473" s="17"/>
      <c r="V1473" s="17"/>
      <c r="W1473" s="17"/>
      <c r="X1473" s="17"/>
      <c r="Y1473" s="17"/>
      <c r="Z1473" s="17"/>
      <c r="AA1473" s="17"/>
      <c r="AB1473" s="17"/>
      <c r="AC1473" s="17"/>
      <c r="AD1473" s="17"/>
      <c r="AE1473" s="17"/>
      <c r="AF1473" s="17"/>
      <c r="AG1473" s="17"/>
      <c r="AH1473" s="17"/>
      <c r="AI1473" s="17"/>
      <c r="AJ1473" s="17"/>
      <c r="AK1473" s="17"/>
      <c r="AL1473" s="17"/>
      <c r="AM1473" s="17"/>
      <c r="AN1473" s="17"/>
      <c r="AO1473" s="17"/>
      <c r="AP1473" s="17"/>
      <c r="AQ1473" s="17"/>
      <c r="AR1473" s="17"/>
      <c r="AS1473" s="17"/>
      <c r="AT1473" s="17"/>
      <c r="AU1473" s="17"/>
      <c r="AV1473" s="17"/>
      <c r="AW1473" s="17"/>
      <c r="AX1473" s="17"/>
      <c r="AY1473" s="17"/>
      <c r="AZ1473" s="17"/>
      <c r="BA1473" s="17"/>
      <c r="BB1473" s="17"/>
      <c r="BC1473" s="17"/>
      <c r="BD1473" s="17"/>
      <c r="BE1473" s="17"/>
      <c r="BF1473" s="17"/>
      <c r="BG1473" s="17"/>
      <c r="BH1473" s="17"/>
      <c r="BI1473" s="17"/>
      <c r="BJ1473" s="17"/>
      <c r="BK1473" s="17"/>
      <c r="BL1473" s="17"/>
      <c r="BM1473" s="17"/>
      <c r="BN1473" s="17"/>
      <c r="BO1473" s="17"/>
    </row>
    <row r="1474" spans="2:67" x14ac:dyDescent="0.35">
      <c r="B1474" t="s">
        <v>679</v>
      </c>
      <c r="C1474" s="17">
        <v>0.38313672284947198</v>
      </c>
      <c r="D1474" s="17">
        <v>0.35059753474329503</v>
      </c>
      <c r="E1474" s="17">
        <v>0.41543863113012902</v>
      </c>
      <c r="F1474" s="17">
        <v>0.30076136975689799</v>
      </c>
      <c r="G1474" s="17">
        <v>0.38977399056794998</v>
      </c>
      <c r="H1474" s="17">
        <v>4.8755941639698503E-3</v>
      </c>
      <c r="I1474" s="17">
        <v>0.42614994767116099</v>
      </c>
      <c r="J1474" s="17">
        <v>0.50196628851977299</v>
      </c>
      <c r="K1474" s="17">
        <v>0.55830063138452801</v>
      </c>
      <c r="L1474" s="17">
        <v>0.416665012094105</v>
      </c>
      <c r="M1474" s="17">
        <v>0.37987310714024602</v>
      </c>
      <c r="N1474" s="17">
        <v>0.32016640802659402</v>
      </c>
      <c r="O1474" s="17">
        <v>0.48406214637057698</v>
      </c>
      <c r="P1474" s="17">
        <v>0.19519182957603201</v>
      </c>
      <c r="Q1474" s="17">
        <v>0.44037570123060399</v>
      </c>
      <c r="R1474" s="17">
        <v>0.43364597763352603</v>
      </c>
      <c r="S1474" s="17">
        <v>0.280450643131885</v>
      </c>
      <c r="T1474" s="17"/>
      <c r="U1474" s="17">
        <v>0.38222654556260499</v>
      </c>
      <c r="V1474" s="17">
        <v>0.38115543239893201</v>
      </c>
      <c r="W1474" s="17">
        <v>0.42384963285191302</v>
      </c>
      <c r="X1474" s="17">
        <v>0.42187272312568302</v>
      </c>
      <c r="Y1474" s="17"/>
      <c r="Z1474" s="17">
        <v>0.41240586072725999</v>
      </c>
      <c r="AA1474" s="17">
        <v>0.29900664913677999</v>
      </c>
      <c r="AB1474" s="17">
        <v>0.39867735581881403</v>
      </c>
      <c r="AC1474" s="17">
        <v>0.45802214566579502</v>
      </c>
      <c r="AD1474" s="17">
        <v>0.393245405346479</v>
      </c>
      <c r="AE1474" s="17">
        <v>0.39380646714051998</v>
      </c>
      <c r="AF1474" s="17">
        <v>0.36631673902501199</v>
      </c>
      <c r="AG1474" s="17">
        <v>0.55622678014597404</v>
      </c>
      <c r="AH1474" s="17">
        <v>0.39297045342550802</v>
      </c>
      <c r="AI1474" s="17">
        <v>0.39844438486602202</v>
      </c>
      <c r="AJ1474" s="17"/>
      <c r="AK1474" s="17">
        <v>0.43107147864443901</v>
      </c>
      <c r="AL1474" s="17">
        <v>0.44357341557220797</v>
      </c>
      <c r="AM1474" s="17">
        <v>0.492776996462301</v>
      </c>
      <c r="AN1474" s="17">
        <v>0.28142055608802202</v>
      </c>
      <c r="AO1474" s="17">
        <v>0.56075066609166901</v>
      </c>
      <c r="AP1474" s="17">
        <v>0.44049436830489802</v>
      </c>
      <c r="AQ1474" s="17">
        <v>0.406603214483166</v>
      </c>
      <c r="AR1474" s="17"/>
      <c r="AS1474" s="17">
        <v>0.41299271499342</v>
      </c>
      <c r="AT1474" s="17">
        <v>0.37201630266909802</v>
      </c>
      <c r="AU1474" s="17"/>
      <c r="AV1474" s="17">
        <v>0.52551509792081796</v>
      </c>
      <c r="AW1474" s="17">
        <v>0.36725474370087002</v>
      </c>
      <c r="AX1474" s="17">
        <v>0.39178254177927002</v>
      </c>
      <c r="AY1474" s="17"/>
      <c r="AZ1474" s="17">
        <v>0.449053818663879</v>
      </c>
      <c r="BA1474" s="17">
        <v>0.38000337181707</v>
      </c>
      <c r="BB1474" s="17"/>
      <c r="BC1474" s="17">
        <v>0.427562020531428</v>
      </c>
      <c r="BD1474" s="17">
        <v>0.355756969441271</v>
      </c>
      <c r="BE1474" s="17"/>
      <c r="BF1474" s="17">
        <v>0.38298281022342601</v>
      </c>
      <c r="BG1474" s="17">
        <v>0.42187272312568302</v>
      </c>
      <c r="BH1474" s="17"/>
      <c r="BI1474" s="17">
        <v>0.400143446832042</v>
      </c>
      <c r="BJ1474" s="17">
        <v>0.37915865449580499</v>
      </c>
      <c r="BK1474" s="17"/>
      <c r="BL1474" s="17">
        <v>0.33524817050070299</v>
      </c>
      <c r="BM1474" s="17">
        <v>0.43901423723023802</v>
      </c>
      <c r="BN1474" s="17">
        <v>0.38619371919131801</v>
      </c>
      <c r="BO1474" s="17">
        <v>0.49703649526224503</v>
      </c>
    </row>
    <row r="1475" spans="2:67" x14ac:dyDescent="0.35">
      <c r="B1475" t="s">
        <v>680</v>
      </c>
      <c r="C1475" s="17">
        <v>0.31493496515743702</v>
      </c>
      <c r="D1475" s="17">
        <v>0.30637454072960901</v>
      </c>
      <c r="E1475" s="17">
        <v>0.30304374470091999</v>
      </c>
      <c r="F1475" s="17">
        <v>0.201731193780538</v>
      </c>
      <c r="G1475" s="17">
        <v>0.29090692254393302</v>
      </c>
      <c r="H1475" s="17">
        <v>0.35690922518888402</v>
      </c>
      <c r="I1475" s="17">
        <v>0.49782599412745598</v>
      </c>
      <c r="J1475" s="17">
        <v>0.35819688147411499</v>
      </c>
      <c r="K1475" s="17">
        <v>0.42975947436060802</v>
      </c>
      <c r="L1475" s="17">
        <v>0.33449474913102301</v>
      </c>
      <c r="M1475" s="17">
        <v>0.29399470001850497</v>
      </c>
      <c r="N1475" s="17">
        <v>0.52788408850454704</v>
      </c>
      <c r="O1475" s="17">
        <v>0.49751071745570802</v>
      </c>
      <c r="P1475" s="17">
        <v>0.25636016333372402</v>
      </c>
      <c r="Q1475" s="17">
        <v>0.162305632969377</v>
      </c>
      <c r="R1475" s="17">
        <v>0.109923370951698</v>
      </c>
      <c r="S1475" s="17">
        <v>0.42908358545665498</v>
      </c>
      <c r="T1475" s="17"/>
      <c r="U1475" s="17">
        <v>0.30592747874628401</v>
      </c>
      <c r="V1475" s="17">
        <v>0.35769396833501199</v>
      </c>
      <c r="W1475" s="17">
        <v>0.37488862942613799</v>
      </c>
      <c r="X1475" s="17">
        <v>0.33864901531278002</v>
      </c>
      <c r="Y1475" s="17"/>
      <c r="Z1475" s="17">
        <v>0.275020704788075</v>
      </c>
      <c r="AA1475" s="17">
        <v>0.35503480551211802</v>
      </c>
      <c r="AB1475" s="17">
        <v>0.48594718652555802</v>
      </c>
      <c r="AC1475" s="17">
        <v>0.37519089733433097</v>
      </c>
      <c r="AD1475" s="17">
        <v>0.108896251327253</v>
      </c>
      <c r="AE1475" s="17">
        <v>0.42661549861120102</v>
      </c>
      <c r="AF1475" s="17">
        <v>0.270372433930052</v>
      </c>
      <c r="AG1475" s="17">
        <v>0.47103812489586699</v>
      </c>
      <c r="AH1475" s="17">
        <v>0.39162884683444099</v>
      </c>
      <c r="AI1475" s="17">
        <v>0.37116019127897898</v>
      </c>
      <c r="AJ1475" s="17"/>
      <c r="AK1475" s="17">
        <v>0.37121387262616501</v>
      </c>
      <c r="AL1475" s="17">
        <v>0.48228559564161599</v>
      </c>
      <c r="AM1475" s="17">
        <v>0.106208873229118</v>
      </c>
      <c r="AN1475" s="17">
        <v>0.31418173398646598</v>
      </c>
      <c r="AO1475" s="17">
        <v>0.238103422365395</v>
      </c>
      <c r="AP1475" s="17">
        <v>0.42038321864087103</v>
      </c>
      <c r="AQ1475" s="17">
        <v>0.21724582583511801</v>
      </c>
      <c r="AR1475" s="17"/>
      <c r="AS1475" s="17">
        <v>0.39497575788872802</v>
      </c>
      <c r="AT1475" s="17">
        <v>0.28512228157785002</v>
      </c>
      <c r="AU1475" s="17"/>
      <c r="AV1475" s="17">
        <v>0.34020703237448502</v>
      </c>
      <c r="AW1475" s="17">
        <v>0.52693015063652504</v>
      </c>
      <c r="AX1475" s="17">
        <v>0.32824957977220598</v>
      </c>
      <c r="AY1475" s="17"/>
      <c r="AZ1475" s="17">
        <v>0.52262040430879897</v>
      </c>
      <c r="BA1475" s="17">
        <v>0.30506269488915999</v>
      </c>
      <c r="BB1475" s="17"/>
      <c r="BC1475" s="17">
        <v>0.25319403017914299</v>
      </c>
      <c r="BD1475" s="17">
        <v>0.35298651828375499</v>
      </c>
      <c r="BE1475" s="17"/>
      <c r="BF1475" s="17">
        <v>0.31484074036118598</v>
      </c>
      <c r="BG1475" s="17">
        <v>0.33864901531278002</v>
      </c>
      <c r="BH1475" s="17"/>
      <c r="BI1475" s="17">
        <v>0.24840034946511799</v>
      </c>
      <c r="BJ1475" s="17">
        <v>0.33049817705999002</v>
      </c>
      <c r="BK1475" s="17"/>
      <c r="BL1475" s="17">
        <v>0.23171606884335699</v>
      </c>
      <c r="BM1475" s="17">
        <v>0.39958167066147698</v>
      </c>
      <c r="BN1475" s="17">
        <v>0.33209164391229001</v>
      </c>
      <c r="BO1475" s="17">
        <v>0.409573330990053</v>
      </c>
    </row>
    <row r="1476" spans="2:67" x14ac:dyDescent="0.35">
      <c r="B1476" t="s">
        <v>681</v>
      </c>
      <c r="C1476" s="17">
        <v>0.303588575820113</v>
      </c>
      <c r="D1476" s="17">
        <v>0.248746628677568</v>
      </c>
      <c r="E1476" s="17">
        <v>0.34970542122642601</v>
      </c>
      <c r="F1476" s="17">
        <v>6.3243743602154706E-2</v>
      </c>
      <c r="G1476" s="17">
        <v>0.29160869282405399</v>
      </c>
      <c r="H1476" s="17">
        <v>4.8755941639698503E-3</v>
      </c>
      <c r="I1476" s="17">
        <v>0.77680268924086104</v>
      </c>
      <c r="J1476" s="17">
        <v>0.25832628805479302</v>
      </c>
      <c r="K1476" s="17">
        <v>0.44169936861547199</v>
      </c>
      <c r="L1476" s="17">
        <v>0.34555977363110102</v>
      </c>
      <c r="M1476" s="17">
        <v>0.249378973823393</v>
      </c>
      <c r="N1476" s="17">
        <v>0.50059832277723704</v>
      </c>
      <c r="O1476" s="17">
        <v>0.48406214637057698</v>
      </c>
      <c r="P1476" s="17">
        <v>0.252852879293193</v>
      </c>
      <c r="Q1476" s="17">
        <v>0.39404693108681998</v>
      </c>
      <c r="R1476" s="17">
        <v>0.34517004381796301</v>
      </c>
      <c r="S1476" s="17">
        <v>0.190923300057594</v>
      </c>
      <c r="T1476" s="17"/>
      <c r="U1476" s="17">
        <v>0.30023509954535799</v>
      </c>
      <c r="V1476" s="17">
        <v>0.33757747972589303</v>
      </c>
      <c r="W1476" s="17">
        <v>0.21111284880223699</v>
      </c>
      <c r="X1476" s="17">
        <v>0.29307268909522999</v>
      </c>
      <c r="Y1476" s="17"/>
      <c r="Z1476" s="17">
        <v>0.31049828753412001</v>
      </c>
      <c r="AA1476" s="17">
        <v>0.39301900872365397</v>
      </c>
      <c r="AB1476" s="17">
        <v>0.225854184629001</v>
      </c>
      <c r="AC1476" s="17">
        <v>0.32029947943518899</v>
      </c>
      <c r="AD1476" s="17">
        <v>0.31819169798332902</v>
      </c>
      <c r="AE1476" s="17">
        <v>0.15735260512945101</v>
      </c>
      <c r="AF1476" s="17">
        <v>0.20143867184442199</v>
      </c>
      <c r="AG1476" s="17">
        <v>0.33875803334818</v>
      </c>
      <c r="AH1476" s="17">
        <v>0.35358059659036201</v>
      </c>
      <c r="AI1476" s="17">
        <v>0.224241968546254</v>
      </c>
      <c r="AJ1476" s="17"/>
      <c r="AK1476" s="17">
        <v>0.347582746519292</v>
      </c>
      <c r="AL1476" s="17">
        <v>0.237626905238561</v>
      </c>
      <c r="AM1476" s="17">
        <v>0.37254191993140801</v>
      </c>
      <c r="AN1476" s="17">
        <v>0.27220527639185399</v>
      </c>
      <c r="AO1476" s="17">
        <v>0.31469475567309402</v>
      </c>
      <c r="AP1476" s="17">
        <v>0.26406267321697702</v>
      </c>
      <c r="AQ1476" s="17">
        <v>0.37553085580735301</v>
      </c>
      <c r="AR1476" s="17"/>
      <c r="AS1476" s="17">
        <v>0.34578532801552803</v>
      </c>
      <c r="AT1476" s="17">
        <v>0.28787160977866699</v>
      </c>
      <c r="AU1476" s="17"/>
      <c r="AV1476" s="17">
        <v>0.38776158166929098</v>
      </c>
      <c r="AW1476" s="17">
        <v>0.31326775773062399</v>
      </c>
      <c r="AX1476" s="17">
        <v>0.28527206733524502</v>
      </c>
      <c r="AY1476" s="17"/>
      <c r="AZ1476" s="17">
        <v>0.33705625183739701</v>
      </c>
      <c r="BA1476" s="17">
        <v>0.30199769903913198</v>
      </c>
      <c r="BB1476" s="17"/>
      <c r="BC1476" s="17">
        <v>0.34878768699460899</v>
      </c>
      <c r="BD1476" s="17">
        <v>0.27573191344978598</v>
      </c>
      <c r="BE1476" s="17"/>
      <c r="BF1476" s="17">
        <v>0.30363035937364202</v>
      </c>
      <c r="BG1476" s="17">
        <v>0.29307268909522999</v>
      </c>
      <c r="BH1476" s="17"/>
      <c r="BI1476" s="17">
        <v>0.45389342167312802</v>
      </c>
      <c r="BJ1476" s="17">
        <v>0.268430543543974</v>
      </c>
      <c r="BK1476" s="17"/>
      <c r="BL1476" s="17">
        <v>0.29026019343363701</v>
      </c>
      <c r="BM1476" s="17">
        <v>0.28262185938040302</v>
      </c>
      <c r="BN1476" s="17">
        <v>0.38848862293003</v>
      </c>
      <c r="BO1476" s="17">
        <v>0.41226551158782299</v>
      </c>
    </row>
    <row r="1477" spans="2:67" x14ac:dyDescent="0.35">
      <c r="B1477" t="s">
        <v>682</v>
      </c>
      <c r="C1477" s="17">
        <v>0.16462237814828201</v>
      </c>
      <c r="D1477" s="17">
        <v>0.127180075898712</v>
      </c>
      <c r="E1477" s="17">
        <v>0.24166524266949199</v>
      </c>
      <c r="F1477" s="17">
        <v>0.27067637384932802</v>
      </c>
      <c r="G1477" s="17">
        <v>3.7875226623483797E-2</v>
      </c>
      <c r="H1477" s="17">
        <v>0.319107590323573</v>
      </c>
      <c r="I1477" s="17">
        <v>8.8761541897344698E-2</v>
      </c>
      <c r="J1477" s="17">
        <v>0.15555258755388299</v>
      </c>
      <c r="K1477" s="17">
        <v>8.8401273744799004E-4</v>
      </c>
      <c r="L1477" s="17">
        <v>8.2397036460046202E-2</v>
      </c>
      <c r="M1477" s="17">
        <v>0.181125016027881</v>
      </c>
      <c r="N1477" s="17">
        <v>0.32341172250815298</v>
      </c>
      <c r="O1477" s="17">
        <v>1.54399971205648E-2</v>
      </c>
      <c r="P1477" s="17">
        <v>0.103809114364686</v>
      </c>
      <c r="Q1477" s="17">
        <v>3.59914238216028E-3</v>
      </c>
      <c r="R1477" s="17">
        <v>0.11473557784013599</v>
      </c>
      <c r="S1477" s="17">
        <v>0.14986859941106201</v>
      </c>
      <c r="T1477" s="17"/>
      <c r="U1477" s="17">
        <v>0.15614599806888399</v>
      </c>
      <c r="V1477" s="17">
        <v>0.200543653637591</v>
      </c>
      <c r="W1477" s="17">
        <v>0.22204380642718499</v>
      </c>
      <c r="X1477" s="17">
        <v>0.33685293149401802</v>
      </c>
      <c r="Y1477" s="17"/>
      <c r="Z1477" s="17">
        <v>0.171863745536282</v>
      </c>
      <c r="AA1477" s="17">
        <v>0.17287744947301401</v>
      </c>
      <c r="AB1477" s="17">
        <v>8.6085932642043797E-2</v>
      </c>
      <c r="AC1477" s="17">
        <v>0.27508219374451698</v>
      </c>
      <c r="AD1477" s="17">
        <v>0.20122282530507901</v>
      </c>
      <c r="AE1477" s="17">
        <v>9.7320871558360195E-2</v>
      </c>
      <c r="AF1477" s="17">
        <v>0.32185107380962102</v>
      </c>
      <c r="AG1477" s="17">
        <v>0.28977095049590101</v>
      </c>
      <c r="AH1477" s="17">
        <v>0.12698566877926001</v>
      </c>
      <c r="AI1477" s="17">
        <v>0.330136196542828</v>
      </c>
      <c r="AJ1477" s="17"/>
      <c r="AK1477" s="17">
        <v>0.15380013896401501</v>
      </c>
      <c r="AL1477" s="17">
        <v>0.13763870816107701</v>
      </c>
      <c r="AM1477" s="17">
        <v>0.27790133008340601</v>
      </c>
      <c r="AN1477" s="17">
        <v>0.167969632754669</v>
      </c>
      <c r="AO1477" s="17">
        <v>0.19527789407829799</v>
      </c>
      <c r="AP1477" s="17">
        <v>0.177500549526902</v>
      </c>
      <c r="AQ1477" s="17">
        <v>0.13260609017526301</v>
      </c>
      <c r="AR1477" s="17"/>
      <c r="AS1477" s="17">
        <v>0.26531158875435201</v>
      </c>
      <c r="AT1477" s="17">
        <v>0.12711880686613999</v>
      </c>
      <c r="AU1477" s="17"/>
      <c r="AV1477" s="17">
        <v>0.23824553047202501</v>
      </c>
      <c r="AW1477" s="17">
        <v>0.42770465055307699</v>
      </c>
      <c r="AX1477" s="17">
        <v>0.194012895181401</v>
      </c>
      <c r="AY1477" s="17"/>
      <c r="AZ1477" s="17">
        <v>0.39893058994388902</v>
      </c>
      <c r="BA1477" s="17">
        <v>0.15348460169955799</v>
      </c>
      <c r="BB1477" s="17"/>
      <c r="BC1477" s="17">
        <v>0.16765108409212101</v>
      </c>
      <c r="BD1477" s="17">
        <v>0.162755756511171</v>
      </c>
      <c r="BE1477" s="17"/>
      <c r="BF1477" s="17">
        <v>0.16393804170255499</v>
      </c>
      <c r="BG1477" s="17">
        <v>0.33685293149401802</v>
      </c>
      <c r="BH1477" s="17"/>
      <c r="BI1477" s="17">
        <v>0.25003019694867501</v>
      </c>
      <c r="BJ1477" s="17">
        <v>0.14464450695605599</v>
      </c>
      <c r="BK1477" s="17"/>
      <c r="BL1477" s="17">
        <v>0.10749935985433599</v>
      </c>
      <c r="BM1477" s="17">
        <v>0.18495139012603101</v>
      </c>
      <c r="BN1477" s="17">
        <v>0.25629110161025198</v>
      </c>
      <c r="BO1477" s="17">
        <v>0.48608674798525497</v>
      </c>
    </row>
    <row r="1478" spans="2:67" x14ac:dyDescent="0.35">
      <c r="B1478" t="s">
        <v>683</v>
      </c>
      <c r="C1478" s="17">
        <v>0.128918721531462</v>
      </c>
      <c r="D1478" s="17">
        <v>7.0987206097316596E-2</v>
      </c>
      <c r="E1478" s="17">
        <v>0.10514030937383199</v>
      </c>
      <c r="F1478" s="17">
        <v>0.13446635604399301</v>
      </c>
      <c r="G1478" s="17">
        <v>0.120273880278118</v>
      </c>
      <c r="H1478" s="17">
        <v>0</v>
      </c>
      <c r="I1478" s="17">
        <v>8.6898108292307194E-2</v>
      </c>
      <c r="J1478" s="17">
        <v>0.18091442106865399</v>
      </c>
      <c r="K1478" s="17">
        <v>0.12854115702391999</v>
      </c>
      <c r="L1478" s="17">
        <v>7.6707459007984702E-3</v>
      </c>
      <c r="M1478" s="17">
        <v>0.15633458470964001</v>
      </c>
      <c r="N1478" s="17">
        <v>0.17443471791113699</v>
      </c>
      <c r="O1478" s="17">
        <v>0.49950214349114203</v>
      </c>
      <c r="P1478" s="17">
        <v>0.252852879293193</v>
      </c>
      <c r="Q1478" s="17">
        <v>3.3935531488279401E-3</v>
      </c>
      <c r="R1478" s="17">
        <v>0.284469135138605</v>
      </c>
      <c r="S1478" s="17">
        <v>0.121619530581733</v>
      </c>
      <c r="T1478" s="17"/>
      <c r="U1478" s="17">
        <v>0.122181626937373</v>
      </c>
      <c r="V1478" s="17">
        <v>0.15080560334090701</v>
      </c>
      <c r="W1478" s="17">
        <v>0.224955794210042</v>
      </c>
      <c r="X1478" s="17">
        <v>0.22859382595893099</v>
      </c>
      <c r="Y1478" s="17"/>
      <c r="Z1478" s="17">
        <v>9.9031663177653106E-2</v>
      </c>
      <c r="AA1478" s="17">
        <v>0.17769624517798499</v>
      </c>
      <c r="AB1478" s="17">
        <v>0.125994618957225</v>
      </c>
      <c r="AC1478" s="17">
        <v>0.118448510896328</v>
      </c>
      <c r="AD1478" s="17">
        <v>0.16043629514327801</v>
      </c>
      <c r="AE1478" s="17">
        <v>0.18998081622813301</v>
      </c>
      <c r="AF1478" s="17">
        <v>0.115002705448597</v>
      </c>
      <c r="AG1478" s="17">
        <v>8.8825356962726199E-2</v>
      </c>
      <c r="AH1478" s="17">
        <v>0.29258387519847301</v>
      </c>
      <c r="AI1478" s="17">
        <v>0.20563069463536399</v>
      </c>
      <c r="AJ1478" s="17"/>
      <c r="AK1478" s="17">
        <v>9.4435073712352199E-2</v>
      </c>
      <c r="AL1478" s="17">
        <v>0.134042509550966</v>
      </c>
      <c r="AM1478" s="17">
        <v>0.16539517912747401</v>
      </c>
      <c r="AN1478" s="17">
        <v>8.8070913078082194E-2</v>
      </c>
      <c r="AO1478" s="17">
        <v>0.111515932875085</v>
      </c>
      <c r="AP1478" s="17">
        <v>0.23440806959514099</v>
      </c>
      <c r="AQ1478" s="17">
        <v>0.23253722531516599</v>
      </c>
      <c r="AR1478" s="17"/>
      <c r="AS1478" s="17">
        <v>0.17382055924675499</v>
      </c>
      <c r="AT1478" s="17">
        <v>0.112194196020552</v>
      </c>
      <c r="AU1478" s="17"/>
      <c r="AV1478" s="17">
        <v>9.8723250749133101E-2</v>
      </c>
      <c r="AW1478" s="17">
        <v>0.216394785826869</v>
      </c>
      <c r="AX1478" s="17">
        <v>0.21266842879089601</v>
      </c>
      <c r="AY1478" s="17"/>
      <c r="AZ1478" s="17">
        <v>0.17407400613641599</v>
      </c>
      <c r="BA1478" s="17">
        <v>0.126772277488574</v>
      </c>
      <c r="BB1478" s="17"/>
      <c r="BC1478" s="17">
        <v>0.115093376184076</v>
      </c>
      <c r="BD1478" s="17">
        <v>0.13743941956042299</v>
      </c>
      <c r="BE1478" s="17"/>
      <c r="BF1478" s="17">
        <v>0.128522675038164</v>
      </c>
      <c r="BG1478" s="17">
        <v>0.22859382595893099</v>
      </c>
      <c r="BH1478" s="17"/>
      <c r="BI1478" s="17">
        <v>0.151592105142274</v>
      </c>
      <c r="BJ1478" s="17">
        <v>0.123615156311896</v>
      </c>
      <c r="BK1478" s="17"/>
      <c r="BL1478" s="17">
        <v>6.1398879621362097E-2</v>
      </c>
      <c r="BM1478" s="17">
        <v>0.17069634744788001</v>
      </c>
      <c r="BN1478" s="17">
        <v>0.25401797891988398</v>
      </c>
      <c r="BO1478" s="17">
        <v>7.5987514380647894E-2</v>
      </c>
    </row>
    <row r="1479" spans="2:67" x14ac:dyDescent="0.35">
      <c r="B1479" t="s">
        <v>123</v>
      </c>
      <c r="C1479" s="17">
        <v>0.24544562451774901</v>
      </c>
      <c r="D1479" s="17">
        <v>0.36618514230006399</v>
      </c>
      <c r="E1479" s="17">
        <v>0.100374713584511</v>
      </c>
      <c r="F1479" s="17">
        <v>0.46831680779479701</v>
      </c>
      <c r="G1479" s="17">
        <v>0.26005242713924798</v>
      </c>
      <c r="H1479" s="17">
        <v>0.638215180647146</v>
      </c>
      <c r="I1479" s="17">
        <v>9.6317610208998903E-3</v>
      </c>
      <c r="J1479" s="17">
        <v>0.20026858281148299</v>
      </c>
      <c r="K1479" s="17">
        <v>0</v>
      </c>
      <c r="L1479" s="17">
        <v>0.33820268532452802</v>
      </c>
      <c r="M1479" s="17">
        <v>0.26112064411122299</v>
      </c>
      <c r="N1479" s="17">
        <v>3.2079064874725602E-2</v>
      </c>
      <c r="O1479" s="17">
        <v>9.9571301771683805E-4</v>
      </c>
      <c r="P1479" s="17">
        <v>0.41630922318222302</v>
      </c>
      <c r="Q1479" s="17">
        <v>0.29798899935001399</v>
      </c>
      <c r="R1479" s="17">
        <v>0.25820949111403202</v>
      </c>
      <c r="S1479" s="17">
        <v>0.29881045600740402</v>
      </c>
      <c r="T1479" s="17"/>
      <c r="U1479" s="17">
        <v>0.26711435705589698</v>
      </c>
      <c r="V1479" s="17">
        <v>0.14607616077275401</v>
      </c>
      <c r="W1479" s="17">
        <v>0.10086310321225</v>
      </c>
      <c r="X1479" s="17">
        <v>6.4574869775270993E-2</v>
      </c>
      <c r="Y1479" s="17"/>
      <c r="Z1479" s="17">
        <v>0.25984328649766802</v>
      </c>
      <c r="AA1479" s="17">
        <v>0.18500655284916601</v>
      </c>
      <c r="AB1479" s="17">
        <v>0.29598039673339299</v>
      </c>
      <c r="AC1479" s="17">
        <v>0.15605592855531999</v>
      </c>
      <c r="AD1479" s="17">
        <v>0.16039055416525699</v>
      </c>
      <c r="AE1479" s="17">
        <v>0.20882850393555899</v>
      </c>
      <c r="AF1479" s="17">
        <v>0.212546196528384</v>
      </c>
      <c r="AG1479" s="17">
        <v>3.4468018051568301E-2</v>
      </c>
      <c r="AH1479" s="17">
        <v>3.92750613746835E-2</v>
      </c>
      <c r="AI1479" s="17">
        <v>0.193164730628402</v>
      </c>
      <c r="AJ1479" s="17"/>
      <c r="AK1479" s="17">
        <v>0.18968351319902599</v>
      </c>
      <c r="AL1479" s="17">
        <v>0.13398353577146899</v>
      </c>
      <c r="AM1479" s="17">
        <v>0.185826757253921</v>
      </c>
      <c r="AN1479" s="17">
        <v>0.33866529400227802</v>
      </c>
      <c r="AO1479" s="17">
        <v>0.15663948493743199</v>
      </c>
      <c r="AP1479" s="17">
        <v>0.154952956702188</v>
      </c>
      <c r="AQ1479" s="17">
        <v>0.21048652753397001</v>
      </c>
      <c r="AR1479" s="17"/>
      <c r="AS1479" s="17">
        <v>9.5685413811659403E-2</v>
      </c>
      <c r="AT1479" s="17">
        <v>0.30122660346909202</v>
      </c>
      <c r="AU1479" s="17"/>
      <c r="AV1479" s="17">
        <v>6.6472455939118796E-2</v>
      </c>
      <c r="AW1479" s="17">
        <v>1.33847305491289E-2</v>
      </c>
      <c r="AX1479" s="17">
        <v>0.18458408950698099</v>
      </c>
      <c r="AY1479" s="17"/>
      <c r="AZ1479" s="17">
        <v>4.6251115237432201E-2</v>
      </c>
      <c r="BA1479" s="17">
        <v>0.25491428076831502</v>
      </c>
      <c r="BB1479" s="17"/>
      <c r="BC1479" s="17">
        <v>0.23298350007871901</v>
      </c>
      <c r="BD1479" s="17">
        <v>0.25312615592410398</v>
      </c>
      <c r="BE1479" s="17"/>
      <c r="BF1479" s="17">
        <v>0.24616429171722101</v>
      </c>
      <c r="BG1479" s="17">
        <v>6.4574869775270993E-2</v>
      </c>
      <c r="BH1479" s="17"/>
      <c r="BI1479" s="17">
        <v>0.144316103764045</v>
      </c>
      <c r="BJ1479" s="17">
        <v>0.269100982630462</v>
      </c>
      <c r="BK1479" s="17"/>
      <c r="BL1479" s="17">
        <v>0.40613911039301798</v>
      </c>
      <c r="BM1479" s="17">
        <v>0.130346300157824</v>
      </c>
      <c r="BN1479" s="17">
        <v>4.9063695734016401E-2</v>
      </c>
      <c r="BO1479" s="17">
        <v>4.6300955410071301E-2</v>
      </c>
    </row>
    <row r="1480" spans="2:67" x14ac:dyDescent="0.35">
      <c r="C1480" s="17"/>
      <c r="D1480" s="17"/>
      <c r="E1480" s="17"/>
      <c r="F1480" s="17"/>
      <c r="G1480" s="17"/>
      <c r="H1480" s="17"/>
      <c r="I1480" s="17"/>
      <c r="J1480" s="17"/>
      <c r="K1480" s="17"/>
      <c r="L1480" s="17"/>
      <c r="M1480" s="17"/>
      <c r="N1480" s="17"/>
      <c r="O1480" s="17"/>
      <c r="P1480" s="17"/>
      <c r="Q1480" s="17"/>
      <c r="R1480" s="17"/>
      <c r="S1480" s="17"/>
      <c r="T1480" s="17"/>
      <c r="U1480" s="17"/>
      <c r="V1480" s="17"/>
      <c r="W1480" s="17"/>
      <c r="X1480" s="17"/>
      <c r="Y1480" s="17"/>
      <c r="Z1480" s="17"/>
      <c r="AA1480" s="17"/>
      <c r="AB1480" s="17"/>
      <c r="AC1480" s="17"/>
      <c r="AD1480" s="17"/>
      <c r="AE1480" s="17"/>
      <c r="AF1480" s="17"/>
      <c r="AG1480" s="17"/>
      <c r="AH1480" s="17"/>
      <c r="AI1480" s="17"/>
      <c r="AJ1480" s="17"/>
      <c r="AK1480" s="17"/>
      <c r="AL1480" s="17"/>
      <c r="AM1480" s="17"/>
      <c r="AN1480" s="17"/>
      <c r="AO1480" s="17"/>
      <c r="AP1480" s="17"/>
      <c r="AQ1480" s="17"/>
      <c r="AR1480" s="17"/>
      <c r="AS1480" s="17"/>
      <c r="AT1480" s="17"/>
      <c r="AU1480" s="17"/>
      <c r="AV1480" s="17"/>
      <c r="AW1480" s="17"/>
      <c r="AX1480" s="17"/>
      <c r="AY1480" s="17"/>
      <c r="AZ1480" s="17"/>
      <c r="BA1480" s="17"/>
      <c r="BB1480" s="17"/>
      <c r="BC1480" s="17"/>
      <c r="BD1480" s="17"/>
      <c r="BE1480" s="17"/>
      <c r="BF1480" s="17"/>
      <c r="BG1480" s="17"/>
      <c r="BH1480" s="17"/>
      <c r="BI1480" s="17"/>
      <c r="BJ1480" s="17"/>
      <c r="BK1480" s="17"/>
      <c r="BL1480" s="17"/>
      <c r="BM1480" s="17"/>
      <c r="BN1480" s="17"/>
      <c r="BO1480" s="17"/>
    </row>
    <row r="1481" spans="2:67" x14ac:dyDescent="0.35">
      <c r="B1481" s="6" t="s">
        <v>695</v>
      </c>
      <c r="C1481" s="17"/>
      <c r="D1481" s="17"/>
      <c r="E1481" s="17"/>
      <c r="F1481" s="17"/>
      <c r="G1481" s="17"/>
      <c r="H1481" s="17"/>
      <c r="I1481" s="17"/>
      <c r="J1481" s="17"/>
      <c r="K1481" s="17"/>
      <c r="L1481" s="17"/>
      <c r="M1481" s="17"/>
      <c r="N1481" s="17"/>
      <c r="O1481" s="17"/>
      <c r="P1481" s="17"/>
      <c r="Q1481" s="17"/>
      <c r="R1481" s="17"/>
      <c r="S1481" s="17"/>
      <c r="T1481" s="17"/>
      <c r="U1481" s="17"/>
      <c r="V1481" s="17"/>
      <c r="W1481" s="17"/>
      <c r="X1481" s="17"/>
      <c r="Y1481" s="17"/>
      <c r="Z1481" s="17"/>
      <c r="AA1481" s="17"/>
      <c r="AB1481" s="17"/>
      <c r="AC1481" s="17"/>
      <c r="AD1481" s="17"/>
      <c r="AE1481" s="17"/>
      <c r="AF1481" s="17"/>
      <c r="AG1481" s="17"/>
      <c r="AH1481" s="17"/>
      <c r="AI1481" s="17"/>
      <c r="AJ1481" s="17"/>
      <c r="AK1481" s="17"/>
      <c r="AL1481" s="17"/>
      <c r="AM1481" s="17"/>
      <c r="AN1481" s="17"/>
      <c r="AO1481" s="17"/>
      <c r="AP1481" s="17"/>
      <c r="AQ1481" s="17"/>
      <c r="AR1481" s="17"/>
      <c r="AS1481" s="17"/>
      <c r="AT1481" s="17"/>
      <c r="AU1481" s="17"/>
      <c r="AV1481" s="17"/>
      <c r="AW1481" s="17"/>
      <c r="AX1481" s="17"/>
      <c r="AY1481" s="17"/>
      <c r="AZ1481" s="17"/>
      <c r="BA1481" s="17"/>
      <c r="BB1481" s="17"/>
      <c r="BC1481" s="17"/>
      <c r="BD1481" s="17"/>
      <c r="BE1481" s="17"/>
      <c r="BF1481" s="17"/>
      <c r="BG1481" s="17"/>
      <c r="BH1481" s="17"/>
      <c r="BI1481" s="17"/>
      <c r="BJ1481" s="17"/>
      <c r="BK1481" s="17"/>
      <c r="BL1481" s="17"/>
      <c r="BM1481" s="17"/>
      <c r="BN1481" s="17"/>
      <c r="BO1481" s="17"/>
    </row>
    <row r="1482" spans="2:67" x14ac:dyDescent="0.35">
      <c r="B1482" s="24" t="s">
        <v>85</v>
      </c>
      <c r="C1482" s="17"/>
      <c r="D1482" s="17"/>
      <c r="E1482" s="17"/>
      <c r="F1482" s="17"/>
      <c r="G1482" s="17"/>
      <c r="H1482" s="17"/>
      <c r="I1482" s="17"/>
      <c r="J1482" s="17"/>
      <c r="K1482" s="17"/>
      <c r="L1482" s="17"/>
      <c r="M1482" s="17"/>
      <c r="N1482" s="17"/>
      <c r="O1482" s="17"/>
      <c r="P1482" s="17"/>
      <c r="Q1482" s="17"/>
      <c r="R1482" s="17"/>
      <c r="S1482" s="17"/>
      <c r="T1482" s="17"/>
      <c r="U1482" s="17"/>
      <c r="V1482" s="17"/>
      <c r="W1482" s="17"/>
      <c r="X1482" s="17"/>
      <c r="Y1482" s="17"/>
      <c r="Z1482" s="17"/>
      <c r="AA1482" s="17"/>
      <c r="AB1482" s="17"/>
      <c r="AC1482" s="17"/>
      <c r="AD1482" s="17"/>
      <c r="AE1482" s="17"/>
      <c r="AF1482" s="17"/>
      <c r="AG1482" s="17"/>
      <c r="AH1482" s="17"/>
      <c r="AI1482" s="17"/>
      <c r="AJ1482" s="17"/>
      <c r="AK1482" s="17"/>
      <c r="AL1482" s="17"/>
      <c r="AM1482" s="17"/>
      <c r="AN1482" s="17"/>
      <c r="AO1482" s="17"/>
      <c r="AP1482" s="17"/>
      <c r="AQ1482" s="17"/>
      <c r="AR1482" s="17"/>
      <c r="AS1482" s="17"/>
      <c r="AT1482" s="17"/>
      <c r="AU1482" s="17"/>
      <c r="AV1482" s="17"/>
      <c r="AW1482" s="17"/>
      <c r="AX1482" s="17"/>
      <c r="AY1482" s="17"/>
      <c r="AZ1482" s="17"/>
      <c r="BA1482" s="17"/>
      <c r="BB1482" s="17"/>
      <c r="BC1482" s="17"/>
      <c r="BD1482" s="17"/>
      <c r="BE1482" s="17"/>
      <c r="BF1482" s="17"/>
      <c r="BG1482" s="17"/>
      <c r="BH1482" s="17"/>
      <c r="BI1482" s="17"/>
      <c r="BJ1482" s="17"/>
      <c r="BK1482" s="17"/>
      <c r="BL1482" s="17"/>
      <c r="BM1482" s="17"/>
      <c r="BN1482" s="17"/>
      <c r="BO1482" s="17"/>
    </row>
    <row r="1483" spans="2:67" x14ac:dyDescent="0.35">
      <c r="B1483" t="s">
        <v>689</v>
      </c>
      <c r="C1483" s="17">
        <v>0.34150583637964999</v>
      </c>
      <c r="D1483" s="17">
        <v>0.150273079413765</v>
      </c>
      <c r="E1483" s="17">
        <v>0.53496693977520005</v>
      </c>
      <c r="F1483" s="17">
        <v>0.26148761386000602</v>
      </c>
      <c r="G1483" s="17">
        <v>0.28063139481351501</v>
      </c>
      <c r="H1483" s="17">
        <v>0.64065297772913099</v>
      </c>
      <c r="I1483" s="17">
        <v>0.27498869063862103</v>
      </c>
      <c r="J1483" s="17">
        <v>0.58023036591055499</v>
      </c>
      <c r="K1483" s="17">
        <v>1.7680254748959801E-3</v>
      </c>
      <c r="L1483" s="17">
        <v>0.17002543523605201</v>
      </c>
      <c r="M1483" s="17">
        <v>0.25793097279584798</v>
      </c>
      <c r="N1483" s="17">
        <v>0.47331980918754402</v>
      </c>
      <c r="O1483" s="17">
        <v>0.980577150808568</v>
      </c>
      <c r="P1483" s="17">
        <v>0.353355051743446</v>
      </c>
      <c r="Q1483" s="17">
        <v>0.229375691135277</v>
      </c>
      <c r="R1483" s="17">
        <v>0.47734365515135901</v>
      </c>
      <c r="S1483" s="17">
        <v>0.31161608782460898</v>
      </c>
      <c r="T1483" s="17"/>
      <c r="U1483" s="17">
        <v>0.32802666188023399</v>
      </c>
      <c r="V1483" s="17">
        <v>0.42052829218881299</v>
      </c>
      <c r="W1483" s="17">
        <v>0.30531502009404499</v>
      </c>
      <c r="X1483" s="17">
        <v>0.52799046216512702</v>
      </c>
      <c r="Y1483" s="17"/>
      <c r="Z1483" s="17">
        <v>0.28243970481390201</v>
      </c>
      <c r="AA1483" s="17">
        <v>0.47080249981337002</v>
      </c>
      <c r="AB1483" s="17">
        <v>0.43260234753216398</v>
      </c>
      <c r="AC1483" s="17">
        <v>0.164512601465236</v>
      </c>
      <c r="AD1483" s="17">
        <v>0.33911352814270401</v>
      </c>
      <c r="AE1483" s="17">
        <v>0.52392738326920996</v>
      </c>
      <c r="AF1483" s="17">
        <v>0.35525743057000903</v>
      </c>
      <c r="AG1483" s="17">
        <v>0.40554335981060102</v>
      </c>
      <c r="AH1483" s="17">
        <v>0.63594336015783004</v>
      </c>
      <c r="AI1483" s="17">
        <v>0.58479263653414904</v>
      </c>
      <c r="AJ1483" s="17"/>
      <c r="AK1483" s="17">
        <v>0.26857758494524298</v>
      </c>
      <c r="AL1483" s="17">
        <v>0.26937354902691302</v>
      </c>
      <c r="AM1483" s="17">
        <v>0.40378753214504898</v>
      </c>
      <c r="AN1483" s="17">
        <v>0.34210827107152098</v>
      </c>
      <c r="AO1483" s="17">
        <v>0.42334963659514802</v>
      </c>
      <c r="AP1483" s="17">
        <v>0.390401746130838</v>
      </c>
      <c r="AQ1483" s="17">
        <v>0.50524337944280495</v>
      </c>
      <c r="AR1483" s="17"/>
      <c r="AS1483" s="17">
        <v>0.385121837309575</v>
      </c>
      <c r="AT1483" s="17">
        <v>0.32526024472120502</v>
      </c>
      <c r="AU1483" s="17"/>
      <c r="AV1483" s="17">
        <v>0.379422402456984</v>
      </c>
      <c r="AW1483" s="17">
        <v>0.54562469441568595</v>
      </c>
      <c r="AX1483" s="17">
        <v>0.31065510505934102</v>
      </c>
      <c r="AY1483" s="17"/>
      <c r="AZ1483" s="17">
        <v>0.75748395944626101</v>
      </c>
      <c r="BA1483" s="17">
        <v>0.32173243063014501</v>
      </c>
      <c r="BB1483" s="17"/>
      <c r="BC1483" s="17">
        <v>0.34547293956661801</v>
      </c>
      <c r="BD1483" s="17">
        <v>0.33906087117577799</v>
      </c>
      <c r="BE1483" s="17"/>
      <c r="BF1483" s="17">
        <v>0.34076486316953303</v>
      </c>
      <c r="BG1483" s="17">
        <v>0.52799046216512702</v>
      </c>
      <c r="BH1483" s="17"/>
      <c r="BI1483" s="17">
        <v>0.45517405927243498</v>
      </c>
      <c r="BJ1483" s="17">
        <v>0.31491753161438701</v>
      </c>
      <c r="BK1483" s="17"/>
      <c r="BL1483" s="17">
        <v>0.25218001983307098</v>
      </c>
      <c r="BM1483" s="17">
        <v>0.381803947572734</v>
      </c>
      <c r="BN1483" s="17">
        <v>0.47301719347897703</v>
      </c>
      <c r="BO1483" s="17">
        <v>0.84775590388453204</v>
      </c>
    </row>
    <row r="1484" spans="2:67" x14ac:dyDescent="0.35">
      <c r="B1484" t="s">
        <v>690</v>
      </c>
      <c r="C1484" s="17">
        <v>0.279941509911728</v>
      </c>
      <c r="D1484" s="17">
        <v>0.44275642892910599</v>
      </c>
      <c r="E1484" s="17">
        <v>0.199352308416748</v>
      </c>
      <c r="F1484" s="17">
        <v>0.196027315381685</v>
      </c>
      <c r="G1484" s="17">
        <v>0.28821528892800802</v>
      </c>
      <c r="H1484" s="17">
        <v>4.0239431947295498E-2</v>
      </c>
      <c r="I1484" s="17">
        <v>0.30445166250533001</v>
      </c>
      <c r="J1484" s="17">
        <v>0.135133927079717</v>
      </c>
      <c r="K1484" s="17">
        <v>0.98452405479534399</v>
      </c>
      <c r="L1484" s="17">
        <v>0.29383265362500799</v>
      </c>
      <c r="M1484" s="17">
        <v>0.34403056717175301</v>
      </c>
      <c r="N1484" s="17">
        <v>0.42013509711832397</v>
      </c>
      <c r="O1484" s="17">
        <v>1.54399971205648E-2</v>
      </c>
      <c r="P1484" s="17">
        <v>0.10691571415302099</v>
      </c>
      <c r="Q1484" s="17">
        <v>0.24665317152826</v>
      </c>
      <c r="R1484" s="17">
        <v>8.9366656148150203E-2</v>
      </c>
      <c r="S1484" s="17">
        <v>4.5844871487651102E-2</v>
      </c>
      <c r="T1484" s="17"/>
      <c r="U1484" s="17">
        <v>0.27053363386429802</v>
      </c>
      <c r="V1484" s="17">
        <v>0.32647224903340299</v>
      </c>
      <c r="W1484" s="17">
        <v>0.33266722575754998</v>
      </c>
      <c r="X1484" s="17">
        <v>0.29174162414917998</v>
      </c>
      <c r="Y1484" s="17"/>
      <c r="Z1484" s="17">
        <v>0.30720815902072401</v>
      </c>
      <c r="AA1484" s="17">
        <v>0.18077547276053799</v>
      </c>
      <c r="AB1484" s="17">
        <v>0.23860913866681199</v>
      </c>
      <c r="AC1484" s="17">
        <v>0.54350804693395804</v>
      </c>
      <c r="AD1484" s="17">
        <v>0.369210984129488</v>
      </c>
      <c r="AE1484" s="17">
        <v>0.225924314866399</v>
      </c>
      <c r="AF1484" s="17">
        <v>0.29604100635729402</v>
      </c>
      <c r="AG1484" s="17">
        <v>0.54555568938303101</v>
      </c>
      <c r="AH1484" s="17">
        <v>0.170877454544</v>
      </c>
      <c r="AI1484" s="17">
        <v>0.176585741084233</v>
      </c>
      <c r="AJ1484" s="17"/>
      <c r="AK1484" s="17">
        <v>0.39380875969116003</v>
      </c>
      <c r="AL1484" s="17">
        <v>0.35225680694355499</v>
      </c>
      <c r="AM1484" s="17">
        <v>0.16958281885500201</v>
      </c>
      <c r="AN1484" s="17">
        <v>0.218325630926855</v>
      </c>
      <c r="AO1484" s="17">
        <v>0.225756888470974</v>
      </c>
      <c r="AP1484" s="17">
        <v>0.26815515379855198</v>
      </c>
      <c r="AQ1484" s="17">
        <v>0.29309424772828502</v>
      </c>
      <c r="AR1484" s="17"/>
      <c r="AS1484" s="17">
        <v>0.306902514008697</v>
      </c>
      <c r="AT1484" s="17">
        <v>0.26989938193294499</v>
      </c>
      <c r="AU1484" s="17"/>
      <c r="AV1484" s="17">
        <v>0.225523434620785</v>
      </c>
      <c r="AW1484" s="17">
        <v>0.31407281443077101</v>
      </c>
      <c r="AX1484" s="17">
        <v>0.302877899941777</v>
      </c>
      <c r="AY1484" s="17"/>
      <c r="AZ1484" s="17">
        <v>5.6062151252957201E-2</v>
      </c>
      <c r="BA1484" s="17">
        <v>0.29058355369293398</v>
      </c>
      <c r="BB1484" s="17"/>
      <c r="BC1484" s="17">
        <v>0.28911866820400001</v>
      </c>
      <c r="BD1484" s="17">
        <v>0.27428553585772703</v>
      </c>
      <c r="BE1484" s="17"/>
      <c r="BF1484" s="17">
        <v>0.27989462364167</v>
      </c>
      <c r="BG1484" s="17">
        <v>0.29174162414917998</v>
      </c>
      <c r="BH1484" s="17"/>
      <c r="BI1484" s="17">
        <v>0.298520012874952</v>
      </c>
      <c r="BJ1484" s="17">
        <v>0.27559578437562499</v>
      </c>
      <c r="BK1484" s="17"/>
      <c r="BL1484" s="17">
        <v>0.25118793168209802</v>
      </c>
      <c r="BM1484" s="17">
        <v>0.32285106657959101</v>
      </c>
      <c r="BN1484" s="17">
        <v>0.26842323645506999</v>
      </c>
      <c r="BO1484" s="17">
        <v>7.9931589438606399E-2</v>
      </c>
    </row>
    <row r="1485" spans="2:67" x14ac:dyDescent="0.35">
      <c r="B1485" t="s">
        <v>691</v>
      </c>
      <c r="C1485" s="17">
        <v>0.2135101298856</v>
      </c>
      <c r="D1485" s="17">
        <v>0.20466050664312499</v>
      </c>
      <c r="E1485" s="17">
        <v>0.19107694324489999</v>
      </c>
      <c r="F1485" s="17">
        <v>0.30995012974621999</v>
      </c>
      <c r="G1485" s="17">
        <v>0.36991217230252099</v>
      </c>
      <c r="H1485" s="17">
        <v>0</v>
      </c>
      <c r="I1485" s="17">
        <v>0.101192474054007</v>
      </c>
      <c r="J1485" s="17">
        <v>0.162303663517846</v>
      </c>
      <c r="K1485" s="17">
        <v>8.8401273744799004E-4</v>
      </c>
      <c r="L1485" s="17">
        <v>0.27380528101351698</v>
      </c>
      <c r="M1485" s="17">
        <v>0.17911417078487099</v>
      </c>
      <c r="N1485" s="17">
        <v>8.8905377495091295E-2</v>
      </c>
      <c r="O1485" s="17">
        <v>9.9571301771683805E-4</v>
      </c>
      <c r="P1485" s="17">
        <v>0.41650956530832101</v>
      </c>
      <c r="Q1485" s="17">
        <v>0.32531180443645402</v>
      </c>
      <c r="R1485" s="17">
        <v>0.34721985832914698</v>
      </c>
      <c r="S1485" s="17">
        <v>0.30360062684852201</v>
      </c>
      <c r="T1485" s="17"/>
      <c r="U1485" s="17">
        <v>0.223465378211893</v>
      </c>
      <c r="V1485" s="17">
        <v>0.151177423666225</v>
      </c>
      <c r="W1485" s="17">
        <v>0.25606893490536897</v>
      </c>
      <c r="X1485" s="17">
        <v>0.13165882077743499</v>
      </c>
      <c r="Y1485" s="17"/>
      <c r="Z1485" s="17">
        <v>0.20549097568244901</v>
      </c>
      <c r="AA1485" s="17">
        <v>0.219690140792386</v>
      </c>
      <c r="AB1485" s="17">
        <v>0.20558810261810001</v>
      </c>
      <c r="AC1485" s="17">
        <v>0.216502445410622</v>
      </c>
      <c r="AD1485" s="17">
        <v>0.262831596154328</v>
      </c>
      <c r="AE1485" s="17">
        <v>0.118292934778336</v>
      </c>
      <c r="AF1485" s="17">
        <v>0.26584377338564602</v>
      </c>
      <c r="AG1485" s="17">
        <v>4.7061030292605902E-2</v>
      </c>
      <c r="AH1485" s="17">
        <v>0.150528291248855</v>
      </c>
      <c r="AI1485" s="17">
        <v>0.14559634834537299</v>
      </c>
      <c r="AJ1485" s="17"/>
      <c r="AK1485" s="17">
        <v>0.14895216573981299</v>
      </c>
      <c r="AL1485" s="17">
        <v>0.34387934233880202</v>
      </c>
      <c r="AM1485" s="17">
        <v>0.329601898086195</v>
      </c>
      <c r="AN1485" s="17">
        <v>0.23568030354523301</v>
      </c>
      <c r="AO1485" s="17">
        <v>0.25584580910100702</v>
      </c>
      <c r="AP1485" s="17">
        <v>0.20325980888488601</v>
      </c>
      <c r="AQ1485" s="17">
        <v>1.4385131575719899E-3</v>
      </c>
      <c r="AR1485" s="17"/>
      <c r="AS1485" s="17">
        <v>0.24564067939917</v>
      </c>
      <c r="AT1485" s="17">
        <v>0.201542508461583</v>
      </c>
      <c r="AU1485" s="17"/>
      <c r="AV1485" s="17">
        <v>0.33307776700789099</v>
      </c>
      <c r="AW1485" s="17">
        <v>8.8322547339901594E-2</v>
      </c>
      <c r="AX1485" s="17">
        <v>0.31038124892559998</v>
      </c>
      <c r="AY1485" s="17"/>
      <c r="AZ1485" s="17">
        <v>0.138543819057421</v>
      </c>
      <c r="BA1485" s="17">
        <v>0.217073632866529</v>
      </c>
      <c r="BB1485" s="17"/>
      <c r="BC1485" s="17">
        <v>0.22148238997222799</v>
      </c>
      <c r="BD1485" s="17">
        <v>0.20859674659573199</v>
      </c>
      <c r="BE1485" s="17"/>
      <c r="BF1485" s="17">
        <v>0.21383535576953899</v>
      </c>
      <c r="BG1485" s="17">
        <v>0.13165882077743499</v>
      </c>
      <c r="BH1485" s="17"/>
      <c r="BI1485" s="17">
        <v>0.16142018728275201</v>
      </c>
      <c r="BJ1485" s="17">
        <v>0.225694566607514</v>
      </c>
      <c r="BK1485" s="17"/>
      <c r="BL1485" s="17">
        <v>0.23415745086954701</v>
      </c>
      <c r="BM1485" s="17">
        <v>0.18396696621053199</v>
      </c>
      <c r="BN1485" s="17">
        <v>0.239848244696097</v>
      </c>
      <c r="BO1485" s="17">
        <v>6.7362230189127598E-2</v>
      </c>
    </row>
    <row r="1486" spans="2:67" x14ac:dyDescent="0.35">
      <c r="B1486" t="s">
        <v>692</v>
      </c>
      <c r="C1486" s="17">
        <v>2.72217437550057E-2</v>
      </c>
      <c r="D1486" s="17">
        <v>4.1374534863895397E-2</v>
      </c>
      <c r="E1486" s="17">
        <v>2.5824538190950801E-2</v>
      </c>
      <c r="F1486" s="17">
        <v>5.8193834691038698E-2</v>
      </c>
      <c r="G1486" s="17">
        <v>0</v>
      </c>
      <c r="H1486" s="17">
        <v>0.319107590323573</v>
      </c>
      <c r="I1486" s="17">
        <v>9.6317610208998903E-3</v>
      </c>
      <c r="J1486" s="17">
        <v>2.4575956265443901E-3</v>
      </c>
      <c r="K1486" s="17">
        <v>0</v>
      </c>
      <c r="L1486" s="17">
        <v>7.5562380057589196E-2</v>
      </c>
      <c r="M1486" s="17">
        <v>4.9063867653369295E-4</v>
      </c>
      <c r="N1486" s="17">
        <v>1.60018376167749E-3</v>
      </c>
      <c r="O1486" s="17">
        <v>1.99142603543368E-3</v>
      </c>
      <c r="P1486" s="17">
        <v>0</v>
      </c>
      <c r="Q1486" s="17">
        <v>0</v>
      </c>
      <c r="R1486" s="17">
        <v>0</v>
      </c>
      <c r="S1486" s="17">
        <v>0.189687642971302</v>
      </c>
      <c r="T1486" s="17"/>
      <c r="U1486" s="17">
        <v>2.40460988600067E-2</v>
      </c>
      <c r="V1486" s="17">
        <v>4.1367526505667898E-2</v>
      </c>
      <c r="W1486" s="17">
        <v>5.75052902062217E-2</v>
      </c>
      <c r="X1486" s="17">
        <v>1.87394084066148E-2</v>
      </c>
      <c r="Y1486" s="17"/>
      <c r="Z1486" s="17">
        <v>3.26550193873551E-2</v>
      </c>
      <c r="AA1486" s="17">
        <v>1.7618339662864101E-2</v>
      </c>
      <c r="AB1486" s="17">
        <v>0</v>
      </c>
      <c r="AC1486" s="17">
        <v>5.1714550950630801E-2</v>
      </c>
      <c r="AD1486" s="17">
        <v>7.1803137745979602E-3</v>
      </c>
      <c r="AE1486" s="17">
        <v>2.9549766392632001E-2</v>
      </c>
      <c r="AF1486" s="17">
        <v>5.0248151272883103E-3</v>
      </c>
      <c r="AG1486" s="17">
        <v>1.8399205137621701E-3</v>
      </c>
      <c r="AH1486" s="17">
        <v>1.8379708644048798E-2</v>
      </c>
      <c r="AI1486" s="17">
        <v>7.2761360378114101E-3</v>
      </c>
      <c r="AJ1486" s="17"/>
      <c r="AK1486" s="17">
        <v>6.5709521263540696E-2</v>
      </c>
      <c r="AL1486" s="17">
        <v>9.6120231553199095E-5</v>
      </c>
      <c r="AM1486" s="17">
        <v>9.7386675178287307E-3</v>
      </c>
      <c r="AN1486" s="17">
        <v>1.0097296915517201E-2</v>
      </c>
      <c r="AO1486" s="17">
        <v>4.1997734056378501E-2</v>
      </c>
      <c r="AP1486" s="17">
        <v>2.0515675939746501E-3</v>
      </c>
      <c r="AQ1486" s="17">
        <v>4.8338936238371703E-2</v>
      </c>
      <c r="AR1486" s="17"/>
      <c r="AS1486" s="17">
        <v>1.7435736107325399E-2</v>
      </c>
      <c r="AT1486" s="17">
        <v>3.0866724514843399E-2</v>
      </c>
      <c r="AU1486" s="17"/>
      <c r="AV1486" s="17">
        <v>3.23367175179727E-2</v>
      </c>
      <c r="AW1486" s="17">
        <v>8.8798663413965605E-3</v>
      </c>
      <c r="AX1486" s="17">
        <v>1.35900836500549E-2</v>
      </c>
      <c r="AY1486" s="17"/>
      <c r="AZ1486" s="17">
        <v>2.4422056897613498E-3</v>
      </c>
      <c r="BA1486" s="17">
        <v>2.8399632286347801E-2</v>
      </c>
      <c r="BB1486" s="17"/>
      <c r="BC1486" s="17">
        <v>1.19719951911332E-2</v>
      </c>
      <c r="BD1486" s="17">
        <v>3.6620315672408497E-2</v>
      </c>
      <c r="BE1486" s="17"/>
      <c r="BF1486" s="17">
        <v>2.7255447247858899E-2</v>
      </c>
      <c r="BG1486" s="17">
        <v>1.87394084066148E-2</v>
      </c>
      <c r="BH1486" s="17"/>
      <c r="BI1486" s="17">
        <v>5.3107524649584702E-2</v>
      </c>
      <c r="BJ1486" s="17">
        <v>2.1166761861243701E-2</v>
      </c>
      <c r="BK1486" s="17"/>
      <c r="BL1486" s="17">
        <v>2.5844207831193001E-2</v>
      </c>
      <c r="BM1486" s="17">
        <v>3.3687945023758999E-2</v>
      </c>
      <c r="BN1486" s="17">
        <v>1.7677995369235401E-2</v>
      </c>
      <c r="BO1486" s="17">
        <v>4.4953621051603398E-3</v>
      </c>
    </row>
    <row r="1487" spans="2:67" x14ac:dyDescent="0.35">
      <c r="B1487" t="s">
        <v>693</v>
      </c>
      <c r="C1487" s="17">
        <v>4.3796820131952699E-2</v>
      </c>
      <c r="D1487" s="17">
        <v>4.4086122034443398E-2</v>
      </c>
      <c r="E1487" s="17">
        <v>2.4364472879210699E-2</v>
      </c>
      <c r="F1487" s="17">
        <v>0.116267470506044</v>
      </c>
      <c r="G1487" s="17">
        <v>3.0620571977978302E-2</v>
      </c>
      <c r="H1487" s="17">
        <v>0</v>
      </c>
      <c r="I1487" s="17">
        <v>6.2114453501250599E-4</v>
      </c>
      <c r="J1487" s="17">
        <v>1.1878555543746101E-3</v>
      </c>
      <c r="K1487" s="17">
        <v>0</v>
      </c>
      <c r="L1487" s="17">
        <v>0.14671950484485</v>
      </c>
      <c r="M1487" s="17">
        <v>3.7599938760500801E-2</v>
      </c>
      <c r="N1487" s="17">
        <v>0</v>
      </c>
      <c r="O1487" s="17">
        <v>0</v>
      </c>
      <c r="P1487" s="17">
        <v>0</v>
      </c>
      <c r="Q1487" s="17">
        <v>0</v>
      </c>
      <c r="R1487" s="17">
        <v>8.6069830371343997E-2</v>
      </c>
      <c r="S1487" s="17">
        <v>0.14925077086791599</v>
      </c>
      <c r="T1487" s="17"/>
      <c r="U1487" s="17">
        <v>5.0265315775715601E-2</v>
      </c>
      <c r="V1487" s="17">
        <v>1.23426339826164E-2</v>
      </c>
      <c r="W1487" s="17">
        <v>8.9565823768577094E-3</v>
      </c>
      <c r="X1487" s="17">
        <v>8.5258860034785194E-3</v>
      </c>
      <c r="Y1487" s="17"/>
      <c r="Z1487" s="17">
        <v>7.1542620837612605E-2</v>
      </c>
      <c r="AA1487" s="17">
        <v>4.5353937874686598E-2</v>
      </c>
      <c r="AB1487" s="17">
        <v>0</v>
      </c>
      <c r="AC1487" s="17">
        <v>0</v>
      </c>
      <c r="AD1487" s="17">
        <v>0</v>
      </c>
      <c r="AE1487" s="17">
        <v>2.58268691523569E-3</v>
      </c>
      <c r="AF1487" s="17">
        <v>0</v>
      </c>
      <c r="AG1487" s="17">
        <v>0</v>
      </c>
      <c r="AH1487" s="17">
        <v>0</v>
      </c>
      <c r="AI1487" s="17">
        <v>3.7719805198341699E-2</v>
      </c>
      <c r="AJ1487" s="17"/>
      <c r="AK1487" s="17">
        <v>1.35213031035824E-2</v>
      </c>
      <c r="AL1487" s="17">
        <v>0</v>
      </c>
      <c r="AM1487" s="17">
        <v>1.47390784258963E-2</v>
      </c>
      <c r="AN1487" s="17">
        <v>9.4136863991466396E-2</v>
      </c>
      <c r="AO1487" s="17">
        <v>0</v>
      </c>
      <c r="AP1487" s="17">
        <v>1.34344473160625E-3</v>
      </c>
      <c r="AQ1487" s="17">
        <v>0.100928406163343</v>
      </c>
      <c r="AR1487" s="17"/>
      <c r="AS1487" s="17">
        <v>4.4746520076313E-4</v>
      </c>
      <c r="AT1487" s="17">
        <v>5.9943094523329701E-2</v>
      </c>
      <c r="AU1487" s="17"/>
      <c r="AV1487" s="17">
        <v>1.14904217179018E-3</v>
      </c>
      <c r="AW1487" s="17">
        <v>0</v>
      </c>
      <c r="AX1487" s="17">
        <v>2.5902312379076598E-4</v>
      </c>
      <c r="AY1487" s="17"/>
      <c r="AZ1487" s="17">
        <v>0</v>
      </c>
      <c r="BA1487" s="17">
        <v>4.58786899394871E-2</v>
      </c>
      <c r="BB1487" s="17"/>
      <c r="BC1487" s="17">
        <v>5.3426839174843102E-2</v>
      </c>
      <c r="BD1487" s="17">
        <v>3.7861743487149199E-2</v>
      </c>
      <c r="BE1487" s="17"/>
      <c r="BF1487" s="17">
        <v>4.3936964753392302E-2</v>
      </c>
      <c r="BG1487" s="17">
        <v>8.5258860034785194E-3</v>
      </c>
      <c r="BH1487" s="17"/>
      <c r="BI1487" s="17">
        <v>1.30468597121871E-4</v>
      </c>
      <c r="BJ1487" s="17">
        <v>5.4010882013524698E-2</v>
      </c>
      <c r="BK1487" s="17"/>
      <c r="BL1487" s="17">
        <v>8.9367258743676098E-2</v>
      </c>
      <c r="BM1487" s="17">
        <v>7.8830730373743701E-3</v>
      </c>
      <c r="BN1487" s="17">
        <v>9.1141448350308505E-4</v>
      </c>
      <c r="BO1487" s="17">
        <v>4.5491438257402601E-4</v>
      </c>
    </row>
    <row r="1488" spans="2:67" x14ac:dyDescent="0.35">
      <c r="B1488" t="s">
        <v>83</v>
      </c>
      <c r="C1488" s="17">
        <v>9.4023959936063606E-2</v>
      </c>
      <c r="D1488" s="17">
        <v>0.11684932811566499</v>
      </c>
      <c r="E1488" s="17">
        <v>2.4414797492991001E-2</v>
      </c>
      <c r="F1488" s="17">
        <v>5.8073635815005603E-2</v>
      </c>
      <c r="G1488" s="17">
        <v>3.0620571977978302E-2</v>
      </c>
      <c r="H1488" s="17">
        <v>0</v>
      </c>
      <c r="I1488" s="17">
        <v>0.30911426724613</v>
      </c>
      <c r="J1488" s="17">
        <v>0.118686592310963</v>
      </c>
      <c r="K1488" s="17">
        <v>1.2823906992311999E-2</v>
      </c>
      <c r="L1488" s="17">
        <v>4.0054745222982899E-2</v>
      </c>
      <c r="M1488" s="17">
        <v>0.18083371181049401</v>
      </c>
      <c r="N1488" s="17">
        <v>1.6039532437362801E-2</v>
      </c>
      <c r="O1488" s="17">
        <v>9.9571301771683805E-4</v>
      </c>
      <c r="P1488" s="17">
        <v>0.123219668795212</v>
      </c>
      <c r="Q1488" s="17">
        <v>0.19865933290001</v>
      </c>
      <c r="R1488" s="17">
        <v>0</v>
      </c>
      <c r="S1488" s="17">
        <v>0</v>
      </c>
      <c r="T1488" s="17"/>
      <c r="U1488" s="17">
        <v>0.103662911407853</v>
      </c>
      <c r="V1488" s="17">
        <v>4.8111874623275201E-2</v>
      </c>
      <c r="W1488" s="17">
        <v>3.9486946659956501E-2</v>
      </c>
      <c r="X1488" s="17">
        <v>2.1343798498164701E-2</v>
      </c>
      <c r="Y1488" s="17"/>
      <c r="Z1488" s="17">
        <v>0.10066352025795799</v>
      </c>
      <c r="AA1488" s="17">
        <v>6.5759609096154206E-2</v>
      </c>
      <c r="AB1488" s="17">
        <v>0.12320041118292401</v>
      </c>
      <c r="AC1488" s="17">
        <v>2.3762355239553098E-2</v>
      </c>
      <c r="AD1488" s="17">
        <v>2.1663577798882401E-2</v>
      </c>
      <c r="AE1488" s="17">
        <v>9.9722913778187497E-2</v>
      </c>
      <c r="AF1488" s="17">
        <v>7.7832974559761403E-2</v>
      </c>
      <c r="AG1488" s="17">
        <v>0</v>
      </c>
      <c r="AH1488" s="17">
        <v>2.4271185405265901E-2</v>
      </c>
      <c r="AI1488" s="17">
        <v>4.8029332800092202E-2</v>
      </c>
      <c r="AJ1488" s="17"/>
      <c r="AK1488" s="17">
        <v>0.10943066525666199</v>
      </c>
      <c r="AL1488" s="17">
        <v>3.4394181459175999E-2</v>
      </c>
      <c r="AM1488" s="17">
        <v>7.2550004970029003E-2</v>
      </c>
      <c r="AN1488" s="17">
        <v>9.9651633549407703E-2</v>
      </c>
      <c r="AO1488" s="17">
        <v>5.3049931776492101E-2</v>
      </c>
      <c r="AP1488" s="17">
        <v>0.134788278860143</v>
      </c>
      <c r="AQ1488" s="17">
        <v>5.0956517269624101E-2</v>
      </c>
      <c r="AR1488" s="17"/>
      <c r="AS1488" s="17">
        <v>4.44517679744698E-2</v>
      </c>
      <c r="AT1488" s="17">
        <v>0.11248804584609499</v>
      </c>
      <c r="AU1488" s="17"/>
      <c r="AV1488" s="17">
        <v>2.8490636224576898E-2</v>
      </c>
      <c r="AW1488" s="17">
        <v>4.3100077472244799E-2</v>
      </c>
      <c r="AX1488" s="17">
        <v>6.2236639299435903E-2</v>
      </c>
      <c r="AY1488" s="17"/>
      <c r="AZ1488" s="17">
        <v>4.5467864553599101E-2</v>
      </c>
      <c r="BA1488" s="17">
        <v>9.6332060584557094E-2</v>
      </c>
      <c r="BB1488" s="17"/>
      <c r="BC1488" s="17">
        <v>7.8527167891178196E-2</v>
      </c>
      <c r="BD1488" s="17">
        <v>0.103574787211206</v>
      </c>
      <c r="BE1488" s="17"/>
      <c r="BF1488" s="17">
        <v>9.4312745418006994E-2</v>
      </c>
      <c r="BG1488" s="17">
        <v>2.1343798498164701E-2</v>
      </c>
      <c r="BH1488" s="17"/>
      <c r="BI1488" s="17">
        <v>3.1647747323154202E-2</v>
      </c>
      <c r="BJ1488" s="17">
        <v>0.10861447352770499</v>
      </c>
      <c r="BK1488" s="17"/>
      <c r="BL1488" s="17">
        <v>0.147263131040414</v>
      </c>
      <c r="BM1488" s="17">
        <v>6.9807001576009206E-2</v>
      </c>
      <c r="BN1488" s="17">
        <v>1.2191551711830599E-4</v>
      </c>
      <c r="BO1488" s="17">
        <v>0</v>
      </c>
    </row>
    <row r="1489" spans="2:67" x14ac:dyDescent="0.35">
      <c r="C1489" s="17"/>
      <c r="D1489" s="17"/>
      <c r="E1489" s="17"/>
      <c r="F1489" s="17"/>
      <c r="G1489" s="17"/>
      <c r="H1489" s="17"/>
      <c r="I1489" s="17"/>
      <c r="J1489" s="17"/>
      <c r="K1489" s="17"/>
      <c r="L1489" s="17"/>
      <c r="M1489" s="17"/>
      <c r="N1489" s="17"/>
      <c r="O1489" s="17"/>
      <c r="P1489" s="17"/>
      <c r="Q1489" s="17"/>
      <c r="R1489" s="17"/>
      <c r="S1489" s="17"/>
      <c r="T1489" s="17"/>
      <c r="U1489" s="17"/>
      <c r="V1489" s="17"/>
      <c r="W1489" s="17"/>
      <c r="X1489" s="17"/>
      <c r="Y1489" s="17"/>
      <c r="Z1489" s="17"/>
      <c r="AA1489" s="17"/>
      <c r="AB1489" s="17"/>
      <c r="AC1489" s="17"/>
      <c r="AD1489" s="17"/>
      <c r="AE1489" s="17"/>
      <c r="AF1489" s="17"/>
      <c r="AG1489" s="17"/>
      <c r="AH1489" s="17"/>
      <c r="AI1489" s="17"/>
      <c r="AJ1489" s="17"/>
      <c r="AK1489" s="17"/>
      <c r="AL1489" s="17"/>
      <c r="AM1489" s="17"/>
      <c r="AN1489" s="17"/>
      <c r="AO1489" s="17"/>
      <c r="AP1489" s="17"/>
      <c r="AQ1489" s="17"/>
      <c r="AR1489" s="17"/>
      <c r="AS1489" s="17"/>
      <c r="AT1489" s="17"/>
      <c r="AU1489" s="17"/>
      <c r="AV1489" s="17"/>
      <c r="AW1489" s="17"/>
      <c r="AX1489" s="17"/>
      <c r="AY1489" s="17"/>
      <c r="AZ1489" s="17"/>
      <c r="BA1489" s="17"/>
      <c r="BB1489" s="17"/>
      <c r="BC1489" s="17"/>
      <c r="BD1489" s="17"/>
      <c r="BE1489" s="17"/>
      <c r="BF1489" s="17"/>
      <c r="BG1489" s="17"/>
      <c r="BH1489" s="17"/>
      <c r="BI1489" s="17"/>
      <c r="BJ1489" s="17"/>
      <c r="BK1489" s="17"/>
      <c r="BL1489" s="17"/>
      <c r="BM1489" s="17"/>
      <c r="BN1489" s="17"/>
      <c r="BO1489" s="17"/>
    </row>
    <row r="1490" spans="2:67" x14ac:dyDescent="0.35">
      <c r="B1490" s="6" t="s">
        <v>696</v>
      </c>
      <c r="C1490" s="17"/>
      <c r="D1490" s="17"/>
      <c r="E1490" s="17"/>
      <c r="F1490" s="17"/>
      <c r="G1490" s="17"/>
      <c r="H1490" s="17"/>
      <c r="I1490" s="17"/>
      <c r="J1490" s="17"/>
      <c r="K1490" s="17"/>
      <c r="L1490" s="17"/>
      <c r="M1490" s="17"/>
      <c r="N1490" s="17"/>
      <c r="O1490" s="17"/>
      <c r="P1490" s="17"/>
      <c r="Q1490" s="17"/>
      <c r="R1490" s="17"/>
      <c r="S1490" s="17"/>
      <c r="T1490" s="17"/>
      <c r="U1490" s="17"/>
      <c r="V1490" s="17"/>
      <c r="W1490" s="17"/>
      <c r="X1490" s="17"/>
      <c r="Y1490" s="17"/>
      <c r="Z1490" s="17"/>
      <c r="AA1490" s="17"/>
      <c r="AB1490" s="17"/>
      <c r="AC1490" s="17"/>
      <c r="AD1490" s="17"/>
      <c r="AE1490" s="17"/>
      <c r="AF1490" s="17"/>
      <c r="AG1490" s="17"/>
      <c r="AH1490" s="17"/>
      <c r="AI1490" s="17"/>
      <c r="AJ1490" s="17"/>
      <c r="AK1490" s="17"/>
      <c r="AL1490" s="17"/>
      <c r="AM1490" s="17"/>
      <c r="AN1490" s="17"/>
      <c r="AO1490" s="17"/>
      <c r="AP1490" s="17"/>
      <c r="AQ1490" s="17"/>
      <c r="AR1490" s="17"/>
      <c r="AS1490" s="17"/>
      <c r="AT1490" s="17"/>
      <c r="AU1490" s="17"/>
      <c r="AV1490" s="17"/>
      <c r="AW1490" s="17"/>
      <c r="AX1490" s="17"/>
      <c r="AY1490" s="17"/>
      <c r="AZ1490" s="17"/>
      <c r="BA1490" s="17"/>
      <c r="BB1490" s="17"/>
      <c r="BC1490" s="17"/>
      <c r="BD1490" s="17"/>
      <c r="BE1490" s="17"/>
      <c r="BF1490" s="17"/>
      <c r="BG1490" s="17"/>
      <c r="BH1490" s="17"/>
      <c r="BI1490" s="17"/>
      <c r="BJ1490" s="17"/>
      <c r="BK1490" s="17"/>
      <c r="BL1490" s="17"/>
      <c r="BM1490" s="17"/>
      <c r="BN1490" s="17"/>
      <c r="BO1490" s="17"/>
    </row>
    <row r="1491" spans="2:67" x14ac:dyDescent="0.35">
      <c r="B1491" s="24" t="s">
        <v>85</v>
      </c>
      <c r="C1491" s="17"/>
      <c r="D1491" s="17"/>
      <c r="E1491" s="17"/>
      <c r="F1491" s="17"/>
      <c r="G1491" s="17"/>
      <c r="H1491" s="17"/>
      <c r="I1491" s="17"/>
      <c r="J1491" s="17"/>
      <c r="K1491" s="17"/>
      <c r="L1491" s="17"/>
      <c r="M1491" s="17"/>
      <c r="N1491" s="17"/>
      <c r="O1491" s="17"/>
      <c r="P1491" s="17"/>
      <c r="Q1491" s="17"/>
      <c r="R1491" s="17"/>
      <c r="S1491" s="17"/>
      <c r="T1491" s="17"/>
      <c r="U1491" s="17"/>
      <c r="V1491" s="17"/>
      <c r="W1491" s="17"/>
      <c r="X1491" s="17"/>
      <c r="Y1491" s="17"/>
      <c r="Z1491" s="17"/>
      <c r="AA1491" s="17"/>
      <c r="AB1491" s="17"/>
      <c r="AC1491" s="17"/>
      <c r="AD1491" s="17"/>
      <c r="AE1491" s="17"/>
      <c r="AF1491" s="17"/>
      <c r="AG1491" s="17"/>
      <c r="AH1491" s="17"/>
      <c r="AI1491" s="17"/>
      <c r="AJ1491" s="17"/>
      <c r="AK1491" s="17"/>
      <c r="AL1491" s="17"/>
      <c r="AM1491" s="17"/>
      <c r="AN1491" s="17"/>
      <c r="AO1491" s="17"/>
      <c r="AP1491" s="17"/>
      <c r="AQ1491" s="17"/>
      <c r="AR1491" s="17"/>
      <c r="AS1491" s="17"/>
      <c r="AT1491" s="17"/>
      <c r="AU1491" s="17"/>
      <c r="AV1491" s="17"/>
      <c r="AW1491" s="17"/>
      <c r="AX1491" s="17"/>
      <c r="AY1491" s="17"/>
      <c r="AZ1491" s="17"/>
      <c r="BA1491" s="17"/>
      <c r="BB1491" s="17"/>
      <c r="BC1491" s="17"/>
      <c r="BD1491" s="17"/>
      <c r="BE1491" s="17"/>
      <c r="BF1491" s="17"/>
      <c r="BG1491" s="17"/>
      <c r="BH1491" s="17"/>
      <c r="BI1491" s="17"/>
      <c r="BJ1491" s="17"/>
      <c r="BK1491" s="17"/>
      <c r="BL1491" s="17"/>
      <c r="BM1491" s="17"/>
      <c r="BN1491" s="17"/>
      <c r="BO1491" s="17"/>
    </row>
    <row r="1492" spans="2:67" x14ac:dyDescent="0.35">
      <c r="B1492" t="s">
        <v>689</v>
      </c>
      <c r="C1492" s="17">
        <v>9.8408575721937605E-2</v>
      </c>
      <c r="D1492" s="17">
        <v>6.3691339839601693E-2</v>
      </c>
      <c r="E1492" s="17">
        <v>0.14671990241489399</v>
      </c>
      <c r="F1492" s="17">
        <v>5.6099920623122197E-2</v>
      </c>
      <c r="G1492" s="17">
        <v>3.7641303196777103E-2</v>
      </c>
      <c r="H1492" s="17">
        <v>0</v>
      </c>
      <c r="I1492" s="17">
        <v>6.2114453501250699E-3</v>
      </c>
      <c r="J1492" s="17">
        <v>0.15657667407266701</v>
      </c>
      <c r="K1492" s="17">
        <v>8.8401273744799004E-4</v>
      </c>
      <c r="L1492" s="17">
        <v>0.119034453481801</v>
      </c>
      <c r="M1492" s="17">
        <v>5.6633794347937097E-2</v>
      </c>
      <c r="N1492" s="17">
        <v>0.18931529961461199</v>
      </c>
      <c r="O1492" s="17">
        <v>0.48406214637057698</v>
      </c>
      <c r="P1492" s="17">
        <v>3.2638322088258398E-2</v>
      </c>
      <c r="Q1492" s="17">
        <v>0.10550000504766401</v>
      </c>
      <c r="R1492" s="17">
        <v>0.19822116030074399</v>
      </c>
      <c r="S1492" s="17">
        <v>4.1054700646532903E-2</v>
      </c>
      <c r="T1492" s="17"/>
      <c r="U1492" s="17">
        <v>8.4683827972427295E-2</v>
      </c>
      <c r="V1492" s="17">
        <v>0.16201160415542901</v>
      </c>
      <c r="W1492" s="17">
        <v>0.17723852588375599</v>
      </c>
      <c r="X1492" s="17">
        <v>0.25918195403660799</v>
      </c>
      <c r="Y1492" s="17"/>
      <c r="Z1492" s="17">
        <v>8.63752145310384E-2</v>
      </c>
      <c r="AA1492" s="17">
        <v>0.107699460826615</v>
      </c>
      <c r="AB1492" s="17">
        <v>8.5897566104640194E-2</v>
      </c>
      <c r="AC1492" s="17">
        <v>0.130310333260658</v>
      </c>
      <c r="AD1492" s="17">
        <v>8.50866160926909E-2</v>
      </c>
      <c r="AE1492" s="17">
        <v>0.16399460131445001</v>
      </c>
      <c r="AF1492" s="17">
        <v>0.15009880362302699</v>
      </c>
      <c r="AG1492" s="17">
        <v>0.23300909720419899</v>
      </c>
      <c r="AH1492" s="17">
        <v>0.18520801652594701</v>
      </c>
      <c r="AI1492" s="17">
        <v>0.23884620455488301</v>
      </c>
      <c r="AJ1492" s="17"/>
      <c r="AK1492" s="17">
        <v>9.5373751129973205E-2</v>
      </c>
      <c r="AL1492" s="17">
        <v>1.7411023886387E-2</v>
      </c>
      <c r="AM1492" s="17">
        <v>0.196010797114472</v>
      </c>
      <c r="AN1492" s="17">
        <v>6.8602881945833097E-2</v>
      </c>
      <c r="AO1492" s="17">
        <v>0.17485306707219</v>
      </c>
      <c r="AP1492" s="17">
        <v>0.15277011424529599</v>
      </c>
      <c r="AQ1492" s="17">
        <v>0.18392253534629299</v>
      </c>
      <c r="AR1492" s="17"/>
      <c r="AS1492" s="17">
        <v>0.203320280148136</v>
      </c>
      <c r="AT1492" s="17">
        <v>5.9332257995380798E-2</v>
      </c>
      <c r="AU1492" s="17"/>
      <c r="AV1492" s="17">
        <v>0.157177864693514</v>
      </c>
      <c r="AW1492" s="17">
        <v>0.38855509410866301</v>
      </c>
      <c r="AX1492" s="17">
        <v>0.10432066192377</v>
      </c>
      <c r="AY1492" s="17"/>
      <c r="AZ1492" s="17">
        <v>0.48268839998132801</v>
      </c>
      <c r="BA1492" s="17">
        <v>8.0141939894041295E-2</v>
      </c>
      <c r="BB1492" s="17"/>
      <c r="BC1492" s="17">
        <v>0.100587378653428</v>
      </c>
      <c r="BD1492" s="17">
        <v>9.7065757775812694E-2</v>
      </c>
      <c r="BE1492" s="17"/>
      <c r="BF1492" s="17">
        <v>9.7769762920456194E-2</v>
      </c>
      <c r="BG1492" s="17">
        <v>0.25918195403660799</v>
      </c>
      <c r="BH1492" s="17"/>
      <c r="BI1492" s="17">
        <v>0.21216875926756401</v>
      </c>
      <c r="BJ1492" s="17">
        <v>7.1798760302227399E-2</v>
      </c>
      <c r="BK1492" s="17"/>
      <c r="BL1492" s="17">
        <v>3.9009500528273303E-2</v>
      </c>
      <c r="BM1492" s="17">
        <v>9.3369948797029603E-2</v>
      </c>
      <c r="BN1492" s="17">
        <v>0.261237972147775</v>
      </c>
      <c r="BO1492" s="17">
        <v>0.51661294808847402</v>
      </c>
    </row>
    <row r="1493" spans="2:67" x14ac:dyDescent="0.35">
      <c r="B1493" t="s">
        <v>690</v>
      </c>
      <c r="C1493" s="17">
        <v>0.33314671329015799</v>
      </c>
      <c r="D1493" s="17">
        <v>0.33352533453958</v>
      </c>
      <c r="E1493" s="17">
        <v>0.428311665365391</v>
      </c>
      <c r="F1493" s="17">
        <v>0.26730924920267501</v>
      </c>
      <c r="G1493" s="17">
        <v>0.20897611574271299</v>
      </c>
      <c r="H1493" s="17">
        <v>0.35934702227086901</v>
      </c>
      <c r="I1493" s="17">
        <v>0.561733713167889</v>
      </c>
      <c r="J1493" s="17">
        <v>0.41936021150046898</v>
      </c>
      <c r="K1493" s="17">
        <v>2.6520382123439699E-3</v>
      </c>
      <c r="L1493" s="17">
        <v>0.159948337805075</v>
      </c>
      <c r="M1493" s="17">
        <v>0.32085958496712502</v>
      </c>
      <c r="N1493" s="17">
        <v>0.30186484228586802</v>
      </c>
      <c r="O1493" s="17">
        <v>1.6435710138281601E-2</v>
      </c>
      <c r="P1493" s="17">
        <v>0.32793163986234702</v>
      </c>
      <c r="Q1493" s="17">
        <v>0.48185827727483599</v>
      </c>
      <c r="R1493" s="17">
        <v>0.36831100653224702</v>
      </c>
      <c r="S1493" s="17">
        <v>0.31640625866572702</v>
      </c>
      <c r="T1493" s="17"/>
      <c r="U1493" s="17">
        <v>0.32305521673107701</v>
      </c>
      <c r="V1493" s="17">
        <v>0.38461592936389</v>
      </c>
      <c r="W1493" s="17">
        <v>0.36036175576809798</v>
      </c>
      <c r="X1493" s="17">
        <v>0.45109090385152101</v>
      </c>
      <c r="Y1493" s="17"/>
      <c r="Z1493" s="17">
        <v>0.29420798807861398</v>
      </c>
      <c r="AA1493" s="17">
        <v>0.46413361009201598</v>
      </c>
      <c r="AB1493" s="17">
        <v>0.29695487722476799</v>
      </c>
      <c r="AC1493" s="17">
        <v>0.457928788561691</v>
      </c>
      <c r="AD1493" s="17">
        <v>0.33036079809909302</v>
      </c>
      <c r="AE1493" s="17">
        <v>0.35858565093301797</v>
      </c>
      <c r="AF1493" s="17">
        <v>0.31930375107150999</v>
      </c>
      <c r="AG1493" s="17">
        <v>0.48177455624049398</v>
      </c>
      <c r="AH1493" s="17">
        <v>0.56583010647517895</v>
      </c>
      <c r="AI1493" s="17">
        <v>0.35612562221770599</v>
      </c>
      <c r="AJ1493" s="17"/>
      <c r="AK1493" s="17">
        <v>0.41766110814292101</v>
      </c>
      <c r="AL1493" s="17">
        <v>0.41100845097507299</v>
      </c>
      <c r="AM1493" s="17">
        <v>0.41152296355774298</v>
      </c>
      <c r="AN1493" s="17">
        <v>0.25855815166947999</v>
      </c>
      <c r="AO1493" s="17">
        <v>0.34767123083496099</v>
      </c>
      <c r="AP1493" s="17">
        <v>0.32816514750616699</v>
      </c>
      <c r="AQ1493" s="17">
        <v>0.342751711422011</v>
      </c>
      <c r="AR1493" s="17"/>
      <c r="AS1493" s="17">
        <v>0.39808107238296198</v>
      </c>
      <c r="AT1493" s="17">
        <v>0.30896070219484001</v>
      </c>
      <c r="AU1493" s="17"/>
      <c r="AV1493" s="17">
        <v>0.41095368322219999</v>
      </c>
      <c r="AW1493" s="17">
        <v>0.374785357330498</v>
      </c>
      <c r="AX1493" s="17">
        <v>0.40133921115576998</v>
      </c>
      <c r="AY1493" s="17"/>
      <c r="AZ1493" s="17">
        <v>0.283379206053198</v>
      </c>
      <c r="BA1493" s="17">
        <v>0.33551239806820099</v>
      </c>
      <c r="BB1493" s="17"/>
      <c r="BC1493" s="17">
        <v>0.25952645820154302</v>
      </c>
      <c r="BD1493" s="17">
        <v>0.37851960971069898</v>
      </c>
      <c r="BE1493" s="17"/>
      <c r="BF1493" s="17">
        <v>0.33267807688044398</v>
      </c>
      <c r="BG1493" s="17">
        <v>0.45109090385152101</v>
      </c>
      <c r="BH1493" s="17"/>
      <c r="BI1493" s="17">
        <v>0.36357023554611601</v>
      </c>
      <c r="BJ1493" s="17">
        <v>0.32603030149812001</v>
      </c>
      <c r="BK1493" s="17"/>
      <c r="BL1493" s="17">
        <v>0.235414819651865</v>
      </c>
      <c r="BM1493" s="17">
        <v>0.41996769253716898</v>
      </c>
      <c r="BN1493" s="17">
        <v>0.394165729594323</v>
      </c>
      <c r="BO1493" s="17">
        <v>0.39372074684441599</v>
      </c>
    </row>
    <row r="1494" spans="2:67" x14ac:dyDescent="0.35">
      <c r="B1494" t="s">
        <v>691</v>
      </c>
      <c r="C1494" s="17">
        <v>0.31299015212084003</v>
      </c>
      <c r="D1494" s="17">
        <v>0.32889694900266597</v>
      </c>
      <c r="E1494" s="17">
        <v>0.27790058844724003</v>
      </c>
      <c r="F1494" s="17">
        <v>0.38225453207235599</v>
      </c>
      <c r="G1494" s="17">
        <v>0.43208900996530503</v>
      </c>
      <c r="H1494" s="17">
        <v>0.319107590323573</v>
      </c>
      <c r="I1494" s="17">
        <v>0.113308813214957</v>
      </c>
      <c r="J1494" s="17">
        <v>0.25231050920429898</v>
      </c>
      <c r="K1494" s="17">
        <v>0.129425169761368</v>
      </c>
      <c r="L1494" s="17">
        <v>0.341012663242724</v>
      </c>
      <c r="M1494" s="17">
        <v>0.31482773635896899</v>
      </c>
      <c r="N1494" s="17">
        <v>0.40867549945209802</v>
      </c>
      <c r="O1494" s="17">
        <v>0.49850643047342502</v>
      </c>
      <c r="P1494" s="17">
        <v>0.51621036925418196</v>
      </c>
      <c r="Q1494" s="17">
        <v>0.313312051227495</v>
      </c>
      <c r="R1494" s="17">
        <v>0.175258342052977</v>
      </c>
      <c r="S1494" s="17">
        <v>0.194786728083994</v>
      </c>
      <c r="T1494" s="17"/>
      <c r="U1494" s="17">
        <v>0.31526016390085598</v>
      </c>
      <c r="V1494" s="17">
        <v>0.30195800195754302</v>
      </c>
      <c r="W1494" s="17">
        <v>0.31814098700530402</v>
      </c>
      <c r="X1494" s="17">
        <v>0.20482461598559301</v>
      </c>
      <c r="Y1494" s="17"/>
      <c r="Z1494" s="17">
        <v>0.350445720995742</v>
      </c>
      <c r="AA1494" s="17">
        <v>0.185720879896903</v>
      </c>
      <c r="AB1494" s="17">
        <v>0.37895003032942098</v>
      </c>
      <c r="AC1494" s="17">
        <v>0.21193249798651001</v>
      </c>
      <c r="AD1494" s="17">
        <v>0.50836064200216102</v>
      </c>
      <c r="AE1494" s="17">
        <v>0.30759384816604801</v>
      </c>
      <c r="AF1494" s="17">
        <v>0.38627943466947701</v>
      </c>
      <c r="AG1494" s="17">
        <v>0.24992201101165001</v>
      </c>
      <c r="AH1494" s="17">
        <v>0.1966723073436</v>
      </c>
      <c r="AI1494" s="17">
        <v>0.198167030396602</v>
      </c>
      <c r="AJ1494" s="17"/>
      <c r="AK1494" s="17">
        <v>0.23569916736857299</v>
      </c>
      <c r="AL1494" s="17">
        <v>0.40337630407904301</v>
      </c>
      <c r="AM1494" s="17">
        <v>0.23337182426730901</v>
      </c>
      <c r="AN1494" s="17">
        <v>0.40467360984823703</v>
      </c>
      <c r="AO1494" s="17">
        <v>0.28094762641578203</v>
      </c>
      <c r="AP1494" s="17">
        <v>0.22348870874694801</v>
      </c>
      <c r="AQ1494" s="17">
        <v>0.16768118263290899</v>
      </c>
      <c r="AR1494" s="17"/>
      <c r="AS1494" s="17">
        <v>0.28658756060973301</v>
      </c>
      <c r="AT1494" s="17">
        <v>0.32282428893460502</v>
      </c>
      <c r="AU1494" s="17"/>
      <c r="AV1494" s="17">
        <v>0.33722685977550798</v>
      </c>
      <c r="AW1494" s="17">
        <v>0.187099426760755</v>
      </c>
      <c r="AX1494" s="17">
        <v>0.344152521179384</v>
      </c>
      <c r="AY1494" s="17"/>
      <c r="AZ1494" s="17">
        <v>0.15720687362635299</v>
      </c>
      <c r="BA1494" s="17">
        <v>0.320395267447461</v>
      </c>
      <c r="BB1494" s="17"/>
      <c r="BC1494" s="17">
        <v>0.35526121042817399</v>
      </c>
      <c r="BD1494" s="17">
        <v>0.28693807789402898</v>
      </c>
      <c r="BE1494" s="17"/>
      <c r="BF1494" s="17">
        <v>0.31341993427685699</v>
      </c>
      <c r="BG1494" s="17">
        <v>0.20482461598559301</v>
      </c>
      <c r="BH1494" s="17"/>
      <c r="BI1494" s="17">
        <v>0.31901178989365497</v>
      </c>
      <c r="BJ1494" s="17">
        <v>0.31158162178390802</v>
      </c>
      <c r="BK1494" s="17"/>
      <c r="BL1494" s="17">
        <v>0.33151220724999902</v>
      </c>
      <c r="BM1494" s="17">
        <v>0.31267679596887699</v>
      </c>
      <c r="BN1494" s="17">
        <v>0.27774205424179099</v>
      </c>
      <c r="BO1494" s="17">
        <v>8.39642353378377E-2</v>
      </c>
    </row>
    <row r="1495" spans="2:67" x14ac:dyDescent="0.35">
      <c r="B1495" t="s">
        <v>692</v>
      </c>
      <c r="C1495" s="17">
        <v>8.8937262639742401E-2</v>
      </c>
      <c r="D1495" s="17">
        <v>9.0862241457740897E-2</v>
      </c>
      <c r="E1495" s="17">
        <v>7.3093418637632204E-2</v>
      </c>
      <c r="F1495" s="17">
        <v>6.0057695328414901E-2</v>
      </c>
      <c r="G1495" s="17">
        <v>0.26005242713924798</v>
      </c>
      <c r="H1495" s="17">
        <v>0.32154538740555799</v>
      </c>
      <c r="I1495" s="17">
        <v>9.0106164858873797E-3</v>
      </c>
      <c r="J1495" s="17">
        <v>4.2265446616917599E-2</v>
      </c>
      <c r="K1495" s="17">
        <v>0.42710743614826402</v>
      </c>
      <c r="L1495" s="17">
        <v>0.115313450139056</v>
      </c>
      <c r="M1495" s="17">
        <v>8.9177589652470995E-2</v>
      </c>
      <c r="N1495" s="17">
        <v>5.3625945097010699E-2</v>
      </c>
      <c r="O1495" s="17">
        <v>0</v>
      </c>
      <c r="P1495" s="17">
        <v>0</v>
      </c>
      <c r="Q1495" s="17">
        <v>9.9329666450004794E-2</v>
      </c>
      <c r="R1495" s="17">
        <v>0</v>
      </c>
      <c r="S1495" s="17">
        <v>0.29850154173583099</v>
      </c>
      <c r="T1495" s="17"/>
      <c r="U1495" s="17">
        <v>9.1940233696268803E-2</v>
      </c>
      <c r="V1495" s="17">
        <v>7.5787815535871494E-2</v>
      </c>
      <c r="W1495" s="17">
        <v>6.9766777303346697E-2</v>
      </c>
      <c r="X1495" s="17">
        <v>3.6719068829926503E-2</v>
      </c>
      <c r="Y1495" s="17"/>
      <c r="Z1495" s="17">
        <v>8.9733045846925999E-2</v>
      </c>
      <c r="AA1495" s="17">
        <v>9.9926382369141906E-2</v>
      </c>
      <c r="AB1495" s="17">
        <v>0.114997115158246</v>
      </c>
      <c r="AC1495" s="17">
        <v>9.1967855549448294E-2</v>
      </c>
      <c r="AD1495" s="17">
        <v>4.1124204013053403E-2</v>
      </c>
      <c r="AE1495" s="17">
        <v>6.9911788655476995E-2</v>
      </c>
      <c r="AF1495" s="17">
        <v>2.6509262349765299E-2</v>
      </c>
      <c r="AG1495" s="17">
        <v>2.1260150421833299E-2</v>
      </c>
      <c r="AH1495" s="17">
        <v>1.55507530543843E-2</v>
      </c>
      <c r="AI1495" s="17">
        <v>1.71033643217063E-2</v>
      </c>
      <c r="AJ1495" s="17"/>
      <c r="AK1495" s="17">
        <v>0.110717857167003</v>
      </c>
      <c r="AL1495" s="17">
        <v>5.8809442927895299E-2</v>
      </c>
      <c r="AM1495" s="17">
        <v>5.9885484020733397E-3</v>
      </c>
      <c r="AN1495" s="17">
        <v>6.4213693136025596E-2</v>
      </c>
      <c r="AO1495" s="17">
        <v>8.8075311499801398E-2</v>
      </c>
      <c r="AP1495" s="17">
        <v>0.15839605069381901</v>
      </c>
      <c r="AQ1495" s="17">
        <v>0.16920358476526501</v>
      </c>
      <c r="AR1495" s="17"/>
      <c r="AS1495" s="17">
        <v>7.4580032399889598E-2</v>
      </c>
      <c r="AT1495" s="17">
        <v>9.4284880368329396E-2</v>
      </c>
      <c r="AU1495" s="17"/>
      <c r="AV1495" s="17">
        <v>9.1373019912291895E-2</v>
      </c>
      <c r="AW1495" s="17">
        <v>4.9436436358172201E-2</v>
      </c>
      <c r="AX1495" s="17">
        <v>5.6910703340920098E-2</v>
      </c>
      <c r="AY1495" s="17"/>
      <c r="AZ1495" s="17">
        <v>7.6725520339120695E-2</v>
      </c>
      <c r="BA1495" s="17">
        <v>8.9517744453637998E-2</v>
      </c>
      <c r="BB1495" s="17"/>
      <c r="BC1495" s="17">
        <v>9.5790935609382205E-2</v>
      </c>
      <c r="BD1495" s="17">
        <v>8.4713275730468302E-2</v>
      </c>
      <c r="BE1495" s="17"/>
      <c r="BF1495" s="17">
        <v>8.9144745066408002E-2</v>
      </c>
      <c r="BG1495" s="17">
        <v>3.6719068829926503E-2</v>
      </c>
      <c r="BH1495" s="17"/>
      <c r="BI1495" s="17">
        <v>8.2421531935608902E-2</v>
      </c>
      <c r="BJ1495" s="17">
        <v>9.0461366996448106E-2</v>
      </c>
      <c r="BK1495" s="17"/>
      <c r="BL1495" s="17">
        <v>9.1554939493284498E-2</v>
      </c>
      <c r="BM1495" s="17">
        <v>9.9506202708455699E-2</v>
      </c>
      <c r="BN1495" s="17">
        <v>6.5698998498372102E-2</v>
      </c>
      <c r="BO1495" s="17">
        <v>5.7020697292721996E-3</v>
      </c>
    </row>
    <row r="1496" spans="2:67" x14ac:dyDescent="0.35">
      <c r="B1496" t="s">
        <v>693</v>
      </c>
      <c r="C1496" s="17">
        <v>7.4293455369478206E-2</v>
      </c>
      <c r="D1496" s="17">
        <v>6.6174807044745806E-2</v>
      </c>
      <c r="E1496" s="17">
        <v>4.9509303028071799E-2</v>
      </c>
      <c r="F1496" s="17">
        <v>0.234158403897399</v>
      </c>
      <c r="G1496" s="17">
        <v>3.0620571977978302E-2</v>
      </c>
      <c r="H1496" s="17">
        <v>0</v>
      </c>
      <c r="I1496" s="17">
        <v>6.2114453501250599E-4</v>
      </c>
      <c r="J1496" s="17">
        <v>5.0280879213875702E-2</v>
      </c>
      <c r="K1496" s="17">
        <v>0</v>
      </c>
      <c r="L1496" s="17">
        <v>0.149073970050772</v>
      </c>
      <c r="M1496" s="17">
        <v>7.0315755048783707E-2</v>
      </c>
      <c r="N1496" s="17">
        <v>1.60018376167749E-3</v>
      </c>
      <c r="O1496" s="17">
        <v>0</v>
      </c>
      <c r="P1496" s="17">
        <v>0</v>
      </c>
      <c r="Q1496" s="17">
        <v>0</v>
      </c>
      <c r="R1496" s="17">
        <v>0.25820949111403202</v>
      </c>
      <c r="S1496" s="17">
        <v>0.14925077086791599</v>
      </c>
      <c r="T1496" s="17"/>
      <c r="U1496" s="17">
        <v>8.5396152953141805E-2</v>
      </c>
      <c r="V1496" s="17">
        <v>1.82943886618127E-2</v>
      </c>
      <c r="W1496" s="17">
        <v>2.6596531161126102E-2</v>
      </c>
      <c r="X1496" s="17">
        <v>1.95755465635431E-2</v>
      </c>
      <c r="Y1496" s="17"/>
      <c r="Z1496" s="17">
        <v>8.64531051821463E-2</v>
      </c>
      <c r="AA1496" s="17">
        <v>9.2200253556530096E-2</v>
      </c>
      <c r="AB1496" s="17">
        <v>2.8868971189473899E-2</v>
      </c>
      <c r="AC1496" s="17">
        <v>9.5899679550984804E-5</v>
      </c>
      <c r="AD1496" s="17">
        <v>1.8133346329245E-4</v>
      </c>
      <c r="AE1496" s="17">
        <v>0</v>
      </c>
      <c r="AF1496" s="17">
        <v>3.9975773726459003E-2</v>
      </c>
      <c r="AG1496" s="17">
        <v>1.40341851218243E-2</v>
      </c>
      <c r="AH1496" s="17">
        <v>1.5548249818546299E-3</v>
      </c>
      <c r="AI1496" s="17">
        <v>0.13920520741199</v>
      </c>
      <c r="AJ1496" s="17"/>
      <c r="AK1496" s="17">
        <v>3.9870166074447502E-2</v>
      </c>
      <c r="AL1496" s="17">
        <v>1.7036462492403201E-3</v>
      </c>
      <c r="AM1496" s="17">
        <v>6.9137483192081906E-2</v>
      </c>
      <c r="AN1496" s="17">
        <v>0.11801111892797</v>
      </c>
      <c r="AO1496" s="17">
        <v>9.3841696557909901E-2</v>
      </c>
      <c r="AP1496" s="17">
        <v>3.5289995685979401E-3</v>
      </c>
      <c r="AQ1496" s="17">
        <v>0.10089650684014401</v>
      </c>
      <c r="AR1496" s="17"/>
      <c r="AS1496" s="17">
        <v>1.24891799502525E-2</v>
      </c>
      <c r="AT1496" s="17">
        <v>9.7313608519694297E-2</v>
      </c>
      <c r="AU1496" s="17"/>
      <c r="AV1496" s="17">
        <v>0</v>
      </c>
      <c r="AW1496" s="17">
        <v>0</v>
      </c>
      <c r="AX1496" s="17">
        <v>3.1993078578025601E-2</v>
      </c>
      <c r="AY1496" s="17"/>
      <c r="AZ1496" s="17">
        <v>0</v>
      </c>
      <c r="BA1496" s="17">
        <v>7.7824974351110507E-2</v>
      </c>
      <c r="BB1496" s="17"/>
      <c r="BC1496" s="17">
        <v>0.10548663241430099</v>
      </c>
      <c r="BD1496" s="17">
        <v>5.5068789693180797E-2</v>
      </c>
      <c r="BE1496" s="17"/>
      <c r="BF1496" s="17">
        <v>7.4510870099341694E-2</v>
      </c>
      <c r="BG1496" s="17">
        <v>1.95755465635431E-2</v>
      </c>
      <c r="BH1496" s="17"/>
      <c r="BI1496" s="17">
        <v>4.6521672562869001E-3</v>
      </c>
      <c r="BJ1496" s="17">
        <v>9.0583353684732096E-2</v>
      </c>
      <c r="BK1496" s="17"/>
      <c r="BL1496" s="17">
        <v>0.13729841594718301</v>
      </c>
      <c r="BM1496" s="17">
        <v>3.0325500342620201E-2</v>
      </c>
      <c r="BN1496" s="17">
        <v>1.0333300006213899E-3</v>
      </c>
      <c r="BO1496" s="17">
        <v>0</v>
      </c>
    </row>
    <row r="1497" spans="2:67" x14ac:dyDescent="0.35">
      <c r="B1497" t="s">
        <v>83</v>
      </c>
      <c r="C1497" s="17">
        <v>9.2223840857844297E-2</v>
      </c>
      <c r="D1497" s="17">
        <v>0.11684932811566499</v>
      </c>
      <c r="E1497" s="17">
        <v>2.4465122106771299E-2</v>
      </c>
      <c r="F1497" s="17">
        <v>1.20198876033054E-4</v>
      </c>
      <c r="G1497" s="17">
        <v>3.0620571977978302E-2</v>
      </c>
      <c r="H1497" s="17">
        <v>0</v>
      </c>
      <c r="I1497" s="17">
        <v>0.30911426724613</v>
      </c>
      <c r="J1497" s="17">
        <v>7.9206279391770607E-2</v>
      </c>
      <c r="K1497" s="17">
        <v>0.43993134314057603</v>
      </c>
      <c r="L1497" s="17">
        <v>0.115617125280572</v>
      </c>
      <c r="M1497" s="17">
        <v>0.14818553962471401</v>
      </c>
      <c r="N1497" s="17">
        <v>4.4918229788733402E-2</v>
      </c>
      <c r="O1497" s="17">
        <v>9.9571301771683805E-4</v>
      </c>
      <c r="P1497" s="17">
        <v>0.123219668795212</v>
      </c>
      <c r="Q1497" s="17">
        <v>0</v>
      </c>
      <c r="R1497" s="17">
        <v>0</v>
      </c>
      <c r="S1497" s="17">
        <v>0</v>
      </c>
      <c r="T1497" s="17"/>
      <c r="U1497" s="17">
        <v>9.9664404746229202E-2</v>
      </c>
      <c r="V1497" s="17">
        <v>5.7332260325453299E-2</v>
      </c>
      <c r="W1497" s="17">
        <v>4.7895422878369898E-2</v>
      </c>
      <c r="X1497" s="17">
        <v>2.8607910732808401E-2</v>
      </c>
      <c r="Y1497" s="17"/>
      <c r="Z1497" s="17">
        <v>9.2784925365533302E-2</v>
      </c>
      <c r="AA1497" s="17">
        <v>5.0319413258793501E-2</v>
      </c>
      <c r="AB1497" s="17">
        <v>9.4331439993450505E-2</v>
      </c>
      <c r="AC1497" s="17">
        <v>0.10776462496214199</v>
      </c>
      <c r="AD1497" s="17">
        <v>3.4886406329709303E-2</v>
      </c>
      <c r="AE1497" s="17">
        <v>9.9914110931006397E-2</v>
      </c>
      <c r="AF1497" s="17">
        <v>7.7832974559761403E-2</v>
      </c>
      <c r="AG1497" s="17">
        <v>0</v>
      </c>
      <c r="AH1497" s="17">
        <v>3.5183991619034703E-2</v>
      </c>
      <c r="AI1497" s="17">
        <v>5.0552571097112101E-2</v>
      </c>
      <c r="AJ1497" s="17"/>
      <c r="AK1497" s="17">
        <v>0.100677950117082</v>
      </c>
      <c r="AL1497" s="17">
        <v>0.107691131882362</v>
      </c>
      <c r="AM1497" s="17">
        <v>8.3968383466321003E-2</v>
      </c>
      <c r="AN1497" s="17">
        <v>8.5940544472454306E-2</v>
      </c>
      <c r="AO1497" s="17">
        <v>1.4611067619355199E-2</v>
      </c>
      <c r="AP1497" s="17">
        <v>0.13365097923917299</v>
      </c>
      <c r="AQ1497" s="17">
        <v>3.5544478993377003E-2</v>
      </c>
      <c r="AR1497" s="17"/>
      <c r="AS1497" s="17">
        <v>2.49418745090269E-2</v>
      </c>
      <c r="AT1497" s="17">
        <v>0.117284261987151</v>
      </c>
      <c r="AU1497" s="17"/>
      <c r="AV1497" s="17">
        <v>3.2685723964866E-3</v>
      </c>
      <c r="AW1497" s="17">
        <v>1.2368544191122E-4</v>
      </c>
      <c r="AX1497" s="17">
        <v>6.1283823822131198E-2</v>
      </c>
      <c r="AY1497" s="17"/>
      <c r="AZ1497" s="17">
        <v>0</v>
      </c>
      <c r="BA1497" s="17">
        <v>9.6607675785547797E-2</v>
      </c>
      <c r="BB1497" s="17"/>
      <c r="BC1497" s="17">
        <v>8.3347384693171794E-2</v>
      </c>
      <c r="BD1497" s="17">
        <v>9.7694489195810197E-2</v>
      </c>
      <c r="BE1497" s="17"/>
      <c r="BF1497" s="17">
        <v>9.2476610756492994E-2</v>
      </c>
      <c r="BG1497" s="17">
        <v>2.8607910732808401E-2</v>
      </c>
      <c r="BH1497" s="17"/>
      <c r="BI1497" s="17">
        <v>1.8175516100769E-2</v>
      </c>
      <c r="BJ1497" s="17">
        <v>0.109544595734565</v>
      </c>
      <c r="BK1497" s="17"/>
      <c r="BL1497" s="17">
        <v>0.16521011712939501</v>
      </c>
      <c r="BM1497" s="17">
        <v>4.41538596458486E-2</v>
      </c>
      <c r="BN1497" s="17">
        <v>1.2191551711830599E-4</v>
      </c>
      <c r="BO1497" s="17">
        <v>0</v>
      </c>
    </row>
    <row r="1498" spans="2:67" x14ac:dyDescent="0.35">
      <c r="C1498" s="17"/>
      <c r="D1498" s="17"/>
      <c r="E1498" s="17"/>
      <c r="F1498" s="17"/>
      <c r="G1498" s="17"/>
      <c r="H1498" s="17"/>
      <c r="I1498" s="17"/>
      <c r="J1498" s="17"/>
      <c r="K1498" s="17"/>
      <c r="L1498" s="17"/>
      <c r="M1498" s="17"/>
      <c r="N1498" s="17"/>
      <c r="O1498" s="17"/>
      <c r="P1498" s="17"/>
      <c r="Q1498" s="17"/>
      <c r="R1498" s="17"/>
      <c r="S1498" s="17"/>
      <c r="T1498" s="17"/>
      <c r="U1498" s="17"/>
      <c r="V1498" s="17"/>
      <c r="W1498" s="17"/>
      <c r="X1498" s="17"/>
      <c r="Y1498" s="17"/>
      <c r="Z1498" s="17"/>
      <c r="AA1498" s="17"/>
      <c r="AB1498" s="17"/>
      <c r="AC1498" s="17"/>
      <c r="AD1498" s="17"/>
      <c r="AE1498" s="17"/>
      <c r="AF1498" s="17"/>
      <c r="AG1498" s="17"/>
      <c r="AH1498" s="17"/>
      <c r="AI1498" s="17"/>
      <c r="AJ1498" s="17"/>
      <c r="AK1498" s="17"/>
      <c r="AL1498" s="17"/>
      <c r="AM1498" s="17"/>
      <c r="AN1498" s="17"/>
      <c r="AO1498" s="17"/>
      <c r="AP1498" s="17"/>
      <c r="AQ1498" s="17"/>
      <c r="AR1498" s="17"/>
      <c r="AS1498" s="17"/>
      <c r="AT1498" s="17"/>
      <c r="AU1498" s="17"/>
      <c r="AV1498" s="17"/>
      <c r="AW1498" s="17"/>
      <c r="AX1498" s="17"/>
      <c r="AY1498" s="17"/>
      <c r="AZ1498" s="17"/>
      <c r="BA1498" s="17"/>
      <c r="BB1498" s="17"/>
      <c r="BC1498" s="17"/>
      <c r="BD1498" s="17"/>
      <c r="BE1498" s="17"/>
      <c r="BF1498" s="17"/>
      <c r="BG1498" s="17"/>
      <c r="BH1498" s="17"/>
      <c r="BI1498" s="17"/>
      <c r="BJ1498" s="17"/>
      <c r="BK1498" s="17"/>
      <c r="BL1498" s="17"/>
      <c r="BM1498" s="17"/>
      <c r="BN1498" s="17"/>
      <c r="BO1498" s="17"/>
    </row>
    <row r="1499" spans="2:67" x14ac:dyDescent="0.35">
      <c r="B1499" s="6" t="s">
        <v>697</v>
      </c>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c r="AO1499" s="17"/>
      <c r="AP1499" s="17"/>
      <c r="AQ1499" s="17"/>
      <c r="AR1499" s="17"/>
      <c r="AS1499" s="17"/>
      <c r="AT1499" s="17"/>
      <c r="AU1499" s="17"/>
      <c r="AV1499" s="17"/>
      <c r="AW1499" s="17"/>
      <c r="AX1499" s="17"/>
      <c r="AY1499" s="17"/>
      <c r="AZ1499" s="17"/>
      <c r="BA1499" s="17"/>
      <c r="BB1499" s="17"/>
      <c r="BC1499" s="17"/>
      <c r="BD1499" s="17"/>
      <c r="BE1499" s="17"/>
      <c r="BF1499" s="17"/>
      <c r="BG1499" s="17"/>
      <c r="BH1499" s="17"/>
      <c r="BI1499" s="17"/>
      <c r="BJ1499" s="17"/>
      <c r="BK1499" s="17"/>
      <c r="BL1499" s="17"/>
      <c r="BM1499" s="17"/>
      <c r="BN1499" s="17"/>
      <c r="BO1499" s="17"/>
    </row>
    <row r="1500" spans="2:67" x14ac:dyDescent="0.35">
      <c r="B1500" s="24" t="s">
        <v>85</v>
      </c>
      <c r="C1500" s="17"/>
      <c r="D1500" s="17"/>
      <c r="E1500" s="17"/>
      <c r="F1500" s="17"/>
      <c r="G1500" s="17"/>
      <c r="H1500" s="17"/>
      <c r="I1500" s="17"/>
      <c r="J1500" s="17"/>
      <c r="K1500" s="17"/>
      <c r="L1500" s="17"/>
      <c r="M1500" s="17"/>
      <c r="N1500" s="17"/>
      <c r="O1500" s="17"/>
      <c r="P1500" s="17"/>
      <c r="Q1500" s="17"/>
      <c r="R1500" s="17"/>
      <c r="S1500" s="17"/>
      <c r="T1500" s="17"/>
      <c r="U1500" s="17"/>
      <c r="V1500" s="17"/>
      <c r="W1500" s="17"/>
      <c r="X1500" s="17"/>
      <c r="Y1500" s="17"/>
      <c r="Z1500" s="17"/>
      <c r="AA1500" s="17"/>
      <c r="AB1500" s="17"/>
      <c r="AC1500" s="17"/>
      <c r="AD1500" s="17"/>
      <c r="AE1500" s="17"/>
      <c r="AF1500" s="17"/>
      <c r="AG1500" s="17"/>
      <c r="AH1500" s="17"/>
      <c r="AI1500" s="17"/>
      <c r="AJ1500" s="17"/>
      <c r="AK1500" s="17"/>
      <c r="AL1500" s="17"/>
      <c r="AM1500" s="17"/>
      <c r="AN1500" s="17"/>
      <c r="AO1500" s="17"/>
      <c r="AP1500" s="17"/>
      <c r="AQ1500" s="17"/>
      <c r="AR1500" s="17"/>
      <c r="AS1500" s="17"/>
      <c r="AT1500" s="17"/>
      <c r="AU1500" s="17"/>
      <c r="AV1500" s="17"/>
      <c r="AW1500" s="17"/>
      <c r="AX1500" s="17"/>
      <c r="AY1500" s="17"/>
      <c r="AZ1500" s="17"/>
      <c r="BA1500" s="17"/>
      <c r="BB1500" s="17"/>
      <c r="BC1500" s="17"/>
      <c r="BD1500" s="17"/>
      <c r="BE1500" s="17"/>
      <c r="BF1500" s="17"/>
      <c r="BG1500" s="17"/>
      <c r="BH1500" s="17"/>
      <c r="BI1500" s="17"/>
      <c r="BJ1500" s="17"/>
      <c r="BK1500" s="17"/>
      <c r="BL1500" s="17"/>
      <c r="BM1500" s="17"/>
      <c r="BN1500" s="17"/>
      <c r="BO1500" s="17"/>
    </row>
    <row r="1501" spans="2:67" x14ac:dyDescent="0.35">
      <c r="B1501" t="s">
        <v>689</v>
      </c>
      <c r="C1501" s="17">
        <v>6.2397114296130297E-2</v>
      </c>
      <c r="D1501" s="17">
        <v>5.31619146792821E-2</v>
      </c>
      <c r="E1501" s="17">
        <v>2.7460413894865601E-2</v>
      </c>
      <c r="F1501" s="17">
        <v>3.5375302570751999E-2</v>
      </c>
      <c r="G1501" s="17">
        <v>3.1088418831391799E-2</v>
      </c>
      <c r="H1501" s="17">
        <v>0.319107590323573</v>
      </c>
      <c r="I1501" s="17">
        <v>3.1057226750625302E-3</v>
      </c>
      <c r="J1501" s="17">
        <v>3.7890081761704303E-2</v>
      </c>
      <c r="K1501" s="17">
        <v>8.8401273744799004E-4</v>
      </c>
      <c r="L1501" s="17">
        <v>0.116831825846637</v>
      </c>
      <c r="M1501" s="17">
        <v>9.4281336524440096E-2</v>
      </c>
      <c r="N1501" s="17">
        <v>5.3625945097010699E-2</v>
      </c>
      <c r="O1501" s="17">
        <v>1.99142603543368E-3</v>
      </c>
      <c r="P1501" s="17">
        <v>5.6157186937610098E-2</v>
      </c>
      <c r="Q1501" s="17">
        <v>2.9894001301938099E-2</v>
      </c>
      <c r="R1501" s="17">
        <v>0.17472390865342399</v>
      </c>
      <c r="S1501" s="17">
        <v>4.5535957216078102E-2</v>
      </c>
      <c r="T1501" s="17"/>
      <c r="U1501" s="17">
        <v>4.9980810997874998E-2</v>
      </c>
      <c r="V1501" s="17">
        <v>0.122831124913338</v>
      </c>
      <c r="W1501" s="17">
        <v>0.110272548221858</v>
      </c>
      <c r="X1501" s="17">
        <v>0.23251810180691099</v>
      </c>
      <c r="Y1501" s="17"/>
      <c r="Z1501" s="17">
        <v>5.7391073574579697E-2</v>
      </c>
      <c r="AA1501" s="17">
        <v>5.2622096743431303E-2</v>
      </c>
      <c r="AB1501" s="17">
        <v>0.10702986451605</v>
      </c>
      <c r="AC1501" s="17">
        <v>9.3589123289136905E-2</v>
      </c>
      <c r="AD1501" s="17">
        <v>2.85941422768567E-3</v>
      </c>
      <c r="AE1501" s="17">
        <v>0.13010947831362801</v>
      </c>
      <c r="AF1501" s="17">
        <v>0.106985416080516</v>
      </c>
      <c r="AG1501" s="17">
        <v>0.123496367798398</v>
      </c>
      <c r="AH1501" s="17">
        <v>6.0508317010799E-2</v>
      </c>
      <c r="AI1501" s="17">
        <v>0.20136412452007299</v>
      </c>
      <c r="AJ1501" s="17"/>
      <c r="AK1501" s="17">
        <v>7.6684312993545806E-2</v>
      </c>
      <c r="AL1501" s="17">
        <v>3.7022691847201999E-2</v>
      </c>
      <c r="AM1501" s="17">
        <v>0.10728722447938201</v>
      </c>
      <c r="AN1501" s="17">
        <v>3.35030690215537E-2</v>
      </c>
      <c r="AO1501" s="17">
        <v>6.9973673302390405E-2</v>
      </c>
      <c r="AP1501" s="17">
        <v>7.6524075919241902E-2</v>
      </c>
      <c r="AQ1501" s="17">
        <v>0.13656561457514699</v>
      </c>
      <c r="AR1501" s="17"/>
      <c r="AS1501" s="17">
        <v>0.13365036383083301</v>
      </c>
      <c r="AT1501" s="17">
        <v>3.5857514800572199E-2</v>
      </c>
      <c r="AU1501" s="17"/>
      <c r="AV1501" s="17">
        <v>0.17599741299588301</v>
      </c>
      <c r="AW1501" s="17">
        <v>0.15522525443615001</v>
      </c>
      <c r="AX1501" s="17">
        <v>9.9740984846180103E-2</v>
      </c>
      <c r="AY1501" s="17"/>
      <c r="AZ1501" s="17">
        <v>0.32525532481265301</v>
      </c>
      <c r="BA1501" s="17">
        <v>4.9902221505098002E-2</v>
      </c>
      <c r="BB1501" s="17"/>
      <c r="BC1501" s="17">
        <v>7.4750421723653704E-2</v>
      </c>
      <c r="BD1501" s="17">
        <v>5.4783647897712298E-2</v>
      </c>
      <c r="BE1501" s="17"/>
      <c r="BF1501" s="17">
        <v>6.1721159944970003E-2</v>
      </c>
      <c r="BG1501" s="17">
        <v>0.23251810180691099</v>
      </c>
      <c r="BH1501" s="17"/>
      <c r="BI1501" s="17">
        <v>0.19768398266312101</v>
      </c>
      <c r="BJ1501" s="17">
        <v>3.0751959693225001E-2</v>
      </c>
      <c r="BK1501" s="17"/>
      <c r="BL1501" s="17">
        <v>1.8547490919097E-2</v>
      </c>
      <c r="BM1501" s="17">
        <v>6.9050078758702199E-2</v>
      </c>
      <c r="BN1501" s="17">
        <v>0.116358228727638</v>
      </c>
      <c r="BO1501" s="17">
        <v>0.60247320034471297</v>
      </c>
    </row>
    <row r="1502" spans="2:67" x14ac:dyDescent="0.35">
      <c r="B1502" t="s">
        <v>690</v>
      </c>
      <c r="C1502" s="17">
        <v>0.27064715113125198</v>
      </c>
      <c r="D1502" s="17">
        <v>0.25863972679464198</v>
      </c>
      <c r="E1502" s="17">
        <v>0.41800318090133498</v>
      </c>
      <c r="F1502" s="17">
        <v>0.14017813683215399</v>
      </c>
      <c r="G1502" s="17">
        <v>0.14796889521346299</v>
      </c>
      <c r="H1502" s="17">
        <v>0.35690922518888402</v>
      </c>
      <c r="I1502" s="17">
        <v>0.391349770797637</v>
      </c>
      <c r="J1502" s="17">
        <v>0.31294105981864001</v>
      </c>
      <c r="K1502" s="17">
        <v>1.7680254748959801E-3</v>
      </c>
      <c r="L1502" s="17">
        <v>0.31097314667375198</v>
      </c>
      <c r="M1502" s="17">
        <v>0.17916759565585499</v>
      </c>
      <c r="N1502" s="17">
        <v>0.35378029536425298</v>
      </c>
      <c r="O1502" s="17">
        <v>0.49850643047342502</v>
      </c>
      <c r="P1502" s="17">
        <v>3.3039006340454397E-2</v>
      </c>
      <c r="Q1502" s="17">
        <v>0.46070581078605599</v>
      </c>
      <c r="R1502" s="17">
        <v>0.219134164037327</v>
      </c>
      <c r="S1502" s="17">
        <v>0.31161608782460898</v>
      </c>
      <c r="T1502" s="17"/>
      <c r="U1502" s="17">
        <v>0.260068199370319</v>
      </c>
      <c r="V1502" s="17">
        <v>0.32623125823182197</v>
      </c>
      <c r="W1502" s="17">
        <v>0.28417561522176699</v>
      </c>
      <c r="X1502" s="17">
        <v>0.41813803544818601</v>
      </c>
      <c r="Y1502" s="17"/>
      <c r="Z1502" s="17">
        <v>0.204918984913219</v>
      </c>
      <c r="AA1502" s="17">
        <v>0.35676368297431099</v>
      </c>
      <c r="AB1502" s="17">
        <v>0.19573902186710199</v>
      </c>
      <c r="AC1502" s="17">
        <v>0.35094670372769998</v>
      </c>
      <c r="AD1502" s="17">
        <v>0.39759498852064201</v>
      </c>
      <c r="AE1502" s="17">
        <v>0.200106260256948</v>
      </c>
      <c r="AF1502" s="17">
        <v>0.26857019068896198</v>
      </c>
      <c r="AG1502" s="17">
        <v>0.60967489510044703</v>
      </c>
      <c r="AH1502" s="17">
        <v>0.44660593236690999</v>
      </c>
      <c r="AI1502" s="17">
        <v>0.32058040990721798</v>
      </c>
      <c r="AJ1502" s="17"/>
      <c r="AK1502" s="17">
        <v>0.261302471351049</v>
      </c>
      <c r="AL1502" s="17">
        <v>0.35987900616065299</v>
      </c>
      <c r="AM1502" s="17">
        <v>0.44244893251754402</v>
      </c>
      <c r="AN1502" s="17">
        <v>0.168078558186736</v>
      </c>
      <c r="AO1502" s="17">
        <v>0.38767272316413998</v>
      </c>
      <c r="AP1502" s="17">
        <v>0.33945518803118702</v>
      </c>
      <c r="AQ1502" s="17">
        <v>0.30406036496287803</v>
      </c>
      <c r="AR1502" s="17"/>
      <c r="AS1502" s="17">
        <v>0.42921169205054499</v>
      </c>
      <c r="AT1502" s="17">
        <v>0.211586835458975</v>
      </c>
      <c r="AU1502" s="17"/>
      <c r="AV1502" s="17">
        <v>0.303792533701297</v>
      </c>
      <c r="AW1502" s="17">
        <v>0.54698588932438597</v>
      </c>
      <c r="AX1502" s="17">
        <v>0.43278704949905</v>
      </c>
      <c r="AY1502" s="17"/>
      <c r="AZ1502" s="17">
        <v>0.40902642629868402</v>
      </c>
      <c r="BA1502" s="17">
        <v>0.26406933031933899</v>
      </c>
      <c r="BB1502" s="17"/>
      <c r="BC1502" s="17">
        <v>0.27573794246559302</v>
      </c>
      <c r="BD1502" s="17">
        <v>0.26750964573095698</v>
      </c>
      <c r="BE1502" s="17"/>
      <c r="BF1502" s="17">
        <v>0.27006111464939703</v>
      </c>
      <c r="BG1502" s="17">
        <v>0.41813803544818601</v>
      </c>
      <c r="BH1502" s="17"/>
      <c r="BI1502" s="17">
        <v>0.37591016799875598</v>
      </c>
      <c r="BJ1502" s="17">
        <v>0.24602492073336699</v>
      </c>
      <c r="BK1502" s="17"/>
      <c r="BL1502" s="17">
        <v>0.174807631586262</v>
      </c>
      <c r="BM1502" s="17">
        <v>0.31467567013278702</v>
      </c>
      <c r="BN1502" s="17">
        <v>0.49189146072018802</v>
      </c>
      <c r="BO1502" s="17">
        <v>4.5446166461841998E-2</v>
      </c>
    </row>
    <row r="1503" spans="2:67" x14ac:dyDescent="0.35">
      <c r="B1503" t="s">
        <v>691</v>
      </c>
      <c r="C1503" s="17">
        <v>0.34008671248315803</v>
      </c>
      <c r="D1503" s="17">
        <v>0.37900087483158901</v>
      </c>
      <c r="E1503" s="17">
        <v>0.32544658002576898</v>
      </c>
      <c r="F1503" s="17">
        <v>0.39858955697292803</v>
      </c>
      <c r="G1503" s="17">
        <v>0.37693290352131997</v>
      </c>
      <c r="H1503" s="17">
        <v>2.4377970819849299E-3</v>
      </c>
      <c r="I1503" s="17">
        <v>0.124182863305882</v>
      </c>
      <c r="J1503" s="17">
        <v>0.33991366199448703</v>
      </c>
      <c r="K1503" s="17">
        <v>8.8401273744799004E-4</v>
      </c>
      <c r="L1503" s="17">
        <v>0.20735708663810001</v>
      </c>
      <c r="M1503" s="17">
        <v>0.38818656601409202</v>
      </c>
      <c r="N1503" s="17">
        <v>0.31652480747544798</v>
      </c>
      <c r="O1503" s="17">
        <v>1.74314231559984E-2</v>
      </c>
      <c r="P1503" s="17">
        <v>0.78447753813838805</v>
      </c>
      <c r="Q1503" s="17">
        <v>0.307758480329833</v>
      </c>
      <c r="R1503" s="17">
        <v>0.26132817242432099</v>
      </c>
      <c r="S1503" s="17">
        <v>0.19030547151444799</v>
      </c>
      <c r="T1503" s="17"/>
      <c r="U1503" s="17">
        <v>0.34588805482986701</v>
      </c>
      <c r="V1503" s="17">
        <v>0.29713698389215798</v>
      </c>
      <c r="W1503" s="17">
        <v>0.41755931763147303</v>
      </c>
      <c r="X1503" s="17">
        <v>0.241308186970353</v>
      </c>
      <c r="Y1503" s="17"/>
      <c r="Z1503" s="17">
        <v>0.35746962029377</v>
      </c>
      <c r="AA1503" s="17">
        <v>0.29722146670421401</v>
      </c>
      <c r="AB1503" s="17">
        <v>0.47615750299723503</v>
      </c>
      <c r="AC1503" s="17">
        <v>0.21072892597285101</v>
      </c>
      <c r="AD1503" s="17">
        <v>0.38377892578353401</v>
      </c>
      <c r="AE1503" s="17">
        <v>0.44412476294777897</v>
      </c>
      <c r="AF1503" s="17">
        <v>0.43293752029032301</v>
      </c>
      <c r="AG1503" s="17">
        <v>0.18359855434297601</v>
      </c>
      <c r="AH1503" s="17">
        <v>0.41698951726518402</v>
      </c>
      <c r="AI1503" s="17">
        <v>0.21337331020529099</v>
      </c>
      <c r="AJ1503" s="17"/>
      <c r="AK1503" s="17">
        <v>0.34149143729606102</v>
      </c>
      <c r="AL1503" s="17">
        <v>0.30695033331923499</v>
      </c>
      <c r="AM1503" s="17">
        <v>0.17954299036016</v>
      </c>
      <c r="AN1503" s="17">
        <v>0.44516629903467497</v>
      </c>
      <c r="AO1503" s="17">
        <v>0.29670560783919098</v>
      </c>
      <c r="AP1503" s="17">
        <v>0.30999383111735201</v>
      </c>
      <c r="AQ1503" s="17">
        <v>0.20045513479736199</v>
      </c>
      <c r="AR1503" s="17"/>
      <c r="AS1503" s="17">
        <v>0.30457778906268301</v>
      </c>
      <c r="AT1503" s="17">
        <v>0.35331267217274198</v>
      </c>
      <c r="AU1503" s="17"/>
      <c r="AV1503" s="17">
        <v>0.39842795845519302</v>
      </c>
      <c r="AW1503" s="17">
        <v>0.20506197585247901</v>
      </c>
      <c r="AX1503" s="17">
        <v>0.32286499377829397</v>
      </c>
      <c r="AY1503" s="17"/>
      <c r="AZ1503" s="17">
        <v>0.14680982254991001</v>
      </c>
      <c r="BA1503" s="17">
        <v>0.34927407632450302</v>
      </c>
      <c r="BB1503" s="17"/>
      <c r="BC1503" s="17">
        <v>0.30940228772829098</v>
      </c>
      <c r="BD1503" s="17">
        <v>0.358997829056317</v>
      </c>
      <c r="BE1503" s="17"/>
      <c r="BF1503" s="17">
        <v>0.340479196532884</v>
      </c>
      <c r="BG1503" s="17">
        <v>0.241308186970353</v>
      </c>
      <c r="BH1503" s="17"/>
      <c r="BI1503" s="17">
        <v>0.228250509829791</v>
      </c>
      <c r="BJ1503" s="17">
        <v>0.36624648664222298</v>
      </c>
      <c r="BK1503" s="17"/>
      <c r="BL1503" s="17">
        <v>0.33147499641321898</v>
      </c>
      <c r="BM1503" s="17">
        <v>0.35715780941661901</v>
      </c>
      <c r="BN1503" s="17">
        <v>0.33223313098846402</v>
      </c>
      <c r="BO1503" s="17">
        <v>0.221018670721462</v>
      </c>
    </row>
    <row r="1504" spans="2:67" x14ac:dyDescent="0.35">
      <c r="B1504" t="s">
        <v>692</v>
      </c>
      <c r="C1504" s="17">
        <v>0.16596130795338701</v>
      </c>
      <c r="D1504" s="17">
        <v>0.10413028751685401</v>
      </c>
      <c r="E1504" s="17">
        <v>0.179379223694837</v>
      </c>
      <c r="F1504" s="17">
        <v>0.249772235541773</v>
      </c>
      <c r="G1504" s="17">
        <v>0.28751351864788699</v>
      </c>
      <c r="H1504" s="17">
        <v>2.4377970819849299E-3</v>
      </c>
      <c r="I1504" s="17">
        <v>0.162615614954389</v>
      </c>
      <c r="J1504" s="17">
        <v>0.15092452215942201</v>
      </c>
      <c r="K1504" s="17">
        <v>0.97081613506558395</v>
      </c>
      <c r="L1504" s="17">
        <v>0.10234947314533099</v>
      </c>
      <c r="M1504" s="17">
        <v>0.16885237643641099</v>
      </c>
      <c r="N1504" s="17">
        <v>0.22955053851287699</v>
      </c>
      <c r="O1504" s="17">
        <v>0.48107500731742597</v>
      </c>
      <c r="P1504" s="17">
        <v>3.3069419144329299E-3</v>
      </c>
      <c r="Q1504" s="17">
        <v>9.9329666450004794E-2</v>
      </c>
      <c r="R1504" s="17">
        <v>5.3443339955226298E-4</v>
      </c>
      <c r="S1504" s="17">
        <v>0.149559685139489</v>
      </c>
      <c r="T1504" s="17"/>
      <c r="U1504" s="17">
        <v>0.171512789088971</v>
      </c>
      <c r="V1504" s="17">
        <v>0.14855387856014199</v>
      </c>
      <c r="W1504" s="17">
        <v>8.7081663069193793E-2</v>
      </c>
      <c r="X1504" s="17">
        <v>5.9813035250261E-2</v>
      </c>
      <c r="Y1504" s="17"/>
      <c r="Z1504" s="17">
        <v>0.201342563932941</v>
      </c>
      <c r="AA1504" s="17">
        <v>0.171701648045824</v>
      </c>
      <c r="AB1504" s="17">
        <v>0.13060443383867701</v>
      </c>
      <c r="AC1504" s="17">
        <v>0.18804528701067</v>
      </c>
      <c r="AD1504" s="17">
        <v>0.12949403245288901</v>
      </c>
      <c r="AE1504" s="17">
        <v>5.0090119319433801E-2</v>
      </c>
      <c r="AF1504" s="17">
        <v>0.101071846189919</v>
      </c>
      <c r="AG1504" s="17">
        <v>5.9104400053408203E-2</v>
      </c>
      <c r="AH1504" s="17">
        <v>5.2967117272862997E-2</v>
      </c>
      <c r="AI1504" s="17">
        <v>7.56394665248947E-2</v>
      </c>
      <c r="AJ1504" s="17"/>
      <c r="AK1504" s="17">
        <v>0.13765037055816001</v>
      </c>
      <c r="AL1504" s="17">
        <v>0.248473792168624</v>
      </c>
      <c r="AM1504" s="17">
        <v>6.3327093154852895E-2</v>
      </c>
      <c r="AN1504" s="17">
        <v>0.16985014382855301</v>
      </c>
      <c r="AO1504" s="17">
        <v>0.13381158335360899</v>
      </c>
      <c r="AP1504" s="17">
        <v>0.135929843580923</v>
      </c>
      <c r="AQ1504" s="17">
        <v>0.21305960387327599</v>
      </c>
      <c r="AR1504" s="17"/>
      <c r="AS1504" s="17">
        <v>0.107953167804152</v>
      </c>
      <c r="AT1504" s="17">
        <v>0.18756751983980999</v>
      </c>
      <c r="AU1504" s="17"/>
      <c r="AV1504" s="17">
        <v>9.3206394657139396E-2</v>
      </c>
      <c r="AW1504" s="17">
        <v>9.2603194945073505E-2</v>
      </c>
      <c r="AX1504" s="17">
        <v>0.103721900165805</v>
      </c>
      <c r="AY1504" s="17"/>
      <c r="AZ1504" s="17">
        <v>7.3440561785154401E-2</v>
      </c>
      <c r="BA1504" s="17">
        <v>0.17035925619341699</v>
      </c>
      <c r="BB1504" s="17"/>
      <c r="BC1504" s="17">
        <v>0.17735292176824299</v>
      </c>
      <c r="BD1504" s="17">
        <v>0.158940542906294</v>
      </c>
      <c r="BE1504" s="17"/>
      <c r="BF1504" s="17">
        <v>0.16638307476682801</v>
      </c>
      <c r="BG1504" s="17">
        <v>5.9813035250261E-2</v>
      </c>
      <c r="BH1504" s="17"/>
      <c r="BI1504" s="17">
        <v>0.13641609807381899</v>
      </c>
      <c r="BJ1504" s="17">
        <v>0.17287227237809399</v>
      </c>
      <c r="BK1504" s="17"/>
      <c r="BL1504" s="17">
        <v>0.19599708341136099</v>
      </c>
      <c r="BM1504" s="17">
        <v>0.17249757077459299</v>
      </c>
      <c r="BN1504" s="17">
        <v>5.6198886728798199E-2</v>
      </c>
      <c r="BO1504" s="17">
        <v>0.13106196247198301</v>
      </c>
    </row>
    <row r="1505" spans="2:67" x14ac:dyDescent="0.35">
      <c r="B1505" t="s">
        <v>693</v>
      </c>
      <c r="C1505" s="17">
        <v>8.5375915238167094E-2</v>
      </c>
      <c r="D1505" s="17">
        <v>6.6174807044745806E-2</v>
      </c>
      <c r="E1505" s="17">
        <v>4.9509303028071799E-2</v>
      </c>
      <c r="F1505" s="17">
        <v>0.17608476808239301</v>
      </c>
      <c r="G1505" s="17">
        <v>0.12587569180795899</v>
      </c>
      <c r="H1505" s="17">
        <v>0.319107590323573</v>
      </c>
      <c r="I1505" s="17">
        <v>9.6317610208998903E-3</v>
      </c>
      <c r="J1505" s="17">
        <v>0.118768476828758</v>
      </c>
      <c r="K1505" s="17">
        <v>1.2823906992311999E-2</v>
      </c>
      <c r="L1505" s="17">
        <v>0.149073970050772</v>
      </c>
      <c r="M1505" s="17">
        <v>7.0349577100035296E-2</v>
      </c>
      <c r="N1505" s="17">
        <v>1.60018376167749E-3</v>
      </c>
      <c r="O1505" s="17">
        <v>0</v>
      </c>
      <c r="P1505" s="17">
        <v>0</v>
      </c>
      <c r="Q1505" s="17">
        <v>2.9823746821632498E-3</v>
      </c>
      <c r="R1505" s="17">
        <v>0.34427932148537599</v>
      </c>
      <c r="S1505" s="17">
        <v>0.14925077086791599</v>
      </c>
      <c r="T1505" s="17"/>
      <c r="U1505" s="17">
        <v>9.2845719155869005E-2</v>
      </c>
      <c r="V1505" s="17">
        <v>4.7914494077087498E-2</v>
      </c>
      <c r="W1505" s="17">
        <v>5.6536170479621999E-2</v>
      </c>
      <c r="X1505" s="17">
        <v>2.29709792422166E-2</v>
      </c>
      <c r="Y1505" s="17"/>
      <c r="Z1505" s="17">
        <v>0.123387591841254</v>
      </c>
      <c r="AA1505" s="17">
        <v>7.7600016415734899E-2</v>
      </c>
      <c r="AB1505" s="17">
        <v>0</v>
      </c>
      <c r="AC1505" s="17">
        <v>9.5899679550984804E-5</v>
      </c>
      <c r="AD1505" s="17">
        <v>5.1386232685540198E-2</v>
      </c>
      <c r="AE1505" s="17">
        <v>7.5655268231204997E-2</v>
      </c>
      <c r="AF1505" s="17">
        <v>1.26020521905184E-2</v>
      </c>
      <c r="AG1505" s="17">
        <v>2.41257827047704E-2</v>
      </c>
      <c r="AH1505" s="17">
        <v>1.10987244861407E-2</v>
      </c>
      <c r="AI1505" s="17">
        <v>0.13863074779842099</v>
      </c>
      <c r="AJ1505" s="17"/>
      <c r="AK1505" s="17">
        <v>0.103244892559624</v>
      </c>
      <c r="AL1505" s="17">
        <v>3.79111052780882E-3</v>
      </c>
      <c r="AM1505" s="17">
        <v>0.12342537602174</v>
      </c>
      <c r="AN1505" s="17">
        <v>0.11276314890167299</v>
      </c>
      <c r="AO1505" s="17">
        <v>9.7111328022257901E-2</v>
      </c>
      <c r="AP1505" s="17">
        <v>4.5323176888643199E-3</v>
      </c>
      <c r="AQ1505" s="17">
        <v>0.11031480279795999</v>
      </c>
      <c r="AR1505" s="17"/>
      <c r="AS1505" s="17">
        <v>3.5979345945128102E-3</v>
      </c>
      <c r="AT1505" s="17">
        <v>0.115835646801442</v>
      </c>
      <c r="AU1505" s="17"/>
      <c r="AV1505" s="17">
        <v>8.5063965910528897E-5</v>
      </c>
      <c r="AW1505" s="17">
        <v>0</v>
      </c>
      <c r="AX1505" s="17">
        <v>9.1510162564352997E-3</v>
      </c>
      <c r="AY1505" s="17"/>
      <c r="AZ1505" s="17">
        <v>0</v>
      </c>
      <c r="BA1505" s="17">
        <v>8.9434235903673207E-2</v>
      </c>
      <c r="BB1505" s="17"/>
      <c r="BC1505" s="17">
        <v>9.2066338075416906E-2</v>
      </c>
      <c r="BD1505" s="17">
        <v>8.12525410113491E-2</v>
      </c>
      <c r="BE1505" s="17"/>
      <c r="BF1505" s="17">
        <v>8.5623873403926395E-2</v>
      </c>
      <c r="BG1505" s="17">
        <v>2.29709792422166E-2</v>
      </c>
      <c r="BH1505" s="17"/>
      <c r="BI1505" s="17">
        <v>3.2632423448027803E-2</v>
      </c>
      <c r="BJ1505" s="17">
        <v>9.7713224632219597E-2</v>
      </c>
      <c r="BK1505" s="17"/>
      <c r="BL1505" s="17">
        <v>0.14443854568262501</v>
      </c>
      <c r="BM1505" s="17">
        <v>4.9815558717814297E-2</v>
      </c>
      <c r="BN1505" s="17">
        <v>3.12758913940782E-3</v>
      </c>
      <c r="BO1505" s="17">
        <v>0</v>
      </c>
    </row>
    <row r="1506" spans="2:67" x14ac:dyDescent="0.35">
      <c r="B1506" t="s">
        <v>83</v>
      </c>
      <c r="C1506" s="17">
        <v>7.55317988979049E-2</v>
      </c>
      <c r="D1506" s="17">
        <v>0.13889238913288701</v>
      </c>
      <c r="E1506" s="17">
        <v>2.0129845512104999E-4</v>
      </c>
      <c r="F1506" s="17">
        <v>0</v>
      </c>
      <c r="G1506" s="17">
        <v>3.0620571977978302E-2</v>
      </c>
      <c r="H1506" s="17">
        <v>0</v>
      </c>
      <c r="I1506" s="17">
        <v>0.30911426724613</v>
      </c>
      <c r="J1506" s="17">
        <v>3.9562197436987703E-2</v>
      </c>
      <c r="K1506" s="17">
        <v>1.2823906992311999E-2</v>
      </c>
      <c r="L1506" s="17">
        <v>0.11341449764540799</v>
      </c>
      <c r="M1506" s="17">
        <v>9.9162548269167497E-2</v>
      </c>
      <c r="N1506" s="17">
        <v>4.4918229788733402E-2</v>
      </c>
      <c r="O1506" s="17">
        <v>9.9571301771683805E-4</v>
      </c>
      <c r="P1506" s="17">
        <v>0.123019326669114</v>
      </c>
      <c r="Q1506" s="17">
        <v>9.9329666450004794E-2</v>
      </c>
      <c r="R1506" s="17">
        <v>0</v>
      </c>
      <c r="S1506" s="17">
        <v>0.15373202743746101</v>
      </c>
      <c r="T1506" s="17"/>
      <c r="U1506" s="17">
        <v>7.9704426557098307E-2</v>
      </c>
      <c r="V1506" s="17">
        <v>5.7332260325453299E-2</v>
      </c>
      <c r="W1506" s="17">
        <v>4.4374685376086298E-2</v>
      </c>
      <c r="X1506" s="17">
        <v>2.5251661282072301E-2</v>
      </c>
      <c r="Y1506" s="17"/>
      <c r="Z1506" s="17">
        <v>5.5490165444236697E-2</v>
      </c>
      <c r="AA1506" s="17">
        <v>4.4091089116485301E-2</v>
      </c>
      <c r="AB1506" s="17">
        <v>9.0469176780936106E-2</v>
      </c>
      <c r="AC1506" s="17">
        <v>0.15659406032009099</v>
      </c>
      <c r="AD1506" s="17">
        <v>3.4886406329709303E-2</v>
      </c>
      <c r="AE1506" s="17">
        <v>9.9914110931006397E-2</v>
      </c>
      <c r="AF1506" s="17">
        <v>7.7832974559761403E-2</v>
      </c>
      <c r="AG1506" s="17">
        <v>0</v>
      </c>
      <c r="AH1506" s="17">
        <v>1.1830391598103099E-2</v>
      </c>
      <c r="AI1506" s="17">
        <v>5.0411941044101301E-2</v>
      </c>
      <c r="AJ1506" s="17"/>
      <c r="AK1506" s="17">
        <v>7.9626515241560003E-2</v>
      </c>
      <c r="AL1506" s="17">
        <v>4.3883065976476301E-2</v>
      </c>
      <c r="AM1506" s="17">
        <v>8.3968383466321003E-2</v>
      </c>
      <c r="AN1506" s="17">
        <v>7.0638781026809594E-2</v>
      </c>
      <c r="AO1506" s="17">
        <v>1.47250843184115E-2</v>
      </c>
      <c r="AP1506" s="17">
        <v>0.13356474366243101</v>
      </c>
      <c r="AQ1506" s="17">
        <v>3.5544478993377003E-2</v>
      </c>
      <c r="AR1506" s="17"/>
      <c r="AS1506" s="17">
        <v>2.1009052657274301E-2</v>
      </c>
      <c r="AT1506" s="17">
        <v>9.5839810926458602E-2</v>
      </c>
      <c r="AU1506" s="17"/>
      <c r="AV1506" s="17">
        <v>2.8490636224576898E-2</v>
      </c>
      <c r="AW1506" s="17">
        <v>1.2368544191122E-4</v>
      </c>
      <c r="AX1506" s="17">
        <v>3.17340554542348E-2</v>
      </c>
      <c r="AY1506" s="17"/>
      <c r="AZ1506" s="17">
        <v>4.5467864553599101E-2</v>
      </c>
      <c r="BA1506" s="17">
        <v>7.6960879753970104E-2</v>
      </c>
      <c r="BB1506" s="17"/>
      <c r="BC1506" s="17">
        <v>7.0690088238803503E-2</v>
      </c>
      <c r="BD1506" s="17">
        <v>7.8515793397369901E-2</v>
      </c>
      <c r="BE1506" s="17"/>
      <c r="BF1506" s="17">
        <v>7.5731580701994206E-2</v>
      </c>
      <c r="BG1506" s="17">
        <v>2.5251661282072301E-2</v>
      </c>
      <c r="BH1506" s="17"/>
      <c r="BI1506" s="17">
        <v>2.9106817986484498E-2</v>
      </c>
      <c r="BJ1506" s="17">
        <v>8.6391135920871095E-2</v>
      </c>
      <c r="BK1506" s="17"/>
      <c r="BL1506" s="17">
        <v>0.13473425198743699</v>
      </c>
      <c r="BM1506" s="17">
        <v>3.6803312199484198E-2</v>
      </c>
      <c r="BN1506" s="17">
        <v>1.90703695503425E-4</v>
      </c>
      <c r="BO1506" s="17">
        <v>0</v>
      </c>
    </row>
    <row r="1507" spans="2:67" x14ac:dyDescent="0.35">
      <c r="C1507" s="17"/>
      <c r="D1507" s="17"/>
      <c r="E1507" s="17"/>
      <c r="F1507" s="17"/>
      <c r="G1507" s="17"/>
      <c r="H1507" s="17"/>
      <c r="I1507" s="17"/>
      <c r="J1507" s="17"/>
      <c r="K1507" s="17"/>
      <c r="L1507" s="17"/>
      <c r="M1507" s="17"/>
      <c r="N1507" s="17"/>
      <c r="O1507" s="17"/>
      <c r="P1507" s="17"/>
      <c r="Q1507" s="17"/>
      <c r="R1507" s="17"/>
      <c r="S1507" s="17"/>
      <c r="T1507" s="17"/>
      <c r="U1507" s="17"/>
      <c r="V1507" s="17"/>
      <c r="W1507" s="17"/>
      <c r="X1507" s="17"/>
      <c r="Y1507" s="17"/>
      <c r="Z1507" s="17"/>
      <c r="AA1507" s="17"/>
      <c r="AB1507" s="17"/>
      <c r="AC1507" s="17"/>
      <c r="AD1507" s="17"/>
      <c r="AE1507" s="17"/>
      <c r="AF1507" s="17"/>
      <c r="AG1507" s="17"/>
      <c r="AH1507" s="17"/>
      <c r="AI1507" s="17"/>
      <c r="AJ1507" s="17"/>
      <c r="AK1507" s="17"/>
      <c r="AL1507" s="17"/>
      <c r="AM1507" s="17"/>
      <c r="AN1507" s="17"/>
      <c r="AO1507" s="17"/>
      <c r="AP1507" s="17"/>
      <c r="AQ1507" s="17"/>
      <c r="AR1507" s="17"/>
      <c r="AS1507" s="17"/>
      <c r="AT1507" s="17"/>
      <c r="AU1507" s="17"/>
      <c r="AV1507" s="17"/>
      <c r="AW1507" s="17"/>
      <c r="AX1507" s="17"/>
      <c r="AY1507" s="17"/>
      <c r="AZ1507" s="17"/>
      <c r="BA1507" s="17"/>
      <c r="BB1507" s="17"/>
      <c r="BC1507" s="17"/>
      <c r="BD1507" s="17"/>
      <c r="BE1507" s="17"/>
      <c r="BF1507" s="17"/>
      <c r="BG1507" s="17"/>
      <c r="BH1507" s="17"/>
      <c r="BI1507" s="17"/>
      <c r="BJ1507" s="17"/>
      <c r="BK1507" s="17"/>
      <c r="BL1507" s="17"/>
      <c r="BM1507" s="17"/>
      <c r="BN1507" s="17"/>
      <c r="BO1507" s="17"/>
    </row>
    <row r="1508" spans="2:67" x14ac:dyDescent="0.35">
      <c r="B1508" s="6" t="s">
        <v>698</v>
      </c>
      <c r="C1508" s="17"/>
      <c r="D1508" s="17"/>
      <c r="E1508" s="17"/>
      <c r="F1508" s="17"/>
      <c r="G1508" s="17"/>
      <c r="H1508" s="17"/>
      <c r="I1508" s="17"/>
      <c r="J1508" s="17"/>
      <c r="K1508" s="17"/>
      <c r="L1508" s="17"/>
      <c r="M1508" s="17"/>
      <c r="N1508" s="17"/>
      <c r="O1508" s="17"/>
      <c r="P1508" s="17"/>
      <c r="Q1508" s="17"/>
      <c r="R1508" s="17"/>
      <c r="S1508" s="17"/>
      <c r="T1508" s="17"/>
      <c r="U1508" s="17"/>
      <c r="V1508" s="17"/>
      <c r="W1508" s="17"/>
      <c r="X1508" s="17"/>
      <c r="Y1508" s="17"/>
      <c r="Z1508" s="17"/>
      <c r="AA1508" s="17"/>
      <c r="AB1508" s="17"/>
      <c r="AC1508" s="17"/>
      <c r="AD1508" s="17"/>
      <c r="AE1508" s="17"/>
      <c r="AF1508" s="17"/>
      <c r="AG1508" s="17"/>
      <c r="AH1508" s="17"/>
      <c r="AI1508" s="17"/>
      <c r="AJ1508" s="17"/>
      <c r="AK1508" s="17"/>
      <c r="AL1508" s="17"/>
      <c r="AM1508" s="17"/>
      <c r="AN1508" s="17"/>
      <c r="AO1508" s="17"/>
      <c r="AP1508" s="17"/>
      <c r="AQ1508" s="17"/>
      <c r="AR1508" s="17"/>
      <c r="AS1508" s="17"/>
      <c r="AT1508" s="17"/>
      <c r="AU1508" s="17"/>
      <c r="AV1508" s="17"/>
      <c r="AW1508" s="17"/>
      <c r="AX1508" s="17"/>
      <c r="AY1508" s="17"/>
      <c r="AZ1508" s="17"/>
      <c r="BA1508" s="17"/>
      <c r="BB1508" s="17"/>
      <c r="BC1508" s="17"/>
      <c r="BD1508" s="17"/>
      <c r="BE1508" s="17"/>
      <c r="BF1508" s="17"/>
      <c r="BG1508" s="17"/>
      <c r="BH1508" s="17"/>
      <c r="BI1508" s="17"/>
      <c r="BJ1508" s="17"/>
      <c r="BK1508" s="17"/>
      <c r="BL1508" s="17"/>
      <c r="BM1508" s="17"/>
      <c r="BN1508" s="17"/>
      <c r="BO1508" s="17"/>
    </row>
    <row r="1509" spans="2:67" x14ac:dyDescent="0.35">
      <c r="B1509" s="24" t="s">
        <v>85</v>
      </c>
      <c r="C1509" s="17"/>
      <c r="D1509" s="17"/>
      <c r="E1509" s="17"/>
      <c r="F1509" s="17"/>
      <c r="G1509" s="17"/>
      <c r="H1509" s="17"/>
      <c r="I1509" s="17"/>
      <c r="J1509" s="17"/>
      <c r="K1509" s="17"/>
      <c r="L1509" s="17"/>
      <c r="M1509" s="17"/>
      <c r="N1509" s="17"/>
      <c r="O1509" s="17"/>
      <c r="P1509" s="17"/>
      <c r="Q1509" s="17"/>
      <c r="R1509" s="17"/>
      <c r="S1509" s="17"/>
      <c r="T1509" s="17"/>
      <c r="U1509" s="17"/>
      <c r="V1509" s="17"/>
      <c r="W1509" s="17"/>
      <c r="X1509" s="17"/>
      <c r="Y1509" s="17"/>
      <c r="Z1509" s="17"/>
      <c r="AA1509" s="17"/>
      <c r="AB1509" s="17"/>
      <c r="AC1509" s="17"/>
      <c r="AD1509" s="17"/>
      <c r="AE1509" s="17"/>
      <c r="AF1509" s="17"/>
      <c r="AG1509" s="17"/>
      <c r="AH1509" s="17"/>
      <c r="AI1509" s="17"/>
      <c r="AJ1509" s="17"/>
      <c r="AK1509" s="17"/>
      <c r="AL1509" s="17"/>
      <c r="AM1509" s="17"/>
      <c r="AN1509" s="17"/>
      <c r="AO1509" s="17"/>
      <c r="AP1509" s="17"/>
      <c r="AQ1509" s="17"/>
      <c r="AR1509" s="17"/>
      <c r="AS1509" s="17"/>
      <c r="AT1509" s="17"/>
      <c r="AU1509" s="17"/>
      <c r="AV1509" s="17"/>
      <c r="AW1509" s="17"/>
      <c r="AX1509" s="17"/>
      <c r="AY1509" s="17"/>
      <c r="AZ1509" s="17"/>
      <c r="BA1509" s="17"/>
      <c r="BB1509" s="17"/>
      <c r="BC1509" s="17"/>
      <c r="BD1509" s="17"/>
      <c r="BE1509" s="17"/>
      <c r="BF1509" s="17"/>
      <c r="BG1509" s="17"/>
      <c r="BH1509" s="17"/>
      <c r="BI1509" s="17"/>
      <c r="BJ1509" s="17"/>
      <c r="BK1509" s="17"/>
      <c r="BL1509" s="17"/>
      <c r="BM1509" s="17"/>
      <c r="BN1509" s="17"/>
      <c r="BO1509" s="17"/>
    </row>
    <row r="1510" spans="2:67" x14ac:dyDescent="0.35">
      <c r="B1510" t="s">
        <v>689</v>
      </c>
      <c r="C1510" s="17">
        <v>3.6671280978214899E-2</v>
      </c>
      <c r="D1510" s="17">
        <v>2.3024272196945101E-2</v>
      </c>
      <c r="E1510" s="17">
        <v>4.98615753245336E-2</v>
      </c>
      <c r="F1510" s="17">
        <v>9.2847944005592306E-2</v>
      </c>
      <c r="G1510" s="17">
        <v>2.33923426706753E-4</v>
      </c>
      <c r="H1510" s="17">
        <v>0</v>
      </c>
      <c r="I1510" s="17">
        <v>1.8634336050375199E-3</v>
      </c>
      <c r="J1510" s="17">
        <v>3.3671438956219199E-2</v>
      </c>
      <c r="K1510" s="17">
        <v>0</v>
      </c>
      <c r="L1510" s="17">
        <v>8.1262586130726507E-3</v>
      </c>
      <c r="M1510" s="17">
        <v>4.3684962985537298E-2</v>
      </c>
      <c r="N1510" s="17">
        <v>3.3106757803026002E-3</v>
      </c>
      <c r="O1510" s="17">
        <v>0</v>
      </c>
      <c r="P1510" s="17">
        <v>2.6825806763784599E-2</v>
      </c>
      <c r="Q1510" s="17">
        <v>0</v>
      </c>
      <c r="R1510" s="17">
        <v>0.17213966074268799</v>
      </c>
      <c r="S1510" s="17">
        <v>3.0891427157303801E-4</v>
      </c>
      <c r="T1510" s="17"/>
      <c r="U1510" s="17">
        <v>3.2940359419301297E-2</v>
      </c>
      <c r="V1510" s="17">
        <v>5.0951783373332497E-2</v>
      </c>
      <c r="W1510" s="17">
        <v>6.4443829834101796E-2</v>
      </c>
      <c r="X1510" s="17">
        <v>0.15384829510136699</v>
      </c>
      <c r="Y1510" s="17"/>
      <c r="Z1510" s="17">
        <v>3.1842661936606002E-2</v>
      </c>
      <c r="AA1510" s="17">
        <v>4.4702498730971901E-2</v>
      </c>
      <c r="AB1510" s="17">
        <v>1.8873974992421501E-2</v>
      </c>
      <c r="AC1510" s="17">
        <v>4.3245372584228198E-2</v>
      </c>
      <c r="AD1510" s="17">
        <v>1.8381410814588099E-3</v>
      </c>
      <c r="AE1510" s="17">
        <v>8.6439554784207201E-2</v>
      </c>
      <c r="AF1510" s="17">
        <v>0.23803264673170799</v>
      </c>
      <c r="AG1510" s="17">
        <v>1.7613679794331E-2</v>
      </c>
      <c r="AH1510" s="17">
        <v>4.5316329434343598E-2</v>
      </c>
      <c r="AI1510" s="17">
        <v>0.10489381580965999</v>
      </c>
      <c r="AJ1510" s="17"/>
      <c r="AK1510" s="17">
        <v>2.34109665380694E-2</v>
      </c>
      <c r="AL1510" s="17">
        <v>1.12721850641037E-2</v>
      </c>
      <c r="AM1510" s="17">
        <v>0.10772325571234501</v>
      </c>
      <c r="AN1510" s="17">
        <v>1.7675987624328902E-2</v>
      </c>
      <c r="AO1510" s="17">
        <v>9.0553960485557403E-2</v>
      </c>
      <c r="AP1510" s="17">
        <v>0.118703836348539</v>
      </c>
      <c r="AQ1510" s="17">
        <v>2.4996518703058999E-2</v>
      </c>
      <c r="AR1510" s="17"/>
      <c r="AS1510" s="17">
        <v>9.1767243587006594E-2</v>
      </c>
      <c r="AT1510" s="17">
        <v>1.61497638402852E-2</v>
      </c>
      <c r="AU1510" s="17"/>
      <c r="AV1510" s="17">
        <v>0.14466100884498101</v>
      </c>
      <c r="AW1510" s="17">
        <v>8.5658540459787894E-2</v>
      </c>
      <c r="AX1510" s="17">
        <v>6.4479682459139903E-2</v>
      </c>
      <c r="AY1510" s="17"/>
      <c r="AZ1510" s="17">
        <v>0.34700428414193801</v>
      </c>
      <c r="BA1510" s="17">
        <v>2.19196869670167E-2</v>
      </c>
      <c r="BB1510" s="17"/>
      <c r="BC1510" s="17">
        <v>5.46550154886234E-2</v>
      </c>
      <c r="BD1510" s="17">
        <v>2.5587726293256001E-2</v>
      </c>
      <c r="BE1510" s="17"/>
      <c r="BF1510" s="17">
        <v>3.6205692847605803E-2</v>
      </c>
      <c r="BG1510" s="17">
        <v>0.15384829510136699</v>
      </c>
      <c r="BH1510" s="17"/>
      <c r="BI1510" s="17">
        <v>7.6016200162957306E-2</v>
      </c>
      <c r="BJ1510" s="17">
        <v>2.74680518291559E-2</v>
      </c>
      <c r="BK1510" s="17"/>
      <c r="BL1510" s="17">
        <v>7.8874104773183802E-3</v>
      </c>
      <c r="BM1510" s="17">
        <v>3.38405795860812E-2</v>
      </c>
      <c r="BN1510" s="17">
        <v>7.6540065907235097E-2</v>
      </c>
      <c r="BO1510" s="17">
        <v>0.501358823833429</v>
      </c>
    </row>
    <row r="1511" spans="2:67" x14ac:dyDescent="0.35">
      <c r="B1511" t="s">
        <v>690</v>
      </c>
      <c r="C1511" s="17">
        <v>7.7977130290822899E-2</v>
      </c>
      <c r="D1511" s="17">
        <v>6.8461114415950805E-2</v>
      </c>
      <c r="E1511" s="17">
        <v>7.4406841046912003E-2</v>
      </c>
      <c r="F1511" s="17">
        <v>0.119453518779784</v>
      </c>
      <c r="G1511" s="17">
        <v>4.5630210295797896E-3</v>
      </c>
      <c r="H1511" s="17">
        <v>3.5363837783325698E-2</v>
      </c>
      <c r="I1511" s="17">
        <v>9.46664357081696E-2</v>
      </c>
      <c r="J1511" s="17">
        <v>2.0753245531208699E-2</v>
      </c>
      <c r="K1511" s="17">
        <v>0</v>
      </c>
      <c r="L1511" s="17">
        <v>0.18928055284451301</v>
      </c>
      <c r="M1511" s="17">
        <v>6.4185600268466203E-2</v>
      </c>
      <c r="N1511" s="17">
        <v>7.2755536800780896E-2</v>
      </c>
      <c r="O1511" s="17">
        <v>0.51394642759398901</v>
      </c>
      <c r="P1511" s="17">
        <v>9.5201414911027307E-3</v>
      </c>
      <c r="Q1511" s="17">
        <v>3.0510769001935101E-2</v>
      </c>
      <c r="R1511" s="17">
        <v>2.5903355091538498E-2</v>
      </c>
      <c r="S1511" s="17">
        <v>0.18999655724287501</v>
      </c>
      <c r="T1511" s="17"/>
      <c r="U1511" s="17">
        <v>6.1124621454700503E-2</v>
      </c>
      <c r="V1511" s="17">
        <v>0.14708223295711101</v>
      </c>
      <c r="W1511" s="17">
        <v>0.23870707951037201</v>
      </c>
      <c r="X1511" s="17">
        <v>0.24758732595159499</v>
      </c>
      <c r="Y1511" s="17"/>
      <c r="Z1511" s="17">
        <v>6.5274727685071005E-2</v>
      </c>
      <c r="AA1511" s="17">
        <v>4.8103742215600598E-2</v>
      </c>
      <c r="AB1511" s="17">
        <v>0.14585894776650801</v>
      </c>
      <c r="AC1511" s="17">
        <v>8.2548340331218897E-2</v>
      </c>
      <c r="AD1511" s="17">
        <v>8.62535898673185E-2</v>
      </c>
      <c r="AE1511" s="17">
        <v>0.120573767844266</v>
      </c>
      <c r="AF1511" s="17">
        <v>8.3484911782002999E-2</v>
      </c>
      <c r="AG1511" s="17">
        <v>9.1938130024317999E-2</v>
      </c>
      <c r="AH1511" s="17">
        <v>0.107021374889743</v>
      </c>
      <c r="AI1511" s="17">
        <v>0.182156952355949</v>
      </c>
      <c r="AJ1511" s="17"/>
      <c r="AK1511" s="17">
        <v>8.1383980495758207E-2</v>
      </c>
      <c r="AL1511" s="17">
        <v>0.147380506704575</v>
      </c>
      <c r="AM1511" s="17">
        <v>4.00238329598342E-2</v>
      </c>
      <c r="AN1511" s="17">
        <v>3.3480963922608402E-2</v>
      </c>
      <c r="AO1511" s="17">
        <v>9.5798458843720596E-2</v>
      </c>
      <c r="AP1511" s="17">
        <v>9.5184150430474707E-2</v>
      </c>
      <c r="AQ1511" s="17">
        <v>0.16998295519578899</v>
      </c>
      <c r="AR1511" s="17"/>
      <c r="AS1511" s="17">
        <v>0.14815128873490499</v>
      </c>
      <c r="AT1511" s="17">
        <v>5.1839458364200897E-2</v>
      </c>
      <c r="AU1511" s="17"/>
      <c r="AV1511" s="17">
        <v>9.1286827251412406E-2</v>
      </c>
      <c r="AW1511" s="17">
        <v>0.106856813417708</v>
      </c>
      <c r="AX1511" s="17">
        <v>0.23549446804610699</v>
      </c>
      <c r="AY1511" s="17"/>
      <c r="AZ1511" s="17">
        <v>6.0997997414532802E-2</v>
      </c>
      <c r="BA1511" s="17">
        <v>7.8784228705428394E-2</v>
      </c>
      <c r="BB1511" s="17"/>
      <c r="BC1511" s="17">
        <v>0.102460992250518</v>
      </c>
      <c r="BD1511" s="17">
        <v>6.2887482321865001E-2</v>
      </c>
      <c r="BE1511" s="17"/>
      <c r="BF1511" s="17">
        <v>7.7303205506846495E-2</v>
      </c>
      <c r="BG1511" s="17">
        <v>0.24758732595159499</v>
      </c>
      <c r="BH1511" s="17"/>
      <c r="BI1511" s="17">
        <v>0.15948282378422399</v>
      </c>
      <c r="BJ1511" s="17">
        <v>5.8912011090791E-2</v>
      </c>
      <c r="BK1511" s="17"/>
      <c r="BL1511" s="17">
        <v>5.1209096445916202E-2</v>
      </c>
      <c r="BM1511" s="17">
        <v>9.8012548283632095E-2</v>
      </c>
      <c r="BN1511" s="17">
        <v>0.113142618284703</v>
      </c>
      <c r="BO1511" s="17">
        <v>5.29426871798057E-2</v>
      </c>
    </row>
    <row r="1512" spans="2:67" x14ac:dyDescent="0.35">
      <c r="B1512" t="s">
        <v>691</v>
      </c>
      <c r="C1512" s="17">
        <v>0.30649607995461498</v>
      </c>
      <c r="D1512" s="17">
        <v>0.29846245523681703</v>
      </c>
      <c r="E1512" s="17">
        <v>0.43439591018655999</v>
      </c>
      <c r="F1512" s="17">
        <v>0.155912167352561</v>
      </c>
      <c r="G1512" s="17">
        <v>0.40755347549929799</v>
      </c>
      <c r="H1512" s="17">
        <v>0.64552857189310098</v>
      </c>
      <c r="I1512" s="17">
        <v>2.1748100181849798E-2</v>
      </c>
      <c r="J1512" s="17">
        <v>0.30496709952692402</v>
      </c>
      <c r="K1512" s="17">
        <v>1.7680254748959801E-3</v>
      </c>
      <c r="L1512" s="17">
        <v>0.31256842402588397</v>
      </c>
      <c r="M1512" s="17">
        <v>0.25022496297145302</v>
      </c>
      <c r="N1512" s="17">
        <v>0.35389060362120101</v>
      </c>
      <c r="O1512" s="17">
        <v>2.9871390531505202E-3</v>
      </c>
      <c r="P1512" s="17">
        <v>0.485174784174708</v>
      </c>
      <c r="Q1512" s="17">
        <v>0.50600663476317798</v>
      </c>
      <c r="R1512" s="17">
        <v>0.26150631689083798</v>
      </c>
      <c r="S1512" s="17">
        <v>0.127027529965998</v>
      </c>
      <c r="T1512" s="17"/>
      <c r="U1512" s="17">
        <v>0.309031847791647</v>
      </c>
      <c r="V1512" s="17">
        <v>0.29401221405744299</v>
      </c>
      <c r="W1512" s="17">
        <v>0.29538794978826199</v>
      </c>
      <c r="X1512" s="17">
        <v>0.28416479828182301</v>
      </c>
      <c r="Y1512" s="17"/>
      <c r="Z1512" s="17">
        <v>0.30184984030189199</v>
      </c>
      <c r="AA1512" s="17">
        <v>0.35352847901953099</v>
      </c>
      <c r="AB1512" s="17">
        <v>0.27563790398127702</v>
      </c>
      <c r="AC1512" s="17">
        <v>0.29378868445969802</v>
      </c>
      <c r="AD1512" s="17">
        <v>0.436890770168059</v>
      </c>
      <c r="AE1512" s="17">
        <v>0.20060126699876199</v>
      </c>
      <c r="AF1512" s="17">
        <v>0.30870213666885798</v>
      </c>
      <c r="AG1512" s="17">
        <v>0.34281937618631098</v>
      </c>
      <c r="AH1512" s="17">
        <v>0.38564238128028999</v>
      </c>
      <c r="AI1512" s="17">
        <v>0.222641482013098</v>
      </c>
      <c r="AJ1512" s="17"/>
      <c r="AK1512" s="17">
        <v>0.33632463523004802</v>
      </c>
      <c r="AL1512" s="17">
        <v>0.27492831344768198</v>
      </c>
      <c r="AM1512" s="17">
        <v>0.36636072730522301</v>
      </c>
      <c r="AN1512" s="17">
        <v>0.31853096253702101</v>
      </c>
      <c r="AO1512" s="17">
        <v>0.28320227659054098</v>
      </c>
      <c r="AP1512" s="17">
        <v>0.37760813239344598</v>
      </c>
      <c r="AQ1512" s="17">
        <v>0.15746336443952599</v>
      </c>
      <c r="AR1512" s="17"/>
      <c r="AS1512" s="17">
        <v>0.37972398256912798</v>
      </c>
      <c r="AT1512" s="17">
        <v>0.279220984152248</v>
      </c>
      <c r="AU1512" s="17"/>
      <c r="AV1512" s="17">
        <v>0.30535197896302402</v>
      </c>
      <c r="AW1512" s="17">
        <v>0.59156505372177803</v>
      </c>
      <c r="AX1512" s="17">
        <v>0.32906374889932299</v>
      </c>
      <c r="AY1512" s="17"/>
      <c r="AZ1512" s="17">
        <v>0.33239897577787902</v>
      </c>
      <c r="BA1512" s="17">
        <v>0.30526479292099701</v>
      </c>
      <c r="BB1512" s="17"/>
      <c r="BC1512" s="17">
        <v>0.283030547746495</v>
      </c>
      <c r="BD1512" s="17">
        <v>0.32095812115578098</v>
      </c>
      <c r="BE1512" s="17"/>
      <c r="BF1512" s="17">
        <v>0.30658481049418301</v>
      </c>
      <c r="BG1512" s="17">
        <v>0.28416479828182301</v>
      </c>
      <c r="BH1512" s="17"/>
      <c r="BI1512" s="17">
        <v>0.33032244020727403</v>
      </c>
      <c r="BJ1512" s="17">
        <v>0.30092282023679401</v>
      </c>
      <c r="BK1512" s="17"/>
      <c r="BL1512" s="17">
        <v>0.28401258554082498</v>
      </c>
      <c r="BM1512" s="17">
        <v>0.26305162818599798</v>
      </c>
      <c r="BN1512" s="17">
        <v>0.54067687423372202</v>
      </c>
      <c r="BO1512" s="17">
        <v>7.9427546315734496E-2</v>
      </c>
    </row>
    <row r="1513" spans="2:67" x14ac:dyDescent="0.35">
      <c r="B1513" t="s">
        <v>692</v>
      </c>
      <c r="C1513" s="17">
        <v>0.24576956849788401</v>
      </c>
      <c r="D1513" s="17">
        <v>0.33279235113342898</v>
      </c>
      <c r="E1513" s="17">
        <v>0.24256842867383699</v>
      </c>
      <c r="F1513" s="17">
        <v>0.265746663814246</v>
      </c>
      <c r="G1513" s="17">
        <v>0.28727959522118102</v>
      </c>
      <c r="H1513" s="17">
        <v>0</v>
      </c>
      <c r="I1513" s="17">
        <v>0.39973924274851202</v>
      </c>
      <c r="J1513" s="17">
        <v>0.103510661161067</v>
      </c>
      <c r="K1513" s="17">
        <v>1.5475945204656E-2</v>
      </c>
      <c r="L1513" s="17">
        <v>0.200901041303366</v>
      </c>
      <c r="M1513" s="17">
        <v>0.23513068528191</v>
      </c>
      <c r="N1513" s="17">
        <v>0.50897511331467205</v>
      </c>
      <c r="O1513" s="17">
        <v>0</v>
      </c>
      <c r="P1513" s="17">
        <v>0.15565764875737301</v>
      </c>
      <c r="Q1513" s="17">
        <v>0.36117055510271801</v>
      </c>
      <c r="R1513" s="17">
        <v>0.195815056856525</v>
      </c>
      <c r="S1513" s="17">
        <v>0.23012451507468901</v>
      </c>
      <c r="T1513" s="17"/>
      <c r="U1513" s="17">
        <v>0.23716680130844001</v>
      </c>
      <c r="V1513" s="17">
        <v>0.30251909439559599</v>
      </c>
      <c r="W1513" s="17">
        <v>0.20769350100669601</v>
      </c>
      <c r="X1513" s="17">
        <v>0.21975900023049599</v>
      </c>
      <c r="Y1513" s="17"/>
      <c r="Z1513" s="17">
        <v>0.23110856388991899</v>
      </c>
      <c r="AA1513" s="17">
        <v>0.23496728596078001</v>
      </c>
      <c r="AB1513" s="17">
        <v>0.33367959116784102</v>
      </c>
      <c r="AC1513" s="17">
        <v>0.27090368458567599</v>
      </c>
      <c r="AD1513" s="17">
        <v>0.293004860339176</v>
      </c>
      <c r="AE1513" s="17">
        <v>0.26249580990854399</v>
      </c>
      <c r="AF1513" s="17">
        <v>0.21864536782873401</v>
      </c>
      <c r="AG1513" s="17">
        <v>0.32621439459053603</v>
      </c>
      <c r="AH1513" s="17">
        <v>0.41882474414169002</v>
      </c>
      <c r="AI1513" s="17">
        <v>0.142170413718535</v>
      </c>
      <c r="AJ1513" s="17"/>
      <c r="AK1513" s="17">
        <v>0.220133292339559</v>
      </c>
      <c r="AL1513" s="17">
        <v>0.24619484278738299</v>
      </c>
      <c r="AM1513" s="17">
        <v>0.19930649661727001</v>
      </c>
      <c r="AN1513" s="17">
        <v>0.26941286256923003</v>
      </c>
      <c r="AO1513" s="17">
        <v>0.33380621918500802</v>
      </c>
      <c r="AP1513" s="17">
        <v>0.203216693053623</v>
      </c>
      <c r="AQ1513" s="17">
        <v>0.31539077600990501</v>
      </c>
      <c r="AR1513" s="17"/>
      <c r="AS1513" s="17">
        <v>0.25637967601837502</v>
      </c>
      <c r="AT1513" s="17">
        <v>0.241817636396015</v>
      </c>
      <c r="AU1513" s="17"/>
      <c r="AV1513" s="17">
        <v>0.32565397427091303</v>
      </c>
      <c r="AW1513" s="17">
        <v>0.21151482980195599</v>
      </c>
      <c r="AX1513" s="17">
        <v>0.15913283573808901</v>
      </c>
      <c r="AY1513" s="17"/>
      <c r="AZ1513" s="17">
        <v>0.134704888041526</v>
      </c>
      <c r="BA1513" s="17">
        <v>0.251048997557548</v>
      </c>
      <c r="BB1513" s="17"/>
      <c r="BC1513" s="17">
        <v>0.21039587365548601</v>
      </c>
      <c r="BD1513" s="17">
        <v>0.26757072892804001</v>
      </c>
      <c r="BE1513" s="17"/>
      <c r="BF1513" s="17">
        <v>0.24587291822006499</v>
      </c>
      <c r="BG1513" s="17">
        <v>0.21975900023049599</v>
      </c>
      <c r="BH1513" s="17"/>
      <c r="BI1513" s="17">
        <v>0.226854430897411</v>
      </c>
      <c r="BJ1513" s="17">
        <v>0.25019403674766499</v>
      </c>
      <c r="BK1513" s="17"/>
      <c r="BL1513" s="17">
        <v>0.17693262056023701</v>
      </c>
      <c r="BM1513" s="17">
        <v>0.33540566033487501</v>
      </c>
      <c r="BN1513" s="17">
        <v>0.22465640251863001</v>
      </c>
      <c r="BO1513" s="17">
        <v>0.142235911740552</v>
      </c>
    </row>
    <row r="1514" spans="2:67" x14ac:dyDescent="0.35">
      <c r="B1514" t="s">
        <v>693</v>
      </c>
      <c r="C1514" s="17">
        <v>0.24999997694336401</v>
      </c>
      <c r="D1514" s="17">
        <v>0.160410478901193</v>
      </c>
      <c r="E1514" s="17">
        <v>0.19788623827094601</v>
      </c>
      <c r="F1514" s="17">
        <v>0.36603970604781699</v>
      </c>
      <c r="G1514" s="17">
        <v>0.269749412845256</v>
      </c>
      <c r="H1514" s="17">
        <v>0.319107590323573</v>
      </c>
      <c r="I1514" s="17">
        <v>0.17286852051030199</v>
      </c>
      <c r="J1514" s="17">
        <v>0.457973159950606</v>
      </c>
      <c r="K1514" s="17">
        <v>0.96993212232813597</v>
      </c>
      <c r="L1514" s="17">
        <v>0.17570922556775601</v>
      </c>
      <c r="M1514" s="17">
        <v>0.24224725174940301</v>
      </c>
      <c r="N1514" s="17">
        <v>3.0478881113048101E-2</v>
      </c>
      <c r="O1514" s="17">
        <v>0.48207072033514298</v>
      </c>
      <c r="P1514" s="17">
        <v>0.19960195001782</v>
      </c>
      <c r="Q1514" s="17">
        <v>9.9329666450004794E-2</v>
      </c>
      <c r="R1514" s="17">
        <v>0.34445746595189303</v>
      </c>
      <c r="S1514" s="17">
        <v>0.44806122687532002</v>
      </c>
      <c r="T1514" s="17"/>
      <c r="U1514" s="17">
        <v>0.27040572127690898</v>
      </c>
      <c r="V1514" s="17">
        <v>0.15271260774215301</v>
      </c>
      <c r="W1514" s="17">
        <v>0.14054160308330799</v>
      </c>
      <c r="X1514" s="17">
        <v>6.6435566954483202E-2</v>
      </c>
      <c r="Y1514" s="17"/>
      <c r="Z1514" s="17">
        <v>0.28987997513814601</v>
      </c>
      <c r="AA1514" s="17">
        <v>0.26837858081432298</v>
      </c>
      <c r="AB1514" s="17">
        <v>0.16434937650049</v>
      </c>
      <c r="AC1514" s="17">
        <v>0.20168012276553801</v>
      </c>
      <c r="AD1514" s="17">
        <v>0.14712623221427901</v>
      </c>
      <c r="AE1514" s="17">
        <v>0.226384294391967</v>
      </c>
      <c r="AF1514" s="17">
        <v>7.3011288624390006E-2</v>
      </c>
      <c r="AG1514" s="17">
        <v>0.22141441940450499</v>
      </c>
      <c r="AH1514" s="17">
        <v>3.13647786558299E-2</v>
      </c>
      <c r="AI1514" s="17">
        <v>0.29758476500564601</v>
      </c>
      <c r="AJ1514" s="17"/>
      <c r="AK1514" s="17">
        <v>0.25675572249357598</v>
      </c>
      <c r="AL1514" s="17">
        <v>0.28582997053708098</v>
      </c>
      <c r="AM1514" s="17">
        <v>0.20261730393900701</v>
      </c>
      <c r="AN1514" s="17">
        <v>0.27534111996819</v>
      </c>
      <c r="AO1514" s="17">
        <v>0.18202801727581799</v>
      </c>
      <c r="AP1514" s="17">
        <v>7.1655646560034605E-2</v>
      </c>
      <c r="AQ1514" s="17">
        <v>0.25928460817542498</v>
      </c>
      <c r="AR1514" s="17"/>
      <c r="AS1514" s="17">
        <v>9.8994715828343599E-2</v>
      </c>
      <c r="AT1514" s="17">
        <v>0.30624469810184202</v>
      </c>
      <c r="AU1514" s="17"/>
      <c r="AV1514" s="17">
        <v>0.12977763827318201</v>
      </c>
      <c r="AW1514" s="17">
        <v>4.2810771568580399E-3</v>
      </c>
      <c r="AX1514" s="17">
        <v>0.15043985245247399</v>
      </c>
      <c r="AY1514" s="17"/>
      <c r="AZ1514" s="17">
        <v>0.124893854624125</v>
      </c>
      <c r="BA1514" s="17">
        <v>0.25594686208272899</v>
      </c>
      <c r="BB1514" s="17"/>
      <c r="BC1514" s="17">
        <v>0.279433897939103</v>
      </c>
      <c r="BD1514" s="17">
        <v>0.23185955829115301</v>
      </c>
      <c r="BE1514" s="17"/>
      <c r="BF1514" s="17">
        <v>0.25072934704323102</v>
      </c>
      <c r="BG1514" s="17">
        <v>6.6435566954483202E-2</v>
      </c>
      <c r="BH1514" s="17"/>
      <c r="BI1514" s="17">
        <v>0.18912211316678501</v>
      </c>
      <c r="BJ1514" s="17">
        <v>0.26424000950793303</v>
      </c>
      <c r="BK1514" s="17"/>
      <c r="BL1514" s="17">
        <v>0.34293877053816502</v>
      </c>
      <c r="BM1514" s="17">
        <v>0.216245818413908</v>
      </c>
      <c r="BN1514" s="17">
        <v>4.4350831041095898E-2</v>
      </c>
      <c r="BO1514" s="17">
        <v>0.224035030930479</v>
      </c>
    </row>
    <row r="1515" spans="2:67" x14ac:dyDescent="0.35">
      <c r="B1515" t="s">
        <v>83</v>
      </c>
      <c r="C1515" s="17">
        <v>8.3085963335100099E-2</v>
      </c>
      <c r="D1515" s="17">
        <v>0.11684932811566499</v>
      </c>
      <c r="E1515" s="17">
        <v>8.8100649721083797E-4</v>
      </c>
      <c r="F1515" s="17">
        <v>0</v>
      </c>
      <c r="G1515" s="17">
        <v>3.0620571977978302E-2</v>
      </c>
      <c r="H1515" s="17">
        <v>0</v>
      </c>
      <c r="I1515" s="17">
        <v>0.30911426724613</v>
      </c>
      <c r="J1515" s="17">
        <v>7.9124394873975407E-2</v>
      </c>
      <c r="K1515" s="17">
        <v>1.2823906992311999E-2</v>
      </c>
      <c r="L1515" s="17">
        <v>0.11341449764540799</v>
      </c>
      <c r="M1515" s="17">
        <v>0.16452653674323001</v>
      </c>
      <c r="N1515" s="17">
        <v>3.05891893699957E-2</v>
      </c>
      <c r="O1515" s="17">
        <v>9.9571301771683805E-4</v>
      </c>
      <c r="P1515" s="17">
        <v>0.123219668795212</v>
      </c>
      <c r="Q1515" s="17">
        <v>2.9823746821632498E-3</v>
      </c>
      <c r="R1515" s="17">
        <v>1.78144466517421E-4</v>
      </c>
      <c r="S1515" s="17">
        <v>4.4812565695452203E-3</v>
      </c>
      <c r="T1515" s="17"/>
      <c r="U1515" s="17">
        <v>8.93306487490024E-2</v>
      </c>
      <c r="V1515" s="17">
        <v>5.2722067474364302E-2</v>
      </c>
      <c r="W1515" s="17">
        <v>5.3226036777260399E-2</v>
      </c>
      <c r="X1515" s="17">
        <v>2.8205013480234801E-2</v>
      </c>
      <c r="Y1515" s="17"/>
      <c r="Z1515" s="17">
        <v>8.0044231048364903E-2</v>
      </c>
      <c r="AA1515" s="17">
        <v>5.0319413258793501E-2</v>
      </c>
      <c r="AB1515" s="17">
        <v>6.1600205591462197E-2</v>
      </c>
      <c r="AC1515" s="17">
        <v>0.10783379527364</v>
      </c>
      <c r="AD1515" s="17">
        <v>3.4886406329709303E-2</v>
      </c>
      <c r="AE1515" s="17">
        <v>0.103505306072253</v>
      </c>
      <c r="AF1515" s="17">
        <v>7.8123648364307102E-2</v>
      </c>
      <c r="AG1515" s="17">
        <v>0</v>
      </c>
      <c r="AH1515" s="17">
        <v>1.1830391598103099E-2</v>
      </c>
      <c r="AI1515" s="17">
        <v>5.0552571097112101E-2</v>
      </c>
      <c r="AJ1515" s="17"/>
      <c r="AK1515" s="17">
        <v>8.1991402902989202E-2</v>
      </c>
      <c r="AL1515" s="17">
        <v>3.4394181459175999E-2</v>
      </c>
      <c r="AM1515" s="17">
        <v>8.3968383466321003E-2</v>
      </c>
      <c r="AN1515" s="17">
        <v>8.5558103378621797E-2</v>
      </c>
      <c r="AO1515" s="17">
        <v>1.4611067619355199E-2</v>
      </c>
      <c r="AP1515" s="17">
        <v>0.13363154121388199</v>
      </c>
      <c r="AQ1515" s="17">
        <v>7.2881777476295095E-2</v>
      </c>
      <c r="AR1515" s="17"/>
      <c r="AS1515" s="17">
        <v>2.4983093262241299E-2</v>
      </c>
      <c r="AT1515" s="17">
        <v>0.104727459145408</v>
      </c>
      <c r="AU1515" s="17"/>
      <c r="AV1515" s="17">
        <v>3.2685723964866E-3</v>
      </c>
      <c r="AW1515" s="17">
        <v>1.2368544191122E-4</v>
      </c>
      <c r="AX1515" s="17">
        <v>6.1389412404866901E-2</v>
      </c>
      <c r="AY1515" s="17"/>
      <c r="AZ1515" s="17">
        <v>0</v>
      </c>
      <c r="BA1515" s="17">
        <v>8.7035431766280993E-2</v>
      </c>
      <c r="BB1515" s="17"/>
      <c r="BC1515" s="17">
        <v>7.0023672919775404E-2</v>
      </c>
      <c r="BD1515" s="17">
        <v>9.1136383009905203E-2</v>
      </c>
      <c r="BE1515" s="17"/>
      <c r="BF1515" s="17">
        <v>8.3304025888068997E-2</v>
      </c>
      <c r="BG1515" s="17">
        <v>2.8205013480234801E-2</v>
      </c>
      <c r="BH1515" s="17"/>
      <c r="BI1515" s="17">
        <v>1.8201991781348001E-2</v>
      </c>
      <c r="BJ1515" s="17">
        <v>9.8263070587661594E-2</v>
      </c>
      <c r="BK1515" s="17"/>
      <c r="BL1515" s="17">
        <v>0.13701951643753801</v>
      </c>
      <c r="BM1515" s="17">
        <v>5.3443765195506102E-2</v>
      </c>
      <c r="BN1515" s="17">
        <v>6.3320801461290595E-4</v>
      </c>
      <c r="BO1515" s="17">
        <v>0</v>
      </c>
    </row>
    <row r="1516" spans="2:67" x14ac:dyDescent="0.35">
      <c r="C1516" s="17"/>
      <c r="D1516" s="17"/>
      <c r="E1516" s="17"/>
      <c r="F1516" s="17"/>
      <c r="G1516" s="17"/>
      <c r="H1516" s="17"/>
      <c r="I1516" s="17"/>
      <c r="J1516" s="17"/>
      <c r="K1516" s="17"/>
      <c r="L1516" s="17"/>
      <c r="M1516" s="17"/>
      <c r="N1516" s="17"/>
      <c r="O1516" s="17"/>
      <c r="P1516" s="17"/>
      <c r="Q1516" s="17"/>
      <c r="R1516" s="17"/>
      <c r="S1516" s="17"/>
      <c r="T1516" s="17"/>
      <c r="U1516" s="17"/>
      <c r="V1516" s="17"/>
      <c r="W1516" s="17"/>
      <c r="X1516" s="17"/>
      <c r="Y1516" s="17"/>
      <c r="Z1516" s="17"/>
      <c r="AA1516" s="17"/>
      <c r="AB1516" s="17"/>
      <c r="AC1516" s="17"/>
      <c r="AD1516" s="17"/>
      <c r="AE1516" s="17"/>
      <c r="AF1516" s="17"/>
      <c r="AG1516" s="17"/>
      <c r="AH1516" s="17"/>
      <c r="AI1516" s="17"/>
      <c r="AJ1516" s="17"/>
      <c r="AK1516" s="17"/>
      <c r="AL1516" s="17"/>
      <c r="AM1516" s="17"/>
      <c r="AN1516" s="17"/>
      <c r="AO1516" s="17"/>
      <c r="AP1516" s="17"/>
      <c r="AQ1516" s="17"/>
      <c r="AR1516" s="17"/>
      <c r="AS1516" s="17"/>
      <c r="AT1516" s="17"/>
      <c r="AU1516" s="17"/>
      <c r="AV1516" s="17"/>
      <c r="AW1516" s="17"/>
      <c r="AX1516" s="17"/>
      <c r="AY1516" s="17"/>
      <c r="AZ1516" s="17"/>
      <c r="BA1516" s="17"/>
      <c r="BB1516" s="17"/>
      <c r="BC1516" s="17"/>
      <c r="BD1516" s="17"/>
      <c r="BE1516" s="17"/>
      <c r="BF1516" s="17"/>
      <c r="BG1516" s="17"/>
      <c r="BH1516" s="17"/>
      <c r="BI1516" s="17"/>
      <c r="BJ1516" s="17"/>
      <c r="BK1516" s="17"/>
      <c r="BL1516" s="17"/>
      <c r="BM1516" s="17"/>
      <c r="BN1516" s="17"/>
      <c r="BO1516" s="17"/>
    </row>
    <row r="1517" spans="2:67" x14ac:dyDescent="0.35">
      <c r="C1517" s="17"/>
      <c r="D1517" s="17"/>
      <c r="E1517" s="17"/>
      <c r="F1517" s="17"/>
      <c r="G1517" s="17"/>
      <c r="H1517" s="17"/>
      <c r="I1517" s="17"/>
      <c r="J1517" s="17"/>
      <c r="K1517" s="17"/>
      <c r="L1517" s="17"/>
      <c r="M1517" s="17"/>
      <c r="N1517" s="17"/>
      <c r="O1517" s="17"/>
      <c r="P1517" s="17"/>
      <c r="Q1517" s="17"/>
      <c r="R1517" s="17"/>
      <c r="S1517" s="17"/>
      <c r="T1517" s="17"/>
      <c r="U1517" s="17"/>
      <c r="V1517" s="17"/>
      <c r="W1517" s="17"/>
      <c r="X1517" s="17"/>
      <c r="Y1517" s="17"/>
      <c r="Z1517" s="17"/>
      <c r="AA1517" s="17"/>
      <c r="AB1517" s="17"/>
      <c r="AC1517" s="17"/>
      <c r="AD1517" s="17"/>
      <c r="AE1517" s="17"/>
      <c r="AF1517" s="17"/>
      <c r="AG1517" s="17"/>
      <c r="AH1517" s="17"/>
      <c r="AI1517" s="17"/>
      <c r="AJ1517" s="17"/>
      <c r="AK1517" s="17"/>
      <c r="AL1517" s="17"/>
      <c r="AM1517" s="17"/>
      <c r="AN1517" s="17"/>
      <c r="AO1517" s="17"/>
      <c r="AP1517" s="17"/>
      <c r="AQ1517" s="17"/>
      <c r="AR1517" s="17"/>
      <c r="AS1517" s="17"/>
      <c r="AT1517" s="17"/>
      <c r="AU1517" s="17"/>
      <c r="AV1517" s="17"/>
      <c r="AW1517" s="17"/>
      <c r="AX1517" s="17"/>
      <c r="AY1517" s="17"/>
      <c r="AZ1517" s="17"/>
      <c r="BA1517" s="17"/>
      <c r="BB1517" s="17"/>
      <c r="BC1517" s="17"/>
      <c r="BD1517" s="17"/>
      <c r="BE1517" s="17"/>
      <c r="BF1517" s="17"/>
      <c r="BG1517" s="17"/>
      <c r="BH1517" s="17"/>
      <c r="BI1517" s="17"/>
      <c r="BJ1517" s="17"/>
      <c r="BK1517" s="17"/>
      <c r="BL1517" s="17"/>
      <c r="BM1517" s="17"/>
      <c r="BN1517" s="17"/>
      <c r="BO1517" s="17"/>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43.5" x14ac:dyDescent="0.35">
      <c r="B9" s="18" t="s">
        <v>80</v>
      </c>
      <c r="C9" s="17">
        <v>0.43072436904579198</v>
      </c>
      <c r="D9" s="17">
        <v>0.48229223152470602</v>
      </c>
      <c r="E9" s="17">
        <v>0.57694455461604699</v>
      </c>
      <c r="F9" s="17">
        <v>0.33325824557443801</v>
      </c>
      <c r="G9" s="17">
        <v>0.155925320139089</v>
      </c>
      <c r="H9" s="17">
        <v>0.35447142810689902</v>
      </c>
      <c r="I9" s="17">
        <v>0.28772617433458397</v>
      </c>
      <c r="J9" s="17">
        <v>0.49730379780593198</v>
      </c>
      <c r="K9" s="17">
        <v>0.54547672439221595</v>
      </c>
      <c r="L9" s="17">
        <v>0.239839071488441</v>
      </c>
      <c r="M9" s="17">
        <v>0.38248119154765298</v>
      </c>
      <c r="N9" s="17">
        <v>0.69643191783312397</v>
      </c>
      <c r="O9" s="17">
        <v>0.51494214061170596</v>
      </c>
      <c r="P9" s="17">
        <v>0.263575073540884</v>
      </c>
      <c r="Q9" s="17">
        <v>0.43420536263294501</v>
      </c>
      <c r="R9" s="17">
        <v>0.373123213420686</v>
      </c>
      <c r="S9" s="17">
        <v>0.42135672940385699</v>
      </c>
      <c r="T9" s="17"/>
      <c r="U9" s="17">
        <v>0.42136040474132103</v>
      </c>
      <c r="V9" s="17">
        <v>0.44628683148874498</v>
      </c>
      <c r="W9" s="17">
        <v>0.624719076504194</v>
      </c>
      <c r="X9" s="17">
        <v>0.771505059250017</v>
      </c>
      <c r="Y9" s="17"/>
      <c r="Z9" s="17">
        <v>0.31330742932663203</v>
      </c>
      <c r="AA9" s="17">
        <v>0.62186929141348701</v>
      </c>
      <c r="AB9" s="17">
        <v>0.60956578872346601</v>
      </c>
      <c r="AC9" s="17">
        <v>0.38479498038162202</v>
      </c>
      <c r="AD9" s="17">
        <v>0.492665520021005</v>
      </c>
      <c r="AE9" s="17">
        <v>0.60257284475393902</v>
      </c>
      <c r="AF9" s="17">
        <v>0.67159454235536398</v>
      </c>
      <c r="AG9" s="17">
        <v>0.62760216179007</v>
      </c>
      <c r="AH9" s="17">
        <v>0.56996105779509498</v>
      </c>
      <c r="AI9" s="17">
        <v>0.80028336174266002</v>
      </c>
      <c r="AJ9" s="17"/>
      <c r="AK9" s="17">
        <v>0.359636665802613</v>
      </c>
      <c r="AL9" s="17">
        <v>0.51513684348653099</v>
      </c>
      <c r="AM9" s="17">
        <v>0.57108827916151805</v>
      </c>
      <c r="AN9" s="17">
        <v>0.499617069889295</v>
      </c>
      <c r="AO9" s="17">
        <v>0.48619514635636102</v>
      </c>
      <c r="AP9" s="17">
        <v>0.36677640851701598</v>
      </c>
      <c r="AQ9" s="17">
        <v>0.37118131152206701</v>
      </c>
      <c r="AR9" s="17"/>
      <c r="AS9" s="17">
        <v>0.699737495488155</v>
      </c>
      <c r="AT9" s="17">
        <v>0.33052542118796702</v>
      </c>
      <c r="AU9" s="17"/>
      <c r="AV9" s="17">
        <v>0.700263850371875</v>
      </c>
      <c r="AW9" s="17">
        <v>0.89170149310524904</v>
      </c>
      <c r="AX9" s="17">
        <v>0.58268751908330196</v>
      </c>
      <c r="AY9" s="17"/>
      <c r="AZ9" s="17">
        <v>0.99602291638754203</v>
      </c>
      <c r="BA9" s="17">
        <v>0.40385305796868398</v>
      </c>
      <c r="BB9" s="17"/>
      <c r="BC9" s="17">
        <v>0.272050982667358</v>
      </c>
      <c r="BD9" s="17">
        <v>0.52851635735362201</v>
      </c>
      <c r="BE9" s="17"/>
      <c r="BF9" s="17">
        <v>0.42937031982643598</v>
      </c>
      <c r="BG9" s="17">
        <v>0.771505059250017</v>
      </c>
      <c r="BH9" s="17"/>
      <c r="BI9" s="17">
        <v>0.56464877494259802</v>
      </c>
      <c r="BJ9" s="17">
        <v>0.39939791008593101</v>
      </c>
      <c r="BK9" s="17"/>
      <c r="BL9" s="17">
        <v>0.34973734231370801</v>
      </c>
      <c r="BM9" s="17">
        <v>0.43382416104166499</v>
      </c>
      <c r="BN9" s="17">
        <v>0.61440054549392098</v>
      </c>
      <c r="BO9" s="17">
        <v>0.96961040763301198</v>
      </c>
    </row>
    <row r="10" spans="2:67" ht="43.5" x14ac:dyDescent="0.35">
      <c r="B10" s="18" t="s">
        <v>81</v>
      </c>
      <c r="C10" s="17">
        <v>0.327594559975874</v>
      </c>
      <c r="D10" s="17">
        <v>0.35597360311778498</v>
      </c>
      <c r="E10" s="17">
        <v>0.30364498302258403</v>
      </c>
      <c r="F10" s="17">
        <v>0.32556396139059401</v>
      </c>
      <c r="G10" s="17">
        <v>0.30013606139652799</v>
      </c>
      <c r="H10" s="17">
        <v>0.32398318448754299</v>
      </c>
      <c r="I10" s="17">
        <v>0.32962007835795398</v>
      </c>
      <c r="J10" s="17">
        <v>0.33356496163363902</v>
      </c>
      <c r="K10" s="17">
        <v>0.42887546162315998</v>
      </c>
      <c r="L10" s="17">
        <v>0.42005929069338399</v>
      </c>
      <c r="M10" s="17">
        <v>0.318307586904089</v>
      </c>
      <c r="N10" s="17">
        <v>0.190805175119342</v>
      </c>
      <c r="O10" s="17">
        <v>0.48406214637057698</v>
      </c>
      <c r="P10" s="17">
        <v>0.29349023863920698</v>
      </c>
      <c r="Q10" s="17">
        <v>0.33724130316510698</v>
      </c>
      <c r="R10" s="17">
        <v>0.36777657313269502</v>
      </c>
      <c r="S10" s="17">
        <v>0.23522360018738001</v>
      </c>
      <c r="T10" s="17"/>
      <c r="U10" s="17">
        <v>0.32636949613459698</v>
      </c>
      <c r="V10" s="17">
        <v>0.35211357232685803</v>
      </c>
      <c r="W10" s="17">
        <v>0.24459426099103199</v>
      </c>
      <c r="X10" s="17">
        <v>0.15863648545282999</v>
      </c>
      <c r="Y10" s="17"/>
      <c r="Z10" s="17">
        <v>0.41994643566642398</v>
      </c>
      <c r="AA10" s="17">
        <v>0.25684373708728098</v>
      </c>
      <c r="AB10" s="17">
        <v>0.13100960735841499</v>
      </c>
      <c r="AC10" s="17">
        <v>0.280178321807391</v>
      </c>
      <c r="AD10" s="17">
        <v>0.355067639307178</v>
      </c>
      <c r="AE10" s="17">
        <v>0.141356083380097</v>
      </c>
      <c r="AF10" s="17">
        <v>0.27871349206319201</v>
      </c>
      <c r="AG10" s="17">
        <v>0.35560231535866799</v>
      </c>
      <c r="AH10" s="17">
        <v>0.38623788200645098</v>
      </c>
      <c r="AI10" s="17">
        <v>0.15008020144340101</v>
      </c>
      <c r="AJ10" s="17"/>
      <c r="AK10" s="17">
        <v>0.30864178595653502</v>
      </c>
      <c r="AL10" s="17">
        <v>0.28901447077547598</v>
      </c>
      <c r="AM10" s="17">
        <v>0.33946300628396398</v>
      </c>
      <c r="AN10" s="17">
        <v>0.31516745982459499</v>
      </c>
      <c r="AO10" s="17">
        <v>0.40379005792912698</v>
      </c>
      <c r="AP10" s="17">
        <v>0.30749177000357603</v>
      </c>
      <c r="AQ10" s="17">
        <v>0.463679494933738</v>
      </c>
      <c r="AR10" s="17"/>
      <c r="AS10" s="17">
        <v>0.24121370212131901</v>
      </c>
      <c r="AT10" s="17">
        <v>0.35976871886004003</v>
      </c>
      <c r="AU10" s="17"/>
      <c r="AV10" s="17">
        <v>0.22890491318362099</v>
      </c>
      <c r="AW10" s="17">
        <v>0.10817482145284001</v>
      </c>
      <c r="AX10" s="17">
        <v>0.35055441722740399</v>
      </c>
      <c r="AY10" s="17"/>
      <c r="AZ10" s="17">
        <v>3.9770836124581399E-3</v>
      </c>
      <c r="BA10" s="17">
        <v>0.34297762776941798</v>
      </c>
      <c r="BB10" s="17"/>
      <c r="BC10" s="17">
        <v>0.39049414061773602</v>
      </c>
      <c r="BD10" s="17">
        <v>0.28882892198774901</v>
      </c>
      <c r="BE10" s="17"/>
      <c r="BF10" s="17">
        <v>0.32826589363851399</v>
      </c>
      <c r="BG10" s="17">
        <v>0.15863648545282999</v>
      </c>
      <c r="BH10" s="17"/>
      <c r="BI10" s="17">
        <v>0.246869194413359</v>
      </c>
      <c r="BJ10" s="17">
        <v>0.34647715149741098</v>
      </c>
      <c r="BK10" s="17"/>
      <c r="BL10" s="17">
        <v>0.367670690475839</v>
      </c>
      <c r="BM10" s="17">
        <v>0.31608867412549702</v>
      </c>
      <c r="BN10" s="17">
        <v>0.285480697416712</v>
      </c>
      <c r="BO10" s="17">
        <v>2.34390439994344E-2</v>
      </c>
    </row>
    <row r="11" spans="2:67" ht="29" x14ac:dyDescent="0.35">
      <c r="B11" s="18" t="s">
        <v>82</v>
      </c>
      <c r="C11" s="17">
        <v>0.23689568308097</v>
      </c>
      <c r="D11" s="17">
        <v>0.16107232212935099</v>
      </c>
      <c r="E11" s="17">
        <v>0.119410462361369</v>
      </c>
      <c r="F11" s="17">
        <v>0.34117779303496798</v>
      </c>
      <c r="G11" s="17">
        <v>0.54393861846438296</v>
      </c>
      <c r="H11" s="17">
        <v>0.32154538740555799</v>
      </c>
      <c r="I11" s="17">
        <v>0.30134593983026697</v>
      </c>
      <c r="J11" s="17">
        <v>0.169131240560429</v>
      </c>
      <c r="K11" s="17">
        <v>2.5647813984624099E-2</v>
      </c>
      <c r="L11" s="17">
        <v>0.33554454497709002</v>
      </c>
      <c r="M11" s="17">
        <v>0.29872058287172398</v>
      </c>
      <c r="N11" s="17">
        <v>0.112762907047534</v>
      </c>
      <c r="O11" s="17">
        <v>9.9571301771683805E-4</v>
      </c>
      <c r="P11" s="17">
        <v>0.41670990743441899</v>
      </c>
      <c r="Q11" s="17">
        <v>0.20164170758217301</v>
      </c>
      <c r="R11" s="17">
        <v>0.25910021344661899</v>
      </c>
      <c r="S11" s="17">
        <v>0.34341967040876298</v>
      </c>
      <c r="T11" s="17"/>
      <c r="U11" s="17">
        <v>0.25227009912408099</v>
      </c>
      <c r="V11" s="17">
        <v>0.172009519625788</v>
      </c>
      <c r="W11" s="17">
        <v>0.105141165718712</v>
      </c>
      <c r="X11" s="17">
        <v>6.6670809191913594E-2</v>
      </c>
      <c r="Y11" s="17"/>
      <c r="Z11" s="17">
        <v>0.266746135006944</v>
      </c>
      <c r="AA11" s="17">
        <v>0.121286971499232</v>
      </c>
      <c r="AB11" s="17">
        <v>0.25398233823862998</v>
      </c>
      <c r="AC11" s="17">
        <v>0.33363553168966498</v>
      </c>
      <c r="AD11" s="17">
        <v>0.14679162525217301</v>
      </c>
      <c r="AE11" s="17">
        <v>0.155566034209284</v>
      </c>
      <c r="AF11" s="17">
        <v>4.9691965581443898E-2</v>
      </c>
      <c r="AG11" s="17">
        <v>1.6795522851262099E-2</v>
      </c>
      <c r="AH11" s="17">
        <v>4.3801060198454103E-2</v>
      </c>
      <c r="AI11" s="17">
        <v>4.6103321801185003E-2</v>
      </c>
      <c r="AJ11" s="17"/>
      <c r="AK11" s="17">
        <v>0.33172154824085298</v>
      </c>
      <c r="AL11" s="17">
        <v>0.19584868573799299</v>
      </c>
      <c r="AM11" s="17">
        <v>7.8186003251905306E-2</v>
      </c>
      <c r="AN11" s="17">
        <v>0.18521547028610999</v>
      </c>
      <c r="AO11" s="17">
        <v>0.106261770235226</v>
      </c>
      <c r="AP11" s="17">
        <v>0.27705027372130298</v>
      </c>
      <c r="AQ11" s="17">
        <v>0.16513919354419601</v>
      </c>
      <c r="AR11" s="17"/>
      <c r="AS11" s="17">
        <v>5.9048802390526102E-2</v>
      </c>
      <c r="AT11" s="17">
        <v>0.30313806523029102</v>
      </c>
      <c r="AU11" s="17"/>
      <c r="AV11" s="17">
        <v>7.0831236444504606E-2</v>
      </c>
      <c r="AW11" s="17">
        <v>1.2368544191122E-4</v>
      </c>
      <c r="AX11" s="17">
        <v>6.6758063689293295E-2</v>
      </c>
      <c r="AY11" s="17"/>
      <c r="AZ11" s="17">
        <v>0</v>
      </c>
      <c r="BA11" s="17">
        <v>0.24815645426608399</v>
      </c>
      <c r="BB11" s="17"/>
      <c r="BC11" s="17">
        <v>0.33647671041758997</v>
      </c>
      <c r="BD11" s="17">
        <v>0.175522904171728</v>
      </c>
      <c r="BE11" s="17"/>
      <c r="BF11" s="17">
        <v>0.237572050211591</v>
      </c>
      <c r="BG11" s="17">
        <v>6.6670809191913594E-2</v>
      </c>
      <c r="BH11" s="17"/>
      <c r="BI11" s="17">
        <v>0.187516643193611</v>
      </c>
      <c r="BJ11" s="17">
        <v>0.24844600847648199</v>
      </c>
      <c r="BK11" s="17"/>
      <c r="BL11" s="17">
        <v>0.27759260429347299</v>
      </c>
      <c r="BM11" s="17">
        <v>0.25008716483283899</v>
      </c>
      <c r="BN11" s="17">
        <v>8.0927275221186201E-2</v>
      </c>
      <c r="BO11" s="17">
        <v>6.9505483675538597E-3</v>
      </c>
    </row>
    <row r="12" spans="2:67" x14ac:dyDescent="0.35">
      <c r="B12" s="18" t="s">
        <v>83</v>
      </c>
      <c r="C12" s="19">
        <v>4.7853878973634096E-3</v>
      </c>
      <c r="D12" s="19">
        <v>6.6184322815813199E-4</v>
      </c>
      <c r="E12" s="19">
        <v>0</v>
      </c>
      <c r="F12" s="19">
        <v>0</v>
      </c>
      <c r="G12" s="19">
        <v>0</v>
      </c>
      <c r="H12" s="19">
        <v>0</v>
      </c>
      <c r="I12" s="19">
        <v>8.1307807477194599E-2</v>
      </c>
      <c r="J12" s="19">
        <v>0</v>
      </c>
      <c r="K12" s="19">
        <v>0</v>
      </c>
      <c r="L12" s="19">
        <v>4.5570928410860996E-3</v>
      </c>
      <c r="M12" s="19">
        <v>4.9063867653369295E-4</v>
      </c>
      <c r="N12" s="19">
        <v>0</v>
      </c>
      <c r="O12" s="19">
        <v>0</v>
      </c>
      <c r="P12" s="19">
        <v>2.62247803854905E-2</v>
      </c>
      <c r="Q12" s="19">
        <v>2.6911626619774899E-2</v>
      </c>
      <c r="R12" s="19">
        <v>0</v>
      </c>
      <c r="S12" s="19">
        <v>0</v>
      </c>
      <c r="T12" s="19"/>
      <c r="U12" s="19">
        <v>0</v>
      </c>
      <c r="V12" s="19">
        <v>2.9590076558608899E-2</v>
      </c>
      <c r="W12" s="19">
        <v>2.5545496786062601E-2</v>
      </c>
      <c r="X12" s="19">
        <v>3.18764610523984E-3</v>
      </c>
      <c r="Y12" s="19"/>
      <c r="Z12" s="19">
        <v>0</v>
      </c>
      <c r="AA12" s="19">
        <v>0</v>
      </c>
      <c r="AB12" s="19">
        <v>5.4422656794902999E-3</v>
      </c>
      <c r="AC12" s="19">
        <v>1.3911661213215399E-3</v>
      </c>
      <c r="AD12" s="19">
        <v>5.4752154196438E-3</v>
      </c>
      <c r="AE12" s="19">
        <v>0.10050503765667899</v>
      </c>
      <c r="AF12" s="19">
        <v>0</v>
      </c>
      <c r="AG12" s="19">
        <v>0</v>
      </c>
      <c r="AH12" s="19">
        <v>0</v>
      </c>
      <c r="AI12" s="19">
        <v>3.5331150127533599E-3</v>
      </c>
      <c r="AJ12" s="19"/>
      <c r="AK12" s="19">
        <v>0</v>
      </c>
      <c r="AL12" s="19">
        <v>0</v>
      </c>
      <c r="AM12" s="19">
        <v>1.1262711302612499E-2</v>
      </c>
      <c r="AN12" s="19">
        <v>0</v>
      </c>
      <c r="AO12" s="19">
        <v>3.7530254792860198E-3</v>
      </c>
      <c r="AP12" s="19">
        <v>4.8681547758104897E-2</v>
      </c>
      <c r="AQ12" s="19">
        <v>0</v>
      </c>
      <c r="AR12" s="19"/>
      <c r="AS12" s="19">
        <v>0</v>
      </c>
      <c r="AT12" s="19">
        <v>6.5677947217014504E-3</v>
      </c>
      <c r="AU12" s="19"/>
      <c r="AV12" s="19">
        <v>0</v>
      </c>
      <c r="AW12" s="19">
        <v>0</v>
      </c>
      <c r="AX12" s="19">
        <v>0</v>
      </c>
      <c r="AY12" s="19"/>
      <c r="AZ12" s="19">
        <v>0</v>
      </c>
      <c r="BA12" s="19">
        <v>5.0128599958136101E-3</v>
      </c>
      <c r="BB12" s="19"/>
      <c r="BC12" s="19">
        <v>9.7816629731594198E-4</v>
      </c>
      <c r="BD12" s="19">
        <v>7.13181648690135E-3</v>
      </c>
      <c r="BE12" s="19"/>
      <c r="BF12" s="19">
        <v>4.7917363234583803E-3</v>
      </c>
      <c r="BG12" s="19">
        <v>3.18764610523984E-3</v>
      </c>
      <c r="BH12" s="19"/>
      <c r="BI12" s="19">
        <v>9.6538745043148297E-4</v>
      </c>
      <c r="BJ12" s="19">
        <v>5.6789299401757698E-3</v>
      </c>
      <c r="BK12" s="19"/>
      <c r="BL12" s="19">
        <v>4.9993629169810599E-3</v>
      </c>
      <c r="BM12" s="19">
        <v>0</v>
      </c>
      <c r="BN12" s="19">
        <v>1.9191481868180701E-2</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BO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88</v>
      </c>
      <c r="C9" s="17">
        <v>0.189693486579737</v>
      </c>
      <c r="D9" s="17">
        <v>0.14697078919305201</v>
      </c>
      <c r="E9" s="17">
        <v>0.18477024284454399</v>
      </c>
      <c r="F9" s="17">
        <v>0.137711725696885</v>
      </c>
      <c r="G9" s="17">
        <v>3.8576996903604097E-2</v>
      </c>
      <c r="H9" s="17">
        <v>3.5363837783325698E-2</v>
      </c>
      <c r="I9" s="17">
        <v>0.20517607778736399</v>
      </c>
      <c r="J9" s="17">
        <v>0.30513791554837699</v>
      </c>
      <c r="K9" s="17">
        <v>1.7680254748959801E-3</v>
      </c>
      <c r="L9" s="17">
        <v>0.18922670080191201</v>
      </c>
      <c r="M9" s="17">
        <v>0.19867204923332299</v>
      </c>
      <c r="N9" s="17">
        <v>0.35411122013509599</v>
      </c>
      <c r="O9" s="17">
        <v>0.51394642759398901</v>
      </c>
      <c r="P9" s="17">
        <v>6.3772781396966099E-2</v>
      </c>
      <c r="Q9" s="17">
        <v>0.232769244284105</v>
      </c>
      <c r="R9" s="17">
        <v>0.31037249023014402</v>
      </c>
      <c r="S9" s="17">
        <v>4.6462700030797201E-2</v>
      </c>
      <c r="T9" s="17"/>
      <c r="U9" s="17">
        <v>0.17321872450482401</v>
      </c>
      <c r="V9" s="17">
        <v>0.231895773894953</v>
      </c>
      <c r="W9" s="17">
        <v>0.45248865937135302</v>
      </c>
      <c r="X9" s="17">
        <v>0.68733093764611297</v>
      </c>
      <c r="Y9" s="17"/>
      <c r="Z9" s="17">
        <v>0.12116040779680599</v>
      </c>
      <c r="AA9" s="17">
        <v>0.217526474226589</v>
      </c>
      <c r="AB9" s="17">
        <v>0.27672020251879498</v>
      </c>
      <c r="AC9" s="17">
        <v>0.33600229320601499</v>
      </c>
      <c r="AD9" s="17">
        <v>0.29720782765618098</v>
      </c>
      <c r="AE9" s="17">
        <v>0.12313393138800099</v>
      </c>
      <c r="AF9" s="17">
        <v>0.42712127441379399</v>
      </c>
      <c r="AG9" s="17">
        <v>0.47338592063149398</v>
      </c>
      <c r="AH9" s="17">
        <v>0.33454117906490999</v>
      </c>
      <c r="AI9" s="17">
        <v>0.60009112085168703</v>
      </c>
      <c r="AJ9" s="17"/>
      <c r="AK9" s="17">
        <v>0.142209152123565</v>
      </c>
      <c r="AL9" s="17">
        <v>7.3118015576154702E-2</v>
      </c>
      <c r="AM9" s="17">
        <v>0.37319142049424298</v>
      </c>
      <c r="AN9" s="17">
        <v>0.146708440464977</v>
      </c>
      <c r="AO9" s="17">
        <v>0.37252058062503202</v>
      </c>
      <c r="AP9" s="17">
        <v>0.29978214634259098</v>
      </c>
      <c r="AQ9" s="17">
        <v>0.29067786845692301</v>
      </c>
      <c r="AR9" s="17"/>
      <c r="AS9" s="17">
        <v>0.69898064958443695</v>
      </c>
      <c r="AT9" s="17">
        <v>0</v>
      </c>
      <c r="AU9" s="17"/>
      <c r="AV9" s="17">
        <v>0.67304001187916396</v>
      </c>
      <c r="AW9" s="17">
        <v>0.83637539931635296</v>
      </c>
      <c r="AX9" s="17">
        <v>0.63975132029788795</v>
      </c>
      <c r="AY9" s="17"/>
      <c r="AZ9" s="17">
        <v>0.912283183772581</v>
      </c>
      <c r="BA9" s="17">
        <v>0.15534538392550601</v>
      </c>
      <c r="BB9" s="17"/>
      <c r="BC9" s="17">
        <v>0.195109851505124</v>
      </c>
      <c r="BD9" s="17">
        <v>0.18635532693278101</v>
      </c>
      <c r="BE9" s="17"/>
      <c r="BF9" s="17">
        <v>0.18771618674583301</v>
      </c>
      <c r="BG9" s="17">
        <v>0.68733093764611297</v>
      </c>
      <c r="BH9" s="17"/>
      <c r="BI9" s="17">
        <v>0.42318159626671797</v>
      </c>
      <c r="BJ9" s="17">
        <v>0.13507793210521701</v>
      </c>
      <c r="BK9" s="17"/>
      <c r="BL9" s="17">
        <v>4.6021728060126998E-2</v>
      </c>
      <c r="BM9" s="17">
        <v>0.237585498370008</v>
      </c>
      <c r="BN9" s="17">
        <v>0.44163254007793201</v>
      </c>
      <c r="BO9" s="17">
        <v>0.79629511528848995</v>
      </c>
    </row>
    <row r="10" spans="2:67" x14ac:dyDescent="0.35">
      <c r="B10" s="18" t="s">
        <v>89</v>
      </c>
      <c r="C10" s="17">
        <v>8.16924047071175E-2</v>
      </c>
      <c r="D10" s="17">
        <v>3.8845443665670498E-2</v>
      </c>
      <c r="E10" s="17">
        <v>4.4663319451568102E-2</v>
      </c>
      <c r="F10" s="17">
        <v>0.13759308293858</v>
      </c>
      <c r="G10" s="17">
        <v>0.29453424986668603</v>
      </c>
      <c r="H10" s="17">
        <v>0.32154538740555799</v>
      </c>
      <c r="I10" s="17">
        <v>1.0874050090924899E-2</v>
      </c>
      <c r="J10" s="17">
        <v>9.39798349385534E-2</v>
      </c>
      <c r="K10" s="17">
        <v>0</v>
      </c>
      <c r="L10" s="17">
        <v>0.15962161306160899</v>
      </c>
      <c r="M10" s="17">
        <v>9.1476141264504596E-2</v>
      </c>
      <c r="N10" s="17">
        <v>5.5115820601740598E-2</v>
      </c>
      <c r="O10" s="17">
        <v>2.9871390531505202E-3</v>
      </c>
      <c r="P10" s="17">
        <v>9.7195230535820007E-2</v>
      </c>
      <c r="Q10" s="17">
        <v>2.0558923333234401E-4</v>
      </c>
      <c r="R10" s="17">
        <v>3.56288933034842E-4</v>
      </c>
      <c r="S10" s="17">
        <v>0.14925077086791599</v>
      </c>
      <c r="T10" s="17"/>
      <c r="U10" s="17">
        <v>6.3803119035411596E-2</v>
      </c>
      <c r="V10" s="17">
        <v>0.17004815659411199</v>
      </c>
      <c r="W10" s="17">
        <v>0.17792084109617501</v>
      </c>
      <c r="X10" s="17">
        <v>0.13074330625300601</v>
      </c>
      <c r="Y10" s="17"/>
      <c r="Z10" s="17">
        <v>8.1476326814671804E-2</v>
      </c>
      <c r="AA10" s="17">
        <v>6.21399184111745E-2</v>
      </c>
      <c r="AB10" s="17">
        <v>6.1793295253730701E-2</v>
      </c>
      <c r="AC10" s="17">
        <v>8.6362755721675205E-2</v>
      </c>
      <c r="AD10" s="17">
        <v>0.13870391345886299</v>
      </c>
      <c r="AE10" s="17">
        <v>4.1372625057161903E-2</v>
      </c>
      <c r="AF10" s="17">
        <v>2.7779046731672401E-2</v>
      </c>
      <c r="AG10" s="17">
        <v>0.32532163514079399</v>
      </c>
      <c r="AH10" s="17">
        <v>8.7720856383123796E-2</v>
      </c>
      <c r="AI10" s="17">
        <v>4.4773153467596E-2</v>
      </c>
      <c r="AJ10" s="17"/>
      <c r="AK10" s="17">
        <v>8.9079975745353895E-2</v>
      </c>
      <c r="AL10" s="17">
        <v>0.155744224957344</v>
      </c>
      <c r="AM10" s="17">
        <v>4.12781767052256E-2</v>
      </c>
      <c r="AN10" s="17">
        <v>5.3849867790924502E-2</v>
      </c>
      <c r="AO10" s="17">
        <v>0.134105072162301</v>
      </c>
      <c r="AP10" s="17">
        <v>0.10591539779534399</v>
      </c>
      <c r="AQ10" s="17">
        <v>4.73265090849352E-2</v>
      </c>
      <c r="AR10" s="17"/>
      <c r="AS10" s="17">
        <v>0.30101935041556299</v>
      </c>
      <c r="AT10" s="17">
        <v>0</v>
      </c>
      <c r="AU10" s="17"/>
      <c r="AV10" s="17">
        <v>0.32695998812083599</v>
      </c>
      <c r="AW10" s="17">
        <v>0.16362460068364801</v>
      </c>
      <c r="AX10" s="17">
        <v>0.360248679702112</v>
      </c>
      <c r="AY10" s="17"/>
      <c r="AZ10" s="17">
        <v>8.7716816227419295E-2</v>
      </c>
      <c r="BA10" s="17">
        <v>8.1406035961293199E-2</v>
      </c>
      <c r="BB10" s="17"/>
      <c r="BC10" s="17">
        <v>7.6129590368186201E-2</v>
      </c>
      <c r="BD10" s="17">
        <v>8.5120822586181102E-2</v>
      </c>
      <c r="BE10" s="17"/>
      <c r="BF10" s="17">
        <v>8.1497507117975695E-2</v>
      </c>
      <c r="BG10" s="17">
        <v>0.13074330625300601</v>
      </c>
      <c r="BH10" s="17"/>
      <c r="BI10" s="17">
        <v>0.12881713083726601</v>
      </c>
      <c r="BJ10" s="17">
        <v>7.0669389228905796E-2</v>
      </c>
      <c r="BK10" s="17"/>
      <c r="BL10" s="17">
        <v>3.1842483828716198E-2</v>
      </c>
      <c r="BM10" s="17">
        <v>9.6918052046924899E-2</v>
      </c>
      <c r="BN10" s="17">
        <v>0.19178286687173601</v>
      </c>
      <c r="BO10" s="17">
        <v>0.186257825765374</v>
      </c>
    </row>
    <row r="11" spans="2:67" x14ac:dyDescent="0.35">
      <c r="B11" s="18" t="s">
        <v>90</v>
      </c>
      <c r="C11" s="17">
        <v>0.121241672067171</v>
      </c>
      <c r="D11" s="17">
        <v>8.1474006781414601E-2</v>
      </c>
      <c r="E11" s="17">
        <v>0.10221253925566</v>
      </c>
      <c r="F11" s="17">
        <v>7.3807666335412497E-2</v>
      </c>
      <c r="G11" s="17">
        <v>0.22603845126522401</v>
      </c>
      <c r="H11" s="17">
        <v>0.32154538740555799</v>
      </c>
      <c r="I11" s="17">
        <v>0.30134593983026697</v>
      </c>
      <c r="J11" s="17">
        <v>5.4090099430385001E-2</v>
      </c>
      <c r="K11" s="17">
        <v>1.7680254748959801E-3</v>
      </c>
      <c r="L11" s="17">
        <v>0.22023109483803399</v>
      </c>
      <c r="M11" s="17">
        <v>9.2369733828567502E-2</v>
      </c>
      <c r="N11" s="17">
        <v>5.68263126203657E-2</v>
      </c>
      <c r="O11" s="17">
        <v>9.9571301771683805E-4</v>
      </c>
      <c r="P11" s="17">
        <v>0.123420010921311</v>
      </c>
      <c r="Q11" s="17">
        <v>0.32490062596978903</v>
      </c>
      <c r="R11" s="17">
        <v>0.25820949111403202</v>
      </c>
      <c r="S11" s="17">
        <v>0.19416889954084801</v>
      </c>
      <c r="T11" s="17"/>
      <c r="U11" s="17">
        <v>0.125133516410014</v>
      </c>
      <c r="V11" s="17">
        <v>0.106016265248962</v>
      </c>
      <c r="W11" s="17">
        <v>8.2921375522524904E-2</v>
      </c>
      <c r="X11" s="17">
        <v>6.22740715687208E-2</v>
      </c>
      <c r="Y11" s="17"/>
      <c r="Z11" s="17">
        <v>8.1627014385302302E-2</v>
      </c>
      <c r="AA11" s="17">
        <v>0.14025054683896501</v>
      </c>
      <c r="AB11" s="17">
        <v>6.6951693156967501E-2</v>
      </c>
      <c r="AC11" s="17">
        <v>0.140590651153916</v>
      </c>
      <c r="AD11" s="17">
        <v>0.183731399376131</v>
      </c>
      <c r="AE11" s="17">
        <v>9.2812466660643703E-2</v>
      </c>
      <c r="AF11" s="17">
        <v>6.7068557351654401E-2</v>
      </c>
      <c r="AG11" s="17">
        <v>2.43414273409783E-2</v>
      </c>
      <c r="AH11" s="17">
        <v>1.3385371221713901E-2</v>
      </c>
      <c r="AI11" s="17">
        <v>5.3455407604416201E-2</v>
      </c>
      <c r="AJ11" s="17"/>
      <c r="AK11" s="17">
        <v>0.13305551679800601</v>
      </c>
      <c r="AL11" s="17">
        <v>0.29806876436928897</v>
      </c>
      <c r="AM11" s="17">
        <v>4.1399426894345601E-2</v>
      </c>
      <c r="AN11" s="17">
        <v>7.3605717037626403E-2</v>
      </c>
      <c r="AO11" s="17">
        <v>6.5141218914718593E-2</v>
      </c>
      <c r="AP11" s="17">
        <v>0.15925856196309399</v>
      </c>
      <c r="AQ11" s="17">
        <v>6.9892194208480293E-2</v>
      </c>
      <c r="AR11" s="17"/>
      <c r="AS11" s="17">
        <v>0</v>
      </c>
      <c r="AT11" s="17">
        <v>0.166400390298925</v>
      </c>
      <c r="AU11" s="17"/>
      <c r="AV11" s="17">
        <v>0</v>
      </c>
      <c r="AW11" s="17">
        <v>0</v>
      </c>
      <c r="AX11" s="17">
        <v>0</v>
      </c>
      <c r="AY11" s="17"/>
      <c r="AZ11" s="17">
        <v>0</v>
      </c>
      <c r="BA11" s="17">
        <v>0.12700486162593699</v>
      </c>
      <c r="BB11" s="17"/>
      <c r="BC11" s="17">
        <v>0.12580272829926101</v>
      </c>
      <c r="BD11" s="17">
        <v>0.11843064768620699</v>
      </c>
      <c r="BE11" s="17"/>
      <c r="BF11" s="17">
        <v>0.121475972412576</v>
      </c>
      <c r="BG11" s="17">
        <v>6.22740715687208E-2</v>
      </c>
      <c r="BH11" s="17"/>
      <c r="BI11" s="17">
        <v>0.16134022069489301</v>
      </c>
      <c r="BJ11" s="17">
        <v>0.11186216032302899</v>
      </c>
      <c r="BK11" s="17"/>
      <c r="BL11" s="17">
        <v>8.5311905068872096E-2</v>
      </c>
      <c r="BM11" s="17">
        <v>0.18212891496884201</v>
      </c>
      <c r="BN11" s="17">
        <v>8.9150269117985098E-2</v>
      </c>
      <c r="BO11" s="17">
        <v>5.99566512096602E-3</v>
      </c>
    </row>
    <row r="12" spans="2:67" ht="29" x14ac:dyDescent="0.35">
      <c r="B12" s="18" t="s">
        <v>91</v>
      </c>
      <c r="C12" s="17">
        <v>0.108333748758579</v>
      </c>
      <c r="D12" s="17">
        <v>0.100915318879084</v>
      </c>
      <c r="E12" s="17">
        <v>6.6331139669554201E-2</v>
      </c>
      <c r="F12" s="17">
        <v>5.0809613959940103E-2</v>
      </c>
      <c r="G12" s="17">
        <v>6.1241143955956499E-2</v>
      </c>
      <c r="H12" s="17">
        <v>2.4377970819849299E-3</v>
      </c>
      <c r="I12" s="17">
        <v>6.2114453501250599E-4</v>
      </c>
      <c r="J12" s="17">
        <v>0.100725527463342</v>
      </c>
      <c r="K12" s="17">
        <v>1.370791972976E-2</v>
      </c>
      <c r="L12" s="17">
        <v>0.19763555067289501</v>
      </c>
      <c r="M12" s="17">
        <v>0.15496234909394599</v>
      </c>
      <c r="N12" s="17">
        <v>9.8323558371848904E-2</v>
      </c>
      <c r="O12" s="17">
        <v>0.48107500731742597</v>
      </c>
      <c r="P12" s="17">
        <v>0.12592558433135101</v>
      </c>
      <c r="Q12" s="17">
        <v>0.111259165178658</v>
      </c>
      <c r="R12" s="17">
        <v>8.6782408237413594E-2</v>
      </c>
      <c r="S12" s="17">
        <v>4.0745786374959798E-2</v>
      </c>
      <c r="T12" s="17"/>
      <c r="U12" s="17">
        <v>9.4808006569675099E-2</v>
      </c>
      <c r="V12" s="17">
        <v>0.186537803102199</v>
      </c>
      <c r="W12" s="17">
        <v>0.122660027978332</v>
      </c>
      <c r="X12" s="17">
        <v>5.6261052231284102E-2</v>
      </c>
      <c r="Y12" s="17"/>
      <c r="Z12" s="17">
        <v>0.110117036909283</v>
      </c>
      <c r="AA12" s="17">
        <v>2.2209327742683301E-2</v>
      </c>
      <c r="AB12" s="17">
        <v>7.2224884981969897E-2</v>
      </c>
      <c r="AC12" s="17">
        <v>0.23474112699105301</v>
      </c>
      <c r="AD12" s="17">
        <v>0.101958071886031</v>
      </c>
      <c r="AE12" s="17">
        <v>0.30334440271153801</v>
      </c>
      <c r="AF12" s="17">
        <v>0.192344300051113</v>
      </c>
      <c r="AG12" s="17">
        <v>4.5571949609607698E-2</v>
      </c>
      <c r="AH12" s="17">
        <v>0.19396160626600101</v>
      </c>
      <c r="AI12" s="17">
        <v>5.0159774794128302E-2</v>
      </c>
      <c r="AJ12" s="17"/>
      <c r="AK12" s="17">
        <v>0.112577898563822</v>
      </c>
      <c r="AL12" s="17">
        <v>0.116413361151079</v>
      </c>
      <c r="AM12" s="17">
        <v>8.4587444635677397E-2</v>
      </c>
      <c r="AN12" s="17">
        <v>0.12602902376163599</v>
      </c>
      <c r="AO12" s="17">
        <v>0.100624176661091</v>
      </c>
      <c r="AP12" s="17">
        <v>9.6262696409527601E-2</v>
      </c>
      <c r="AQ12" s="17">
        <v>3.9359356314096997E-2</v>
      </c>
      <c r="AR12" s="17"/>
      <c r="AS12" s="17">
        <v>0</v>
      </c>
      <c r="AT12" s="17">
        <v>0.148684670613797</v>
      </c>
      <c r="AU12" s="17"/>
      <c r="AV12" s="17">
        <v>0</v>
      </c>
      <c r="AW12" s="17">
        <v>0</v>
      </c>
      <c r="AX12" s="17">
        <v>0</v>
      </c>
      <c r="AY12" s="17"/>
      <c r="AZ12" s="17">
        <v>0</v>
      </c>
      <c r="BA12" s="17">
        <v>0.113483363730579</v>
      </c>
      <c r="BB12" s="17"/>
      <c r="BC12" s="17">
        <v>8.0630183408782002E-2</v>
      </c>
      <c r="BD12" s="17">
        <v>0.12540773199298999</v>
      </c>
      <c r="BE12" s="17"/>
      <c r="BF12" s="17">
        <v>0.108540653070089</v>
      </c>
      <c r="BG12" s="17">
        <v>5.6261052231284102E-2</v>
      </c>
      <c r="BH12" s="17"/>
      <c r="BI12" s="17">
        <v>4.7421859562210698E-2</v>
      </c>
      <c r="BJ12" s="17">
        <v>0.12258174026020301</v>
      </c>
      <c r="BK12" s="17"/>
      <c r="BL12" s="17">
        <v>0.11143997918434199</v>
      </c>
      <c r="BM12" s="17">
        <v>0.13017790966315401</v>
      </c>
      <c r="BN12" s="17">
        <v>5.4637823929178403E-2</v>
      </c>
      <c r="BO12" s="17">
        <v>9.7399826248022495E-4</v>
      </c>
    </row>
    <row r="13" spans="2:67" x14ac:dyDescent="0.35">
      <c r="B13" s="18" t="s">
        <v>92</v>
      </c>
      <c r="C13" s="19">
        <v>0.49903868788739503</v>
      </c>
      <c r="D13" s="19">
        <v>0.63179444148077801</v>
      </c>
      <c r="E13" s="19">
        <v>0.60202275877867495</v>
      </c>
      <c r="F13" s="19">
        <v>0.60007791106918196</v>
      </c>
      <c r="G13" s="19">
        <v>0.37960915800852901</v>
      </c>
      <c r="H13" s="19">
        <v>0.319107590323573</v>
      </c>
      <c r="I13" s="19">
        <v>0.481982787756431</v>
      </c>
      <c r="J13" s="19">
        <v>0.44606662261934299</v>
      </c>
      <c r="K13" s="19">
        <v>0.98275602932044803</v>
      </c>
      <c r="L13" s="19">
        <v>0.23328504062555</v>
      </c>
      <c r="M13" s="19">
        <v>0.46251972657965901</v>
      </c>
      <c r="N13" s="19">
        <v>0.43562308827094898</v>
      </c>
      <c r="O13" s="19">
        <v>9.9571301771683805E-4</v>
      </c>
      <c r="P13" s="19">
        <v>0.58968639281455204</v>
      </c>
      <c r="Q13" s="19">
        <v>0.33086537533411597</v>
      </c>
      <c r="R13" s="19">
        <v>0.34427932148537599</v>
      </c>
      <c r="S13" s="19">
        <v>0.56937184318547995</v>
      </c>
      <c r="T13" s="19"/>
      <c r="U13" s="19">
        <v>0.54303663348007603</v>
      </c>
      <c r="V13" s="19">
        <v>0.30550200115977399</v>
      </c>
      <c r="W13" s="19">
        <v>0.16400909603161401</v>
      </c>
      <c r="X13" s="19">
        <v>6.3390632300875605E-2</v>
      </c>
      <c r="Y13" s="19"/>
      <c r="Z13" s="19">
        <v>0.60561921409393704</v>
      </c>
      <c r="AA13" s="19">
        <v>0.55787373278058805</v>
      </c>
      <c r="AB13" s="19">
        <v>0.52230992408853705</v>
      </c>
      <c r="AC13" s="19">
        <v>0.20230317292734101</v>
      </c>
      <c r="AD13" s="19">
        <v>0.27839878762279302</v>
      </c>
      <c r="AE13" s="19">
        <v>0.43933657418265598</v>
      </c>
      <c r="AF13" s="19">
        <v>0.28568682145176599</v>
      </c>
      <c r="AG13" s="19">
        <v>0.131379067277126</v>
      </c>
      <c r="AH13" s="19">
        <v>0.370390987064251</v>
      </c>
      <c r="AI13" s="19">
        <v>0.25152054328217299</v>
      </c>
      <c r="AJ13" s="19"/>
      <c r="AK13" s="19">
        <v>0.52307745676925399</v>
      </c>
      <c r="AL13" s="19">
        <v>0.35665563394613298</v>
      </c>
      <c r="AM13" s="19">
        <v>0.45954353127050901</v>
      </c>
      <c r="AN13" s="19">
        <v>0.59980695094483705</v>
      </c>
      <c r="AO13" s="19">
        <v>0.32760895163685799</v>
      </c>
      <c r="AP13" s="19">
        <v>0.33878119748944302</v>
      </c>
      <c r="AQ13" s="19">
        <v>0.55274407193556396</v>
      </c>
      <c r="AR13" s="19"/>
      <c r="AS13" s="19">
        <v>0</v>
      </c>
      <c r="AT13" s="19">
        <v>0.68491493908727796</v>
      </c>
      <c r="AU13" s="19"/>
      <c r="AV13" s="19">
        <v>0</v>
      </c>
      <c r="AW13" s="19">
        <v>0</v>
      </c>
      <c r="AX13" s="19">
        <v>0</v>
      </c>
      <c r="AY13" s="19"/>
      <c r="AZ13" s="19">
        <v>0</v>
      </c>
      <c r="BA13" s="19">
        <v>0.52276035475668503</v>
      </c>
      <c r="BB13" s="19"/>
      <c r="BC13" s="19">
        <v>0.52232764641864604</v>
      </c>
      <c r="BD13" s="19">
        <v>0.48468547080184199</v>
      </c>
      <c r="BE13" s="19"/>
      <c r="BF13" s="19">
        <v>0.50076968065352601</v>
      </c>
      <c r="BG13" s="19">
        <v>6.3390632300875605E-2</v>
      </c>
      <c r="BH13" s="19"/>
      <c r="BI13" s="19">
        <v>0.239239192638912</v>
      </c>
      <c r="BJ13" s="19">
        <v>0.55980877808264595</v>
      </c>
      <c r="BK13" s="19"/>
      <c r="BL13" s="19">
        <v>0.72538390385794305</v>
      </c>
      <c r="BM13" s="19">
        <v>0.35318962495107198</v>
      </c>
      <c r="BN13" s="19">
        <v>0.222796500003168</v>
      </c>
      <c r="BO13" s="19">
        <v>1.04773955626895E-2</v>
      </c>
    </row>
    <row r="14" spans="2:67" x14ac:dyDescent="0.35">
      <c r="B14" s="16"/>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BO25"/>
  <sheetViews>
    <sheetView showGridLines="0" topLeftCell="A10" workbookViewId="0">
      <pane xSplit="2" topLeftCell="C1" activePane="topRight" state="frozen"/>
      <selection pane="topRight" activeCell="B21" sqref="B21"/>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108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604</v>
      </c>
      <c r="D7" s="10">
        <v>68</v>
      </c>
      <c r="E7" s="10">
        <v>94</v>
      </c>
      <c r="F7" s="10">
        <v>48</v>
      </c>
      <c r="G7" s="10">
        <v>16</v>
      </c>
      <c r="H7" s="10">
        <v>3</v>
      </c>
      <c r="I7" s="10">
        <v>34</v>
      </c>
      <c r="J7" s="10">
        <v>62</v>
      </c>
      <c r="K7" s="10">
        <v>2</v>
      </c>
      <c r="L7" s="10">
        <v>53</v>
      </c>
      <c r="M7" s="10">
        <v>141</v>
      </c>
      <c r="N7" s="10">
        <v>21</v>
      </c>
      <c r="O7" s="10">
        <v>10</v>
      </c>
      <c r="P7" s="10">
        <v>21</v>
      </c>
      <c r="Q7" s="10">
        <v>12</v>
      </c>
      <c r="R7" s="10">
        <v>11</v>
      </c>
      <c r="S7" s="10">
        <v>8</v>
      </c>
      <c r="T7" s="10"/>
      <c r="U7" s="10">
        <v>58</v>
      </c>
      <c r="V7" s="10">
        <v>54</v>
      </c>
      <c r="W7" s="10">
        <v>115</v>
      </c>
      <c r="X7" s="10">
        <v>377</v>
      </c>
      <c r="Y7" s="10"/>
      <c r="Z7" s="10">
        <v>29</v>
      </c>
      <c r="AA7" s="10">
        <v>25</v>
      </c>
      <c r="AB7" s="10">
        <v>30</v>
      </c>
      <c r="AC7" s="10">
        <v>31</v>
      </c>
      <c r="AD7" s="10">
        <v>45</v>
      </c>
      <c r="AE7" s="10">
        <v>40</v>
      </c>
      <c r="AF7" s="10">
        <v>59</v>
      </c>
      <c r="AG7" s="10">
        <v>48</v>
      </c>
      <c r="AH7" s="10">
        <v>93</v>
      </c>
      <c r="AI7" s="10">
        <v>187</v>
      </c>
      <c r="AJ7" s="10"/>
      <c r="AK7" s="10">
        <v>51</v>
      </c>
      <c r="AL7" s="10">
        <v>46</v>
      </c>
      <c r="AM7" s="10">
        <v>64</v>
      </c>
      <c r="AN7" s="10">
        <v>105</v>
      </c>
      <c r="AO7" s="10">
        <v>119</v>
      </c>
      <c r="AP7" s="10">
        <v>128</v>
      </c>
      <c r="AQ7" s="10">
        <v>83</v>
      </c>
      <c r="AR7" s="10"/>
      <c r="AS7" s="10">
        <v>604</v>
      </c>
      <c r="AT7" s="10" t="s">
        <v>106</v>
      </c>
      <c r="AU7" s="10"/>
      <c r="AV7" s="10">
        <v>204</v>
      </c>
      <c r="AW7" s="10">
        <v>216</v>
      </c>
      <c r="AX7" s="10">
        <v>175</v>
      </c>
      <c r="AY7" s="10"/>
      <c r="AZ7" s="10">
        <v>203</v>
      </c>
      <c r="BA7" s="10">
        <v>401</v>
      </c>
      <c r="BB7" s="10"/>
      <c r="BC7" s="10">
        <v>151</v>
      </c>
      <c r="BD7" s="10">
        <v>453</v>
      </c>
      <c r="BE7" s="10"/>
      <c r="BF7" s="10">
        <v>227</v>
      </c>
      <c r="BG7" s="10">
        <v>377</v>
      </c>
      <c r="BH7" s="10"/>
      <c r="BI7" s="10">
        <v>314</v>
      </c>
      <c r="BJ7" s="10">
        <v>290</v>
      </c>
      <c r="BK7" s="10"/>
      <c r="BL7" s="10">
        <v>29</v>
      </c>
      <c r="BM7" s="10">
        <v>157</v>
      </c>
      <c r="BN7" s="10">
        <v>285</v>
      </c>
      <c r="BO7" s="10">
        <v>131</v>
      </c>
    </row>
    <row r="8" spans="2:67" ht="30" customHeight="1" x14ac:dyDescent="0.35">
      <c r="B8" s="11" t="s">
        <v>34</v>
      </c>
      <c r="C8" s="11">
        <v>274</v>
      </c>
      <c r="D8" s="11">
        <v>25</v>
      </c>
      <c r="E8" s="11">
        <v>42</v>
      </c>
      <c r="F8" s="11">
        <v>15</v>
      </c>
      <c r="G8" s="11">
        <v>9</v>
      </c>
      <c r="H8" s="11">
        <v>3</v>
      </c>
      <c r="I8" s="11">
        <v>6</v>
      </c>
      <c r="J8" s="11">
        <v>32</v>
      </c>
      <c r="K8" s="11">
        <v>0</v>
      </c>
      <c r="L8" s="11">
        <v>29</v>
      </c>
      <c r="M8" s="11">
        <v>60</v>
      </c>
      <c r="N8" s="11">
        <v>19</v>
      </c>
      <c r="O8" s="11">
        <v>6</v>
      </c>
      <c r="P8" s="11">
        <v>8</v>
      </c>
      <c r="Q8" s="11">
        <v>5</v>
      </c>
      <c r="R8" s="11">
        <v>11</v>
      </c>
      <c r="S8" s="11">
        <v>5</v>
      </c>
      <c r="T8" s="11"/>
      <c r="U8" s="11">
        <v>199</v>
      </c>
      <c r="V8" s="11">
        <v>58</v>
      </c>
      <c r="W8" s="11">
        <v>14</v>
      </c>
      <c r="X8" s="11">
        <v>3</v>
      </c>
      <c r="Y8" s="11"/>
      <c r="Z8" s="11">
        <v>84</v>
      </c>
      <c r="AA8" s="11">
        <v>59</v>
      </c>
      <c r="AB8" s="11">
        <v>35</v>
      </c>
      <c r="AC8" s="11">
        <v>31</v>
      </c>
      <c r="AD8" s="11">
        <v>22</v>
      </c>
      <c r="AE8" s="11">
        <v>6</v>
      </c>
      <c r="AF8" s="11">
        <v>10</v>
      </c>
      <c r="AG8" s="11">
        <v>8</v>
      </c>
      <c r="AH8" s="11">
        <v>3</v>
      </c>
      <c r="AI8" s="11">
        <v>2</v>
      </c>
      <c r="AJ8" s="11"/>
      <c r="AK8" s="11">
        <v>53</v>
      </c>
      <c r="AL8" s="11">
        <v>26</v>
      </c>
      <c r="AM8" s="11">
        <v>24</v>
      </c>
      <c r="AN8" s="11">
        <v>64</v>
      </c>
      <c r="AO8" s="11">
        <v>40</v>
      </c>
      <c r="AP8" s="11">
        <v>31</v>
      </c>
      <c r="AQ8" s="11">
        <v>31</v>
      </c>
      <c r="AR8" s="11"/>
      <c r="AS8" s="11">
        <v>274</v>
      </c>
      <c r="AT8" s="11" t="s">
        <v>106</v>
      </c>
      <c r="AU8" s="11"/>
      <c r="AV8" s="11">
        <v>83</v>
      </c>
      <c r="AW8" s="11">
        <v>74</v>
      </c>
      <c r="AX8" s="11">
        <v>107</v>
      </c>
      <c r="AY8" s="11"/>
      <c r="AZ8" s="11">
        <v>46</v>
      </c>
      <c r="BA8" s="11">
        <v>228</v>
      </c>
      <c r="BB8" s="11"/>
      <c r="BC8" s="11">
        <v>105</v>
      </c>
      <c r="BD8" s="11">
        <v>170</v>
      </c>
      <c r="BE8" s="11"/>
      <c r="BF8" s="11">
        <v>271</v>
      </c>
      <c r="BG8" s="11">
        <v>3</v>
      </c>
      <c r="BH8" s="11"/>
      <c r="BI8" s="11">
        <v>106</v>
      </c>
      <c r="BJ8" s="11">
        <v>169</v>
      </c>
      <c r="BK8" s="11"/>
      <c r="BL8" s="11">
        <v>36</v>
      </c>
      <c r="BM8" s="11">
        <v>131</v>
      </c>
      <c r="BN8" s="11">
        <v>84</v>
      </c>
      <c r="BO8" s="11">
        <v>20</v>
      </c>
    </row>
    <row r="9" spans="2:67" ht="29" x14ac:dyDescent="0.35">
      <c r="B9" s="18" t="s">
        <v>94</v>
      </c>
      <c r="C9" s="17">
        <v>0.70616563692051804</v>
      </c>
      <c r="D9" s="17">
        <v>0.63770698126712499</v>
      </c>
      <c r="E9" s="17">
        <v>0.66208836514749403</v>
      </c>
      <c r="F9" s="17">
        <v>0.28993015650693799</v>
      </c>
      <c r="G9" s="17">
        <v>0.89508108801576403</v>
      </c>
      <c r="H9" s="17">
        <v>9.9083563235470906E-2</v>
      </c>
      <c r="I9" s="17">
        <v>0.94104385023489501</v>
      </c>
      <c r="J9" s="17">
        <v>0.65145048146500195</v>
      </c>
      <c r="K9" s="17">
        <v>1</v>
      </c>
      <c r="L9" s="17">
        <v>0.81209530476402403</v>
      </c>
      <c r="M9" s="17">
        <v>0.81099192862803304</v>
      </c>
      <c r="N9" s="17">
        <v>0.59986202830412205</v>
      </c>
      <c r="O9" s="17">
        <v>0.96627918115463196</v>
      </c>
      <c r="P9" s="17">
        <v>0.338284491298177</v>
      </c>
      <c r="Q9" s="17">
        <v>0.56084509392079795</v>
      </c>
      <c r="R9" s="17">
        <v>0.99053664468514802</v>
      </c>
      <c r="S9" s="17">
        <v>0.99842159934032904</v>
      </c>
      <c r="T9" s="17"/>
      <c r="U9" s="17">
        <v>0.72701361408178899</v>
      </c>
      <c r="V9" s="17">
        <v>0.65796019959399898</v>
      </c>
      <c r="W9" s="17">
        <v>0.62073338283754698</v>
      </c>
      <c r="X9" s="17">
        <v>0.65157160331714903</v>
      </c>
      <c r="Y9" s="17"/>
      <c r="Z9" s="17">
        <v>0.75848936960140301</v>
      </c>
      <c r="AA9" s="17">
        <v>0.74393340669389296</v>
      </c>
      <c r="AB9" s="17">
        <v>0.60964906035130795</v>
      </c>
      <c r="AC9" s="17">
        <v>0.80795026939663595</v>
      </c>
      <c r="AD9" s="17">
        <v>0.71546902530724799</v>
      </c>
      <c r="AE9" s="17">
        <v>0.81669311261723099</v>
      </c>
      <c r="AF9" s="17">
        <v>0.390647396210755</v>
      </c>
      <c r="AG9" s="17">
        <v>0.55597819529300296</v>
      </c>
      <c r="AH9" s="17">
        <v>0.73680905523059104</v>
      </c>
      <c r="AI9" s="17">
        <v>0.66378262598837801</v>
      </c>
      <c r="AJ9" s="17"/>
      <c r="AK9" s="17">
        <v>0.65910478363522595</v>
      </c>
      <c r="AL9" s="17">
        <v>0.71497425911211798</v>
      </c>
      <c r="AM9" s="17">
        <v>0.72715796565225499</v>
      </c>
      <c r="AN9" s="17">
        <v>0.66701778465641604</v>
      </c>
      <c r="AO9" s="17">
        <v>0.68704281101540199</v>
      </c>
      <c r="AP9" s="17">
        <v>0.77178066840531301</v>
      </c>
      <c r="AQ9" s="17">
        <v>0.75525152037066301</v>
      </c>
      <c r="AR9" s="17"/>
      <c r="AS9" s="17">
        <v>0.70616563692051804</v>
      </c>
      <c r="AT9" s="17" t="s">
        <v>107</v>
      </c>
      <c r="AU9" s="17"/>
      <c r="AV9" s="17">
        <v>0.62551522259464698</v>
      </c>
      <c r="AW9" s="17">
        <v>0.78307464966587104</v>
      </c>
      <c r="AX9" s="17">
        <v>0.72242168534808204</v>
      </c>
      <c r="AY9" s="17"/>
      <c r="AZ9" s="17">
        <v>0.64365755532318603</v>
      </c>
      <c r="BA9" s="17">
        <v>0.718715950156114</v>
      </c>
      <c r="BB9" s="17"/>
      <c r="BC9" s="17">
        <v>0.72534448127046103</v>
      </c>
      <c r="BD9" s="17">
        <v>0.69435583042578697</v>
      </c>
      <c r="BE9" s="17"/>
      <c r="BF9" s="17">
        <v>0.70682481116228002</v>
      </c>
      <c r="BG9" s="17">
        <v>0.65157160331714903</v>
      </c>
      <c r="BH9" s="17"/>
      <c r="BI9" s="17">
        <v>0.73991489983230696</v>
      </c>
      <c r="BJ9" s="17">
        <v>0.68498593923989803</v>
      </c>
      <c r="BK9" s="17"/>
      <c r="BL9" s="17">
        <v>0.63185885991898205</v>
      </c>
      <c r="BM9" s="17">
        <v>0.71956047386892796</v>
      </c>
      <c r="BN9" s="17">
        <v>0.73074155679101305</v>
      </c>
      <c r="BO9" s="17">
        <v>0.63152157379644902</v>
      </c>
    </row>
    <row r="10" spans="2:67" ht="43.5" x14ac:dyDescent="0.35">
      <c r="B10" s="18" t="s">
        <v>95</v>
      </c>
      <c r="C10" s="17">
        <v>0.62659003181317396</v>
      </c>
      <c r="D10" s="17">
        <v>0.68126927580179897</v>
      </c>
      <c r="E10" s="17">
        <v>0.51162222080296704</v>
      </c>
      <c r="F10" s="17">
        <v>0.76984077106299698</v>
      </c>
      <c r="G10" s="17">
        <v>0.89648556432195103</v>
      </c>
      <c r="H10" s="17">
        <v>9.9083563235470906E-2</v>
      </c>
      <c r="I10" s="17">
        <v>0.89646271012871603</v>
      </c>
      <c r="J10" s="17">
        <v>0.66099458270294997</v>
      </c>
      <c r="K10" s="17">
        <v>0.5</v>
      </c>
      <c r="L10" s="17">
        <v>0.65290001776078999</v>
      </c>
      <c r="M10" s="17">
        <v>0.56211680888829496</v>
      </c>
      <c r="N10" s="17">
        <v>0.73481432461193796</v>
      </c>
      <c r="O10" s="17">
        <v>0.93255836230926303</v>
      </c>
      <c r="P10" s="17">
        <v>0.18968633931543599</v>
      </c>
      <c r="Q10" s="17">
        <v>0.57188146285678398</v>
      </c>
      <c r="R10" s="17">
        <v>0.92380687692463903</v>
      </c>
      <c r="S10" s="17">
        <v>3.0789030002584501E-2</v>
      </c>
      <c r="T10" s="17"/>
      <c r="U10" s="17">
        <v>0.60893864603929704</v>
      </c>
      <c r="V10" s="17">
        <v>0.68790357658961498</v>
      </c>
      <c r="W10" s="17">
        <v>0.61561140422625404</v>
      </c>
      <c r="X10" s="17">
        <v>0.66320506516968203</v>
      </c>
      <c r="Y10" s="17"/>
      <c r="Z10" s="17">
        <v>0.53493330344247803</v>
      </c>
      <c r="AA10" s="17">
        <v>0.77593337363271697</v>
      </c>
      <c r="AB10" s="17">
        <v>0.72953686374648297</v>
      </c>
      <c r="AC10" s="17">
        <v>0.53186574396490904</v>
      </c>
      <c r="AD10" s="17">
        <v>0.32435614247886202</v>
      </c>
      <c r="AE10" s="17">
        <v>0.84785326880662903</v>
      </c>
      <c r="AF10" s="17">
        <v>0.80389919853248004</v>
      </c>
      <c r="AG10" s="17">
        <v>0.52926396103506401</v>
      </c>
      <c r="AH10" s="17">
        <v>0.69729380130436303</v>
      </c>
      <c r="AI10" s="17">
        <v>0.75758221270358195</v>
      </c>
      <c r="AJ10" s="17"/>
      <c r="AK10" s="17">
        <v>0.60067338872824005</v>
      </c>
      <c r="AL10" s="17">
        <v>0.34126894220418003</v>
      </c>
      <c r="AM10" s="17">
        <v>0.50854064688721001</v>
      </c>
      <c r="AN10" s="17">
        <v>0.61964332526698795</v>
      </c>
      <c r="AO10" s="17">
        <v>0.51575439347659402</v>
      </c>
      <c r="AP10" s="17">
        <v>0.96466514880219401</v>
      </c>
      <c r="AQ10" s="17">
        <v>0.76897239572967901</v>
      </c>
      <c r="AR10" s="17"/>
      <c r="AS10" s="17">
        <v>0.62659003181317396</v>
      </c>
      <c r="AT10" s="17" t="s">
        <v>107</v>
      </c>
      <c r="AU10" s="17"/>
      <c r="AV10" s="17">
        <v>0.62925708554956294</v>
      </c>
      <c r="AW10" s="17">
        <v>0.74845173476952098</v>
      </c>
      <c r="AX10" s="17">
        <v>0.566529187234869</v>
      </c>
      <c r="AY10" s="17"/>
      <c r="AZ10" s="17">
        <v>0.71844230928925101</v>
      </c>
      <c r="BA10" s="17">
        <v>0.60814801880830105</v>
      </c>
      <c r="BB10" s="17"/>
      <c r="BC10" s="17">
        <v>0.59504475020607805</v>
      </c>
      <c r="BD10" s="17">
        <v>0.64601475130117103</v>
      </c>
      <c r="BE10" s="17"/>
      <c r="BF10" s="17">
        <v>0.626147937956815</v>
      </c>
      <c r="BG10" s="17">
        <v>0.66320506516968203</v>
      </c>
      <c r="BH10" s="17"/>
      <c r="BI10" s="17">
        <v>0.82491577039191399</v>
      </c>
      <c r="BJ10" s="17">
        <v>0.50212867109065196</v>
      </c>
      <c r="BK10" s="17"/>
      <c r="BL10" s="17">
        <v>0.44579824588084899</v>
      </c>
      <c r="BM10" s="17">
        <v>0.62857003294369196</v>
      </c>
      <c r="BN10" s="17">
        <v>0.72239286751643395</v>
      </c>
      <c r="BO10" s="17">
        <v>0.65501239703261604</v>
      </c>
    </row>
    <row r="11" spans="2:67" x14ac:dyDescent="0.35">
      <c r="B11" s="18" t="s">
        <v>96</v>
      </c>
      <c r="C11" s="17">
        <v>0.48235531551199601</v>
      </c>
      <c r="D11" s="17">
        <v>0.27273423152792597</v>
      </c>
      <c r="E11" s="17">
        <v>0.770586907517822</v>
      </c>
      <c r="F11" s="17">
        <v>0.85752801443627003</v>
      </c>
      <c r="G11" s="17">
        <v>0.46457663770287899</v>
      </c>
      <c r="H11" s="17">
        <v>9.9083563235470906E-2</v>
      </c>
      <c r="I11" s="17">
        <v>0.87058769274265002</v>
      </c>
      <c r="J11" s="17">
        <v>0.42891217034323698</v>
      </c>
      <c r="K11" s="17">
        <v>1</v>
      </c>
      <c r="L11" s="17">
        <v>0.43281272602833998</v>
      </c>
      <c r="M11" s="17">
        <v>0.52012355137154997</v>
      </c>
      <c r="N11" s="17">
        <v>0.21024010189469999</v>
      </c>
      <c r="O11" s="17">
        <v>3.56470102981215E-2</v>
      </c>
      <c r="P11" s="17">
        <v>0.20898582466679999</v>
      </c>
      <c r="Q11" s="17">
        <v>0.45548599024846298</v>
      </c>
      <c r="R11" s="17">
        <v>0.43654978448418402</v>
      </c>
      <c r="S11" s="17">
        <v>2.7632228683242398E-2</v>
      </c>
      <c r="T11" s="17"/>
      <c r="U11" s="17">
        <v>0.44391611873655001</v>
      </c>
      <c r="V11" s="17">
        <v>0.59452275249768205</v>
      </c>
      <c r="W11" s="17">
        <v>0.55914956519225301</v>
      </c>
      <c r="X11" s="17">
        <v>0.51312575165540197</v>
      </c>
      <c r="Y11" s="17"/>
      <c r="Z11" s="17">
        <v>0.39153279129273899</v>
      </c>
      <c r="AA11" s="17">
        <v>0.49636300418107898</v>
      </c>
      <c r="AB11" s="17">
        <v>0.594226204084498</v>
      </c>
      <c r="AC11" s="17">
        <v>0.49587062997192699</v>
      </c>
      <c r="AD11" s="17">
        <v>0.19631206103364801</v>
      </c>
      <c r="AE11" s="17">
        <v>0.48413421689077002</v>
      </c>
      <c r="AF11" s="17">
        <v>0.80897023767129606</v>
      </c>
      <c r="AG11" s="17">
        <v>0.69399052289956198</v>
      </c>
      <c r="AH11" s="17">
        <v>0.65476794793329196</v>
      </c>
      <c r="AI11" s="17">
        <v>0.53434254493102695</v>
      </c>
      <c r="AJ11" s="17"/>
      <c r="AK11" s="17">
        <v>0.35987751303014598</v>
      </c>
      <c r="AL11" s="17">
        <v>0.44021051660214899</v>
      </c>
      <c r="AM11" s="17">
        <v>0.28065740396067901</v>
      </c>
      <c r="AN11" s="17">
        <v>0.58058911067652497</v>
      </c>
      <c r="AO11" s="17">
        <v>0.69638218623278003</v>
      </c>
      <c r="AP11" s="17">
        <v>0.44024471403218102</v>
      </c>
      <c r="AQ11" s="17">
        <v>0.35540099638849398</v>
      </c>
      <c r="AR11" s="17"/>
      <c r="AS11" s="17">
        <v>0.48235531551199601</v>
      </c>
      <c r="AT11" s="17" t="s">
        <v>107</v>
      </c>
      <c r="AU11" s="17"/>
      <c r="AV11" s="17">
        <v>0.45965931661394199</v>
      </c>
      <c r="AW11" s="17">
        <v>0.61599111154812602</v>
      </c>
      <c r="AX11" s="17">
        <v>0.41240282128349898</v>
      </c>
      <c r="AY11" s="17"/>
      <c r="AZ11" s="17">
        <v>0.76360833215871504</v>
      </c>
      <c r="BA11" s="17">
        <v>0.42588560204180498</v>
      </c>
      <c r="BB11" s="17"/>
      <c r="BC11" s="17">
        <v>0.464903210870527</v>
      </c>
      <c r="BD11" s="17">
        <v>0.49310184303893501</v>
      </c>
      <c r="BE11" s="17"/>
      <c r="BF11" s="17">
        <v>0.48198378995187902</v>
      </c>
      <c r="BG11" s="17">
        <v>0.51312575165540197</v>
      </c>
      <c r="BH11" s="17"/>
      <c r="BI11" s="17">
        <v>0.480025039693113</v>
      </c>
      <c r="BJ11" s="17">
        <v>0.483817704112463</v>
      </c>
      <c r="BK11" s="17"/>
      <c r="BL11" s="17">
        <v>0.41759287981149201</v>
      </c>
      <c r="BM11" s="17">
        <v>0.43984647371586399</v>
      </c>
      <c r="BN11" s="17">
        <v>0.53801719316057695</v>
      </c>
      <c r="BO11" s="17">
        <v>0.69850575617660204</v>
      </c>
    </row>
    <row r="12" spans="2:67" x14ac:dyDescent="0.35">
      <c r="B12" s="18" t="s">
        <v>97</v>
      </c>
      <c r="C12" s="17">
        <v>0.35800485604688298</v>
      </c>
      <c r="D12" s="17">
        <v>0.157667762575669</v>
      </c>
      <c r="E12" s="17">
        <v>0.32156349263053202</v>
      </c>
      <c r="F12" s="17">
        <v>7.6367489866214597E-2</v>
      </c>
      <c r="G12" s="17">
        <v>0.12388843342773199</v>
      </c>
      <c r="H12" s="17">
        <v>0</v>
      </c>
      <c r="I12" s="17">
        <v>0.88783770433336096</v>
      </c>
      <c r="J12" s="17">
        <v>0.41024778383282601</v>
      </c>
      <c r="K12" s="17">
        <v>0</v>
      </c>
      <c r="L12" s="17">
        <v>0.302097560378985</v>
      </c>
      <c r="M12" s="17">
        <v>0.49886691465308503</v>
      </c>
      <c r="N12" s="17">
        <v>0.56430803141663499</v>
      </c>
      <c r="O12" s="17">
        <v>0.96242679824912603</v>
      </c>
      <c r="P12" s="17">
        <v>0.19342016426038899</v>
      </c>
      <c r="Q12" s="17">
        <v>1.3683726552623499E-2</v>
      </c>
      <c r="R12" s="17">
        <v>0.27756674187094998</v>
      </c>
      <c r="S12" s="17">
        <v>2.7632228683242398E-2</v>
      </c>
      <c r="T12" s="17"/>
      <c r="U12" s="17">
        <v>0.34882650986803798</v>
      </c>
      <c r="V12" s="17">
        <v>0.37286566893592699</v>
      </c>
      <c r="W12" s="17">
        <v>0.40356784412102098</v>
      </c>
      <c r="X12" s="17">
        <v>0.46089277338637902</v>
      </c>
      <c r="Y12" s="17"/>
      <c r="Z12" s="17">
        <v>0.18435605970931401</v>
      </c>
      <c r="AA12" s="17">
        <v>0.53072032613064901</v>
      </c>
      <c r="AB12" s="17">
        <v>0.56240932982265202</v>
      </c>
      <c r="AC12" s="17">
        <v>0.393459804400147</v>
      </c>
      <c r="AD12" s="17">
        <v>0.37321359451688102</v>
      </c>
      <c r="AE12" s="17">
        <v>0.48318631610101698</v>
      </c>
      <c r="AF12" s="17">
        <v>0.203519543669159</v>
      </c>
      <c r="AG12" s="17">
        <v>0.36899397559137898</v>
      </c>
      <c r="AH12" s="17">
        <v>0.39751797707037201</v>
      </c>
      <c r="AI12" s="17">
        <v>0.50078469469947795</v>
      </c>
      <c r="AJ12" s="17"/>
      <c r="AK12" s="17">
        <v>0.32646115386028202</v>
      </c>
      <c r="AL12" s="17">
        <v>0.459410313840111</v>
      </c>
      <c r="AM12" s="17">
        <v>0.64311879037540098</v>
      </c>
      <c r="AN12" s="17">
        <v>0.31379035817983297</v>
      </c>
      <c r="AO12" s="17">
        <v>0.209360719471959</v>
      </c>
      <c r="AP12" s="17">
        <v>0.50088373778556405</v>
      </c>
      <c r="AQ12" s="17">
        <v>0.30335143289699401</v>
      </c>
      <c r="AR12" s="17"/>
      <c r="AS12" s="17">
        <v>0.35800485604688298</v>
      </c>
      <c r="AT12" s="17" t="s">
        <v>107</v>
      </c>
      <c r="AU12" s="17"/>
      <c r="AV12" s="17">
        <v>0.41784120008838099</v>
      </c>
      <c r="AW12" s="17">
        <v>0.49927694158206498</v>
      </c>
      <c r="AX12" s="17">
        <v>0.24357540479710499</v>
      </c>
      <c r="AY12" s="17"/>
      <c r="AZ12" s="17">
        <v>0.49622722012512299</v>
      </c>
      <c r="BA12" s="17">
        <v>0.33025270110919902</v>
      </c>
      <c r="BB12" s="17"/>
      <c r="BC12" s="17">
        <v>0.30785104290318699</v>
      </c>
      <c r="BD12" s="17">
        <v>0.38888819903630101</v>
      </c>
      <c r="BE12" s="17"/>
      <c r="BF12" s="17">
        <v>0.356762576251411</v>
      </c>
      <c r="BG12" s="17">
        <v>0.46089277338637902</v>
      </c>
      <c r="BH12" s="17"/>
      <c r="BI12" s="17">
        <v>0.402004606221397</v>
      </c>
      <c r="BJ12" s="17">
        <v>0.33039235946718698</v>
      </c>
      <c r="BK12" s="17"/>
      <c r="BL12" s="17">
        <v>0.27456836642676902</v>
      </c>
      <c r="BM12" s="17">
        <v>0.32050898239733699</v>
      </c>
      <c r="BN12" s="17">
        <v>0.40998469297033402</v>
      </c>
      <c r="BO12" s="17">
        <v>0.60756818093516196</v>
      </c>
    </row>
    <row r="13" spans="2:67" ht="29" x14ac:dyDescent="0.35">
      <c r="B13" s="18" t="s">
        <v>98</v>
      </c>
      <c r="C13" s="17">
        <v>0.224026176420423</v>
      </c>
      <c r="D13" s="17">
        <v>0.25334374097706502</v>
      </c>
      <c r="E13" s="17">
        <v>0.189289608334338</v>
      </c>
      <c r="F13" s="17">
        <v>7.2216936205922802E-2</v>
      </c>
      <c r="G13" s="17">
        <v>0.44350040180010197</v>
      </c>
      <c r="H13" s="17">
        <v>0</v>
      </c>
      <c r="I13" s="17">
        <v>0.89504381932633303</v>
      </c>
      <c r="J13" s="17">
        <v>0.17315518652387399</v>
      </c>
      <c r="K13" s="17">
        <v>0</v>
      </c>
      <c r="L13" s="17">
        <v>0.15792698342987399</v>
      </c>
      <c r="M13" s="17">
        <v>0.28260908081450498</v>
      </c>
      <c r="N13" s="17">
        <v>0.30775153236022401</v>
      </c>
      <c r="O13" s="17">
        <v>3.1794627392615502E-2</v>
      </c>
      <c r="P13" s="17">
        <v>2.8011743556253299E-2</v>
      </c>
      <c r="Q13" s="17">
        <v>0.56835165270126897</v>
      </c>
      <c r="R13" s="17">
        <v>5.7331177046806095E-4</v>
      </c>
      <c r="S13" s="17">
        <v>4.7352019790131298E-3</v>
      </c>
      <c r="T13" s="17"/>
      <c r="U13" s="17">
        <v>0.17014110666603399</v>
      </c>
      <c r="V13" s="17">
        <v>0.35854281159648899</v>
      </c>
      <c r="W13" s="17">
        <v>0.39711284943616298</v>
      </c>
      <c r="X13" s="17">
        <v>0.39186257436834199</v>
      </c>
      <c r="Y13" s="17"/>
      <c r="Z13" s="17">
        <v>0.10286230594234599</v>
      </c>
      <c r="AA13" s="17">
        <v>0.22567671920936799</v>
      </c>
      <c r="AB13" s="17">
        <v>0.52492589931737699</v>
      </c>
      <c r="AC13" s="17">
        <v>0.23307537009386201</v>
      </c>
      <c r="AD13" s="17">
        <v>8.8900949559445594E-2</v>
      </c>
      <c r="AE13" s="17">
        <v>0.16364677588459101</v>
      </c>
      <c r="AF13" s="17">
        <v>0.201479087664164</v>
      </c>
      <c r="AG13" s="17">
        <v>0.32521972345976402</v>
      </c>
      <c r="AH13" s="17">
        <v>0.307939667857628</v>
      </c>
      <c r="AI13" s="17">
        <v>0.45399571483766099</v>
      </c>
      <c r="AJ13" s="17"/>
      <c r="AK13" s="17">
        <v>0.139701569025032</v>
      </c>
      <c r="AL13" s="17">
        <v>0.47182784858895099</v>
      </c>
      <c r="AM13" s="17">
        <v>0.24934044930904001</v>
      </c>
      <c r="AN13" s="17">
        <v>0.13317477324125801</v>
      </c>
      <c r="AO13" s="17">
        <v>0.26277287219341999</v>
      </c>
      <c r="AP13" s="17">
        <v>0.22224614012275601</v>
      </c>
      <c r="AQ13" s="17">
        <v>0.30647667274618401</v>
      </c>
      <c r="AR13" s="17"/>
      <c r="AS13" s="17">
        <v>0.224026176420423</v>
      </c>
      <c r="AT13" s="17" t="s">
        <v>107</v>
      </c>
      <c r="AU13" s="17"/>
      <c r="AV13" s="17">
        <v>0.243655984051737</v>
      </c>
      <c r="AW13" s="17">
        <v>0.26805005845418201</v>
      </c>
      <c r="AX13" s="17">
        <v>0.17188897359579999</v>
      </c>
      <c r="AY13" s="17"/>
      <c r="AZ13" s="17">
        <v>0.31989544525533398</v>
      </c>
      <c r="BA13" s="17">
        <v>0.20477763570697699</v>
      </c>
      <c r="BB13" s="17"/>
      <c r="BC13" s="17">
        <v>0.248146325695109</v>
      </c>
      <c r="BD13" s="17">
        <v>0.20917364983641601</v>
      </c>
      <c r="BE13" s="17"/>
      <c r="BF13" s="17">
        <v>0.22199970167482699</v>
      </c>
      <c r="BG13" s="17">
        <v>0.39186257436834199</v>
      </c>
      <c r="BH13" s="17"/>
      <c r="BI13" s="17">
        <v>0.26045480061062798</v>
      </c>
      <c r="BJ13" s="17">
        <v>0.201165017962354</v>
      </c>
      <c r="BK13" s="17"/>
      <c r="BL13" s="17">
        <v>9.3039700293887098E-2</v>
      </c>
      <c r="BM13" s="17">
        <v>0.155008100203641</v>
      </c>
      <c r="BN13" s="17">
        <v>0.33459546551867902</v>
      </c>
      <c r="BO13" s="17">
        <v>0.494594846855405</v>
      </c>
    </row>
    <row r="14" spans="2:67" ht="43.5" x14ac:dyDescent="0.35">
      <c r="B14" s="18" t="s">
        <v>99</v>
      </c>
      <c r="C14" s="17">
        <v>0.21689070819704201</v>
      </c>
      <c r="D14" s="17">
        <v>5.6703071191891503E-2</v>
      </c>
      <c r="E14" s="17">
        <v>0.66655301641127596</v>
      </c>
      <c r="F14" s="17">
        <v>2.8605968038809201E-2</v>
      </c>
      <c r="G14" s="17">
        <v>1.22937133341231E-2</v>
      </c>
      <c r="H14" s="17">
        <v>0</v>
      </c>
      <c r="I14" s="17">
        <v>0.82600655263647105</v>
      </c>
      <c r="J14" s="17">
        <v>0.31368953536809002</v>
      </c>
      <c r="K14" s="17">
        <v>0.5</v>
      </c>
      <c r="L14" s="17">
        <v>4.0275068081532903E-2</v>
      </c>
      <c r="M14" s="17">
        <v>0.14230923378803301</v>
      </c>
      <c r="N14" s="17">
        <v>8.89872903948025E-3</v>
      </c>
      <c r="O14" s="17">
        <v>5.7785743582589701E-3</v>
      </c>
      <c r="P14" s="17">
        <v>4.3577403962663901E-2</v>
      </c>
      <c r="Q14" s="17">
        <v>1.45661790915024E-2</v>
      </c>
      <c r="R14" s="17">
        <v>0.28645678541533398</v>
      </c>
      <c r="S14" s="17">
        <v>0.209769416780615</v>
      </c>
      <c r="T14" s="17"/>
      <c r="U14" s="17">
        <v>0.19020300750550201</v>
      </c>
      <c r="V14" s="17">
        <v>0.26099279166578199</v>
      </c>
      <c r="W14" s="17">
        <v>0.36387326479253601</v>
      </c>
      <c r="X14" s="17">
        <v>0.438833848860262</v>
      </c>
      <c r="Y14" s="17"/>
      <c r="Z14" s="17">
        <v>4.0521099132395197E-2</v>
      </c>
      <c r="AA14" s="17">
        <v>0.28851188987712401</v>
      </c>
      <c r="AB14" s="17">
        <v>0.18572809072736199</v>
      </c>
      <c r="AC14" s="17">
        <v>0.30820885523181601</v>
      </c>
      <c r="AD14" s="17">
        <v>0.380094362783718</v>
      </c>
      <c r="AE14" s="17">
        <v>0.119585856560746</v>
      </c>
      <c r="AF14" s="17">
        <v>9.8847196828390299E-2</v>
      </c>
      <c r="AG14" s="17">
        <v>0.429660458136706</v>
      </c>
      <c r="AH14" s="17">
        <v>0.33287981086610302</v>
      </c>
      <c r="AI14" s="17">
        <v>0.550512695858701</v>
      </c>
      <c r="AJ14" s="17"/>
      <c r="AK14" s="17">
        <v>6.6165932815512404E-2</v>
      </c>
      <c r="AL14" s="17">
        <v>0.37904139823770799</v>
      </c>
      <c r="AM14" s="17">
        <v>0.33248463824076502</v>
      </c>
      <c r="AN14" s="17">
        <v>4.76375970882277E-2</v>
      </c>
      <c r="AO14" s="17">
        <v>0.45383710534891603</v>
      </c>
      <c r="AP14" s="17">
        <v>0.26253533800961298</v>
      </c>
      <c r="AQ14" s="17">
        <v>0.17061029522082699</v>
      </c>
      <c r="AR14" s="17"/>
      <c r="AS14" s="17">
        <v>0.21689070819704201</v>
      </c>
      <c r="AT14" s="17" t="s">
        <v>107</v>
      </c>
      <c r="AU14" s="17"/>
      <c r="AV14" s="17">
        <v>0.18506392919550399</v>
      </c>
      <c r="AW14" s="17">
        <v>0.30213091559176902</v>
      </c>
      <c r="AX14" s="17">
        <v>0.19738119223470901</v>
      </c>
      <c r="AY14" s="17"/>
      <c r="AZ14" s="17">
        <v>0.41576546448696799</v>
      </c>
      <c r="BA14" s="17">
        <v>0.176960823575564</v>
      </c>
      <c r="BB14" s="17"/>
      <c r="BC14" s="17">
        <v>0.24779948382415201</v>
      </c>
      <c r="BD14" s="17">
        <v>0.19785793163945301</v>
      </c>
      <c r="BE14" s="17"/>
      <c r="BF14" s="17">
        <v>0.21421094281234901</v>
      </c>
      <c r="BG14" s="17">
        <v>0.438833848860262</v>
      </c>
      <c r="BH14" s="17"/>
      <c r="BI14" s="17">
        <v>0.19366807722431501</v>
      </c>
      <c r="BJ14" s="17">
        <v>0.23146430954165501</v>
      </c>
      <c r="BK14" s="17"/>
      <c r="BL14" s="17">
        <v>9.3890414785393894E-2</v>
      </c>
      <c r="BM14" s="17">
        <v>0.148803648691755</v>
      </c>
      <c r="BN14" s="17">
        <v>0.32483506913357102</v>
      </c>
      <c r="BO14" s="17">
        <v>0.476536966233718</v>
      </c>
    </row>
    <row r="15" spans="2:67" ht="29" x14ac:dyDescent="0.35">
      <c r="B15" s="18" t="s">
        <v>100</v>
      </c>
      <c r="C15" s="17">
        <v>0.21656301347679199</v>
      </c>
      <c r="D15" s="17">
        <v>5.8176268416230102E-2</v>
      </c>
      <c r="E15" s="17">
        <v>0.51906384104664105</v>
      </c>
      <c r="F15" s="17">
        <v>0.28359658837935797</v>
      </c>
      <c r="G15" s="17">
        <v>0.10351443567804899</v>
      </c>
      <c r="H15" s="17">
        <v>0</v>
      </c>
      <c r="I15" s="17">
        <v>8.1956165219385799E-2</v>
      </c>
      <c r="J15" s="17">
        <v>0.245423372102967</v>
      </c>
      <c r="K15" s="17">
        <v>0.5</v>
      </c>
      <c r="L15" s="17">
        <v>5.2903064535176403E-2</v>
      </c>
      <c r="M15" s="17">
        <v>0.210738644568853</v>
      </c>
      <c r="N15" s="17">
        <v>0.174146999591555</v>
      </c>
      <c r="O15" s="17">
        <v>3.3720818845368497E-2</v>
      </c>
      <c r="P15" s="17">
        <v>0.646149848295413</v>
      </c>
      <c r="Q15" s="17">
        <v>3.0014810721883601E-2</v>
      </c>
      <c r="R15" s="17">
        <v>5.7331177046806095E-4</v>
      </c>
      <c r="S15" s="17">
        <v>4.7352019790131298E-3</v>
      </c>
      <c r="T15" s="17"/>
      <c r="U15" s="17">
        <v>0.20523567235714699</v>
      </c>
      <c r="V15" s="17">
        <v>0.19019711264477801</v>
      </c>
      <c r="W15" s="17">
        <v>0.42643889498107501</v>
      </c>
      <c r="X15" s="17">
        <v>0.48334867590540598</v>
      </c>
      <c r="Y15" s="17"/>
      <c r="Z15" s="17">
        <v>0.15968802522436401</v>
      </c>
      <c r="AA15" s="17">
        <v>0.15674357708729</v>
      </c>
      <c r="AB15" s="17">
        <v>0.12563475726800399</v>
      </c>
      <c r="AC15" s="17">
        <v>0.26092168713959002</v>
      </c>
      <c r="AD15" s="17">
        <v>0.31764471368922398</v>
      </c>
      <c r="AE15" s="17">
        <v>0.466100367489233</v>
      </c>
      <c r="AF15" s="17">
        <v>0.31688663809555301</v>
      </c>
      <c r="AG15" s="17">
        <v>0.44529682349829702</v>
      </c>
      <c r="AH15" s="17">
        <v>0.431640302432792</v>
      </c>
      <c r="AI15" s="17">
        <v>0.54036461845031802</v>
      </c>
      <c r="AJ15" s="17"/>
      <c r="AK15" s="17">
        <v>0.107971475499338</v>
      </c>
      <c r="AL15" s="17">
        <v>0.20074330529967599</v>
      </c>
      <c r="AM15" s="17">
        <v>0.206198932767861</v>
      </c>
      <c r="AN15" s="17">
        <v>0.166948473627619</v>
      </c>
      <c r="AO15" s="17">
        <v>0.26665511023757599</v>
      </c>
      <c r="AP15" s="17">
        <v>0.28808643342891899</v>
      </c>
      <c r="AQ15" s="17">
        <v>0.31353250014696998</v>
      </c>
      <c r="AR15" s="17"/>
      <c r="AS15" s="17">
        <v>0.21656301347679199</v>
      </c>
      <c r="AT15" s="17" t="s">
        <v>107</v>
      </c>
      <c r="AU15" s="17"/>
      <c r="AV15" s="17">
        <v>0.19033591212140999</v>
      </c>
      <c r="AW15" s="17">
        <v>0.30413174056404801</v>
      </c>
      <c r="AX15" s="17">
        <v>0.19867851174040899</v>
      </c>
      <c r="AY15" s="17"/>
      <c r="AZ15" s="17">
        <v>0.26693398209786501</v>
      </c>
      <c r="BA15" s="17">
        <v>0.20644957825337301</v>
      </c>
      <c r="BB15" s="17"/>
      <c r="BC15" s="17">
        <v>0.31360212752827799</v>
      </c>
      <c r="BD15" s="17">
        <v>0.156808987714985</v>
      </c>
      <c r="BE15" s="17"/>
      <c r="BF15" s="17">
        <v>0.21334181465455301</v>
      </c>
      <c r="BG15" s="17">
        <v>0.48334867590540598</v>
      </c>
      <c r="BH15" s="17"/>
      <c r="BI15" s="17">
        <v>0.209035198831139</v>
      </c>
      <c r="BJ15" s="17">
        <v>0.22128717112158</v>
      </c>
      <c r="BK15" s="17"/>
      <c r="BL15" s="17">
        <v>0.18400565677869099</v>
      </c>
      <c r="BM15" s="17">
        <v>0.148952802949542</v>
      </c>
      <c r="BN15" s="17">
        <v>0.31408867645750199</v>
      </c>
      <c r="BO15" s="17">
        <v>0.35293668904860798</v>
      </c>
    </row>
    <row r="16" spans="2:67" x14ac:dyDescent="0.35">
      <c r="B16" s="18" t="s">
        <v>101</v>
      </c>
      <c r="C16" s="17">
        <v>0.19267048074506399</v>
      </c>
      <c r="D16" s="17">
        <v>8.7245766146866494E-2</v>
      </c>
      <c r="E16" s="17">
        <v>0.16068872348403601</v>
      </c>
      <c r="F16" s="17">
        <v>0.22251585212905001</v>
      </c>
      <c r="G16" s="17">
        <v>0.115105910859078</v>
      </c>
      <c r="H16" s="17">
        <v>0</v>
      </c>
      <c r="I16" s="17">
        <v>0.44966885603025097</v>
      </c>
      <c r="J16" s="17">
        <v>0.19323806328688201</v>
      </c>
      <c r="K16" s="17">
        <v>0</v>
      </c>
      <c r="L16" s="17">
        <v>0.30492952782683702</v>
      </c>
      <c r="M16" s="17">
        <v>0.263093303348996</v>
      </c>
      <c r="N16" s="17">
        <v>4.3374515095649498E-2</v>
      </c>
      <c r="O16" s="17">
        <v>3.3720818845368497E-2</v>
      </c>
      <c r="P16" s="17">
        <v>0.188441731000452</v>
      </c>
      <c r="Q16" s="17">
        <v>0.45372108517070497</v>
      </c>
      <c r="R16" s="17">
        <v>8.3167317739159998E-3</v>
      </c>
      <c r="S16" s="17">
        <v>0.211347817440286</v>
      </c>
      <c r="T16" s="17"/>
      <c r="U16" s="17">
        <v>0.145942055355436</v>
      </c>
      <c r="V16" s="17">
        <v>0.30829497365351699</v>
      </c>
      <c r="W16" s="17">
        <v>0.33959520998959403</v>
      </c>
      <c r="X16" s="17">
        <v>0.36982768066635802</v>
      </c>
      <c r="Y16" s="17"/>
      <c r="Z16" s="17">
        <v>0.186004339865739</v>
      </c>
      <c r="AA16" s="17">
        <v>4.3999261254729402E-2</v>
      </c>
      <c r="AB16" s="17">
        <v>0.37182895400924199</v>
      </c>
      <c r="AC16" s="17">
        <v>0.33534787959956103</v>
      </c>
      <c r="AD16" s="17">
        <v>7.9333443095386397E-2</v>
      </c>
      <c r="AE16" s="17">
        <v>0.47246365718664501</v>
      </c>
      <c r="AF16" s="17">
        <v>0.17600530950223101</v>
      </c>
      <c r="AG16" s="17">
        <v>0.328577112236281</v>
      </c>
      <c r="AH16" s="17">
        <v>0.337688952031028</v>
      </c>
      <c r="AI16" s="17">
        <v>0.42657314379799699</v>
      </c>
      <c r="AJ16" s="17"/>
      <c r="AK16" s="17">
        <v>0.17137497659714801</v>
      </c>
      <c r="AL16" s="17">
        <v>0.36260569662437497</v>
      </c>
      <c r="AM16" s="17">
        <v>0.191149192775702</v>
      </c>
      <c r="AN16" s="17">
        <v>0.11543024998290299</v>
      </c>
      <c r="AO16" s="17">
        <v>0.19328172234919799</v>
      </c>
      <c r="AP16" s="17">
        <v>0.19699303271919</v>
      </c>
      <c r="AQ16" s="17">
        <v>0.26845252679652498</v>
      </c>
      <c r="AR16" s="17"/>
      <c r="AS16" s="17">
        <v>0.19267048074506399</v>
      </c>
      <c r="AT16" s="17" t="s">
        <v>107</v>
      </c>
      <c r="AU16" s="17"/>
      <c r="AV16" s="17">
        <v>0.17229361424343001</v>
      </c>
      <c r="AW16" s="17">
        <v>0.30094156887701801</v>
      </c>
      <c r="AX16" s="17">
        <v>0.153598730869834</v>
      </c>
      <c r="AY16" s="17"/>
      <c r="AZ16" s="17">
        <v>0.191566025286386</v>
      </c>
      <c r="BA16" s="17">
        <v>0.19289223226273899</v>
      </c>
      <c r="BB16" s="17"/>
      <c r="BC16" s="17">
        <v>0.19341378156453601</v>
      </c>
      <c r="BD16" s="17">
        <v>0.19221277648065799</v>
      </c>
      <c r="BE16" s="17"/>
      <c r="BF16" s="17">
        <v>0.190531465632547</v>
      </c>
      <c r="BG16" s="17">
        <v>0.36982768066635802</v>
      </c>
      <c r="BH16" s="17"/>
      <c r="BI16" s="17">
        <v>0.20240487866086301</v>
      </c>
      <c r="BJ16" s="17">
        <v>0.186561559033252</v>
      </c>
      <c r="BK16" s="17"/>
      <c r="BL16" s="17">
        <v>9.5840250500484905E-2</v>
      </c>
      <c r="BM16" s="17">
        <v>0.12348206533230199</v>
      </c>
      <c r="BN16" s="17">
        <v>0.30010813409187298</v>
      </c>
      <c r="BO16" s="17">
        <v>0.36826569984452001</v>
      </c>
    </row>
    <row r="17" spans="2:67" x14ac:dyDescent="0.35">
      <c r="B17" s="18" t="s">
        <v>102</v>
      </c>
      <c r="C17" s="17">
        <v>0.129172133481813</v>
      </c>
      <c r="D17" s="17">
        <v>9.2771845095979993E-2</v>
      </c>
      <c r="E17" s="17">
        <v>6.5464683638077795E-2</v>
      </c>
      <c r="F17" s="17">
        <v>0.220111710042588</v>
      </c>
      <c r="G17" s="17">
        <v>0.104918911984236</v>
      </c>
      <c r="H17" s="17">
        <v>0.89408613676123005</v>
      </c>
      <c r="I17" s="17">
        <v>0.93816884830310998</v>
      </c>
      <c r="J17" s="17">
        <v>0.170999638487876</v>
      </c>
      <c r="K17" s="17">
        <v>0</v>
      </c>
      <c r="L17" s="17">
        <v>3.2220054465226397E-2</v>
      </c>
      <c r="M17" s="17">
        <v>0.15705036066598399</v>
      </c>
      <c r="N17" s="17">
        <v>5.5275753510576602E-3</v>
      </c>
      <c r="O17" s="17">
        <v>3.3720818845368497E-2</v>
      </c>
      <c r="P17" s="17">
        <v>0.174120678909025</v>
      </c>
      <c r="Q17" s="17">
        <v>1.7649050777577299E-3</v>
      </c>
      <c r="R17" s="17">
        <v>0</v>
      </c>
      <c r="S17" s="17">
        <v>4.7352019790131298E-3</v>
      </c>
      <c r="T17" s="17"/>
      <c r="U17" s="17">
        <v>6.5427255029481907E-2</v>
      </c>
      <c r="V17" s="17">
        <v>0.25902594493428199</v>
      </c>
      <c r="W17" s="17">
        <v>0.39733901929346099</v>
      </c>
      <c r="X17" s="17">
        <v>0.57695331441180697</v>
      </c>
      <c r="Y17" s="17"/>
      <c r="Z17" s="17">
        <v>4.0468776508150499E-2</v>
      </c>
      <c r="AA17" s="17">
        <v>9.65226600046689E-2</v>
      </c>
      <c r="AB17" s="17">
        <v>0.14766401445529001</v>
      </c>
      <c r="AC17" s="17">
        <v>0.29263496691935198</v>
      </c>
      <c r="AD17" s="17">
        <v>3.2635289875950803E-2</v>
      </c>
      <c r="AE17" s="17">
        <v>0.27135090864038097</v>
      </c>
      <c r="AF17" s="17">
        <v>0.47774214196666798</v>
      </c>
      <c r="AG17" s="17">
        <v>0.27949641711307699</v>
      </c>
      <c r="AH17" s="17">
        <v>0.38583610921330402</v>
      </c>
      <c r="AI17" s="17">
        <v>0.61531394228871195</v>
      </c>
      <c r="AJ17" s="17"/>
      <c r="AK17" s="17">
        <v>0.115021239451099</v>
      </c>
      <c r="AL17" s="17">
        <v>0.29277366626496198</v>
      </c>
      <c r="AM17" s="17">
        <v>0.173936888872089</v>
      </c>
      <c r="AN17" s="17">
        <v>3.3631833247262599E-2</v>
      </c>
      <c r="AO17" s="17">
        <v>0.13245960515431701</v>
      </c>
      <c r="AP17" s="17">
        <v>0.114572415848049</v>
      </c>
      <c r="AQ17" s="17">
        <v>0.20501771451657799</v>
      </c>
      <c r="AR17" s="17"/>
      <c r="AS17" s="17">
        <v>0.129172133481813</v>
      </c>
      <c r="AT17" s="17" t="s">
        <v>107</v>
      </c>
      <c r="AU17" s="17"/>
      <c r="AV17" s="17">
        <v>0.16294953402406601</v>
      </c>
      <c r="AW17" s="17">
        <v>0.13444631263085499</v>
      </c>
      <c r="AX17" s="17">
        <v>0.112584015925454</v>
      </c>
      <c r="AY17" s="17"/>
      <c r="AZ17" s="17">
        <v>0.26360164812849202</v>
      </c>
      <c r="BA17" s="17">
        <v>0.102181503249497</v>
      </c>
      <c r="BB17" s="17"/>
      <c r="BC17" s="17">
        <v>0.12007157715194</v>
      </c>
      <c r="BD17" s="17">
        <v>0.134776006545755</v>
      </c>
      <c r="BE17" s="17"/>
      <c r="BF17" s="17">
        <v>0.123765575275115</v>
      </c>
      <c r="BG17" s="17">
        <v>0.57695331441180697</v>
      </c>
      <c r="BH17" s="17"/>
      <c r="BI17" s="17">
        <v>0.14477548255851799</v>
      </c>
      <c r="BJ17" s="17">
        <v>0.119380090997401</v>
      </c>
      <c r="BK17" s="17"/>
      <c r="BL17" s="17">
        <v>1.6539421698586901E-3</v>
      </c>
      <c r="BM17" s="17">
        <v>4.8376730066449901E-2</v>
      </c>
      <c r="BN17" s="17">
        <v>0.247442369839597</v>
      </c>
      <c r="BO17" s="17">
        <v>0.42079845208473099</v>
      </c>
    </row>
    <row r="18" spans="2:67" ht="29" x14ac:dyDescent="0.35">
      <c r="B18" s="18" t="s">
        <v>103</v>
      </c>
      <c r="C18" s="17">
        <v>7.1645558772499507E-2</v>
      </c>
      <c r="D18" s="17">
        <v>2.0755474365320901E-2</v>
      </c>
      <c r="E18" s="17">
        <v>1.3932531104973301E-2</v>
      </c>
      <c r="F18" s="17">
        <v>0.22644527817016899</v>
      </c>
      <c r="G18" s="17">
        <v>2.17784740558708E-2</v>
      </c>
      <c r="H18" s="17">
        <v>0</v>
      </c>
      <c r="I18" s="17">
        <v>9.0581171014741196E-2</v>
      </c>
      <c r="J18" s="17">
        <v>3.3834164123590499E-2</v>
      </c>
      <c r="K18" s="17">
        <v>0</v>
      </c>
      <c r="L18" s="17">
        <v>0.21638481658985501</v>
      </c>
      <c r="M18" s="17">
        <v>0.10590272694713</v>
      </c>
      <c r="N18" s="17">
        <v>1.3348093559220399E-2</v>
      </c>
      <c r="O18" s="17">
        <v>1.9261914527529901E-3</v>
      </c>
      <c r="P18" s="17">
        <v>2.3033310296316199E-2</v>
      </c>
      <c r="Q18" s="17">
        <v>8.8245253887886605E-4</v>
      </c>
      <c r="R18" s="17">
        <v>1.6633463547832E-2</v>
      </c>
      <c r="S18" s="17">
        <v>4.7352019790131298E-3</v>
      </c>
      <c r="T18" s="17"/>
      <c r="U18" s="17">
        <v>6.3411948037098695E-2</v>
      </c>
      <c r="V18" s="17">
        <v>4.6611373432245903E-2</v>
      </c>
      <c r="W18" s="17">
        <v>0.219800532446112</v>
      </c>
      <c r="X18" s="17">
        <v>0.38804998522282702</v>
      </c>
      <c r="Y18" s="17"/>
      <c r="Z18" s="17">
        <v>8.4171562902663394E-2</v>
      </c>
      <c r="AA18" s="17">
        <v>1.72269947513662E-3</v>
      </c>
      <c r="AB18" s="17">
        <v>9.9819364369788E-2</v>
      </c>
      <c r="AC18" s="17">
        <v>4.4043410213195397E-2</v>
      </c>
      <c r="AD18" s="17">
        <v>1.5922515696238201E-2</v>
      </c>
      <c r="AE18" s="17">
        <v>0.24186425004826501</v>
      </c>
      <c r="AF18" s="17">
        <v>0.40882594947033501</v>
      </c>
      <c r="AG18" s="17">
        <v>3.7052240856512403E-2</v>
      </c>
      <c r="AH18" s="17">
        <v>0.178793215224966</v>
      </c>
      <c r="AI18" s="17">
        <v>0.386382161568601</v>
      </c>
      <c r="AJ18" s="17"/>
      <c r="AK18" s="17">
        <v>0.13782879957493499</v>
      </c>
      <c r="AL18" s="17">
        <v>2.2477933101722702E-2</v>
      </c>
      <c r="AM18" s="17">
        <v>2.8410025906413099E-2</v>
      </c>
      <c r="AN18" s="17">
        <v>5.4836051853202903E-3</v>
      </c>
      <c r="AO18" s="17">
        <v>0.10819556113821201</v>
      </c>
      <c r="AP18" s="17">
        <v>4.1683357095879899E-2</v>
      </c>
      <c r="AQ18" s="17">
        <v>0.165716909257276</v>
      </c>
      <c r="AR18" s="17"/>
      <c r="AS18" s="17">
        <v>7.1645558772499507E-2</v>
      </c>
      <c r="AT18" s="17" t="s">
        <v>107</v>
      </c>
      <c r="AU18" s="17"/>
      <c r="AV18" s="17">
        <v>6.2692022875931994E-2</v>
      </c>
      <c r="AW18" s="17">
        <v>0.12971050843124399</v>
      </c>
      <c r="AX18" s="17">
        <v>4.5937682537736897E-2</v>
      </c>
      <c r="AY18" s="17"/>
      <c r="AZ18" s="17">
        <v>0.137089497542288</v>
      </c>
      <c r="BA18" s="17">
        <v>5.8505786923109301E-2</v>
      </c>
      <c r="BB18" s="17"/>
      <c r="BC18" s="17">
        <v>4.8836691819809902E-2</v>
      </c>
      <c r="BD18" s="17">
        <v>8.5690633656072102E-2</v>
      </c>
      <c r="BE18" s="17"/>
      <c r="BF18" s="17">
        <v>6.7825257649286305E-2</v>
      </c>
      <c r="BG18" s="17">
        <v>0.38804998522282702</v>
      </c>
      <c r="BH18" s="17"/>
      <c r="BI18" s="17">
        <v>9.6329218792444896E-2</v>
      </c>
      <c r="BJ18" s="17">
        <v>5.61550735953837E-2</v>
      </c>
      <c r="BK18" s="17"/>
      <c r="BL18" s="17">
        <v>4.9840294137658996E-4</v>
      </c>
      <c r="BM18" s="17">
        <v>2.4803621372591199E-2</v>
      </c>
      <c r="BN18" s="17">
        <v>0.17140366697831699</v>
      </c>
      <c r="BO18" s="17">
        <v>0.102058834855766</v>
      </c>
    </row>
    <row r="19" spans="2:67" x14ac:dyDescent="0.35">
      <c r="B19" s="18" t="s">
        <v>104</v>
      </c>
      <c r="C19" s="17">
        <v>1.54066789611921E-2</v>
      </c>
      <c r="D19" s="17">
        <v>0</v>
      </c>
      <c r="E19" s="17">
        <v>0</v>
      </c>
      <c r="F19" s="17">
        <v>4.3660289345767001E-4</v>
      </c>
      <c r="G19" s="17">
        <v>0</v>
      </c>
      <c r="H19" s="17">
        <v>6.8303000032985802E-3</v>
      </c>
      <c r="I19" s="17">
        <v>0</v>
      </c>
      <c r="J19" s="17">
        <v>2.05163808663642E-4</v>
      </c>
      <c r="K19" s="17">
        <v>0</v>
      </c>
      <c r="L19" s="17">
        <v>5.69747201028733E-2</v>
      </c>
      <c r="M19" s="17">
        <v>0</v>
      </c>
      <c r="N19" s="17">
        <v>0.13414363818432801</v>
      </c>
      <c r="O19" s="17">
        <v>0</v>
      </c>
      <c r="P19" s="17">
        <v>0</v>
      </c>
      <c r="Q19" s="17">
        <v>0</v>
      </c>
      <c r="R19" s="17">
        <v>0</v>
      </c>
      <c r="S19" s="17">
        <v>0</v>
      </c>
      <c r="T19" s="17"/>
      <c r="U19" s="17">
        <v>1.2299887833419201E-2</v>
      </c>
      <c r="V19" s="17">
        <v>2.8830109845761901E-2</v>
      </c>
      <c r="W19" s="17">
        <v>5.3064230592568297E-3</v>
      </c>
      <c r="X19" s="17">
        <v>9.9056078704233205E-3</v>
      </c>
      <c r="Y19" s="17"/>
      <c r="Z19" s="17">
        <v>2.9133090250505402E-2</v>
      </c>
      <c r="AA19" s="17">
        <v>0</v>
      </c>
      <c r="AB19" s="17">
        <v>0</v>
      </c>
      <c r="AC19" s="17">
        <v>0</v>
      </c>
      <c r="AD19" s="17">
        <v>3.3616156330281799E-3</v>
      </c>
      <c r="AE19" s="17">
        <v>3.2219772591012001E-3</v>
      </c>
      <c r="AF19" s="17">
        <v>0</v>
      </c>
      <c r="AG19" s="17">
        <v>0.222012107911431</v>
      </c>
      <c r="AH19" s="17">
        <v>0</v>
      </c>
      <c r="AI19" s="17">
        <v>5.5505650504185204E-3</v>
      </c>
      <c r="AJ19" s="17"/>
      <c r="AK19" s="17">
        <v>0</v>
      </c>
      <c r="AL19" s="17">
        <v>2.5119186807171602E-4</v>
      </c>
      <c r="AM19" s="17">
        <v>0</v>
      </c>
      <c r="AN19" s="17">
        <v>3.9342972387397902E-2</v>
      </c>
      <c r="AO19" s="17">
        <v>4.8184771242913699E-4</v>
      </c>
      <c r="AP19" s="17">
        <v>0</v>
      </c>
      <c r="AQ19" s="17">
        <v>5.42596256219149E-2</v>
      </c>
      <c r="AR19" s="17"/>
      <c r="AS19" s="17">
        <v>1.54066789611921E-2</v>
      </c>
      <c r="AT19" s="17" t="s">
        <v>107</v>
      </c>
      <c r="AU19" s="17"/>
      <c r="AV19" s="17">
        <v>8.9004105369179401E-4</v>
      </c>
      <c r="AW19" s="17">
        <v>0</v>
      </c>
      <c r="AX19" s="17">
        <v>3.85379228813372E-2</v>
      </c>
      <c r="AY19" s="17"/>
      <c r="AZ19" s="17">
        <v>0</v>
      </c>
      <c r="BA19" s="17">
        <v>1.85000173254826E-2</v>
      </c>
      <c r="BB19" s="17"/>
      <c r="BC19" s="17">
        <v>7.6661077310309698E-4</v>
      </c>
      <c r="BD19" s="17">
        <v>2.4421631542081799E-2</v>
      </c>
      <c r="BE19" s="17"/>
      <c r="BF19" s="17">
        <v>1.54730994860334E-2</v>
      </c>
      <c r="BG19" s="17">
        <v>9.9056078704233205E-3</v>
      </c>
      <c r="BH19" s="17"/>
      <c r="BI19" s="17">
        <v>0</v>
      </c>
      <c r="BJ19" s="17">
        <v>2.5075299088194499E-2</v>
      </c>
      <c r="BK19" s="17"/>
      <c r="BL19" s="17">
        <v>4.6672711747655103E-2</v>
      </c>
      <c r="BM19" s="17">
        <v>1.8828542919621799E-2</v>
      </c>
      <c r="BN19" s="17">
        <v>1.0316482222723199E-3</v>
      </c>
      <c r="BO19" s="17">
        <v>0</v>
      </c>
    </row>
    <row r="20" spans="2:67" x14ac:dyDescent="0.35">
      <c r="B20" s="18" t="s">
        <v>105</v>
      </c>
      <c r="C20" s="19">
        <v>1.40772308712253E-2</v>
      </c>
      <c r="D20" s="19">
        <v>0.118628284935586</v>
      </c>
      <c r="E20" s="19">
        <v>0</v>
      </c>
      <c r="F20" s="19">
        <v>0</v>
      </c>
      <c r="G20" s="19">
        <v>0</v>
      </c>
      <c r="H20" s="19">
        <v>0</v>
      </c>
      <c r="I20" s="19">
        <v>0</v>
      </c>
      <c r="J20" s="19">
        <v>2.6855938538967498E-2</v>
      </c>
      <c r="K20" s="19">
        <v>0</v>
      </c>
      <c r="L20" s="19">
        <v>0</v>
      </c>
      <c r="M20" s="19">
        <v>1.1656819638827299E-4</v>
      </c>
      <c r="N20" s="19">
        <v>0</v>
      </c>
      <c r="O20" s="19">
        <v>0</v>
      </c>
      <c r="P20" s="19">
        <v>0</v>
      </c>
      <c r="Q20" s="19">
        <v>0</v>
      </c>
      <c r="R20" s="19">
        <v>0</v>
      </c>
      <c r="S20" s="19">
        <v>0</v>
      </c>
      <c r="T20" s="19"/>
      <c r="U20" s="19">
        <v>1.5040680929863401E-2</v>
      </c>
      <c r="V20" s="19">
        <v>1.48074251847875E-2</v>
      </c>
      <c r="W20" s="19">
        <v>0</v>
      </c>
      <c r="X20" s="19">
        <v>2.1492261962552002E-3</v>
      </c>
      <c r="Y20" s="19"/>
      <c r="Z20" s="19">
        <v>0</v>
      </c>
      <c r="AA20" s="19">
        <v>0</v>
      </c>
      <c r="AB20" s="19">
        <v>2.0012796713136699E-4</v>
      </c>
      <c r="AC20" s="19">
        <v>0</v>
      </c>
      <c r="AD20" s="19">
        <v>0.13690874053542201</v>
      </c>
      <c r="AE20" s="19">
        <v>0</v>
      </c>
      <c r="AF20" s="19">
        <v>8.78780951963226E-2</v>
      </c>
      <c r="AG20" s="19">
        <v>0</v>
      </c>
      <c r="AH20" s="19">
        <v>0</v>
      </c>
      <c r="AI20" s="19">
        <v>0</v>
      </c>
      <c r="AJ20" s="19"/>
      <c r="AK20" s="19">
        <v>7.3075936477478898E-2</v>
      </c>
      <c r="AL20" s="19">
        <v>2.6975970071227201E-4</v>
      </c>
      <c r="AM20" s="19">
        <v>0</v>
      </c>
      <c r="AN20" s="19">
        <v>0</v>
      </c>
      <c r="AO20" s="19">
        <v>0</v>
      </c>
      <c r="AP20" s="19">
        <v>0</v>
      </c>
      <c r="AQ20" s="19">
        <v>0</v>
      </c>
      <c r="AR20" s="19"/>
      <c r="AS20" s="19">
        <v>1.40772308712253E-2</v>
      </c>
      <c r="AT20" s="19" t="s">
        <v>107</v>
      </c>
      <c r="AU20" s="19"/>
      <c r="AV20" s="19">
        <v>0</v>
      </c>
      <c r="AW20" s="19">
        <v>0</v>
      </c>
      <c r="AX20" s="19">
        <v>8.0716722586858698E-3</v>
      </c>
      <c r="AY20" s="19"/>
      <c r="AZ20" s="19">
        <v>0</v>
      </c>
      <c r="BA20" s="19">
        <v>1.69036439110909E-2</v>
      </c>
      <c r="BB20" s="19"/>
      <c r="BC20" s="19">
        <v>0</v>
      </c>
      <c r="BD20" s="19">
        <v>2.2745603664569399E-2</v>
      </c>
      <c r="BE20" s="19"/>
      <c r="BF20" s="19">
        <v>1.42212508843734E-2</v>
      </c>
      <c r="BG20" s="19">
        <v>2.1492261962552002E-3</v>
      </c>
      <c r="BH20" s="19"/>
      <c r="BI20" s="19">
        <v>0</v>
      </c>
      <c r="BJ20" s="19">
        <v>2.29115421512118E-2</v>
      </c>
      <c r="BK20" s="19"/>
      <c r="BL20" s="19">
        <v>8.3806119400813506E-2</v>
      </c>
      <c r="BM20" s="19">
        <v>6.5873526542897702E-3</v>
      </c>
      <c r="BN20" s="19">
        <v>0</v>
      </c>
      <c r="BO20" s="19">
        <v>0</v>
      </c>
    </row>
    <row r="21" spans="2:67" x14ac:dyDescent="0.35">
      <c r="B21" s="16" t="s">
        <v>700</v>
      </c>
    </row>
    <row r="22" spans="2:67" x14ac:dyDescent="0.35">
      <c r="B22" t="s">
        <v>86</v>
      </c>
    </row>
    <row r="23" spans="2:67" x14ac:dyDescent="0.35">
      <c r="B23" t="s">
        <v>87</v>
      </c>
    </row>
    <row r="25" spans="2:67" x14ac:dyDescent="0.35">
      <c r="B25"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BO16"/>
  <sheetViews>
    <sheetView showGridLines="0" topLeftCell="A10" workbookViewId="0">
      <pane xSplit="2" topLeftCell="C1" activePane="topRight" state="frozen"/>
      <selection pane="topRight" activeCell="B12" sqref="B12"/>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112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604</v>
      </c>
      <c r="D7" s="10">
        <v>68</v>
      </c>
      <c r="E7" s="10">
        <v>94</v>
      </c>
      <c r="F7" s="10">
        <v>48</v>
      </c>
      <c r="G7" s="10">
        <v>16</v>
      </c>
      <c r="H7" s="10">
        <v>3</v>
      </c>
      <c r="I7" s="10">
        <v>34</v>
      </c>
      <c r="J7" s="10">
        <v>62</v>
      </c>
      <c r="K7" s="10">
        <v>2</v>
      </c>
      <c r="L7" s="10">
        <v>53</v>
      </c>
      <c r="M7" s="10">
        <v>141</v>
      </c>
      <c r="N7" s="10">
        <v>21</v>
      </c>
      <c r="O7" s="10">
        <v>10</v>
      </c>
      <c r="P7" s="10">
        <v>21</v>
      </c>
      <c r="Q7" s="10">
        <v>12</v>
      </c>
      <c r="R7" s="10">
        <v>11</v>
      </c>
      <c r="S7" s="10">
        <v>8</v>
      </c>
      <c r="T7" s="10"/>
      <c r="U7" s="10">
        <v>58</v>
      </c>
      <c r="V7" s="10">
        <v>54</v>
      </c>
      <c r="W7" s="10">
        <v>115</v>
      </c>
      <c r="X7" s="10">
        <v>377</v>
      </c>
      <c r="Y7" s="10"/>
      <c r="Z7" s="10">
        <v>29</v>
      </c>
      <c r="AA7" s="10">
        <v>25</v>
      </c>
      <c r="AB7" s="10">
        <v>30</v>
      </c>
      <c r="AC7" s="10">
        <v>31</v>
      </c>
      <c r="AD7" s="10">
        <v>45</v>
      </c>
      <c r="AE7" s="10">
        <v>40</v>
      </c>
      <c r="AF7" s="10">
        <v>59</v>
      </c>
      <c r="AG7" s="10">
        <v>48</v>
      </c>
      <c r="AH7" s="10">
        <v>93</v>
      </c>
      <c r="AI7" s="10">
        <v>187</v>
      </c>
      <c r="AJ7" s="10"/>
      <c r="AK7" s="10">
        <v>51</v>
      </c>
      <c r="AL7" s="10">
        <v>46</v>
      </c>
      <c r="AM7" s="10">
        <v>64</v>
      </c>
      <c r="AN7" s="10">
        <v>105</v>
      </c>
      <c r="AO7" s="10">
        <v>119</v>
      </c>
      <c r="AP7" s="10">
        <v>128</v>
      </c>
      <c r="AQ7" s="10">
        <v>83</v>
      </c>
      <c r="AR7" s="10"/>
      <c r="AS7" s="10">
        <v>604</v>
      </c>
      <c r="AT7" s="10" t="s">
        <v>106</v>
      </c>
      <c r="AU7" s="10"/>
      <c r="AV7" s="10">
        <v>204</v>
      </c>
      <c r="AW7" s="10">
        <v>216</v>
      </c>
      <c r="AX7" s="10">
        <v>175</v>
      </c>
      <c r="AY7" s="10"/>
      <c r="AZ7" s="10">
        <v>203</v>
      </c>
      <c r="BA7" s="10">
        <v>401</v>
      </c>
      <c r="BB7" s="10"/>
      <c r="BC7" s="10">
        <v>151</v>
      </c>
      <c r="BD7" s="10">
        <v>453</v>
      </c>
      <c r="BE7" s="10"/>
      <c r="BF7" s="10">
        <v>227</v>
      </c>
      <c r="BG7" s="10">
        <v>377</v>
      </c>
      <c r="BH7" s="10"/>
      <c r="BI7" s="10">
        <v>314</v>
      </c>
      <c r="BJ7" s="10">
        <v>290</v>
      </c>
      <c r="BK7" s="10"/>
      <c r="BL7" s="10">
        <v>29</v>
      </c>
      <c r="BM7" s="10">
        <v>157</v>
      </c>
      <c r="BN7" s="10">
        <v>285</v>
      </c>
      <c r="BO7" s="10">
        <v>131</v>
      </c>
    </row>
    <row r="8" spans="2:67" ht="30" customHeight="1" x14ac:dyDescent="0.35">
      <c r="B8" s="11" t="s">
        <v>34</v>
      </c>
      <c r="C8" s="11">
        <v>274</v>
      </c>
      <c r="D8" s="11">
        <v>25</v>
      </c>
      <c r="E8" s="11">
        <v>42</v>
      </c>
      <c r="F8" s="11">
        <v>15</v>
      </c>
      <c r="G8" s="11">
        <v>9</v>
      </c>
      <c r="H8" s="11">
        <v>3</v>
      </c>
      <c r="I8" s="11">
        <v>6</v>
      </c>
      <c r="J8" s="11">
        <v>32</v>
      </c>
      <c r="K8" s="11">
        <v>0</v>
      </c>
      <c r="L8" s="11">
        <v>29</v>
      </c>
      <c r="M8" s="11">
        <v>60</v>
      </c>
      <c r="N8" s="11">
        <v>19</v>
      </c>
      <c r="O8" s="11">
        <v>6</v>
      </c>
      <c r="P8" s="11">
        <v>8</v>
      </c>
      <c r="Q8" s="11">
        <v>5</v>
      </c>
      <c r="R8" s="11">
        <v>11</v>
      </c>
      <c r="S8" s="11">
        <v>5</v>
      </c>
      <c r="T8" s="11"/>
      <c r="U8" s="11">
        <v>199</v>
      </c>
      <c r="V8" s="11">
        <v>58</v>
      </c>
      <c r="W8" s="11">
        <v>14</v>
      </c>
      <c r="X8" s="11">
        <v>3</v>
      </c>
      <c r="Y8" s="11"/>
      <c r="Z8" s="11">
        <v>84</v>
      </c>
      <c r="AA8" s="11">
        <v>59</v>
      </c>
      <c r="AB8" s="11">
        <v>35</v>
      </c>
      <c r="AC8" s="11">
        <v>31</v>
      </c>
      <c r="AD8" s="11">
        <v>22</v>
      </c>
      <c r="AE8" s="11">
        <v>6</v>
      </c>
      <c r="AF8" s="11">
        <v>10</v>
      </c>
      <c r="AG8" s="11">
        <v>8</v>
      </c>
      <c r="AH8" s="11">
        <v>3</v>
      </c>
      <c r="AI8" s="11">
        <v>2</v>
      </c>
      <c r="AJ8" s="11"/>
      <c r="AK8" s="11">
        <v>53</v>
      </c>
      <c r="AL8" s="11">
        <v>26</v>
      </c>
      <c r="AM8" s="11">
        <v>24</v>
      </c>
      <c r="AN8" s="11">
        <v>64</v>
      </c>
      <c r="AO8" s="11">
        <v>40</v>
      </c>
      <c r="AP8" s="11">
        <v>31</v>
      </c>
      <c r="AQ8" s="11">
        <v>31</v>
      </c>
      <c r="AR8" s="11"/>
      <c r="AS8" s="11">
        <v>274</v>
      </c>
      <c r="AT8" s="11" t="s">
        <v>106</v>
      </c>
      <c r="AU8" s="11"/>
      <c r="AV8" s="11">
        <v>83</v>
      </c>
      <c r="AW8" s="11">
        <v>74</v>
      </c>
      <c r="AX8" s="11">
        <v>107</v>
      </c>
      <c r="AY8" s="11"/>
      <c r="AZ8" s="11">
        <v>46</v>
      </c>
      <c r="BA8" s="11">
        <v>228</v>
      </c>
      <c r="BB8" s="11"/>
      <c r="BC8" s="11">
        <v>105</v>
      </c>
      <c r="BD8" s="11">
        <v>170</v>
      </c>
      <c r="BE8" s="11"/>
      <c r="BF8" s="11">
        <v>271</v>
      </c>
      <c r="BG8" s="11">
        <v>3</v>
      </c>
      <c r="BH8" s="11"/>
      <c r="BI8" s="11">
        <v>106</v>
      </c>
      <c r="BJ8" s="11">
        <v>169</v>
      </c>
      <c r="BK8" s="11"/>
      <c r="BL8" s="11">
        <v>36</v>
      </c>
      <c r="BM8" s="11">
        <v>131</v>
      </c>
      <c r="BN8" s="11">
        <v>84</v>
      </c>
      <c r="BO8" s="11">
        <v>20</v>
      </c>
    </row>
    <row r="9" spans="2:67" ht="116" x14ac:dyDescent="0.35">
      <c r="B9" s="18" t="s">
        <v>109</v>
      </c>
      <c r="C9" s="17">
        <v>0.65878336463224196</v>
      </c>
      <c r="D9" s="17">
        <v>0.37801347989052902</v>
      </c>
      <c r="E9" s="17">
        <v>0.81356184884828198</v>
      </c>
      <c r="F9" s="17">
        <v>0.55933432467647803</v>
      </c>
      <c r="G9" s="17">
        <v>0.136182146761855</v>
      </c>
      <c r="H9" s="17">
        <v>0</v>
      </c>
      <c r="I9" s="17">
        <v>0.188368457022455</v>
      </c>
      <c r="J9" s="17">
        <v>0.85092971255310501</v>
      </c>
      <c r="K9" s="17">
        <v>0.5</v>
      </c>
      <c r="L9" s="17">
        <v>0.70813372247417805</v>
      </c>
      <c r="M9" s="17">
        <v>0.71873220800108695</v>
      </c>
      <c r="N9" s="17">
        <v>0.73481432461193796</v>
      </c>
      <c r="O9" s="17">
        <v>0.96435298970187899</v>
      </c>
      <c r="P9" s="17">
        <v>0.20649660803683101</v>
      </c>
      <c r="Q9" s="17">
        <v>0.57364636793454205</v>
      </c>
      <c r="R9" s="17">
        <v>0.64738675859462502</v>
      </c>
      <c r="S9" s="17">
        <v>0.99842159934032904</v>
      </c>
      <c r="T9" s="17"/>
      <c r="U9" s="17">
        <v>0.683675041328069</v>
      </c>
      <c r="V9" s="17">
        <v>0.56990166894623795</v>
      </c>
      <c r="W9" s="17">
        <v>0.67532881253435795</v>
      </c>
      <c r="X9" s="17">
        <v>0.64542797501926796</v>
      </c>
      <c r="Y9" s="17"/>
      <c r="Z9" s="17">
        <v>0.72042969310495697</v>
      </c>
      <c r="AA9" s="17">
        <v>0.58638636195566396</v>
      </c>
      <c r="AB9" s="17">
        <v>0.77872079318030096</v>
      </c>
      <c r="AC9" s="17">
        <v>0.55465049484957196</v>
      </c>
      <c r="AD9" s="17">
        <v>0.46522789992826202</v>
      </c>
      <c r="AE9" s="17">
        <v>0.65129275159041899</v>
      </c>
      <c r="AF9" s="17">
        <v>0.48374028421682502</v>
      </c>
      <c r="AG9" s="17">
        <v>0.77417885616874305</v>
      </c>
      <c r="AH9" s="17">
        <v>0.68163640409503201</v>
      </c>
      <c r="AI9" s="17">
        <v>0.70179386171033797</v>
      </c>
      <c r="AJ9" s="17"/>
      <c r="AK9" s="17">
        <v>0.46348728638953901</v>
      </c>
      <c r="AL9" s="17">
        <v>0.78504228989074598</v>
      </c>
      <c r="AM9" s="17">
        <v>0.58852902930795403</v>
      </c>
      <c r="AN9" s="17">
        <v>0.69058484628685501</v>
      </c>
      <c r="AO9" s="17">
        <v>0.60815759731712704</v>
      </c>
      <c r="AP9" s="17">
        <v>0.72912706834194496</v>
      </c>
      <c r="AQ9" s="17">
        <v>0.81463685234434402</v>
      </c>
      <c r="AR9" s="17"/>
      <c r="AS9" s="17">
        <v>0.65878336463224196</v>
      </c>
      <c r="AT9" s="17" t="s">
        <v>107</v>
      </c>
      <c r="AU9" s="17"/>
      <c r="AV9" s="17">
        <v>0</v>
      </c>
      <c r="AW9" s="17">
        <v>1</v>
      </c>
      <c r="AX9" s="17">
        <v>1</v>
      </c>
      <c r="AY9" s="17"/>
      <c r="AZ9" s="17">
        <v>0.52409194064655196</v>
      </c>
      <c r="BA9" s="17">
        <v>0.68582658077281</v>
      </c>
      <c r="BB9" s="17"/>
      <c r="BC9" s="17">
        <v>0.63691261986712899</v>
      </c>
      <c r="BD9" s="17">
        <v>0.67225076959464802</v>
      </c>
      <c r="BE9" s="17"/>
      <c r="BF9" s="17">
        <v>0.65894461904486801</v>
      </c>
      <c r="BG9" s="17">
        <v>0.64542797501926796</v>
      </c>
      <c r="BH9" s="17"/>
      <c r="BI9" s="17">
        <v>0.59489713191901195</v>
      </c>
      <c r="BJ9" s="17">
        <v>0.69887582823230798</v>
      </c>
      <c r="BK9" s="17"/>
      <c r="BL9" s="17">
        <v>0.58090372270402302</v>
      </c>
      <c r="BM9" s="17">
        <v>0.73071018101952501</v>
      </c>
      <c r="BN9" s="17">
        <v>0.65346164004702101</v>
      </c>
      <c r="BO9" s="17">
        <v>0.47084168063292797</v>
      </c>
    </row>
    <row r="10" spans="2:67" ht="217.5" x14ac:dyDescent="0.35">
      <c r="B10" s="18" t="s">
        <v>110</v>
      </c>
      <c r="C10" s="17">
        <v>0.56983702849343998</v>
      </c>
      <c r="D10" s="17">
        <v>0.36929229490632698</v>
      </c>
      <c r="E10" s="17">
        <v>0.67273075334944399</v>
      </c>
      <c r="F10" s="17">
        <v>0.45398488974642498</v>
      </c>
      <c r="G10" s="17">
        <v>0.53682783860330896</v>
      </c>
      <c r="H10" s="17">
        <v>0.99316969999670102</v>
      </c>
      <c r="I10" s="17">
        <v>0.89933771206050095</v>
      </c>
      <c r="J10" s="17">
        <v>0.41601268297351601</v>
      </c>
      <c r="K10" s="17">
        <v>1</v>
      </c>
      <c r="L10" s="17">
        <v>0.51456509234249803</v>
      </c>
      <c r="M10" s="17">
        <v>0.60056401372311896</v>
      </c>
      <c r="N10" s="17">
        <v>0.664245436252623</v>
      </c>
      <c r="O10" s="17">
        <v>0.99614761709449395</v>
      </c>
      <c r="P10" s="17">
        <v>0.99502156674006303</v>
      </c>
      <c r="Q10" s="17">
        <v>0.88448697993055703</v>
      </c>
      <c r="R10" s="17">
        <v>0.36207659672022702</v>
      </c>
      <c r="S10" s="17">
        <v>4.7352019790131298E-3</v>
      </c>
      <c r="T10" s="17"/>
      <c r="U10" s="17">
        <v>0.56348727007768795</v>
      </c>
      <c r="V10" s="17">
        <v>0.56752413067371099</v>
      </c>
      <c r="W10" s="17">
        <v>0.62668330897593205</v>
      </c>
      <c r="X10" s="17">
        <v>0.75650192379319503</v>
      </c>
      <c r="Y10" s="17"/>
      <c r="Z10" s="17">
        <v>0.46656848699403602</v>
      </c>
      <c r="AA10" s="17">
        <v>0.76002719294996202</v>
      </c>
      <c r="AB10" s="17">
        <v>0.69330749456305696</v>
      </c>
      <c r="AC10" s="17">
        <v>0.55704410713517405</v>
      </c>
      <c r="AD10" s="17">
        <v>0.43085827210266198</v>
      </c>
      <c r="AE10" s="17">
        <v>0.92547199751449405</v>
      </c>
      <c r="AF10" s="17">
        <v>0.70798493248461303</v>
      </c>
      <c r="AG10" s="17">
        <v>0.43807889613189599</v>
      </c>
      <c r="AH10" s="17">
        <v>0.53171415898653496</v>
      </c>
      <c r="AI10" s="17">
        <v>0.76442995575063399</v>
      </c>
      <c r="AJ10" s="17"/>
      <c r="AK10" s="17">
        <v>0.67222535891288304</v>
      </c>
      <c r="AL10" s="17">
        <v>0.50692990616552303</v>
      </c>
      <c r="AM10" s="17">
        <v>0.57013614192554696</v>
      </c>
      <c r="AN10" s="17">
        <v>0.54704872931189197</v>
      </c>
      <c r="AO10" s="17">
        <v>0.65929052762239004</v>
      </c>
      <c r="AP10" s="17">
        <v>0.58921458100561297</v>
      </c>
      <c r="AQ10" s="17">
        <v>0.45335327442758599</v>
      </c>
      <c r="AR10" s="17"/>
      <c r="AS10" s="17">
        <v>0.56983702849343998</v>
      </c>
      <c r="AT10" s="17" t="s">
        <v>107</v>
      </c>
      <c r="AU10" s="17"/>
      <c r="AV10" s="17">
        <v>1</v>
      </c>
      <c r="AW10" s="17">
        <v>1</v>
      </c>
      <c r="AX10" s="17">
        <v>0</v>
      </c>
      <c r="AY10" s="17"/>
      <c r="AZ10" s="17">
        <v>1</v>
      </c>
      <c r="BA10" s="17">
        <v>0.48346931576247398</v>
      </c>
      <c r="BB10" s="17"/>
      <c r="BC10" s="17">
        <v>0.56475576025490404</v>
      </c>
      <c r="BD10" s="17">
        <v>0.57296593415375896</v>
      </c>
      <c r="BE10" s="17"/>
      <c r="BF10" s="17">
        <v>0.567583216442899</v>
      </c>
      <c r="BG10" s="17">
        <v>0.75650192379319503</v>
      </c>
      <c r="BH10" s="17"/>
      <c r="BI10" s="17">
        <v>0.69812071955494703</v>
      </c>
      <c r="BJ10" s="17">
        <v>0.48933127637854801</v>
      </c>
      <c r="BK10" s="17"/>
      <c r="BL10" s="17">
        <v>0.24780470059277701</v>
      </c>
      <c r="BM10" s="17">
        <v>0.57841096258696201</v>
      </c>
      <c r="BN10" s="17">
        <v>0.65367209457772502</v>
      </c>
      <c r="BO10" s="17">
        <v>0.80982742355223503</v>
      </c>
    </row>
    <row r="11" spans="2:67" x14ac:dyDescent="0.35">
      <c r="B11" s="18" t="s">
        <v>111</v>
      </c>
      <c r="C11" s="19">
        <v>3.9791662918874503E-2</v>
      </c>
      <c r="D11" s="19">
        <v>0.30153706581620898</v>
      </c>
      <c r="E11" s="19">
        <v>0</v>
      </c>
      <c r="F11" s="19">
        <v>4.3660289345767001E-4</v>
      </c>
      <c r="G11" s="19">
        <v>0.339283727968959</v>
      </c>
      <c r="H11" s="19">
        <v>6.8303000032985802E-3</v>
      </c>
      <c r="I11" s="19">
        <v>0</v>
      </c>
      <c r="J11" s="19">
        <v>0</v>
      </c>
      <c r="K11" s="19">
        <v>0</v>
      </c>
      <c r="L11" s="19">
        <v>0</v>
      </c>
      <c r="M11" s="19">
        <v>1.69099340475592E-3</v>
      </c>
      <c r="N11" s="19">
        <v>2.6955270782938402E-4</v>
      </c>
      <c r="O11" s="19">
        <v>0</v>
      </c>
      <c r="P11" s="19">
        <v>0</v>
      </c>
      <c r="Q11" s="19">
        <v>0</v>
      </c>
      <c r="R11" s="19">
        <v>0</v>
      </c>
      <c r="S11" s="19">
        <v>0</v>
      </c>
      <c r="T11" s="19"/>
      <c r="U11" s="19">
        <v>4.59583107159382E-2</v>
      </c>
      <c r="V11" s="19">
        <v>2.8051104165250199E-2</v>
      </c>
      <c r="W11" s="19">
        <v>7.3569752675862301E-3</v>
      </c>
      <c r="X11" s="19">
        <v>9.4545042624857405E-3</v>
      </c>
      <c r="Y11" s="19"/>
      <c r="Z11" s="19">
        <v>7.3230431942812493E-2</v>
      </c>
      <c r="AA11" s="19">
        <v>0</v>
      </c>
      <c r="AB11" s="19">
        <v>0</v>
      </c>
      <c r="AC11" s="19">
        <v>2.6214265135580499E-2</v>
      </c>
      <c r="AD11" s="19">
        <v>0.141569379688227</v>
      </c>
      <c r="AE11" s="19">
        <v>3.2219772591012001E-3</v>
      </c>
      <c r="AF11" s="19">
        <v>0</v>
      </c>
      <c r="AG11" s="19">
        <v>0</v>
      </c>
      <c r="AH11" s="19">
        <v>0</v>
      </c>
      <c r="AI11" s="19">
        <v>4.91627430027678E-3</v>
      </c>
      <c r="AJ11" s="19"/>
      <c r="AK11" s="19">
        <v>0.11873896401384</v>
      </c>
      <c r="AL11" s="19">
        <v>1.94571687990392E-4</v>
      </c>
      <c r="AM11" s="19">
        <v>0</v>
      </c>
      <c r="AN11" s="19">
        <v>4.6707405472118602E-2</v>
      </c>
      <c r="AO11" s="19">
        <v>2.0549383417245898E-2</v>
      </c>
      <c r="AP11" s="19">
        <v>0</v>
      </c>
      <c r="AQ11" s="19">
        <v>2.6396750106582701E-2</v>
      </c>
      <c r="AR11" s="19"/>
      <c r="AS11" s="19">
        <v>3.9791662918874503E-2</v>
      </c>
      <c r="AT11" s="19" t="s">
        <v>107</v>
      </c>
      <c r="AU11" s="19"/>
      <c r="AV11" s="19">
        <v>0</v>
      </c>
      <c r="AW11" s="19">
        <v>0</v>
      </c>
      <c r="AX11" s="19">
        <v>0</v>
      </c>
      <c r="AY11" s="19"/>
      <c r="AZ11" s="19">
        <v>0</v>
      </c>
      <c r="BA11" s="19">
        <v>4.7780995194566099E-2</v>
      </c>
      <c r="BB11" s="19"/>
      <c r="BC11" s="19">
        <v>6.6702399963645201E-2</v>
      </c>
      <c r="BD11" s="19">
        <v>2.3220768899898901E-2</v>
      </c>
      <c r="BE11" s="19"/>
      <c r="BF11" s="19">
        <v>4.0157957039947102E-2</v>
      </c>
      <c r="BG11" s="19">
        <v>9.4545042624857405E-3</v>
      </c>
      <c r="BH11" s="19"/>
      <c r="BI11" s="19">
        <v>2.9912558535583202E-2</v>
      </c>
      <c r="BJ11" s="19">
        <v>4.5991396665365003E-2</v>
      </c>
      <c r="BK11" s="19"/>
      <c r="BL11" s="19">
        <v>0.17227189284344999</v>
      </c>
      <c r="BM11" s="19">
        <v>6.3760120022430698E-3</v>
      </c>
      <c r="BN11" s="19">
        <v>9.7595771258723995E-3</v>
      </c>
      <c r="BO11" s="19">
        <v>5.1872812712879402E-3</v>
      </c>
    </row>
    <row r="12" spans="2:67" x14ac:dyDescent="0.35">
      <c r="B12" s="16" t="s">
        <v>700</v>
      </c>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BO16"/>
  <sheetViews>
    <sheetView showGridLines="0" workbookViewId="0">
      <pane xSplit="2" topLeftCell="C1" activePane="topRight" state="frozen"/>
      <selection pane="topRight" activeCell="B12" sqref="B12"/>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114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604</v>
      </c>
      <c r="D7" s="10">
        <v>68</v>
      </c>
      <c r="E7" s="10">
        <v>94</v>
      </c>
      <c r="F7" s="10">
        <v>48</v>
      </c>
      <c r="G7" s="10">
        <v>16</v>
      </c>
      <c r="H7" s="10">
        <v>3</v>
      </c>
      <c r="I7" s="10">
        <v>34</v>
      </c>
      <c r="J7" s="10">
        <v>62</v>
      </c>
      <c r="K7" s="10">
        <v>2</v>
      </c>
      <c r="L7" s="10">
        <v>53</v>
      </c>
      <c r="M7" s="10">
        <v>141</v>
      </c>
      <c r="N7" s="10">
        <v>21</v>
      </c>
      <c r="O7" s="10">
        <v>10</v>
      </c>
      <c r="P7" s="10">
        <v>21</v>
      </c>
      <c r="Q7" s="10">
        <v>12</v>
      </c>
      <c r="R7" s="10">
        <v>11</v>
      </c>
      <c r="S7" s="10">
        <v>8</v>
      </c>
      <c r="T7" s="10"/>
      <c r="U7" s="10">
        <v>58</v>
      </c>
      <c r="V7" s="10">
        <v>54</v>
      </c>
      <c r="W7" s="10">
        <v>115</v>
      </c>
      <c r="X7" s="10">
        <v>377</v>
      </c>
      <c r="Y7" s="10"/>
      <c r="Z7" s="10">
        <v>29</v>
      </c>
      <c r="AA7" s="10">
        <v>25</v>
      </c>
      <c r="AB7" s="10">
        <v>30</v>
      </c>
      <c r="AC7" s="10">
        <v>31</v>
      </c>
      <c r="AD7" s="10">
        <v>45</v>
      </c>
      <c r="AE7" s="10">
        <v>40</v>
      </c>
      <c r="AF7" s="10">
        <v>59</v>
      </c>
      <c r="AG7" s="10">
        <v>48</v>
      </c>
      <c r="AH7" s="10">
        <v>93</v>
      </c>
      <c r="AI7" s="10">
        <v>187</v>
      </c>
      <c r="AJ7" s="10"/>
      <c r="AK7" s="10">
        <v>51</v>
      </c>
      <c r="AL7" s="10">
        <v>46</v>
      </c>
      <c r="AM7" s="10">
        <v>64</v>
      </c>
      <c r="AN7" s="10">
        <v>105</v>
      </c>
      <c r="AO7" s="10">
        <v>119</v>
      </c>
      <c r="AP7" s="10">
        <v>128</v>
      </c>
      <c r="AQ7" s="10">
        <v>83</v>
      </c>
      <c r="AR7" s="10"/>
      <c r="AS7" s="10">
        <v>604</v>
      </c>
      <c r="AT7" s="10" t="s">
        <v>106</v>
      </c>
      <c r="AU7" s="10"/>
      <c r="AV7" s="10">
        <v>204</v>
      </c>
      <c r="AW7" s="10">
        <v>216</v>
      </c>
      <c r="AX7" s="10">
        <v>175</v>
      </c>
      <c r="AY7" s="10"/>
      <c r="AZ7" s="10">
        <v>203</v>
      </c>
      <c r="BA7" s="10">
        <v>401</v>
      </c>
      <c r="BB7" s="10"/>
      <c r="BC7" s="10">
        <v>151</v>
      </c>
      <c r="BD7" s="10">
        <v>453</v>
      </c>
      <c r="BE7" s="10"/>
      <c r="BF7" s="10">
        <v>227</v>
      </c>
      <c r="BG7" s="10">
        <v>377</v>
      </c>
      <c r="BH7" s="10"/>
      <c r="BI7" s="10">
        <v>314</v>
      </c>
      <c r="BJ7" s="10">
        <v>290</v>
      </c>
      <c r="BK7" s="10"/>
      <c r="BL7" s="10">
        <v>29</v>
      </c>
      <c r="BM7" s="10">
        <v>157</v>
      </c>
      <c r="BN7" s="10">
        <v>285</v>
      </c>
      <c r="BO7" s="10">
        <v>131</v>
      </c>
    </row>
    <row r="8" spans="2:67" ht="30" customHeight="1" x14ac:dyDescent="0.35">
      <c r="B8" s="11" t="s">
        <v>34</v>
      </c>
      <c r="C8" s="11">
        <v>274</v>
      </c>
      <c r="D8" s="11">
        <v>25</v>
      </c>
      <c r="E8" s="11">
        <v>42</v>
      </c>
      <c r="F8" s="11">
        <v>15</v>
      </c>
      <c r="G8" s="11">
        <v>9</v>
      </c>
      <c r="H8" s="11">
        <v>3</v>
      </c>
      <c r="I8" s="11">
        <v>6</v>
      </c>
      <c r="J8" s="11">
        <v>32</v>
      </c>
      <c r="K8" s="11">
        <v>0</v>
      </c>
      <c r="L8" s="11">
        <v>29</v>
      </c>
      <c r="M8" s="11">
        <v>60</v>
      </c>
      <c r="N8" s="11">
        <v>19</v>
      </c>
      <c r="O8" s="11">
        <v>6</v>
      </c>
      <c r="P8" s="11">
        <v>8</v>
      </c>
      <c r="Q8" s="11">
        <v>5</v>
      </c>
      <c r="R8" s="11">
        <v>11</v>
      </c>
      <c r="S8" s="11">
        <v>5</v>
      </c>
      <c r="T8" s="11"/>
      <c r="U8" s="11">
        <v>199</v>
      </c>
      <c r="V8" s="11">
        <v>58</v>
      </c>
      <c r="W8" s="11">
        <v>14</v>
      </c>
      <c r="X8" s="11">
        <v>3</v>
      </c>
      <c r="Y8" s="11"/>
      <c r="Z8" s="11">
        <v>84</v>
      </c>
      <c r="AA8" s="11">
        <v>59</v>
      </c>
      <c r="AB8" s="11">
        <v>35</v>
      </c>
      <c r="AC8" s="11">
        <v>31</v>
      </c>
      <c r="AD8" s="11">
        <v>22</v>
      </c>
      <c r="AE8" s="11">
        <v>6</v>
      </c>
      <c r="AF8" s="11">
        <v>10</v>
      </c>
      <c r="AG8" s="11">
        <v>8</v>
      </c>
      <c r="AH8" s="11">
        <v>3</v>
      </c>
      <c r="AI8" s="11">
        <v>2</v>
      </c>
      <c r="AJ8" s="11"/>
      <c r="AK8" s="11">
        <v>53</v>
      </c>
      <c r="AL8" s="11">
        <v>26</v>
      </c>
      <c r="AM8" s="11">
        <v>24</v>
      </c>
      <c r="AN8" s="11">
        <v>64</v>
      </c>
      <c r="AO8" s="11">
        <v>40</v>
      </c>
      <c r="AP8" s="11">
        <v>31</v>
      </c>
      <c r="AQ8" s="11">
        <v>31</v>
      </c>
      <c r="AR8" s="11"/>
      <c r="AS8" s="11">
        <v>274</v>
      </c>
      <c r="AT8" s="11" t="s">
        <v>106</v>
      </c>
      <c r="AU8" s="11"/>
      <c r="AV8" s="11">
        <v>83</v>
      </c>
      <c r="AW8" s="11">
        <v>74</v>
      </c>
      <c r="AX8" s="11">
        <v>107</v>
      </c>
      <c r="AY8" s="11"/>
      <c r="AZ8" s="11">
        <v>46</v>
      </c>
      <c r="BA8" s="11">
        <v>228</v>
      </c>
      <c r="BB8" s="11"/>
      <c r="BC8" s="11">
        <v>105</v>
      </c>
      <c r="BD8" s="11">
        <v>170</v>
      </c>
      <c r="BE8" s="11"/>
      <c r="BF8" s="11">
        <v>271</v>
      </c>
      <c r="BG8" s="11">
        <v>3</v>
      </c>
      <c r="BH8" s="11"/>
      <c r="BI8" s="11">
        <v>106</v>
      </c>
      <c r="BJ8" s="11">
        <v>169</v>
      </c>
      <c r="BK8" s="11"/>
      <c r="BL8" s="11">
        <v>36</v>
      </c>
      <c r="BM8" s="11">
        <v>131</v>
      </c>
      <c r="BN8" s="11">
        <v>84</v>
      </c>
      <c r="BO8" s="11">
        <v>20</v>
      </c>
    </row>
    <row r="9" spans="2:67" x14ac:dyDescent="0.35">
      <c r="B9" s="18" t="s">
        <v>56</v>
      </c>
      <c r="C9" s="17">
        <v>0.56399346493708502</v>
      </c>
      <c r="D9" s="17">
        <v>0.687286420492359</v>
      </c>
      <c r="E9" s="17">
        <v>0.70681804935956805</v>
      </c>
      <c r="F9" s="17">
        <v>0.310019541950879</v>
      </c>
      <c r="G9" s="17">
        <v>2.5289664821339999E-2</v>
      </c>
      <c r="H9" s="17">
        <v>1</v>
      </c>
      <c r="I9" s="17">
        <v>0.95829386182560605</v>
      </c>
      <c r="J9" s="17">
        <v>0.398892521133003</v>
      </c>
      <c r="K9" s="17">
        <v>1</v>
      </c>
      <c r="L9" s="17">
        <v>0.50350075976334596</v>
      </c>
      <c r="M9" s="17">
        <v>0.66842827907990998</v>
      </c>
      <c r="N9" s="17">
        <v>0.14803083715920701</v>
      </c>
      <c r="O9" s="17">
        <v>0.99807380854724703</v>
      </c>
      <c r="P9" s="17">
        <v>0.39742755566725102</v>
      </c>
      <c r="Q9" s="17">
        <v>0.45813334786509902</v>
      </c>
      <c r="R9" s="17">
        <v>0.72300656989951795</v>
      </c>
      <c r="S9" s="17">
        <v>1</v>
      </c>
      <c r="T9" s="17"/>
      <c r="U9" s="17">
        <v>0.482616513447303</v>
      </c>
      <c r="V9" s="17">
        <v>0.76271905344272595</v>
      </c>
      <c r="W9" s="17">
        <v>0.81223783178887399</v>
      </c>
      <c r="X9" s="17">
        <v>0.95139815701401298</v>
      </c>
      <c r="Y9" s="17"/>
      <c r="Z9" s="17">
        <v>0.4672665156138</v>
      </c>
      <c r="AA9" s="17">
        <v>0.61749193872434605</v>
      </c>
      <c r="AB9" s="17">
        <v>0.53934353691629999</v>
      </c>
      <c r="AC9" s="17">
        <v>0.46494721658958499</v>
      </c>
      <c r="AD9" s="17">
        <v>0.76103352377149602</v>
      </c>
      <c r="AE9" s="17">
        <v>0.77147208218013197</v>
      </c>
      <c r="AF9" s="17">
        <v>0.79422340054354501</v>
      </c>
      <c r="AG9" s="17">
        <v>0.72115790496746202</v>
      </c>
      <c r="AH9" s="17">
        <v>0.86766132601020396</v>
      </c>
      <c r="AI9" s="17">
        <v>0.93225148972807503</v>
      </c>
      <c r="AJ9" s="17"/>
      <c r="AK9" s="17">
        <v>0.359601468920967</v>
      </c>
      <c r="AL9" s="17">
        <v>0.73316990932331605</v>
      </c>
      <c r="AM9" s="17">
        <v>0.56038489272467695</v>
      </c>
      <c r="AN9" s="17">
        <v>0.38190183125097499</v>
      </c>
      <c r="AO9" s="17">
        <v>0.84873761592805197</v>
      </c>
      <c r="AP9" s="17">
        <v>0.609305050923586</v>
      </c>
      <c r="AQ9" s="17">
        <v>0.76777415999227605</v>
      </c>
      <c r="AR9" s="17"/>
      <c r="AS9" s="17">
        <v>0.56399346493708502</v>
      </c>
      <c r="AT9" s="17" t="s">
        <v>107</v>
      </c>
      <c r="AU9" s="17"/>
      <c r="AV9" s="17">
        <v>0.56290073402482799</v>
      </c>
      <c r="AW9" s="17">
        <v>0.69851323937852094</v>
      </c>
      <c r="AX9" s="17">
        <v>0.52100838079329403</v>
      </c>
      <c r="AY9" s="17"/>
      <c r="AZ9" s="17">
        <v>0.92995991326538197</v>
      </c>
      <c r="BA9" s="17">
        <v>0.49051506913818499</v>
      </c>
      <c r="BB9" s="17"/>
      <c r="BC9" s="17">
        <v>0.64983510032705805</v>
      </c>
      <c r="BD9" s="17">
        <v>0.51113453951649002</v>
      </c>
      <c r="BE9" s="17"/>
      <c r="BF9" s="17">
        <v>0.55931589895963196</v>
      </c>
      <c r="BG9" s="17">
        <v>0.95139815701401298</v>
      </c>
      <c r="BH9" s="17"/>
      <c r="BI9" s="17">
        <v>0.53875767308198996</v>
      </c>
      <c r="BJ9" s="17">
        <v>0.57983044613631796</v>
      </c>
      <c r="BK9" s="17"/>
      <c r="BL9" s="17">
        <v>0.50205948363989705</v>
      </c>
      <c r="BM9" s="17">
        <v>0.43225536354257699</v>
      </c>
      <c r="BN9" s="17">
        <v>0.72611688395333696</v>
      </c>
      <c r="BO9" s="17">
        <v>0.97345399045680303</v>
      </c>
    </row>
    <row r="10" spans="2:67" x14ac:dyDescent="0.35">
      <c r="B10" s="18" t="s">
        <v>57</v>
      </c>
      <c r="C10" s="17">
        <v>0.39040901538957501</v>
      </c>
      <c r="D10" s="17">
        <v>0.28057333153512198</v>
      </c>
      <c r="E10" s="17">
        <v>0.29318195064043201</v>
      </c>
      <c r="F10" s="17">
        <v>0.47903740876914402</v>
      </c>
      <c r="G10" s="17">
        <v>0.97471033517866001</v>
      </c>
      <c r="H10" s="17">
        <v>0</v>
      </c>
      <c r="I10" s="17">
        <v>0</v>
      </c>
      <c r="J10" s="17">
        <v>0.59813127559634505</v>
      </c>
      <c r="K10" s="17">
        <v>0</v>
      </c>
      <c r="L10" s="17">
        <v>0.28620797750999599</v>
      </c>
      <c r="M10" s="17">
        <v>0.33145515272370202</v>
      </c>
      <c r="N10" s="17">
        <v>0.85196916284079305</v>
      </c>
      <c r="O10" s="17">
        <v>1.9261914527529901E-3</v>
      </c>
      <c r="P10" s="17">
        <v>0.60257244433274904</v>
      </c>
      <c r="Q10" s="17">
        <v>0.115513020069443</v>
      </c>
      <c r="R10" s="17">
        <v>0.276993430100482</v>
      </c>
      <c r="S10" s="17">
        <v>0</v>
      </c>
      <c r="T10" s="17"/>
      <c r="U10" s="17">
        <v>0.460559072524169</v>
      </c>
      <c r="V10" s="17">
        <v>0.22325539447464901</v>
      </c>
      <c r="W10" s="17">
        <v>0.16142435860697499</v>
      </c>
      <c r="X10" s="17">
        <v>4.6452616789732198E-2</v>
      </c>
      <c r="Y10" s="17"/>
      <c r="Z10" s="17">
        <v>0.42292907226672</v>
      </c>
      <c r="AA10" s="17">
        <v>0.34712763878408998</v>
      </c>
      <c r="AB10" s="17">
        <v>0.46065646308370001</v>
      </c>
      <c r="AC10" s="17">
        <v>0.53505278341041496</v>
      </c>
      <c r="AD10" s="17">
        <v>0.238966476228504</v>
      </c>
      <c r="AE10" s="17">
        <v>0.183868743319832</v>
      </c>
      <c r="AF10" s="17">
        <v>0.19603785679577701</v>
      </c>
      <c r="AG10" s="17">
        <v>0.27884209503253798</v>
      </c>
      <c r="AH10" s="17">
        <v>0.13233867398979701</v>
      </c>
      <c r="AI10" s="17">
        <v>6.4726512060739094E-2</v>
      </c>
      <c r="AJ10" s="17"/>
      <c r="AK10" s="17">
        <v>0.52359724432079002</v>
      </c>
      <c r="AL10" s="17">
        <v>0.26683009067668401</v>
      </c>
      <c r="AM10" s="17">
        <v>0.43961510727532299</v>
      </c>
      <c r="AN10" s="17">
        <v>0.58411836015377105</v>
      </c>
      <c r="AO10" s="17">
        <v>4.8296105142121799E-2</v>
      </c>
      <c r="AP10" s="17">
        <v>0.390694949076414</v>
      </c>
      <c r="AQ10" s="17">
        <v>0.232225840007724</v>
      </c>
      <c r="AR10" s="17"/>
      <c r="AS10" s="17">
        <v>0.39040901538957501</v>
      </c>
      <c r="AT10" s="17" t="s">
        <v>107</v>
      </c>
      <c r="AU10" s="17"/>
      <c r="AV10" s="17">
        <v>0.37139198346026397</v>
      </c>
      <c r="AW10" s="17">
        <v>0.21652120468500299</v>
      </c>
      <c r="AX10" s="17">
        <v>0.47892593711630399</v>
      </c>
      <c r="AY10" s="17"/>
      <c r="AZ10" s="17">
        <v>2.4572222181019E-2</v>
      </c>
      <c r="BA10" s="17">
        <v>0.46386137915671599</v>
      </c>
      <c r="BB10" s="17"/>
      <c r="BC10" s="17">
        <v>0.31814384689220399</v>
      </c>
      <c r="BD10" s="17">
        <v>0.43490792474464501</v>
      </c>
      <c r="BE10" s="17"/>
      <c r="BF10" s="17">
        <v>0.39456198199199999</v>
      </c>
      <c r="BG10" s="17">
        <v>4.6452616789732198E-2</v>
      </c>
      <c r="BH10" s="17"/>
      <c r="BI10" s="17">
        <v>0.38072222302120001</v>
      </c>
      <c r="BJ10" s="17">
        <v>0.396488061749591</v>
      </c>
      <c r="BK10" s="17"/>
      <c r="BL10" s="17">
        <v>0.35338730084462899</v>
      </c>
      <c r="BM10" s="17">
        <v>0.56496084591277396</v>
      </c>
      <c r="BN10" s="17">
        <v>0.19073063103781501</v>
      </c>
      <c r="BO10" s="17">
        <v>2.6546009543196698E-2</v>
      </c>
    </row>
    <row r="11" spans="2:67" x14ac:dyDescent="0.35">
      <c r="B11" s="18" t="s">
        <v>113</v>
      </c>
      <c r="C11" s="19">
        <v>4.5597519673339297E-2</v>
      </c>
      <c r="D11" s="19">
        <v>3.2140247972518798E-2</v>
      </c>
      <c r="E11" s="19">
        <v>0</v>
      </c>
      <c r="F11" s="19">
        <v>0.21094304927997701</v>
      </c>
      <c r="G11" s="19">
        <v>0</v>
      </c>
      <c r="H11" s="19">
        <v>0</v>
      </c>
      <c r="I11" s="19">
        <v>4.1706138174393899E-2</v>
      </c>
      <c r="J11" s="19">
        <v>2.9762032706523601E-3</v>
      </c>
      <c r="K11" s="19">
        <v>0</v>
      </c>
      <c r="L11" s="19">
        <v>0.21029126272665799</v>
      </c>
      <c r="M11" s="19">
        <v>1.1656819638827299E-4</v>
      </c>
      <c r="N11" s="19">
        <v>0</v>
      </c>
      <c r="O11" s="19">
        <v>0</v>
      </c>
      <c r="P11" s="19">
        <v>0</v>
      </c>
      <c r="Q11" s="19">
        <v>0.42635363206545801</v>
      </c>
      <c r="R11" s="19">
        <v>0</v>
      </c>
      <c r="S11" s="19">
        <v>0</v>
      </c>
      <c r="T11" s="19"/>
      <c r="U11" s="19">
        <v>5.6824414028528399E-2</v>
      </c>
      <c r="V11" s="19">
        <v>1.40255520826251E-2</v>
      </c>
      <c r="W11" s="19">
        <v>2.6337809604151399E-2</v>
      </c>
      <c r="X11" s="19">
        <v>2.1492261962552002E-3</v>
      </c>
      <c r="Y11" s="19"/>
      <c r="Z11" s="19">
        <v>0.10980441211948</v>
      </c>
      <c r="AA11" s="19">
        <v>3.5380422491564603E-2</v>
      </c>
      <c r="AB11" s="19">
        <v>0</v>
      </c>
      <c r="AC11" s="19">
        <v>0</v>
      </c>
      <c r="AD11" s="19">
        <v>0</v>
      </c>
      <c r="AE11" s="19">
        <v>4.4659174500036002E-2</v>
      </c>
      <c r="AF11" s="19">
        <v>9.7387426606781995E-3</v>
      </c>
      <c r="AG11" s="19">
        <v>0</v>
      </c>
      <c r="AH11" s="19">
        <v>0</v>
      </c>
      <c r="AI11" s="19">
        <v>3.0219982111861199E-3</v>
      </c>
      <c r="AJ11" s="19"/>
      <c r="AK11" s="19">
        <v>0.116801286758243</v>
      </c>
      <c r="AL11" s="19">
        <v>0</v>
      </c>
      <c r="AM11" s="19">
        <v>0</v>
      </c>
      <c r="AN11" s="19">
        <v>3.3979808595253902E-2</v>
      </c>
      <c r="AO11" s="19">
        <v>0.102966278929826</v>
      </c>
      <c r="AP11" s="19">
        <v>0</v>
      </c>
      <c r="AQ11" s="19">
        <v>0</v>
      </c>
      <c r="AR11" s="19"/>
      <c r="AS11" s="19">
        <v>4.5597519673339297E-2</v>
      </c>
      <c r="AT11" s="19" t="s">
        <v>107</v>
      </c>
      <c r="AU11" s="19"/>
      <c r="AV11" s="19">
        <v>6.5707282514907497E-2</v>
      </c>
      <c r="AW11" s="19">
        <v>8.49655559364762E-2</v>
      </c>
      <c r="AX11" s="19">
        <v>6.5682090401924498E-5</v>
      </c>
      <c r="AY11" s="19"/>
      <c r="AZ11" s="19">
        <v>4.5467864553599101E-2</v>
      </c>
      <c r="BA11" s="19">
        <v>4.5623551705098297E-2</v>
      </c>
      <c r="BB11" s="19"/>
      <c r="BC11" s="19">
        <v>3.2021052780738003E-2</v>
      </c>
      <c r="BD11" s="19">
        <v>5.3957535738865199E-2</v>
      </c>
      <c r="BE11" s="19"/>
      <c r="BF11" s="19">
        <v>4.6122119048368097E-2</v>
      </c>
      <c r="BG11" s="19">
        <v>2.1492261962552002E-3</v>
      </c>
      <c r="BH11" s="19"/>
      <c r="BI11" s="19">
        <v>8.0520103896809095E-2</v>
      </c>
      <c r="BJ11" s="19">
        <v>2.3681492114090999E-2</v>
      </c>
      <c r="BK11" s="19"/>
      <c r="BL11" s="19">
        <v>0.14455321551547401</v>
      </c>
      <c r="BM11" s="19">
        <v>2.7837905446486998E-3</v>
      </c>
      <c r="BN11" s="19">
        <v>8.3152485008847907E-2</v>
      </c>
      <c r="BO11" s="19">
        <v>0</v>
      </c>
    </row>
    <row r="12" spans="2:67" x14ac:dyDescent="0.35">
      <c r="B12" s="16" t="s">
        <v>700</v>
      </c>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124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115</v>
      </c>
      <c r="C9" s="17">
        <v>0.14478781889391301</v>
      </c>
      <c r="D9" s="17">
        <v>0.132440862075653</v>
      </c>
      <c r="E9" s="17">
        <v>7.6211539160421601E-2</v>
      </c>
      <c r="F9" s="17">
        <v>0.11650786825811001</v>
      </c>
      <c r="G9" s="17">
        <v>0.26367975446200098</v>
      </c>
      <c r="H9" s="17">
        <v>2.4377970819849299E-3</v>
      </c>
      <c r="I9" s="17">
        <v>0.31594685713126702</v>
      </c>
      <c r="J9" s="17">
        <v>0.120365754972109</v>
      </c>
      <c r="K9" s="17">
        <v>0</v>
      </c>
      <c r="L9" s="17">
        <v>0.20930792545600499</v>
      </c>
      <c r="M9" s="17">
        <v>0.12508555011684999</v>
      </c>
      <c r="N9" s="17">
        <v>0.12285018960359401</v>
      </c>
      <c r="O9" s="17">
        <v>9.9571301771683805E-4</v>
      </c>
      <c r="P9" s="17">
        <v>0.193789434693346</v>
      </c>
      <c r="Q9" s="17">
        <v>0.39731866580001901</v>
      </c>
      <c r="R9" s="17">
        <v>0.195636912390007</v>
      </c>
      <c r="S9" s="17">
        <v>0.33893841383921802</v>
      </c>
      <c r="T9" s="17"/>
      <c r="U9" s="17">
        <v>0.154136739023636</v>
      </c>
      <c r="V9" s="17">
        <v>0.103613089180202</v>
      </c>
      <c r="W9" s="17">
        <v>5.6912245194564302E-2</v>
      </c>
      <c r="X9" s="17">
        <v>0.145822475948027</v>
      </c>
      <c r="Y9" s="17"/>
      <c r="Z9" s="17">
        <v>0.146811052137094</v>
      </c>
      <c r="AA9" s="17">
        <v>0.17134047379982001</v>
      </c>
      <c r="AB9" s="17">
        <v>0.16200963763388601</v>
      </c>
      <c r="AC9" s="17">
        <v>0.285422917326009</v>
      </c>
      <c r="AD9" s="17">
        <v>4.4581941005264497E-2</v>
      </c>
      <c r="AE9" s="17">
        <v>0</v>
      </c>
      <c r="AF9" s="17">
        <v>2.3750370114843801E-2</v>
      </c>
      <c r="AG9" s="17">
        <v>0.251654629682248</v>
      </c>
      <c r="AH9" s="17">
        <v>0.31011287160788997</v>
      </c>
      <c r="AI9" s="17">
        <v>0.10376715617209301</v>
      </c>
      <c r="AJ9" s="17"/>
      <c r="AK9" s="17">
        <v>0.19528895263099499</v>
      </c>
      <c r="AL9" s="17">
        <v>0.23044246358988299</v>
      </c>
      <c r="AM9" s="17">
        <v>0.14430559330649201</v>
      </c>
      <c r="AN9" s="17">
        <v>0.13865722584169701</v>
      </c>
      <c r="AO9" s="17">
        <v>0.12508202604236601</v>
      </c>
      <c r="AP9" s="17">
        <v>0.13219558727720701</v>
      </c>
      <c r="AQ9" s="17">
        <v>3.03496512336449E-2</v>
      </c>
      <c r="AR9" s="17"/>
      <c r="AS9" s="17">
        <v>0.15176749250433599</v>
      </c>
      <c r="AT9" s="17">
        <v>0.14218810949904301</v>
      </c>
      <c r="AU9" s="17"/>
      <c r="AV9" s="17">
        <v>9.5898501759339796E-2</v>
      </c>
      <c r="AW9" s="17">
        <v>0.13164303653532999</v>
      </c>
      <c r="AX9" s="17">
        <v>0.22421399633569999</v>
      </c>
      <c r="AY9" s="17"/>
      <c r="AZ9" s="17">
        <v>0.121524905864689</v>
      </c>
      <c r="BA9" s="17">
        <v>0.14589361507100801</v>
      </c>
      <c r="BB9" s="17"/>
      <c r="BC9" s="17">
        <v>0.11583499161970499</v>
      </c>
      <c r="BD9" s="17">
        <v>0.162631734694166</v>
      </c>
      <c r="BE9" s="17"/>
      <c r="BF9" s="17">
        <v>0.14478370781421601</v>
      </c>
      <c r="BG9" s="17">
        <v>0.145822475948027</v>
      </c>
      <c r="BH9" s="17"/>
      <c r="BI9" s="17">
        <v>0.105132465742662</v>
      </c>
      <c r="BJ9" s="17">
        <v>0.1540636621184</v>
      </c>
      <c r="BK9" s="17"/>
      <c r="BL9" s="17">
        <v>0.12955679474460699</v>
      </c>
      <c r="BM9" s="17">
        <v>0.163881555471625</v>
      </c>
      <c r="BN9" s="17">
        <v>0.15598327797608</v>
      </c>
      <c r="BO9" s="17">
        <v>9.5301263939173195E-2</v>
      </c>
    </row>
    <row r="10" spans="2:67" x14ac:dyDescent="0.35">
      <c r="B10" s="18" t="s">
        <v>116</v>
      </c>
      <c r="C10" s="17">
        <v>8.4138966820355293E-2</v>
      </c>
      <c r="D10" s="17">
        <v>8.2546465947299502E-2</v>
      </c>
      <c r="E10" s="17">
        <v>7.5464309448409997E-2</v>
      </c>
      <c r="F10" s="17">
        <v>6.3003345850088502E-2</v>
      </c>
      <c r="G10" s="17">
        <v>3.6273273227527799E-3</v>
      </c>
      <c r="H10" s="17">
        <v>0.319107590323573</v>
      </c>
      <c r="I10" s="17">
        <v>2.2990389251874799E-2</v>
      </c>
      <c r="J10" s="17">
        <v>8.4116087205685197E-2</v>
      </c>
      <c r="K10" s="17">
        <v>0.42710743614826402</v>
      </c>
      <c r="L10" s="17">
        <v>7.9435220971091902E-2</v>
      </c>
      <c r="M10" s="17">
        <v>6.3629541096047001E-2</v>
      </c>
      <c r="N10" s="17">
        <v>0.17432440965418899</v>
      </c>
      <c r="O10" s="17">
        <v>9.9571301771683805E-4</v>
      </c>
      <c r="P10" s="17">
        <v>0</v>
      </c>
      <c r="Q10" s="17">
        <v>9.9535255683337098E-2</v>
      </c>
      <c r="R10" s="17">
        <v>0.258387635580549</v>
      </c>
      <c r="S10" s="17">
        <v>3.0891427157303801E-4</v>
      </c>
      <c r="T10" s="17"/>
      <c r="U10" s="17">
        <v>7.9155011807550496E-2</v>
      </c>
      <c r="V10" s="17">
        <v>9.5022180914369495E-2</v>
      </c>
      <c r="W10" s="17">
        <v>0.18339178019581701</v>
      </c>
      <c r="X10" s="17">
        <v>0.193894757571314</v>
      </c>
      <c r="Y10" s="17"/>
      <c r="Z10" s="17">
        <v>8.5555492777214304E-2</v>
      </c>
      <c r="AA10" s="17">
        <v>0.118848187816559</v>
      </c>
      <c r="AB10" s="17">
        <v>6.6329260084494301E-2</v>
      </c>
      <c r="AC10" s="17">
        <v>7.0799806029195902E-2</v>
      </c>
      <c r="AD10" s="17">
        <v>7.5540951716230001E-2</v>
      </c>
      <c r="AE10" s="17">
        <v>8.9570955502016603E-2</v>
      </c>
      <c r="AF10" s="17">
        <v>0.122482018807602</v>
      </c>
      <c r="AG10" s="17">
        <v>0.108170756194164</v>
      </c>
      <c r="AH10" s="17">
        <v>0.13191661108343</v>
      </c>
      <c r="AI10" s="17">
        <v>0.135948344434696</v>
      </c>
      <c r="AJ10" s="17"/>
      <c r="AK10" s="17">
        <v>6.8681146497703099E-2</v>
      </c>
      <c r="AL10" s="17">
        <v>7.3813787085431001E-2</v>
      </c>
      <c r="AM10" s="17">
        <v>0.18310105520223899</v>
      </c>
      <c r="AN10" s="17">
        <v>4.6442945441542802E-2</v>
      </c>
      <c r="AO10" s="17">
        <v>9.4380719739922903E-2</v>
      </c>
      <c r="AP10" s="17">
        <v>0.17199863399594201</v>
      </c>
      <c r="AQ10" s="17">
        <v>0.16331802909635301</v>
      </c>
      <c r="AR10" s="17"/>
      <c r="AS10" s="17">
        <v>0.163492945900238</v>
      </c>
      <c r="AT10" s="17">
        <v>5.4582099773424798E-2</v>
      </c>
      <c r="AU10" s="17"/>
      <c r="AV10" s="17">
        <v>9.9861787319665302E-2</v>
      </c>
      <c r="AW10" s="17">
        <v>0.29189946985895399</v>
      </c>
      <c r="AX10" s="17">
        <v>0.14100107086427799</v>
      </c>
      <c r="AY10" s="17"/>
      <c r="AZ10" s="17">
        <v>0.24256848188386401</v>
      </c>
      <c r="BA10" s="17">
        <v>7.6608063365736598E-2</v>
      </c>
      <c r="BB10" s="17"/>
      <c r="BC10" s="17">
        <v>3.9074052270611601E-2</v>
      </c>
      <c r="BD10" s="17">
        <v>0.111912922474338</v>
      </c>
      <c r="BE10" s="17"/>
      <c r="BF10" s="17">
        <v>8.3702865987596797E-2</v>
      </c>
      <c r="BG10" s="17">
        <v>0.193894757571314</v>
      </c>
      <c r="BH10" s="17"/>
      <c r="BI10" s="17">
        <v>0.16677318256214399</v>
      </c>
      <c r="BJ10" s="17">
        <v>6.4809873285976705E-2</v>
      </c>
      <c r="BK10" s="17"/>
      <c r="BL10" s="17">
        <v>4.91840726106441E-2</v>
      </c>
      <c r="BM10" s="17">
        <v>8.6429073948550594E-2</v>
      </c>
      <c r="BN10" s="17">
        <v>0.16793526393459399</v>
      </c>
      <c r="BO10" s="17">
        <v>0.275144172898168</v>
      </c>
    </row>
    <row r="11" spans="2:67" x14ac:dyDescent="0.35">
      <c r="B11" s="18" t="s">
        <v>117</v>
      </c>
      <c r="C11" s="17">
        <v>8.1329332876061103E-2</v>
      </c>
      <c r="D11" s="17">
        <v>0.140672315520011</v>
      </c>
      <c r="E11" s="17">
        <v>2.1646099046637802E-3</v>
      </c>
      <c r="F11" s="17">
        <v>6.0658689708580099E-2</v>
      </c>
      <c r="G11" s="17">
        <v>3.0620571977978302E-2</v>
      </c>
      <c r="H11" s="17">
        <v>2.4377970819849299E-3</v>
      </c>
      <c r="I11" s="17">
        <v>1.24228907002501E-3</v>
      </c>
      <c r="J11" s="17">
        <v>4.4723042243461998E-2</v>
      </c>
      <c r="K11" s="17">
        <v>0</v>
      </c>
      <c r="L11" s="17">
        <v>0.15689655352232901</v>
      </c>
      <c r="M11" s="17">
        <v>0.156887733154569</v>
      </c>
      <c r="N11" s="17">
        <v>8.7084577219518594E-2</v>
      </c>
      <c r="O11" s="17">
        <v>2.9871390531505202E-3</v>
      </c>
      <c r="P11" s="17">
        <v>3.1065997883349002E-3</v>
      </c>
      <c r="Q11" s="17">
        <v>0.100152023383334</v>
      </c>
      <c r="R11" s="17">
        <v>2.3853540580354202E-2</v>
      </c>
      <c r="S11" s="17">
        <v>8.5663915047891795E-2</v>
      </c>
      <c r="T11" s="17"/>
      <c r="U11" s="17">
        <v>8.5242653749150202E-2</v>
      </c>
      <c r="V11" s="17">
        <v>5.2729136741273303E-2</v>
      </c>
      <c r="W11" s="17">
        <v>0.105291568689289</v>
      </c>
      <c r="X11" s="17">
        <v>0.15693023029275199</v>
      </c>
      <c r="Y11" s="17"/>
      <c r="Z11" s="17">
        <v>6.8184285567509606E-2</v>
      </c>
      <c r="AA11" s="17">
        <v>7.4641753506108105E-2</v>
      </c>
      <c r="AB11" s="17">
        <v>0.135448188829835</v>
      </c>
      <c r="AC11" s="17">
        <v>0.13398313936542899</v>
      </c>
      <c r="AD11" s="17">
        <v>8.1565974933230104E-2</v>
      </c>
      <c r="AE11" s="17">
        <v>9.1688788642117505E-2</v>
      </c>
      <c r="AF11" s="17">
        <v>3.6764989247658302E-2</v>
      </c>
      <c r="AG11" s="17">
        <v>3.5250830606727498E-2</v>
      </c>
      <c r="AH11" s="17">
        <v>5.4295368700998999E-2</v>
      </c>
      <c r="AI11" s="17">
        <v>0.20204893783077901</v>
      </c>
      <c r="AJ11" s="17"/>
      <c r="AK11" s="17">
        <v>6.6001392943838402E-2</v>
      </c>
      <c r="AL11" s="17">
        <v>7.7664344682891295E-2</v>
      </c>
      <c r="AM11" s="17">
        <v>0.22196203257743599</v>
      </c>
      <c r="AN11" s="17">
        <v>8.8845805815635503E-2</v>
      </c>
      <c r="AO11" s="17">
        <v>2.4712665282657101E-2</v>
      </c>
      <c r="AP11" s="17">
        <v>9.3073675937083405E-2</v>
      </c>
      <c r="AQ11" s="17">
        <v>8.3657977424822505E-2</v>
      </c>
      <c r="AR11" s="17"/>
      <c r="AS11" s="17">
        <v>9.5273014227805097E-2</v>
      </c>
      <c r="AT11" s="17">
        <v>7.61357491309613E-2</v>
      </c>
      <c r="AU11" s="17"/>
      <c r="AV11" s="17">
        <v>5.3289411198523998E-2</v>
      </c>
      <c r="AW11" s="17">
        <v>9.3232770470266096E-2</v>
      </c>
      <c r="AX11" s="17">
        <v>0.131162182267856</v>
      </c>
      <c r="AY11" s="17"/>
      <c r="AZ11" s="17">
        <v>5.05243428613808E-2</v>
      </c>
      <c r="BA11" s="17">
        <v>8.2793639609740399E-2</v>
      </c>
      <c r="BB11" s="17"/>
      <c r="BC11" s="17">
        <v>4.8639477939592897E-2</v>
      </c>
      <c r="BD11" s="17">
        <v>0.101476416042909</v>
      </c>
      <c r="BE11" s="17"/>
      <c r="BF11" s="17">
        <v>8.1028942216988503E-2</v>
      </c>
      <c r="BG11" s="17">
        <v>0.15693023029275199</v>
      </c>
      <c r="BH11" s="17"/>
      <c r="BI11" s="17">
        <v>0.101204986226289</v>
      </c>
      <c r="BJ11" s="17">
        <v>7.6680188944400901E-2</v>
      </c>
      <c r="BK11" s="17"/>
      <c r="BL11" s="17">
        <v>7.8263447881588705E-2</v>
      </c>
      <c r="BM11" s="17">
        <v>6.5901662038437406E-2</v>
      </c>
      <c r="BN11" s="17">
        <v>0.148215131119045</v>
      </c>
      <c r="BO11" s="17">
        <v>3.9292476718054602E-2</v>
      </c>
    </row>
    <row r="12" spans="2:67" x14ac:dyDescent="0.35">
      <c r="B12" s="18" t="s">
        <v>118</v>
      </c>
      <c r="C12" s="17">
        <v>6.8440708181856505E-2</v>
      </c>
      <c r="D12" s="17">
        <v>8.4136970442022604E-2</v>
      </c>
      <c r="E12" s="17">
        <v>7.3873775907282502E-2</v>
      </c>
      <c r="F12" s="17">
        <v>1.20198876033054E-4</v>
      </c>
      <c r="G12" s="17">
        <v>0</v>
      </c>
      <c r="H12" s="17">
        <v>0</v>
      </c>
      <c r="I12" s="17">
        <v>2.48457814005003E-3</v>
      </c>
      <c r="J12" s="17">
        <v>4.0913822026952699E-2</v>
      </c>
      <c r="K12" s="17">
        <v>0</v>
      </c>
      <c r="L12" s="17">
        <v>7.5866055199105303E-2</v>
      </c>
      <c r="M12" s="17">
        <v>9.8604265490130502E-2</v>
      </c>
      <c r="N12" s="17">
        <v>0.106590040652336</v>
      </c>
      <c r="O12" s="17">
        <v>1.44442841028479E-2</v>
      </c>
      <c r="P12" s="17">
        <v>0</v>
      </c>
      <c r="Q12" s="17">
        <v>9.9329666450004794E-2</v>
      </c>
      <c r="R12" s="17">
        <v>0.17213966074268799</v>
      </c>
      <c r="S12" s="17">
        <v>4.0436872103386798E-2</v>
      </c>
      <c r="T12" s="17"/>
      <c r="U12" s="17">
        <v>7.72140334344633E-2</v>
      </c>
      <c r="V12" s="17">
        <v>2.3648462413564601E-2</v>
      </c>
      <c r="W12" s="17">
        <v>3.0590930043605202E-2</v>
      </c>
      <c r="X12" s="17">
        <v>4.5594723234356697E-2</v>
      </c>
      <c r="Y12" s="17"/>
      <c r="Z12" s="17">
        <v>9.1195510867683002E-2</v>
      </c>
      <c r="AA12" s="17">
        <v>0.10636069794722899</v>
      </c>
      <c r="AB12" s="17">
        <v>1.7944626327511101E-4</v>
      </c>
      <c r="AC12" s="17">
        <v>4.9425042638614303E-2</v>
      </c>
      <c r="AD12" s="17">
        <v>1.23523938902886E-4</v>
      </c>
      <c r="AE12" s="17">
        <v>7.07896450677588E-3</v>
      </c>
      <c r="AF12" s="17">
        <v>0</v>
      </c>
      <c r="AG12" s="17">
        <v>0</v>
      </c>
      <c r="AH12" s="17">
        <v>3.2375327433066203E-2</v>
      </c>
      <c r="AI12" s="17">
        <v>2.7983753341306799E-2</v>
      </c>
      <c r="AJ12" s="17"/>
      <c r="AK12" s="17">
        <v>6.7272615543573999E-2</v>
      </c>
      <c r="AL12" s="17">
        <v>0.131710851826114</v>
      </c>
      <c r="AM12" s="17">
        <v>3.3999345942414502E-3</v>
      </c>
      <c r="AN12" s="17">
        <v>7.4305708837655707E-2</v>
      </c>
      <c r="AO12" s="17">
        <v>2.38780983258208E-3</v>
      </c>
      <c r="AP12" s="17">
        <v>0.142579766008294</v>
      </c>
      <c r="AQ12" s="17">
        <v>4.2192000847024902E-2</v>
      </c>
      <c r="AR12" s="17"/>
      <c r="AS12" s="17">
        <v>0.12926210921689901</v>
      </c>
      <c r="AT12" s="17">
        <v>4.5786644896748302E-2</v>
      </c>
      <c r="AU12" s="17"/>
      <c r="AV12" s="17">
        <v>0.14689323747517499</v>
      </c>
      <c r="AW12" s="17">
        <v>6.2942220139148297E-2</v>
      </c>
      <c r="AX12" s="17">
        <v>0.146435164603056</v>
      </c>
      <c r="AY12" s="17"/>
      <c r="AZ12" s="17">
        <v>0.171396791531713</v>
      </c>
      <c r="BA12" s="17">
        <v>6.3546719057022999E-2</v>
      </c>
      <c r="BB12" s="17"/>
      <c r="BC12" s="17">
        <v>3.1864321827300403E-2</v>
      </c>
      <c r="BD12" s="17">
        <v>9.0983099368974599E-2</v>
      </c>
      <c r="BE12" s="17"/>
      <c r="BF12" s="17">
        <v>6.8531483830162804E-2</v>
      </c>
      <c r="BG12" s="17">
        <v>4.5594723234356697E-2</v>
      </c>
      <c r="BH12" s="17"/>
      <c r="BI12" s="17">
        <v>0.11674623714360199</v>
      </c>
      <c r="BJ12" s="17">
        <v>5.7141489339545402E-2</v>
      </c>
      <c r="BK12" s="17"/>
      <c r="BL12" s="17">
        <v>2.3730096549242002E-2</v>
      </c>
      <c r="BM12" s="17">
        <v>0.108740644462722</v>
      </c>
      <c r="BN12" s="17">
        <v>9.3288103025661206E-2</v>
      </c>
      <c r="BO12" s="17">
        <v>1.3839616196182901E-2</v>
      </c>
    </row>
    <row r="13" spans="2:67" x14ac:dyDescent="0.35">
      <c r="B13" s="18" t="s">
        <v>119</v>
      </c>
      <c r="C13" s="17">
        <v>6.4484770243741704E-2</v>
      </c>
      <c r="D13" s="17">
        <v>6.2459237598831898E-3</v>
      </c>
      <c r="E13" s="17">
        <v>0.131229336750945</v>
      </c>
      <c r="F13" s="17">
        <v>0.14773553154685801</v>
      </c>
      <c r="G13" s="17">
        <v>0.174728216441982</v>
      </c>
      <c r="H13" s="17">
        <v>2.4377970819849299E-3</v>
      </c>
      <c r="I13" s="17">
        <v>2.48457814005003E-3</v>
      </c>
      <c r="J13" s="17">
        <v>1.43350910776011E-3</v>
      </c>
      <c r="K13" s="17">
        <v>0</v>
      </c>
      <c r="L13" s="17">
        <v>2.4888140594093701E-2</v>
      </c>
      <c r="M13" s="17">
        <v>4.0879767725601798E-2</v>
      </c>
      <c r="N13" s="17">
        <v>4.5249154559576302E-2</v>
      </c>
      <c r="O13" s="17">
        <v>0</v>
      </c>
      <c r="P13" s="17">
        <v>0.24663967971652301</v>
      </c>
      <c r="Q13" s="17">
        <v>0</v>
      </c>
      <c r="R13" s="17">
        <v>8.6426119304378796E-2</v>
      </c>
      <c r="S13" s="17">
        <v>5.0990851126912996E-3</v>
      </c>
      <c r="T13" s="17"/>
      <c r="U13" s="17">
        <v>5.5924782022219802E-2</v>
      </c>
      <c r="V13" s="17">
        <v>0.11224257334896399</v>
      </c>
      <c r="W13" s="17">
        <v>7.1940478776529607E-2</v>
      </c>
      <c r="X13" s="17">
        <v>0.10285951365328901</v>
      </c>
      <c r="Y13" s="17"/>
      <c r="Z13" s="17">
        <v>2.03146366652633E-2</v>
      </c>
      <c r="AA13" s="17">
        <v>7.6482158299324102E-2</v>
      </c>
      <c r="AB13" s="17">
        <v>4.5717311155029798E-2</v>
      </c>
      <c r="AC13" s="17">
        <v>0.101584002256013</v>
      </c>
      <c r="AD13" s="17">
        <v>0.11147191941680699</v>
      </c>
      <c r="AE13" s="17">
        <v>6.1806324821073198E-2</v>
      </c>
      <c r="AF13" s="17">
        <v>0.14532481641524</v>
      </c>
      <c r="AG13" s="17">
        <v>4.0766238838129597E-2</v>
      </c>
      <c r="AH13" s="17">
        <v>2.3112313527993002E-3</v>
      </c>
      <c r="AI13" s="17">
        <v>9.6291527524101805E-2</v>
      </c>
      <c r="AJ13" s="17"/>
      <c r="AK13" s="17">
        <v>5.7955295766021299E-2</v>
      </c>
      <c r="AL13" s="17">
        <v>3.6840635668635498E-2</v>
      </c>
      <c r="AM13" s="17">
        <v>1.50709354966719E-2</v>
      </c>
      <c r="AN13" s="17">
        <v>3.31754602573738E-2</v>
      </c>
      <c r="AO13" s="17">
        <v>0.18440854716735999</v>
      </c>
      <c r="AP13" s="17">
        <v>6.8165898663275298E-2</v>
      </c>
      <c r="AQ13" s="17">
        <v>0.12983522614669701</v>
      </c>
      <c r="AR13" s="17"/>
      <c r="AS13" s="17">
        <v>8.7326656203121203E-2</v>
      </c>
      <c r="AT13" s="17">
        <v>5.59768845115984E-2</v>
      </c>
      <c r="AU13" s="17"/>
      <c r="AV13" s="17">
        <v>0.14393519377501299</v>
      </c>
      <c r="AW13" s="17">
        <v>2.2940356056092098E-2</v>
      </c>
      <c r="AX13" s="17">
        <v>9.5653787369591403E-2</v>
      </c>
      <c r="AY13" s="17"/>
      <c r="AZ13" s="17">
        <v>5.4235417196946398E-2</v>
      </c>
      <c r="BA13" s="17">
        <v>6.4971970423814099E-2</v>
      </c>
      <c r="BB13" s="17"/>
      <c r="BC13" s="17">
        <v>0.117387053786012</v>
      </c>
      <c r="BD13" s="17">
        <v>3.1880566024613102E-2</v>
      </c>
      <c r="BE13" s="17"/>
      <c r="BF13" s="17">
        <v>6.4332293026427803E-2</v>
      </c>
      <c r="BG13" s="17">
        <v>0.10285951365328901</v>
      </c>
      <c r="BH13" s="17"/>
      <c r="BI13" s="17">
        <v>9.1632238809674096E-2</v>
      </c>
      <c r="BJ13" s="17">
        <v>5.81346650915106E-2</v>
      </c>
      <c r="BK13" s="17"/>
      <c r="BL13" s="17">
        <v>4.5032124178943499E-2</v>
      </c>
      <c r="BM13" s="17">
        <v>8.0872548703474906E-2</v>
      </c>
      <c r="BN13" s="17">
        <v>8.7730952504811596E-2</v>
      </c>
      <c r="BO13" s="17">
        <v>5.788320654286E-2</v>
      </c>
    </row>
    <row r="14" spans="2:67" x14ac:dyDescent="0.35">
      <c r="B14" s="18" t="s">
        <v>120</v>
      </c>
      <c r="C14" s="17">
        <v>5.2439711878663801E-2</v>
      </c>
      <c r="D14" s="17">
        <v>2.2590548934190699E-2</v>
      </c>
      <c r="E14" s="17">
        <v>1.3132296798856099E-2</v>
      </c>
      <c r="F14" s="17">
        <v>0.136089818929303</v>
      </c>
      <c r="G14" s="17">
        <v>0</v>
      </c>
      <c r="H14" s="17">
        <v>0</v>
      </c>
      <c r="I14" s="17">
        <v>1.46009173009999E-2</v>
      </c>
      <c r="J14" s="17">
        <v>4.4968695796847501E-2</v>
      </c>
      <c r="K14" s="17">
        <v>0</v>
      </c>
      <c r="L14" s="17">
        <v>0.14793420541091501</v>
      </c>
      <c r="M14" s="17">
        <v>3.0389264079978801E-2</v>
      </c>
      <c r="N14" s="17">
        <v>0.10014435864742199</v>
      </c>
      <c r="O14" s="17">
        <v>0.48306643335285998</v>
      </c>
      <c r="P14" s="17">
        <v>2.91310380477274E-2</v>
      </c>
      <c r="Q14" s="17">
        <v>0.20462408226433601</v>
      </c>
      <c r="R14" s="17">
        <v>0</v>
      </c>
      <c r="S14" s="17">
        <v>8.1491572749919597E-2</v>
      </c>
      <c r="T14" s="17"/>
      <c r="U14" s="17">
        <v>4.7516079325191501E-2</v>
      </c>
      <c r="V14" s="17">
        <v>6.2886939703388503E-2</v>
      </c>
      <c r="W14" s="17">
        <v>0.146463810253018</v>
      </c>
      <c r="X14" s="17">
        <v>0.19397135931282</v>
      </c>
      <c r="Y14" s="17"/>
      <c r="Z14" s="17">
        <v>5.81878359837859E-2</v>
      </c>
      <c r="AA14" s="17">
        <v>4.63693105324173E-3</v>
      </c>
      <c r="AB14" s="17">
        <v>4.9760400615522199E-2</v>
      </c>
      <c r="AC14" s="17">
        <v>3.1987395080555502E-2</v>
      </c>
      <c r="AD14" s="17">
        <v>3.0772485364628299E-2</v>
      </c>
      <c r="AE14" s="17">
        <v>9.8846602900119998E-2</v>
      </c>
      <c r="AF14" s="17">
        <v>0.19073236493656101</v>
      </c>
      <c r="AG14" s="17">
        <v>7.8695008847107104E-2</v>
      </c>
      <c r="AH14" s="17">
        <v>5.0655112427125198E-2</v>
      </c>
      <c r="AI14" s="17">
        <v>0.16713017509209399</v>
      </c>
      <c r="AJ14" s="17"/>
      <c r="AK14" s="17">
        <v>5.5438970568569702E-2</v>
      </c>
      <c r="AL14" s="17">
        <v>0.16690763798991901</v>
      </c>
      <c r="AM14" s="17">
        <v>2.6985750318601901E-2</v>
      </c>
      <c r="AN14" s="17">
        <v>1.11401821520346E-2</v>
      </c>
      <c r="AO14" s="17">
        <v>4.4388335707080201E-2</v>
      </c>
      <c r="AP14" s="17">
        <v>3.5635801974753203E-2</v>
      </c>
      <c r="AQ14" s="17">
        <v>0.109449622138567</v>
      </c>
      <c r="AR14" s="17"/>
      <c r="AS14" s="17">
        <v>6.6066726202520604E-2</v>
      </c>
      <c r="AT14" s="17">
        <v>4.7364076664311097E-2</v>
      </c>
      <c r="AU14" s="17"/>
      <c r="AV14" s="17">
        <v>1.23813690373346E-2</v>
      </c>
      <c r="AW14" s="17">
        <v>0.13867182282000601</v>
      </c>
      <c r="AX14" s="17">
        <v>6.4284922832756705E-2</v>
      </c>
      <c r="AY14" s="17"/>
      <c r="AZ14" s="17">
        <v>7.62481089747995E-2</v>
      </c>
      <c r="BA14" s="17">
        <v>5.1307986266372702E-2</v>
      </c>
      <c r="BB14" s="17"/>
      <c r="BC14" s="17">
        <v>5.0247708706944803E-2</v>
      </c>
      <c r="BD14" s="17">
        <v>5.37906652643073E-2</v>
      </c>
      <c r="BE14" s="17"/>
      <c r="BF14" s="17">
        <v>5.1877353675188503E-2</v>
      </c>
      <c r="BG14" s="17">
        <v>0.19397135931282</v>
      </c>
      <c r="BH14" s="17"/>
      <c r="BI14" s="17">
        <v>7.0251275298844701E-2</v>
      </c>
      <c r="BJ14" s="17">
        <v>4.8273382323144202E-2</v>
      </c>
      <c r="BK14" s="17"/>
      <c r="BL14" s="17">
        <v>3.9479114744833697E-2</v>
      </c>
      <c r="BM14" s="17">
        <v>4.00677085298244E-2</v>
      </c>
      <c r="BN14" s="17">
        <v>0.13880332565208001</v>
      </c>
      <c r="BO14" s="17">
        <v>3.8916973114105802E-2</v>
      </c>
    </row>
    <row r="15" spans="2:67" x14ac:dyDescent="0.35">
      <c r="B15" s="18" t="s">
        <v>121</v>
      </c>
      <c r="C15" s="17">
        <v>2.1903322591323798E-2</v>
      </c>
      <c r="D15" s="17">
        <v>8.8020486863542094E-3</v>
      </c>
      <c r="E15" s="17">
        <v>4.0660883875755997E-2</v>
      </c>
      <c r="F15" s="17">
        <v>2.22445726547535E-3</v>
      </c>
      <c r="G15" s="17">
        <v>3.6273273227527799E-3</v>
      </c>
      <c r="H15" s="17">
        <v>0</v>
      </c>
      <c r="I15" s="17">
        <v>1.24228907002501E-3</v>
      </c>
      <c r="J15" s="17">
        <v>2.52465837702853E-2</v>
      </c>
      <c r="K15" s="17">
        <v>0.42710743614826402</v>
      </c>
      <c r="L15" s="17">
        <v>3.0367514151611702E-4</v>
      </c>
      <c r="M15" s="17">
        <v>5.5100493537583398E-3</v>
      </c>
      <c r="N15" s="17">
        <v>5.3295020326167897E-2</v>
      </c>
      <c r="O15" s="17">
        <v>0</v>
      </c>
      <c r="P15" s="17">
        <v>0</v>
      </c>
      <c r="Q15" s="17">
        <v>0</v>
      </c>
      <c r="R15" s="17">
        <v>0</v>
      </c>
      <c r="S15" s="17">
        <v>0</v>
      </c>
      <c r="T15" s="17"/>
      <c r="U15" s="17">
        <v>1.7291010955518299E-2</v>
      </c>
      <c r="V15" s="17">
        <v>4.0484383690255102E-2</v>
      </c>
      <c r="W15" s="17">
        <v>7.1132593986362194E-2</v>
      </c>
      <c r="X15" s="17">
        <v>5.1467244796717403E-2</v>
      </c>
      <c r="Y15" s="17"/>
      <c r="Z15" s="17">
        <v>3.5013505664091102E-2</v>
      </c>
      <c r="AA15" s="17">
        <v>4.30351449244608E-3</v>
      </c>
      <c r="AB15" s="17">
        <v>9.5450742239294305E-4</v>
      </c>
      <c r="AC15" s="17">
        <v>4.1197746542381501E-2</v>
      </c>
      <c r="AD15" s="17">
        <v>2.57097769559432E-2</v>
      </c>
      <c r="AE15" s="17">
        <v>8.6201959423004102E-3</v>
      </c>
      <c r="AF15" s="17">
        <v>6.8900436251921895E-2</v>
      </c>
      <c r="AG15" s="17">
        <v>0</v>
      </c>
      <c r="AH15" s="17">
        <v>3.3326571079159803E-2</v>
      </c>
      <c r="AI15" s="17">
        <v>5.78587536514205E-2</v>
      </c>
      <c r="AJ15" s="17"/>
      <c r="AK15" s="17">
        <v>9.4461089886968097E-4</v>
      </c>
      <c r="AL15" s="17">
        <v>7.7826020486165395E-2</v>
      </c>
      <c r="AM15" s="17">
        <v>2.2394000030326801E-2</v>
      </c>
      <c r="AN15" s="17">
        <v>1.4703147683124199E-2</v>
      </c>
      <c r="AO15" s="17">
        <v>1.37707210199478E-2</v>
      </c>
      <c r="AP15" s="17">
        <v>2.89733373792667E-2</v>
      </c>
      <c r="AQ15" s="17">
        <v>4.1209867129820402E-2</v>
      </c>
      <c r="AR15" s="17"/>
      <c r="AS15" s="17">
        <v>2.73858356463237E-2</v>
      </c>
      <c r="AT15" s="17">
        <v>1.9861258521838801E-2</v>
      </c>
      <c r="AU15" s="17"/>
      <c r="AV15" s="17">
        <v>3.5027574594282899E-2</v>
      </c>
      <c r="AW15" s="17">
        <v>4.97742207423588E-3</v>
      </c>
      <c r="AX15" s="17">
        <v>3.9684396639164898E-2</v>
      </c>
      <c r="AY15" s="17"/>
      <c r="AZ15" s="17">
        <v>1.28200874549183E-2</v>
      </c>
      <c r="BA15" s="17">
        <v>2.2335091677030201E-2</v>
      </c>
      <c r="BB15" s="17"/>
      <c r="BC15" s="17">
        <v>2.4150536294067201E-2</v>
      </c>
      <c r="BD15" s="17">
        <v>2.0518342405549402E-2</v>
      </c>
      <c r="BE15" s="17"/>
      <c r="BF15" s="17">
        <v>2.17858540641039E-2</v>
      </c>
      <c r="BG15" s="17">
        <v>5.1467244796717403E-2</v>
      </c>
      <c r="BH15" s="17"/>
      <c r="BI15" s="17">
        <v>2.8780161570521101E-2</v>
      </c>
      <c r="BJ15" s="17">
        <v>2.0294750855553802E-2</v>
      </c>
      <c r="BK15" s="17"/>
      <c r="BL15" s="17">
        <v>2.6313935997400201E-2</v>
      </c>
      <c r="BM15" s="17">
        <v>1.65635568561644E-2</v>
      </c>
      <c r="BN15" s="17">
        <v>1.1193289384858E-2</v>
      </c>
      <c r="BO15" s="17">
        <v>0.103613192792921</v>
      </c>
    </row>
    <row r="16" spans="2:67" x14ac:dyDescent="0.35">
      <c r="B16" s="18" t="s">
        <v>122</v>
      </c>
      <c r="C16" s="17">
        <v>1.4247937822340399E-2</v>
      </c>
      <c r="D16" s="17">
        <v>8.4433920048114996E-4</v>
      </c>
      <c r="E16" s="17">
        <v>3.2084593404294898E-2</v>
      </c>
      <c r="F16" s="17">
        <v>3.36925183062892E-2</v>
      </c>
      <c r="G16" s="17">
        <v>0</v>
      </c>
      <c r="H16" s="17">
        <v>0</v>
      </c>
      <c r="I16" s="17">
        <v>6.2114453501250599E-4</v>
      </c>
      <c r="J16" s="17">
        <v>1.2315959920238401E-2</v>
      </c>
      <c r="K16" s="17">
        <v>0</v>
      </c>
      <c r="L16" s="17">
        <v>6.9115580470081803E-3</v>
      </c>
      <c r="M16" s="17">
        <v>1.7525206779092899E-2</v>
      </c>
      <c r="N16" s="17">
        <v>0</v>
      </c>
      <c r="O16" s="17">
        <v>1.54399971205648E-2</v>
      </c>
      <c r="P16" s="17">
        <v>2.7026148889882699E-2</v>
      </c>
      <c r="Q16" s="17">
        <v>0</v>
      </c>
      <c r="R16" s="17">
        <v>0</v>
      </c>
      <c r="S16" s="17">
        <v>0</v>
      </c>
      <c r="T16" s="17"/>
      <c r="U16" s="17">
        <v>9.2752979780635694E-3</v>
      </c>
      <c r="V16" s="17">
        <v>3.4540713460618599E-2</v>
      </c>
      <c r="W16" s="17">
        <v>6.0336289052312198E-2</v>
      </c>
      <c r="X16" s="17">
        <v>7.5179191642272394E-2</v>
      </c>
      <c r="Y16" s="17"/>
      <c r="Z16" s="17">
        <v>2.4574539248649601E-4</v>
      </c>
      <c r="AA16" s="17">
        <v>2.0875777479106E-2</v>
      </c>
      <c r="AB16" s="17">
        <v>3.3621170061196803E-2</v>
      </c>
      <c r="AC16" s="17">
        <v>3.5935471241149201E-2</v>
      </c>
      <c r="AD16" s="17">
        <v>8.3527723041063092E-3</v>
      </c>
      <c r="AE16" s="17">
        <v>5.0487728055381799E-2</v>
      </c>
      <c r="AF16" s="17">
        <v>5.0267803081239501E-2</v>
      </c>
      <c r="AG16" s="17">
        <v>1.0213623727990599E-3</v>
      </c>
      <c r="AH16" s="17">
        <v>0</v>
      </c>
      <c r="AI16" s="17">
        <v>0.108290946912091</v>
      </c>
      <c r="AJ16" s="17"/>
      <c r="AK16" s="17">
        <v>2.8462122943977999E-2</v>
      </c>
      <c r="AL16" s="17">
        <v>1.54267338238201E-2</v>
      </c>
      <c r="AM16" s="17">
        <v>2.4191799419616099E-3</v>
      </c>
      <c r="AN16" s="17">
        <v>7.5876443997243705E-4</v>
      </c>
      <c r="AO16" s="17">
        <v>4.8562976745505004E-3</v>
      </c>
      <c r="AP16" s="17">
        <v>1.15663746972865E-2</v>
      </c>
      <c r="AQ16" s="17">
        <v>4.9202595982628501E-2</v>
      </c>
      <c r="AR16" s="17"/>
      <c r="AS16" s="17">
        <v>2.2851384004265101E-2</v>
      </c>
      <c r="AT16" s="17">
        <v>1.10434240992342E-2</v>
      </c>
      <c r="AU16" s="17"/>
      <c r="AV16" s="17">
        <v>2.2348141043951899E-3</v>
      </c>
      <c r="AW16" s="17">
        <v>2.26816829498145E-2</v>
      </c>
      <c r="AX16" s="17">
        <v>4.1216446279106499E-2</v>
      </c>
      <c r="AY16" s="17"/>
      <c r="AZ16" s="17">
        <v>3.4181923626067798E-2</v>
      </c>
      <c r="BA16" s="17">
        <v>1.33003812859625E-2</v>
      </c>
      <c r="BB16" s="17"/>
      <c r="BC16" s="17">
        <v>1.3677822710409701E-2</v>
      </c>
      <c r="BD16" s="17">
        <v>1.45993054437957E-2</v>
      </c>
      <c r="BE16" s="17"/>
      <c r="BF16" s="17">
        <v>1.4005835147392001E-2</v>
      </c>
      <c r="BG16" s="17">
        <v>7.5179191642272394E-2</v>
      </c>
      <c r="BH16" s="17"/>
      <c r="BI16" s="17">
        <v>2.7251597153691898E-2</v>
      </c>
      <c r="BJ16" s="17">
        <v>1.12062323345036E-2</v>
      </c>
      <c r="BK16" s="17"/>
      <c r="BL16" s="17">
        <v>3.8189285953695901E-3</v>
      </c>
      <c r="BM16" s="17">
        <v>1.9871478638123E-2</v>
      </c>
      <c r="BN16" s="17">
        <v>3.56204328181167E-2</v>
      </c>
      <c r="BO16" s="17">
        <v>6.84118140573357E-3</v>
      </c>
    </row>
    <row r="17" spans="2:67" x14ac:dyDescent="0.35">
      <c r="B17" s="18" t="s">
        <v>123</v>
      </c>
      <c r="C17" s="19">
        <v>0.52929293117111398</v>
      </c>
      <c r="D17" s="19">
        <v>0.53416674896078997</v>
      </c>
      <c r="E17" s="19">
        <v>0.59355643092464805</v>
      </c>
      <c r="F17" s="19">
        <v>0.440808963391494</v>
      </c>
      <c r="G17" s="19">
        <v>0.52711020636857897</v>
      </c>
      <c r="H17" s="19">
        <v>0.67357901843047197</v>
      </c>
      <c r="I17" s="19">
        <v>0.64646183631585796</v>
      </c>
      <c r="J17" s="19">
        <v>0.65403014694246597</v>
      </c>
      <c r="K17" s="19">
        <v>0.57289256385173604</v>
      </c>
      <c r="L17" s="19">
        <v>0.52035797377430804</v>
      </c>
      <c r="M17" s="19">
        <v>0.53385126815363404</v>
      </c>
      <c r="N17" s="19">
        <v>0.431491638665218</v>
      </c>
      <c r="O17" s="19">
        <v>0.49751071745570802</v>
      </c>
      <c r="P17" s="19">
        <v>0.52653187924967704</v>
      </c>
      <c r="Q17" s="19">
        <v>0.19836997286897401</v>
      </c>
      <c r="R17" s="19">
        <v>0.26373427586853998</v>
      </c>
      <c r="S17" s="19">
        <v>0.44806122687532002</v>
      </c>
      <c r="T17" s="19"/>
      <c r="U17" s="19">
        <v>0.53508275467928801</v>
      </c>
      <c r="V17" s="19">
        <v>0.52602582811509901</v>
      </c>
      <c r="W17" s="19">
        <v>0.37966978721737799</v>
      </c>
      <c r="X17" s="19">
        <v>0.25293533230607701</v>
      </c>
      <c r="Y17" s="19"/>
      <c r="Z17" s="19">
        <v>0.57437709026277595</v>
      </c>
      <c r="AA17" s="19">
        <v>0.45109188913335502</v>
      </c>
      <c r="AB17" s="19">
        <v>0.60417378114033304</v>
      </c>
      <c r="AC17" s="19">
        <v>0.30876751720030399</v>
      </c>
      <c r="AD17" s="19">
        <v>0.62495607048219504</v>
      </c>
      <c r="AE17" s="19">
        <v>0.612089966312096</v>
      </c>
      <c r="AF17" s="19">
        <v>0.46563366337435302</v>
      </c>
      <c r="AG17" s="19">
        <v>0.55639328018685996</v>
      </c>
      <c r="AH17" s="19">
        <v>0.41032271626866501</v>
      </c>
      <c r="AI17" s="19">
        <v>0.26570213727559799</v>
      </c>
      <c r="AJ17" s="19"/>
      <c r="AK17" s="19">
        <v>0.54742518575996102</v>
      </c>
      <c r="AL17" s="19">
        <v>0.27997578389240402</v>
      </c>
      <c r="AM17" s="19">
        <v>0.38341177079198902</v>
      </c>
      <c r="AN17" s="19">
        <v>0.612095567141687</v>
      </c>
      <c r="AO17" s="19">
        <v>0.52059310505414902</v>
      </c>
      <c r="AP17" s="19">
        <v>0.40315385257384401</v>
      </c>
      <c r="AQ17" s="19">
        <v>0.53799733817234296</v>
      </c>
      <c r="AR17" s="19"/>
      <c r="AS17" s="19">
        <v>0.42787253251602098</v>
      </c>
      <c r="AT17" s="19">
        <v>0.56706884705653704</v>
      </c>
      <c r="AU17" s="19"/>
      <c r="AV17" s="19">
        <v>0.43272774369901401</v>
      </c>
      <c r="AW17" s="19">
        <v>0.60888063448297303</v>
      </c>
      <c r="AX17" s="19">
        <v>0.27816165314585101</v>
      </c>
      <c r="AY17" s="19"/>
      <c r="AZ17" s="19">
        <v>0.44003196988829901</v>
      </c>
      <c r="BA17" s="19">
        <v>0.53353592643255798</v>
      </c>
      <c r="BB17" s="19"/>
      <c r="BC17" s="19">
        <v>0.60624822845670201</v>
      </c>
      <c r="BD17" s="19">
        <v>0.48186461502974598</v>
      </c>
      <c r="BE17" s="19"/>
      <c r="BF17" s="19">
        <v>0.53039100333823697</v>
      </c>
      <c r="BG17" s="19">
        <v>0.25293533230607701</v>
      </c>
      <c r="BH17" s="19"/>
      <c r="BI17" s="19">
        <v>0.44242434761229399</v>
      </c>
      <c r="BJ17" s="19">
        <v>0.54961249204229301</v>
      </c>
      <c r="BK17" s="19"/>
      <c r="BL17" s="19">
        <v>0.62417349687475798</v>
      </c>
      <c r="BM17" s="19">
        <v>0.454417289007712</v>
      </c>
      <c r="BN17" s="19">
        <v>0.43210099759241799</v>
      </c>
      <c r="BO17" s="19">
        <v>0.49252396345807398</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BO3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143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125</v>
      </c>
      <c r="C9" s="17">
        <v>9.2452310810684397E-3</v>
      </c>
      <c r="D9" s="17">
        <v>0</v>
      </c>
      <c r="E9" s="17">
        <v>0</v>
      </c>
      <c r="F9" s="17">
        <v>5.8073635815005603E-2</v>
      </c>
      <c r="G9" s="17">
        <v>3.0620571977978302E-2</v>
      </c>
      <c r="H9" s="17">
        <v>0</v>
      </c>
      <c r="I9" s="17">
        <v>0</v>
      </c>
      <c r="J9" s="17">
        <v>8.18845177951639E-5</v>
      </c>
      <c r="K9" s="17">
        <v>0</v>
      </c>
      <c r="L9" s="17">
        <v>1.5183757075805799E-4</v>
      </c>
      <c r="M9" s="17">
        <v>2.1258941641985302E-2</v>
      </c>
      <c r="N9" s="17">
        <v>0</v>
      </c>
      <c r="O9" s="17">
        <v>0</v>
      </c>
      <c r="P9" s="17">
        <v>0</v>
      </c>
      <c r="Q9" s="17">
        <v>0</v>
      </c>
      <c r="R9" s="17">
        <v>0</v>
      </c>
      <c r="S9" s="17">
        <v>4.0436872103386798E-2</v>
      </c>
      <c r="T9" s="17"/>
      <c r="U9" s="17">
        <v>7.7020718123437699E-3</v>
      </c>
      <c r="V9" s="17">
        <v>1.9078639802072701E-2</v>
      </c>
      <c r="W9" s="17">
        <v>4.6379071033909999E-3</v>
      </c>
      <c r="X9" s="17">
        <v>4.8248521884437399E-3</v>
      </c>
      <c r="Y9" s="17"/>
      <c r="Z9" s="17">
        <v>8.1846885347093903E-3</v>
      </c>
      <c r="AA9" s="17">
        <v>4.6035601238801297E-3</v>
      </c>
      <c r="AB9" s="17">
        <v>0</v>
      </c>
      <c r="AC9" s="17">
        <v>1.3911661213215399E-3</v>
      </c>
      <c r="AD9" s="17">
        <v>0</v>
      </c>
      <c r="AE9" s="17">
        <v>0</v>
      </c>
      <c r="AF9" s="17">
        <v>0.18642033170163799</v>
      </c>
      <c r="AG9" s="17">
        <v>0</v>
      </c>
      <c r="AH9" s="17">
        <v>7.9857325266610203E-4</v>
      </c>
      <c r="AI9" s="17">
        <v>3.5331150127533599E-3</v>
      </c>
      <c r="AJ9" s="17"/>
      <c r="AK9" s="17">
        <v>1.498536425886E-2</v>
      </c>
      <c r="AL9" s="17">
        <v>8.0814780567216998E-3</v>
      </c>
      <c r="AM9" s="17">
        <v>1.47390784258963E-2</v>
      </c>
      <c r="AN9" s="17">
        <v>9.6176833928521503E-3</v>
      </c>
      <c r="AO9" s="17">
        <v>1.34252392864278E-2</v>
      </c>
      <c r="AP9" s="17">
        <v>0</v>
      </c>
      <c r="AQ9" s="17">
        <v>0</v>
      </c>
      <c r="AR9" s="17"/>
      <c r="AS9" s="17">
        <v>3.4266896544763101E-3</v>
      </c>
      <c r="AT9" s="17">
        <v>1.14124551742638E-2</v>
      </c>
      <c r="AU9" s="17"/>
      <c r="AV9" s="17">
        <v>1.11348714729667E-2</v>
      </c>
      <c r="AW9" s="17">
        <v>2.6213922188273798E-4</v>
      </c>
      <c r="AX9" s="17">
        <v>0</v>
      </c>
      <c r="AY9" s="17"/>
      <c r="AZ9" s="17">
        <v>0</v>
      </c>
      <c r="BA9" s="17">
        <v>9.6847005994801904E-3</v>
      </c>
      <c r="BB9" s="17"/>
      <c r="BC9" s="17">
        <v>2.1678633892422701E-2</v>
      </c>
      <c r="BD9" s="17">
        <v>1.58240109989811E-3</v>
      </c>
      <c r="BE9" s="17"/>
      <c r="BF9" s="17">
        <v>9.2627949007356505E-3</v>
      </c>
      <c r="BG9" s="17">
        <v>4.8248521884437399E-3</v>
      </c>
      <c r="BH9" s="17"/>
      <c r="BI9" s="17">
        <v>1.00728815124729E-4</v>
      </c>
      <c r="BJ9" s="17">
        <v>1.13842353426455E-2</v>
      </c>
      <c r="BK9" s="17"/>
      <c r="BL9" s="17">
        <v>1.1377261140298901E-2</v>
      </c>
      <c r="BM9" s="17">
        <v>2.3638130780226901E-3</v>
      </c>
      <c r="BN9" s="17">
        <v>2.4014626244739198E-2</v>
      </c>
      <c r="BO9" s="17">
        <v>6.3698495559773305E-4</v>
      </c>
    </row>
    <row r="10" spans="2:67" x14ac:dyDescent="0.35">
      <c r="B10" s="18" t="s">
        <v>126</v>
      </c>
      <c r="C10" s="17">
        <v>1.84853506720504E-3</v>
      </c>
      <c r="D10" s="17">
        <v>0</v>
      </c>
      <c r="E10" s="17">
        <v>1.5097384134078699E-4</v>
      </c>
      <c r="F10" s="17">
        <v>1.7436617613431401E-3</v>
      </c>
      <c r="G10" s="17">
        <v>0</v>
      </c>
      <c r="H10" s="17">
        <v>0</v>
      </c>
      <c r="I10" s="17">
        <v>0</v>
      </c>
      <c r="J10" s="17">
        <v>8.18845177951639E-5</v>
      </c>
      <c r="K10" s="17">
        <v>0</v>
      </c>
      <c r="L10" s="17">
        <v>0</v>
      </c>
      <c r="M10" s="17">
        <v>4.4611278981876498E-3</v>
      </c>
      <c r="N10" s="17">
        <v>1.4439348675685301E-2</v>
      </c>
      <c r="O10" s="17">
        <v>9.9571301771683805E-4</v>
      </c>
      <c r="P10" s="17">
        <v>2.9062576622368701E-3</v>
      </c>
      <c r="Q10" s="17">
        <v>0</v>
      </c>
      <c r="R10" s="17">
        <v>0</v>
      </c>
      <c r="S10" s="17">
        <v>0</v>
      </c>
      <c r="T10" s="17"/>
      <c r="U10" s="17">
        <v>0</v>
      </c>
      <c r="V10" s="17">
        <v>1.1001894832916199E-2</v>
      </c>
      <c r="W10" s="17">
        <v>1.0539614421303099E-2</v>
      </c>
      <c r="X10" s="17">
        <v>1.2962379970203801E-2</v>
      </c>
      <c r="Y10" s="17"/>
      <c r="Z10" s="17">
        <v>2.2438721241626598E-3</v>
      </c>
      <c r="AA10" s="17">
        <v>0</v>
      </c>
      <c r="AB10" s="17">
        <v>0</v>
      </c>
      <c r="AC10" s="17">
        <v>9.0543924214566002E-3</v>
      </c>
      <c r="AD10" s="17">
        <v>0</v>
      </c>
      <c r="AE10" s="17">
        <v>0</v>
      </c>
      <c r="AF10" s="17">
        <v>4.3082770837936102E-3</v>
      </c>
      <c r="AG10" s="17">
        <v>1.4816365782278001E-2</v>
      </c>
      <c r="AH10" s="17">
        <v>8.5760292835008805E-4</v>
      </c>
      <c r="AI10" s="17">
        <v>9.3843571695831404E-3</v>
      </c>
      <c r="AJ10" s="17"/>
      <c r="AK10" s="17">
        <v>4.0658094379486601E-3</v>
      </c>
      <c r="AL10" s="17">
        <v>9.6120231553199095E-5</v>
      </c>
      <c r="AM10" s="17">
        <v>1.20937859528967E-4</v>
      </c>
      <c r="AN10" s="17">
        <v>4.9282929465359001E-4</v>
      </c>
      <c r="AO10" s="17">
        <v>0</v>
      </c>
      <c r="AP10" s="17">
        <v>8.7437981777087597E-3</v>
      </c>
      <c r="AQ10" s="17">
        <v>1.1152306894728599E-3</v>
      </c>
      <c r="AR10" s="17"/>
      <c r="AS10" s="17">
        <v>3.88218149055621E-3</v>
      </c>
      <c r="AT10" s="17">
        <v>1.0910655911634099E-3</v>
      </c>
      <c r="AU10" s="17"/>
      <c r="AV10" s="17">
        <v>1.24698027506259E-2</v>
      </c>
      <c r="AW10" s="17">
        <v>2.1263654589336799E-4</v>
      </c>
      <c r="AX10" s="17">
        <v>1.7008762189146801E-4</v>
      </c>
      <c r="AY10" s="17"/>
      <c r="AZ10" s="17">
        <v>1.4279009042110499E-4</v>
      </c>
      <c r="BA10" s="17">
        <v>1.92961718585705E-3</v>
      </c>
      <c r="BB10" s="17"/>
      <c r="BC10" s="17">
        <v>2.84119588982475E-5</v>
      </c>
      <c r="BD10" s="17">
        <v>2.9702950660862302E-3</v>
      </c>
      <c r="BE10" s="17"/>
      <c r="BF10" s="17">
        <v>1.80437560204894E-3</v>
      </c>
      <c r="BG10" s="17">
        <v>1.2962379970203801E-2</v>
      </c>
      <c r="BH10" s="17"/>
      <c r="BI10" s="17">
        <v>1.1841370199884001E-4</v>
      </c>
      <c r="BJ10" s="17">
        <v>2.2532303546679701E-3</v>
      </c>
      <c r="BK10" s="17"/>
      <c r="BL10" s="17">
        <v>3.03653411667723E-4</v>
      </c>
      <c r="BM10" s="17">
        <v>4.2935132833586097E-3</v>
      </c>
      <c r="BN10" s="17">
        <v>2.2029085767843299E-4</v>
      </c>
      <c r="BO10" s="17">
        <v>7.8207605917912496E-4</v>
      </c>
    </row>
    <row r="11" spans="2:67" x14ac:dyDescent="0.35">
      <c r="B11" s="18" t="s">
        <v>120</v>
      </c>
      <c r="C11" s="17">
        <v>2.4606239299901401E-2</v>
      </c>
      <c r="D11" s="17">
        <v>3.5242375758227001E-2</v>
      </c>
      <c r="E11" s="17">
        <v>5.0847405281439799E-3</v>
      </c>
      <c r="F11" s="17">
        <v>4.5691134069837597E-3</v>
      </c>
      <c r="G11" s="17">
        <v>3.6273273227527799E-3</v>
      </c>
      <c r="H11" s="17">
        <v>0</v>
      </c>
      <c r="I11" s="17">
        <v>1.33586282309749E-2</v>
      </c>
      <c r="J11" s="17">
        <v>2.94890273331538E-3</v>
      </c>
      <c r="K11" s="17">
        <v>0</v>
      </c>
      <c r="L11" s="17">
        <v>7.3967102705457394E-2</v>
      </c>
      <c r="M11" s="17">
        <v>8.6735058127115107E-3</v>
      </c>
      <c r="N11" s="17">
        <v>8.42151344670065E-2</v>
      </c>
      <c r="O11" s="17">
        <v>1.54399971205648E-2</v>
      </c>
      <c r="P11" s="17">
        <v>8.0136850439212703E-4</v>
      </c>
      <c r="Q11" s="17">
        <v>9.9329666450004794E-2</v>
      </c>
      <c r="R11" s="17">
        <v>8.6069830371343997E-2</v>
      </c>
      <c r="S11" s="17">
        <v>4.1054700646532903E-2</v>
      </c>
      <c r="T11" s="17"/>
      <c r="U11" s="17">
        <v>1.9871097737885E-2</v>
      </c>
      <c r="V11" s="17">
        <v>3.36230645662004E-2</v>
      </c>
      <c r="W11" s="17">
        <v>0.116792491902467</v>
      </c>
      <c r="X11" s="17">
        <v>0.18813595900160199</v>
      </c>
      <c r="Y11" s="17"/>
      <c r="Z11" s="17">
        <v>3.2996253478573698E-2</v>
      </c>
      <c r="AA11" s="17">
        <v>1.4354170338991499E-2</v>
      </c>
      <c r="AB11" s="17">
        <v>6.7746018155743901E-5</v>
      </c>
      <c r="AC11" s="17">
        <v>2.6832329372389101E-2</v>
      </c>
      <c r="AD11" s="17">
        <v>3.0755959595075998E-2</v>
      </c>
      <c r="AE11" s="17">
        <v>6.3027088726724703E-2</v>
      </c>
      <c r="AF11" s="17">
        <v>3.3967975237898601E-2</v>
      </c>
      <c r="AG11" s="17">
        <v>6.4951200097469602E-2</v>
      </c>
      <c r="AH11" s="17">
        <v>3.23354249533628E-2</v>
      </c>
      <c r="AI11" s="17">
        <v>0.18981815372523</v>
      </c>
      <c r="AJ11" s="17"/>
      <c r="AK11" s="17">
        <v>3.6572561834259103E-2</v>
      </c>
      <c r="AL11" s="17">
        <v>2.9098515525071901E-2</v>
      </c>
      <c r="AM11" s="17">
        <v>3.9812320687378999E-2</v>
      </c>
      <c r="AN11" s="17">
        <v>1.54456037774617E-3</v>
      </c>
      <c r="AO11" s="17">
        <v>4.4346837312340501E-2</v>
      </c>
      <c r="AP11" s="17">
        <v>7.5341652008046097E-3</v>
      </c>
      <c r="AQ11" s="17">
        <v>6.8933114075716395E-2</v>
      </c>
      <c r="AR11" s="17"/>
      <c r="AS11" s="17">
        <v>3.4286434135724797E-2</v>
      </c>
      <c r="AT11" s="17">
        <v>2.1000670492031099E-2</v>
      </c>
      <c r="AU11" s="17"/>
      <c r="AV11" s="17">
        <v>1.8283872195977699E-2</v>
      </c>
      <c r="AW11" s="17">
        <v>4.9239622426127602E-2</v>
      </c>
      <c r="AX11" s="17">
        <v>3.2225555903689897E-2</v>
      </c>
      <c r="AY11" s="17"/>
      <c r="AZ11" s="17">
        <v>6.9172706770303502E-2</v>
      </c>
      <c r="BA11" s="17">
        <v>2.24877845176693E-2</v>
      </c>
      <c r="BB11" s="17"/>
      <c r="BC11" s="17">
        <v>2.4469896107657499E-2</v>
      </c>
      <c r="BD11" s="17">
        <v>2.4690268967170002E-2</v>
      </c>
      <c r="BE11" s="17"/>
      <c r="BF11" s="17">
        <v>2.3956474522528599E-2</v>
      </c>
      <c r="BG11" s="17">
        <v>0.18813595900160199</v>
      </c>
      <c r="BH11" s="17"/>
      <c r="BI11" s="17">
        <v>6.9245664313650507E-2</v>
      </c>
      <c r="BJ11" s="17">
        <v>1.4164564339158799E-2</v>
      </c>
      <c r="BK11" s="17"/>
      <c r="BL11" s="17">
        <v>1.1839276822985001E-2</v>
      </c>
      <c r="BM11" s="17">
        <v>2.9111662520567402E-2</v>
      </c>
      <c r="BN11" s="17">
        <v>4.9915078707755099E-2</v>
      </c>
      <c r="BO11" s="17">
        <v>2.9676148868223399E-2</v>
      </c>
    </row>
    <row r="12" spans="2:67" x14ac:dyDescent="0.35">
      <c r="B12" s="18" t="s">
        <v>127</v>
      </c>
      <c r="C12" s="17">
        <v>7.45241352506753E-3</v>
      </c>
      <c r="D12" s="17">
        <v>4.56239930807546E-5</v>
      </c>
      <c r="E12" s="17">
        <v>5.0324613780262402E-5</v>
      </c>
      <c r="F12" s="17">
        <v>1.20198876033054E-4</v>
      </c>
      <c r="G12" s="17">
        <v>0</v>
      </c>
      <c r="H12" s="17">
        <v>0</v>
      </c>
      <c r="I12" s="17">
        <v>1.24228907002501E-3</v>
      </c>
      <c r="J12" s="17">
        <v>0</v>
      </c>
      <c r="K12" s="17">
        <v>0</v>
      </c>
      <c r="L12" s="17">
        <v>7.3511589993183205E-2</v>
      </c>
      <c r="M12" s="17">
        <v>1.0146615375495899E-4</v>
      </c>
      <c r="N12" s="17">
        <v>0</v>
      </c>
      <c r="O12" s="17">
        <v>9.9571301771683805E-4</v>
      </c>
      <c r="P12" s="17">
        <v>2.64251225115886E-2</v>
      </c>
      <c r="Q12" s="17">
        <v>0</v>
      </c>
      <c r="R12" s="17">
        <v>0</v>
      </c>
      <c r="S12" s="17">
        <v>0</v>
      </c>
      <c r="T12" s="17"/>
      <c r="U12" s="17">
        <v>7.3279450138869504E-3</v>
      </c>
      <c r="V12" s="17">
        <v>8.7370889043533791E-3</v>
      </c>
      <c r="W12" s="17">
        <v>0</v>
      </c>
      <c r="X12" s="17">
        <v>2.83369711105315E-2</v>
      </c>
      <c r="Y12" s="17"/>
      <c r="Z12" s="17">
        <v>0</v>
      </c>
      <c r="AA12" s="17">
        <v>0</v>
      </c>
      <c r="AB12" s="17">
        <v>5.9588571902253001E-2</v>
      </c>
      <c r="AC12" s="17">
        <v>1.7159592693065301E-2</v>
      </c>
      <c r="AD12" s="17">
        <v>0</v>
      </c>
      <c r="AE12" s="17">
        <v>1.7313880621161001E-4</v>
      </c>
      <c r="AF12" s="17">
        <v>7.9987982331537701E-4</v>
      </c>
      <c r="AG12" s="17">
        <v>0</v>
      </c>
      <c r="AH12" s="17">
        <v>8.5760292835008805E-4</v>
      </c>
      <c r="AI12" s="17">
        <v>1.58309428782606E-2</v>
      </c>
      <c r="AJ12" s="17"/>
      <c r="AK12" s="17">
        <v>0</v>
      </c>
      <c r="AL12" s="17">
        <v>1.1108653398020999E-2</v>
      </c>
      <c r="AM12" s="17">
        <v>0</v>
      </c>
      <c r="AN12" s="17">
        <v>7.6113872444430103E-5</v>
      </c>
      <c r="AO12" s="17">
        <v>4.8209644043711598E-4</v>
      </c>
      <c r="AP12" s="17">
        <v>8.1693021283755607E-2</v>
      </c>
      <c r="AQ12" s="17">
        <v>0</v>
      </c>
      <c r="AR12" s="17"/>
      <c r="AS12" s="17">
        <v>5.0011487720938797E-3</v>
      </c>
      <c r="AT12" s="17">
        <v>8.3654327238594992E-3</v>
      </c>
      <c r="AU12" s="17"/>
      <c r="AV12" s="17">
        <v>8.5063965910528897E-5</v>
      </c>
      <c r="AW12" s="17">
        <v>1.79530420425714E-2</v>
      </c>
      <c r="AX12" s="17">
        <v>4.0140102042556598E-4</v>
      </c>
      <c r="AY12" s="17"/>
      <c r="AZ12" s="17">
        <v>2.8342828602211202E-2</v>
      </c>
      <c r="BA12" s="17">
        <v>6.4593933860497797E-3</v>
      </c>
      <c r="BB12" s="17"/>
      <c r="BC12" s="17">
        <v>1.92663842298651E-2</v>
      </c>
      <c r="BD12" s="17">
        <v>1.7134572030537101E-4</v>
      </c>
      <c r="BE12" s="17"/>
      <c r="BF12" s="17">
        <v>7.3694313617347603E-3</v>
      </c>
      <c r="BG12" s="17">
        <v>2.83369711105315E-2</v>
      </c>
      <c r="BH12" s="17"/>
      <c r="BI12" s="17">
        <v>3.76797327761147E-4</v>
      </c>
      <c r="BJ12" s="17">
        <v>9.1074815385216307E-3</v>
      </c>
      <c r="BK12" s="17"/>
      <c r="BL12" s="17">
        <v>0</v>
      </c>
      <c r="BM12" s="17">
        <v>1.89735725009147E-2</v>
      </c>
      <c r="BN12" s="17">
        <v>4.1974366204933802E-4</v>
      </c>
      <c r="BO12" s="17">
        <v>1.7290756511782401E-3</v>
      </c>
    </row>
    <row r="13" spans="2:67" ht="29" x14ac:dyDescent="0.35">
      <c r="B13" s="18" t="s">
        <v>128</v>
      </c>
      <c r="C13" s="17">
        <v>4.2609043386308501E-4</v>
      </c>
      <c r="D13" s="17">
        <v>4.56239930807546E-5</v>
      </c>
      <c r="E13" s="17">
        <v>0</v>
      </c>
      <c r="F13" s="17">
        <v>0</v>
      </c>
      <c r="G13" s="17">
        <v>3.3934038960460201E-3</v>
      </c>
      <c r="H13" s="17">
        <v>0</v>
      </c>
      <c r="I13" s="17">
        <v>0</v>
      </c>
      <c r="J13" s="17">
        <v>2.3757111087492301E-3</v>
      </c>
      <c r="K13" s="17">
        <v>0</v>
      </c>
      <c r="L13" s="17">
        <v>0</v>
      </c>
      <c r="M13" s="17">
        <v>0</v>
      </c>
      <c r="N13" s="17">
        <v>0</v>
      </c>
      <c r="O13" s="17">
        <v>0</v>
      </c>
      <c r="P13" s="17">
        <v>2.9062576622368701E-3</v>
      </c>
      <c r="Q13" s="17">
        <v>0</v>
      </c>
      <c r="R13" s="17">
        <v>0</v>
      </c>
      <c r="S13" s="17">
        <v>0</v>
      </c>
      <c r="T13" s="17"/>
      <c r="U13" s="17">
        <v>0</v>
      </c>
      <c r="V13" s="17">
        <v>0</v>
      </c>
      <c r="W13" s="17">
        <v>1.92951810722614E-2</v>
      </c>
      <c r="X13" s="17">
        <v>1.55075706298742E-3</v>
      </c>
      <c r="Y13" s="17"/>
      <c r="Z13" s="17">
        <v>0</v>
      </c>
      <c r="AA13" s="17">
        <v>4.5071146840443499E-4</v>
      </c>
      <c r="AB13" s="17">
        <v>0</v>
      </c>
      <c r="AC13" s="17">
        <v>1.9016440561949099E-3</v>
      </c>
      <c r="AD13" s="17">
        <v>0</v>
      </c>
      <c r="AE13" s="17">
        <v>5.16537383047138E-3</v>
      </c>
      <c r="AF13" s="17">
        <v>0</v>
      </c>
      <c r="AG13" s="17">
        <v>6.5901991635576801E-4</v>
      </c>
      <c r="AH13" s="17">
        <v>0</v>
      </c>
      <c r="AI13" s="17">
        <v>0</v>
      </c>
      <c r="AJ13" s="17"/>
      <c r="AK13" s="17">
        <v>0</v>
      </c>
      <c r="AL13" s="17">
        <v>1.2242307695722399E-3</v>
      </c>
      <c r="AM13" s="17">
        <v>1.63340012689948E-3</v>
      </c>
      <c r="AN13" s="17">
        <v>0</v>
      </c>
      <c r="AO13" s="17">
        <v>2.3789923933953401E-3</v>
      </c>
      <c r="AP13" s="17">
        <v>8.1682099209291805E-5</v>
      </c>
      <c r="AQ13" s="17">
        <v>0</v>
      </c>
      <c r="AR13" s="17"/>
      <c r="AS13" s="17">
        <v>1.5700537409762E-3</v>
      </c>
      <c r="AT13" s="17">
        <v>0</v>
      </c>
      <c r="AU13" s="17"/>
      <c r="AV13" s="17">
        <v>1.14904217179018E-3</v>
      </c>
      <c r="AW13" s="17">
        <v>3.2688606391929999E-3</v>
      </c>
      <c r="AX13" s="17">
        <v>8.8710958847283E-4</v>
      </c>
      <c r="AY13" s="17"/>
      <c r="AZ13" s="17">
        <v>7.3187680499518602E-3</v>
      </c>
      <c r="BA13" s="17">
        <v>9.84488978161685E-5</v>
      </c>
      <c r="BB13" s="17"/>
      <c r="BC13" s="17">
        <v>3.6186756674431601E-4</v>
      </c>
      <c r="BD13" s="17">
        <v>4.6567162648599402E-4</v>
      </c>
      <c r="BE13" s="17"/>
      <c r="BF13" s="17">
        <v>4.2162171243908598E-4</v>
      </c>
      <c r="BG13" s="17">
        <v>1.55075706298742E-3</v>
      </c>
      <c r="BH13" s="17"/>
      <c r="BI13" s="17">
        <v>3.2375276049940801E-5</v>
      </c>
      <c r="BJ13" s="17">
        <v>5.1818493785224095E-4</v>
      </c>
      <c r="BK13" s="17"/>
      <c r="BL13" s="17">
        <v>0</v>
      </c>
      <c r="BM13" s="17">
        <v>3.55555308230214E-4</v>
      </c>
      <c r="BN13" s="17">
        <v>2.1996879061791401E-3</v>
      </c>
      <c r="BO13" s="17">
        <v>0</v>
      </c>
    </row>
    <row r="14" spans="2:67" x14ac:dyDescent="0.35">
      <c r="B14" s="18" t="s">
        <v>129</v>
      </c>
      <c r="C14" s="17">
        <v>3.0324023654183001E-2</v>
      </c>
      <c r="D14" s="17">
        <v>4.5501056476921202E-2</v>
      </c>
      <c r="E14" s="17">
        <v>2.72846035026909E-2</v>
      </c>
      <c r="F14" s="17">
        <v>1.6214826024539102E-2</v>
      </c>
      <c r="G14" s="17">
        <v>2.33923426706753E-4</v>
      </c>
      <c r="H14" s="17">
        <v>0</v>
      </c>
      <c r="I14" s="17">
        <v>8.1307807477194599E-2</v>
      </c>
      <c r="J14" s="17">
        <v>2.1519248071571101E-2</v>
      </c>
      <c r="K14" s="17">
        <v>1.7680254748959801E-3</v>
      </c>
      <c r="L14" s="17">
        <v>7.6017892769863399E-2</v>
      </c>
      <c r="M14" s="17">
        <v>2.0640208598897299E-3</v>
      </c>
      <c r="N14" s="17">
        <v>1.60018376167749E-3</v>
      </c>
      <c r="O14" s="17">
        <v>0</v>
      </c>
      <c r="P14" s="17">
        <v>0.12923252624578399</v>
      </c>
      <c r="Q14" s="17">
        <v>6.5752751968202697E-2</v>
      </c>
      <c r="R14" s="17">
        <v>0</v>
      </c>
      <c r="S14" s="17">
        <v>0</v>
      </c>
      <c r="T14" s="17"/>
      <c r="U14" s="17">
        <v>2.5216332333904801E-2</v>
      </c>
      <c r="V14" s="17">
        <v>5.1204189007129003E-2</v>
      </c>
      <c r="W14" s="17">
        <v>8.6571508635736094E-2</v>
      </c>
      <c r="X14" s="17">
        <v>4.2619041314396998E-2</v>
      </c>
      <c r="Y14" s="17"/>
      <c r="Z14" s="17">
        <v>3.9873920287988002E-2</v>
      </c>
      <c r="AA14" s="17">
        <v>2.2039267149104699E-2</v>
      </c>
      <c r="AB14" s="17">
        <v>5.4422656794902999E-3</v>
      </c>
      <c r="AC14" s="17">
        <v>2.0872822087125702E-2</v>
      </c>
      <c r="AD14" s="17">
        <v>2.60013722725317E-2</v>
      </c>
      <c r="AE14" s="17">
        <v>0.13641682735636601</v>
      </c>
      <c r="AF14" s="17">
        <v>1.29468319324532E-2</v>
      </c>
      <c r="AG14" s="17">
        <v>3.12417979341948E-2</v>
      </c>
      <c r="AH14" s="17">
        <v>4.6170385102268001E-2</v>
      </c>
      <c r="AI14" s="17">
        <v>2.2229001445574399E-2</v>
      </c>
      <c r="AJ14" s="17"/>
      <c r="AK14" s="17">
        <v>4.6726352722845699E-2</v>
      </c>
      <c r="AL14" s="17">
        <v>0</v>
      </c>
      <c r="AM14" s="17">
        <v>3.5794889471328202E-2</v>
      </c>
      <c r="AN14" s="17">
        <v>3.6523880618758102E-2</v>
      </c>
      <c r="AO14" s="17">
        <v>1.6644734122528301E-2</v>
      </c>
      <c r="AP14" s="17">
        <v>5.1665697709547202E-2</v>
      </c>
      <c r="AQ14" s="17">
        <v>1.2783517378286201E-3</v>
      </c>
      <c r="AR14" s="17"/>
      <c r="AS14" s="17">
        <v>2.4809329389774901E-2</v>
      </c>
      <c r="AT14" s="17">
        <v>3.2378074214312998E-2</v>
      </c>
      <c r="AU14" s="17"/>
      <c r="AV14" s="17">
        <v>6.1206278214981598E-2</v>
      </c>
      <c r="AW14" s="17">
        <v>1.39733127079929E-2</v>
      </c>
      <c r="AX14" s="17">
        <v>6.6849766210042598E-3</v>
      </c>
      <c r="AY14" s="17"/>
      <c r="AZ14" s="17">
        <v>7.4393764905593199E-3</v>
      </c>
      <c r="BA14" s="17">
        <v>3.1411839067322297E-2</v>
      </c>
      <c r="BB14" s="17"/>
      <c r="BC14" s="17">
        <v>5.6966502177446497E-3</v>
      </c>
      <c r="BD14" s="17">
        <v>4.5502119175537897E-2</v>
      </c>
      <c r="BE14" s="17"/>
      <c r="BF14" s="17">
        <v>3.02751709476086E-2</v>
      </c>
      <c r="BG14" s="17">
        <v>4.2619041314396998E-2</v>
      </c>
      <c r="BH14" s="17"/>
      <c r="BI14" s="17">
        <v>9.2463732432192108E-3</v>
      </c>
      <c r="BJ14" s="17">
        <v>3.5254328523917799E-2</v>
      </c>
      <c r="BK14" s="17"/>
      <c r="BL14" s="17">
        <v>4.2851386508287299E-2</v>
      </c>
      <c r="BM14" s="17">
        <v>1.7361493939024E-2</v>
      </c>
      <c r="BN14" s="17">
        <v>2.9282167679085799E-2</v>
      </c>
      <c r="BO14" s="17">
        <v>1.40944736620755E-2</v>
      </c>
    </row>
    <row r="15" spans="2:67" x14ac:dyDescent="0.35">
      <c r="B15" s="18" t="s">
        <v>130</v>
      </c>
      <c r="C15" s="17">
        <v>0.16623792347035701</v>
      </c>
      <c r="D15" s="17">
        <v>0.16718137390999199</v>
      </c>
      <c r="E15" s="17">
        <v>0.101306044695502</v>
      </c>
      <c r="F15" s="17">
        <v>7.4048064087478604E-2</v>
      </c>
      <c r="G15" s="17">
        <v>0.34607840811663498</v>
      </c>
      <c r="H15" s="17">
        <v>0.35690922518888402</v>
      </c>
      <c r="I15" s="17">
        <v>0.30569395157535501</v>
      </c>
      <c r="J15" s="17">
        <v>0.15865821233692701</v>
      </c>
      <c r="K15" s="17">
        <v>0</v>
      </c>
      <c r="L15" s="17">
        <v>0.211814228232685</v>
      </c>
      <c r="M15" s="17">
        <v>0.17767830041313901</v>
      </c>
      <c r="N15" s="17">
        <v>0.12285018960359401</v>
      </c>
      <c r="O15" s="17">
        <v>9.9571301771683805E-4</v>
      </c>
      <c r="P15" s="17">
        <v>0.194190118945542</v>
      </c>
      <c r="Q15" s="17">
        <v>0.39731866580001901</v>
      </c>
      <c r="R15" s="17">
        <v>0.172317805209205</v>
      </c>
      <c r="S15" s="17">
        <v>0.189687642971302</v>
      </c>
      <c r="T15" s="17"/>
      <c r="U15" s="17">
        <v>0.17466792145805199</v>
      </c>
      <c r="V15" s="17">
        <v>0.12677928766375299</v>
      </c>
      <c r="W15" s="17">
        <v>0.10413536635489699</v>
      </c>
      <c r="X15" s="17">
        <v>0.15687171014439599</v>
      </c>
      <c r="Y15" s="17"/>
      <c r="Z15" s="17">
        <v>0.139450001397291</v>
      </c>
      <c r="AA15" s="17">
        <v>0.20833929054945</v>
      </c>
      <c r="AB15" s="17">
        <v>0.16200963763388601</v>
      </c>
      <c r="AC15" s="17">
        <v>0.30754130432444099</v>
      </c>
      <c r="AD15" s="17">
        <v>4.5900873449195002E-2</v>
      </c>
      <c r="AE15" s="17">
        <v>0.28276942207150002</v>
      </c>
      <c r="AF15" s="17">
        <v>2.6135057404963798E-2</v>
      </c>
      <c r="AG15" s="17">
        <v>0.33792032383604498</v>
      </c>
      <c r="AH15" s="17">
        <v>0.37415369974503099</v>
      </c>
      <c r="AI15" s="17">
        <v>0.21218001982651299</v>
      </c>
      <c r="AJ15" s="17"/>
      <c r="AK15" s="17">
        <v>0.22969569082650601</v>
      </c>
      <c r="AL15" s="17">
        <v>0.26165951929226799</v>
      </c>
      <c r="AM15" s="17">
        <v>0.19594413077247899</v>
      </c>
      <c r="AN15" s="17">
        <v>0.13981913332016299</v>
      </c>
      <c r="AO15" s="17">
        <v>0.15888091706511401</v>
      </c>
      <c r="AP15" s="17">
        <v>0.182113376280231</v>
      </c>
      <c r="AQ15" s="17">
        <v>3.4883930262174102E-2</v>
      </c>
      <c r="AR15" s="17"/>
      <c r="AS15" s="17">
        <v>0.144942890882992</v>
      </c>
      <c r="AT15" s="17">
        <v>0.174169654862317</v>
      </c>
      <c r="AU15" s="17"/>
      <c r="AV15" s="17">
        <v>0.13491928272126699</v>
      </c>
      <c r="AW15" s="17">
        <v>0.13282272448148399</v>
      </c>
      <c r="AX15" s="17">
        <v>0.17579065809592501</v>
      </c>
      <c r="AY15" s="17"/>
      <c r="AZ15" s="17">
        <v>0.132236189577561</v>
      </c>
      <c r="BA15" s="17">
        <v>0.167854186545667</v>
      </c>
      <c r="BB15" s="17"/>
      <c r="BC15" s="17">
        <v>0.12503210748886301</v>
      </c>
      <c r="BD15" s="17">
        <v>0.19163347824263899</v>
      </c>
      <c r="BE15" s="17"/>
      <c r="BF15" s="17">
        <v>0.16627513894120699</v>
      </c>
      <c r="BG15" s="17">
        <v>0.15687171014439599</v>
      </c>
      <c r="BH15" s="17"/>
      <c r="BI15" s="17">
        <v>0.14904589028929999</v>
      </c>
      <c r="BJ15" s="17">
        <v>0.170259337777007</v>
      </c>
      <c r="BK15" s="17"/>
      <c r="BL15" s="17">
        <v>0.137656477562319</v>
      </c>
      <c r="BM15" s="17">
        <v>0.210419450119851</v>
      </c>
      <c r="BN15" s="17">
        <v>0.15327641354404101</v>
      </c>
      <c r="BO15" s="17">
        <v>9.8524130365057999E-2</v>
      </c>
    </row>
    <row r="16" spans="2:67" x14ac:dyDescent="0.35">
      <c r="B16" s="18" t="s">
        <v>131</v>
      </c>
      <c r="C16" s="17">
        <v>2.2804996160911299E-2</v>
      </c>
      <c r="D16" s="17">
        <v>3.47405118343386E-2</v>
      </c>
      <c r="E16" s="17">
        <v>2.3410718089509402E-3</v>
      </c>
      <c r="F16" s="17">
        <v>1.60946271485061E-2</v>
      </c>
      <c r="G16" s="17">
        <v>0.122482287911913</v>
      </c>
      <c r="H16" s="17">
        <v>0.319107590323573</v>
      </c>
      <c r="I16" s="17">
        <v>1.0874050090924899E-2</v>
      </c>
      <c r="J16" s="17">
        <v>4.03810426149393E-2</v>
      </c>
      <c r="K16" s="17">
        <v>0</v>
      </c>
      <c r="L16" s="17">
        <v>4.0054745222982899E-2</v>
      </c>
      <c r="M16" s="17">
        <v>1.94542474712422E-3</v>
      </c>
      <c r="N16" s="17">
        <v>1.60018376167749E-3</v>
      </c>
      <c r="O16" s="17">
        <v>0</v>
      </c>
      <c r="P16" s="17">
        <v>0</v>
      </c>
      <c r="Q16" s="17">
        <v>0</v>
      </c>
      <c r="R16" s="17">
        <v>2.58424791073653E-3</v>
      </c>
      <c r="S16" s="17">
        <v>0.14925077086791599</v>
      </c>
      <c r="T16" s="17"/>
      <c r="U16" s="17">
        <v>1.158831371691E-2</v>
      </c>
      <c r="V16" s="17">
        <v>8.1761951727541304E-2</v>
      </c>
      <c r="W16" s="17">
        <v>5.5760249062436297E-2</v>
      </c>
      <c r="X16" s="17">
        <v>7.60416975155042E-2</v>
      </c>
      <c r="Y16" s="17"/>
      <c r="Z16" s="17">
        <v>1.58444766482181E-2</v>
      </c>
      <c r="AA16" s="17">
        <v>1.8866077218308099E-2</v>
      </c>
      <c r="AB16" s="17">
        <v>1.5079913318214499E-4</v>
      </c>
      <c r="AC16" s="17">
        <v>4.1275795103016596E-3</v>
      </c>
      <c r="AD16" s="17">
        <v>7.03048262908052E-2</v>
      </c>
      <c r="AE16" s="17">
        <v>2.2663866344733202E-2</v>
      </c>
      <c r="AF16" s="17">
        <v>9.0487191974810297E-2</v>
      </c>
      <c r="AG16" s="17">
        <v>3.7953347635989503E-2</v>
      </c>
      <c r="AH16" s="17">
        <v>4.3960863302860302E-2</v>
      </c>
      <c r="AI16" s="17">
        <v>3.1790620585983399E-2</v>
      </c>
      <c r="AJ16" s="17"/>
      <c r="AK16" s="17">
        <v>1.1727332388331299E-2</v>
      </c>
      <c r="AL16" s="17">
        <v>3.1720764132720097E-2</v>
      </c>
      <c r="AM16" s="17">
        <v>7.3086988580867004E-3</v>
      </c>
      <c r="AN16" s="17">
        <v>1.3245285012196699E-2</v>
      </c>
      <c r="AO16" s="17">
        <v>4.8619305991304202E-3</v>
      </c>
      <c r="AP16" s="17">
        <v>1.43163983752056E-2</v>
      </c>
      <c r="AQ16" s="17">
        <v>7.0197803778570697E-2</v>
      </c>
      <c r="AR16" s="17"/>
      <c r="AS16" s="17">
        <v>4.2131986948510801E-2</v>
      </c>
      <c r="AT16" s="17">
        <v>1.5606298581407701E-2</v>
      </c>
      <c r="AU16" s="17"/>
      <c r="AV16" s="17">
        <v>1.7553165866734399E-3</v>
      </c>
      <c r="AW16" s="17">
        <v>1.49881239430155E-2</v>
      </c>
      <c r="AX16" s="17">
        <v>9.62670583217234E-2</v>
      </c>
      <c r="AY16" s="17"/>
      <c r="AZ16" s="17">
        <v>6.6190298608880304E-3</v>
      </c>
      <c r="BA16" s="17">
        <v>2.35743916203137E-2</v>
      </c>
      <c r="BB16" s="17"/>
      <c r="BC16" s="17">
        <v>1.09131269203224E-2</v>
      </c>
      <c r="BD16" s="17">
        <v>3.01340736091E-2</v>
      </c>
      <c r="BE16" s="17"/>
      <c r="BF16" s="17">
        <v>2.2593466822593899E-2</v>
      </c>
      <c r="BG16" s="17">
        <v>7.60416975155042E-2</v>
      </c>
      <c r="BH16" s="17"/>
      <c r="BI16" s="17">
        <v>3.1538418143048703E-2</v>
      </c>
      <c r="BJ16" s="17">
        <v>2.07621483060298E-2</v>
      </c>
      <c r="BK16" s="17"/>
      <c r="BL16" s="17">
        <v>1.41281954268037E-2</v>
      </c>
      <c r="BM16" s="17">
        <v>3.5597888706979497E-2</v>
      </c>
      <c r="BN16" s="17">
        <v>1.9069094834452599E-2</v>
      </c>
      <c r="BO16" s="17">
        <v>3.67222281291559E-3</v>
      </c>
    </row>
    <row r="17" spans="2:67" ht="29" x14ac:dyDescent="0.35">
      <c r="B17" s="18" t="s">
        <v>132</v>
      </c>
      <c r="C17" s="17">
        <v>1.5714964174704801E-2</v>
      </c>
      <c r="D17" s="17">
        <v>2.2704904245379801E-2</v>
      </c>
      <c r="E17" s="17">
        <v>2.72846035026909E-2</v>
      </c>
      <c r="F17" s="17">
        <v>0</v>
      </c>
      <c r="G17" s="17">
        <v>0</v>
      </c>
      <c r="H17" s="17">
        <v>0</v>
      </c>
      <c r="I17" s="17">
        <v>6.2114453501250599E-4</v>
      </c>
      <c r="J17" s="17">
        <v>0</v>
      </c>
      <c r="K17" s="17">
        <v>0.115717250031608</v>
      </c>
      <c r="L17" s="17">
        <v>2.2026276351640199E-3</v>
      </c>
      <c r="M17" s="17">
        <v>2.213652923468E-2</v>
      </c>
      <c r="N17" s="17">
        <v>0</v>
      </c>
      <c r="O17" s="17">
        <v>0</v>
      </c>
      <c r="P17" s="17">
        <v>0</v>
      </c>
      <c r="Q17" s="17">
        <v>0</v>
      </c>
      <c r="R17" s="17">
        <v>0</v>
      </c>
      <c r="S17" s="17">
        <v>4.0436872103386798E-2</v>
      </c>
      <c r="T17" s="17"/>
      <c r="U17" s="17">
        <v>8.7983550314837799E-3</v>
      </c>
      <c r="V17" s="17">
        <v>5.3151718321404098E-2</v>
      </c>
      <c r="W17" s="17">
        <v>3.6519377890745101E-2</v>
      </c>
      <c r="X17" s="17">
        <v>6.9337218456921902E-3</v>
      </c>
      <c r="Y17" s="17"/>
      <c r="Z17" s="17">
        <v>2.2174974478155101E-3</v>
      </c>
      <c r="AA17" s="17">
        <v>0</v>
      </c>
      <c r="AB17" s="17">
        <v>9.87193445459216E-2</v>
      </c>
      <c r="AC17" s="17">
        <v>1.5751646318675198E-2</v>
      </c>
      <c r="AD17" s="17">
        <v>5.9798255550395203E-2</v>
      </c>
      <c r="AE17" s="17">
        <v>3.5911951412470099E-3</v>
      </c>
      <c r="AF17" s="17">
        <v>0</v>
      </c>
      <c r="AG17" s="17">
        <v>1.40341851218243E-2</v>
      </c>
      <c r="AH17" s="17">
        <v>3.2216164561054E-2</v>
      </c>
      <c r="AI17" s="17">
        <v>7.6851808320258499E-3</v>
      </c>
      <c r="AJ17" s="17"/>
      <c r="AK17" s="17">
        <v>5.5633565095365101E-2</v>
      </c>
      <c r="AL17" s="17">
        <v>1.1596015854684601E-3</v>
      </c>
      <c r="AM17" s="17">
        <v>3.1806755420255E-3</v>
      </c>
      <c r="AN17" s="17">
        <v>0</v>
      </c>
      <c r="AO17" s="17">
        <v>2.4180475416278501E-2</v>
      </c>
      <c r="AP17" s="17">
        <v>1.21226495173527E-2</v>
      </c>
      <c r="AQ17" s="17">
        <v>3.0475851726234599E-4</v>
      </c>
      <c r="AR17" s="17"/>
      <c r="AS17" s="17">
        <v>1.5672822415605001E-2</v>
      </c>
      <c r="AT17" s="17">
        <v>1.5730660657543801E-2</v>
      </c>
      <c r="AU17" s="17"/>
      <c r="AV17" s="17">
        <v>1.7078684036393799E-3</v>
      </c>
      <c r="AW17" s="17">
        <v>4.0529633535938803E-2</v>
      </c>
      <c r="AX17" s="17">
        <v>1.09623475568945E-2</v>
      </c>
      <c r="AY17" s="17"/>
      <c r="AZ17" s="17">
        <v>3.0787777630458201E-3</v>
      </c>
      <c r="BA17" s="17">
        <v>1.6315621822761198E-2</v>
      </c>
      <c r="BB17" s="17"/>
      <c r="BC17" s="17">
        <v>2.3900259437823201E-2</v>
      </c>
      <c r="BD17" s="17">
        <v>1.06702851838755E-2</v>
      </c>
      <c r="BE17" s="17"/>
      <c r="BF17" s="17">
        <v>1.5749855336857899E-2</v>
      </c>
      <c r="BG17" s="17">
        <v>6.9337218456921902E-3</v>
      </c>
      <c r="BH17" s="17"/>
      <c r="BI17" s="17">
        <v>1.0931238508625001E-2</v>
      </c>
      <c r="BJ17" s="17">
        <v>1.6833932631202201E-2</v>
      </c>
      <c r="BK17" s="17"/>
      <c r="BL17" s="17">
        <v>2.0926483176431601E-2</v>
      </c>
      <c r="BM17" s="17">
        <v>1.2072368195235401E-2</v>
      </c>
      <c r="BN17" s="17">
        <v>1.0213990177381499E-2</v>
      </c>
      <c r="BO17" s="17">
        <v>9.2404051209363305E-3</v>
      </c>
    </row>
    <row r="18" spans="2:67" ht="29" x14ac:dyDescent="0.35">
      <c r="B18" s="18" t="s">
        <v>133</v>
      </c>
      <c r="C18" s="17">
        <v>7.7971750546122306E-2</v>
      </c>
      <c r="D18" s="17">
        <v>7.0419610372179101E-2</v>
      </c>
      <c r="E18" s="17">
        <v>0.111241751251143</v>
      </c>
      <c r="F18" s="17">
        <v>0.180413483737311</v>
      </c>
      <c r="G18" s="17">
        <v>2.33923426706753E-4</v>
      </c>
      <c r="H18" s="17">
        <v>0</v>
      </c>
      <c r="I18" s="17">
        <v>1.9884666576812302E-2</v>
      </c>
      <c r="J18" s="17">
        <v>0.10215903657110199</v>
      </c>
      <c r="K18" s="17">
        <v>0</v>
      </c>
      <c r="L18" s="17">
        <v>2.7090768229257701E-2</v>
      </c>
      <c r="M18" s="17">
        <v>7.24812420624283E-2</v>
      </c>
      <c r="N18" s="17">
        <v>0.17443471791113699</v>
      </c>
      <c r="O18" s="17">
        <v>1.44442841028479E-2</v>
      </c>
      <c r="P18" s="17">
        <v>2.9062576622368701E-3</v>
      </c>
      <c r="Q18" s="17">
        <v>9.9329666450004794E-2</v>
      </c>
      <c r="R18" s="17">
        <v>8.6069830371343997E-2</v>
      </c>
      <c r="S18" s="17">
        <v>3.0891427157303801E-4</v>
      </c>
      <c r="T18" s="17"/>
      <c r="U18" s="17">
        <v>7.5879468228980104E-2</v>
      </c>
      <c r="V18" s="17">
        <v>7.5872708905810701E-2</v>
      </c>
      <c r="W18" s="17">
        <v>0.17004293012037799</v>
      </c>
      <c r="X18" s="17">
        <v>8.6949097208386603E-2</v>
      </c>
      <c r="Y18" s="17"/>
      <c r="Z18" s="17">
        <v>7.8835296492642495E-2</v>
      </c>
      <c r="AA18" s="17">
        <v>0.103696060490175</v>
      </c>
      <c r="AB18" s="17">
        <v>4.9675529096470203E-2</v>
      </c>
      <c r="AC18" s="17">
        <v>1.90790942818495E-2</v>
      </c>
      <c r="AD18" s="17">
        <v>0.10050828140573199</v>
      </c>
      <c r="AE18" s="17">
        <v>6.6410543262730298E-2</v>
      </c>
      <c r="AF18" s="17">
        <v>0.11666563306204</v>
      </c>
      <c r="AG18" s="17">
        <v>5.0833517974708697E-2</v>
      </c>
      <c r="AH18" s="17">
        <v>0.10909062726173201</v>
      </c>
      <c r="AI18" s="17">
        <v>8.3609469973910402E-2</v>
      </c>
      <c r="AJ18" s="17"/>
      <c r="AK18" s="17">
        <v>3.27370685482017E-2</v>
      </c>
      <c r="AL18" s="17">
        <v>8.8248980143890099E-2</v>
      </c>
      <c r="AM18" s="17">
        <v>8.4255492917944597E-2</v>
      </c>
      <c r="AN18" s="17">
        <v>6.2395926073542898E-2</v>
      </c>
      <c r="AO18" s="17">
        <v>6.1393164324435798E-2</v>
      </c>
      <c r="AP18" s="17">
        <v>0.16454182461220701</v>
      </c>
      <c r="AQ18" s="17">
        <v>0.176143532831775</v>
      </c>
      <c r="AR18" s="17"/>
      <c r="AS18" s="17">
        <v>0.102804937362082</v>
      </c>
      <c r="AT18" s="17">
        <v>6.8722167732738093E-2</v>
      </c>
      <c r="AU18" s="17"/>
      <c r="AV18" s="17">
        <v>3.56117940314171E-2</v>
      </c>
      <c r="AW18" s="17">
        <v>0.15921816289738899</v>
      </c>
      <c r="AX18" s="17">
        <v>0.12542578299825499</v>
      </c>
      <c r="AY18" s="17"/>
      <c r="AZ18" s="17">
        <v>0.115739257485396</v>
      </c>
      <c r="BA18" s="17">
        <v>7.6176482484061406E-2</v>
      </c>
      <c r="BB18" s="17"/>
      <c r="BC18" s="17">
        <v>6.5082921371831498E-2</v>
      </c>
      <c r="BD18" s="17">
        <v>8.5915264330518104E-2</v>
      </c>
      <c r="BE18" s="17"/>
      <c r="BF18" s="17">
        <v>7.7936080188061099E-2</v>
      </c>
      <c r="BG18" s="17">
        <v>8.6949097208386603E-2</v>
      </c>
      <c r="BH18" s="17"/>
      <c r="BI18" s="17">
        <v>0.101193269171865</v>
      </c>
      <c r="BJ18" s="17">
        <v>7.2539970241825097E-2</v>
      </c>
      <c r="BK18" s="17"/>
      <c r="BL18" s="17">
        <v>4.56846169305095E-2</v>
      </c>
      <c r="BM18" s="17">
        <v>9.7619090312840301E-2</v>
      </c>
      <c r="BN18" s="17">
        <v>0.13484412745569499</v>
      </c>
      <c r="BO18" s="17">
        <v>8.4180370836805907E-2</v>
      </c>
    </row>
    <row r="19" spans="2:67" ht="29" x14ac:dyDescent="0.35">
      <c r="B19" s="18" t="s">
        <v>134</v>
      </c>
      <c r="C19" s="17">
        <v>6.0765654366170901E-2</v>
      </c>
      <c r="D19" s="17">
        <v>7.4360636496022606E-2</v>
      </c>
      <c r="E19" s="17">
        <v>7.0454459292367401E-4</v>
      </c>
      <c r="F19" s="17">
        <v>6.0418291956513999E-2</v>
      </c>
      <c r="G19" s="17">
        <v>3.0620571977978302E-2</v>
      </c>
      <c r="H19" s="17">
        <v>2.4377970819849299E-3</v>
      </c>
      <c r="I19" s="17">
        <v>6.2114453501250599E-4</v>
      </c>
      <c r="J19" s="17">
        <v>5.2984128393805598E-2</v>
      </c>
      <c r="K19" s="17">
        <v>0</v>
      </c>
      <c r="L19" s="17">
        <v>8.3384963529145706E-2</v>
      </c>
      <c r="M19" s="17">
        <v>0.14047909193354999</v>
      </c>
      <c r="N19" s="17">
        <v>7.4245412305510794E-2</v>
      </c>
      <c r="O19" s="17">
        <v>1.99142603543368E-3</v>
      </c>
      <c r="P19" s="17">
        <v>3.1065997883349002E-3</v>
      </c>
      <c r="Q19" s="17">
        <v>0.100152023383334</v>
      </c>
      <c r="R19" s="17">
        <v>2.3675396113836799E-2</v>
      </c>
      <c r="S19" s="17">
        <v>4.79017084111826E-3</v>
      </c>
      <c r="T19" s="17"/>
      <c r="U19" s="17">
        <v>6.3177886100296801E-2</v>
      </c>
      <c r="V19" s="17">
        <v>4.0598686930467899E-2</v>
      </c>
      <c r="W19" s="17">
        <v>8.7989305439167206E-2</v>
      </c>
      <c r="X19" s="17">
        <v>0.13024865765316301</v>
      </c>
      <c r="Y19" s="17"/>
      <c r="Z19" s="17">
        <v>6.1503846219947103E-2</v>
      </c>
      <c r="AA19" s="17">
        <v>7.4641753506108105E-2</v>
      </c>
      <c r="AB19" s="17">
        <v>7.4737918897580996E-2</v>
      </c>
      <c r="AC19" s="17">
        <v>5.3000055245216803E-2</v>
      </c>
      <c r="AD19" s="17">
        <v>4.0476745574206899E-2</v>
      </c>
      <c r="AE19" s="17">
        <v>8.9106101726881798E-2</v>
      </c>
      <c r="AF19" s="17">
        <v>4.1056349236662702E-2</v>
      </c>
      <c r="AG19" s="17">
        <v>2.4099874399061399E-2</v>
      </c>
      <c r="AH19" s="17">
        <v>4.15693193020997E-2</v>
      </c>
      <c r="AI19" s="17">
        <v>0.17566564890241301</v>
      </c>
      <c r="AJ19" s="17"/>
      <c r="AK19" s="17">
        <v>1.8968663825766698E-2</v>
      </c>
      <c r="AL19" s="17">
        <v>7.6830831429275298E-2</v>
      </c>
      <c r="AM19" s="17">
        <v>0.21969049533365401</v>
      </c>
      <c r="AN19" s="17">
        <v>6.8146114259805907E-2</v>
      </c>
      <c r="AO19" s="17">
        <v>2.53760250881459E-2</v>
      </c>
      <c r="AP19" s="17">
        <v>0.104149391693342</v>
      </c>
      <c r="AQ19" s="17">
        <v>3.8640674773019197E-2</v>
      </c>
      <c r="AR19" s="17"/>
      <c r="AS19" s="17">
        <v>5.9107717266948301E-2</v>
      </c>
      <c r="AT19" s="17">
        <v>6.1383183908886897E-2</v>
      </c>
      <c r="AU19" s="17"/>
      <c r="AV19" s="17">
        <v>5.1570568742524199E-2</v>
      </c>
      <c r="AW19" s="17">
        <v>1.6614383485434699E-2</v>
      </c>
      <c r="AX19" s="17">
        <v>9.2527436814709194E-2</v>
      </c>
      <c r="AY19" s="17"/>
      <c r="AZ19" s="17">
        <v>6.2081937035628303E-2</v>
      </c>
      <c r="BA19" s="17">
        <v>6.0703085231254998E-2</v>
      </c>
      <c r="BB19" s="17"/>
      <c r="BC19" s="17">
        <v>4.8515036639090202E-2</v>
      </c>
      <c r="BD19" s="17">
        <v>6.8315832079483996E-2</v>
      </c>
      <c r="BE19" s="17"/>
      <c r="BF19" s="17">
        <v>6.0489572390097501E-2</v>
      </c>
      <c r="BG19" s="17">
        <v>0.13024865765316301</v>
      </c>
      <c r="BH19" s="17"/>
      <c r="BI19" s="17">
        <v>5.07658536830796E-2</v>
      </c>
      <c r="BJ19" s="17">
        <v>6.3104722765302199E-2</v>
      </c>
      <c r="BK19" s="17"/>
      <c r="BL19" s="17">
        <v>7.9136467863321805E-2</v>
      </c>
      <c r="BM19" s="17">
        <v>3.5427640486494202E-2</v>
      </c>
      <c r="BN19" s="17">
        <v>7.8834748415478495E-2</v>
      </c>
      <c r="BO19" s="17">
        <v>3.6922949622813499E-2</v>
      </c>
    </row>
    <row r="20" spans="2:67" x14ac:dyDescent="0.35">
      <c r="B20" s="18" t="s">
        <v>135</v>
      </c>
      <c r="C20" s="17">
        <v>3.8318615138393498E-2</v>
      </c>
      <c r="D20" s="17">
        <v>9.4144423870285404E-2</v>
      </c>
      <c r="E20" s="17">
        <v>3.7489130183374499E-2</v>
      </c>
      <c r="F20" s="17">
        <v>7.5551328096755702E-2</v>
      </c>
      <c r="G20" s="17">
        <v>0</v>
      </c>
      <c r="H20" s="17">
        <v>0</v>
      </c>
      <c r="I20" s="17">
        <v>9.0106164858873797E-3</v>
      </c>
      <c r="J20" s="17">
        <v>3.9562197436987703E-2</v>
      </c>
      <c r="K20" s="17">
        <v>0</v>
      </c>
      <c r="L20" s="17">
        <v>2.2078162675897399E-2</v>
      </c>
      <c r="M20" s="17">
        <v>2.0835947067954899E-2</v>
      </c>
      <c r="N20" s="17">
        <v>0</v>
      </c>
      <c r="O20" s="17">
        <v>0</v>
      </c>
      <c r="P20" s="17">
        <v>0</v>
      </c>
      <c r="Q20" s="17">
        <v>0</v>
      </c>
      <c r="R20" s="17">
        <v>0</v>
      </c>
      <c r="S20" s="17">
        <v>0.23012451507468901</v>
      </c>
      <c r="T20" s="17"/>
      <c r="U20" s="17">
        <v>3.5218680404930897E-2</v>
      </c>
      <c r="V20" s="17">
        <v>5.9428986872480299E-2</v>
      </c>
      <c r="W20" s="17">
        <v>2.48932685635531E-2</v>
      </c>
      <c r="X20" s="17">
        <v>3.5164531909393001E-3</v>
      </c>
      <c r="Y20" s="17"/>
      <c r="Z20" s="17">
        <v>2.4431592439133201E-2</v>
      </c>
      <c r="AA20" s="17">
        <v>7.9195980124594501E-3</v>
      </c>
      <c r="AB20" s="17">
        <v>7.9279080666348895E-2</v>
      </c>
      <c r="AC20" s="17">
        <v>0.10050835999584901</v>
      </c>
      <c r="AD20" s="17">
        <v>9.8320181276322693E-2</v>
      </c>
      <c r="AE20" s="17">
        <v>2.9421178716445399E-2</v>
      </c>
      <c r="AF20" s="17">
        <v>0</v>
      </c>
      <c r="AG20" s="17">
        <v>0.107622153165899</v>
      </c>
      <c r="AH20" s="17">
        <v>0.145352191489139</v>
      </c>
      <c r="AI20" s="17">
        <v>3.8975573669014101E-3</v>
      </c>
      <c r="AJ20" s="17"/>
      <c r="AK20" s="17">
        <v>4.7936483371851399E-2</v>
      </c>
      <c r="AL20" s="17">
        <v>1.6854472210513899E-3</v>
      </c>
      <c r="AM20" s="17">
        <v>5.4408830689186602E-2</v>
      </c>
      <c r="AN20" s="17">
        <v>4.0412724248570099E-2</v>
      </c>
      <c r="AO20" s="17">
        <v>0.108612264072016</v>
      </c>
      <c r="AP20" s="17">
        <v>0</v>
      </c>
      <c r="AQ20" s="17">
        <v>3.1180506068915301E-2</v>
      </c>
      <c r="AR20" s="17"/>
      <c r="AS20" s="17">
        <v>3.1358929882446103E-2</v>
      </c>
      <c r="AT20" s="17">
        <v>4.0910879498463497E-2</v>
      </c>
      <c r="AU20" s="17"/>
      <c r="AV20" s="17">
        <v>1.4403443869453299E-2</v>
      </c>
      <c r="AW20" s="17">
        <v>5.9853683306863401E-2</v>
      </c>
      <c r="AX20" s="17">
        <v>6.5682090401924498E-5</v>
      </c>
      <c r="AY20" s="17"/>
      <c r="AZ20" s="17">
        <v>1.53344980282874E-4</v>
      </c>
      <c r="BA20" s="17">
        <v>4.01327907657376E-2</v>
      </c>
      <c r="BB20" s="17"/>
      <c r="BC20" s="17">
        <v>4.2556922142955103E-2</v>
      </c>
      <c r="BD20" s="17">
        <v>3.5706504320725703E-2</v>
      </c>
      <c r="BE20" s="17"/>
      <c r="BF20" s="17">
        <v>3.8456897152519903E-2</v>
      </c>
      <c r="BG20" s="17">
        <v>3.5164531909393001E-3</v>
      </c>
      <c r="BH20" s="17"/>
      <c r="BI20" s="17">
        <v>7.6684364817732296E-3</v>
      </c>
      <c r="BJ20" s="17">
        <v>4.5488044469585501E-2</v>
      </c>
      <c r="BK20" s="17"/>
      <c r="BL20" s="17">
        <v>3.8086503833960998E-2</v>
      </c>
      <c r="BM20" s="17">
        <v>5.1819857270879302E-2</v>
      </c>
      <c r="BN20" s="17">
        <v>6.8316565079274598E-3</v>
      </c>
      <c r="BO20" s="17">
        <v>3.5134511575955697E-4</v>
      </c>
    </row>
    <row r="21" spans="2:67" ht="29" x14ac:dyDescent="0.35">
      <c r="B21" s="18" t="s">
        <v>136</v>
      </c>
      <c r="C21" s="17">
        <v>0.141565759823153</v>
      </c>
      <c r="D21" s="17">
        <v>0.12945553094662099</v>
      </c>
      <c r="E21" s="17">
        <v>6.2256199972827303E-2</v>
      </c>
      <c r="F21" s="17">
        <v>0.116628067134143</v>
      </c>
      <c r="G21" s="17">
        <v>0</v>
      </c>
      <c r="H21" s="17">
        <v>0.319107590323573</v>
      </c>
      <c r="I21" s="17">
        <v>6.2114453501250599E-4</v>
      </c>
      <c r="J21" s="17">
        <v>0.16103392344567599</v>
      </c>
      <c r="K21" s="17">
        <v>0.42710743614826402</v>
      </c>
      <c r="L21" s="17">
        <v>0.260437677631775</v>
      </c>
      <c r="M21" s="17">
        <v>0.173516436642108</v>
      </c>
      <c r="N21" s="17">
        <v>0.159885060978504</v>
      </c>
      <c r="O21" s="17">
        <v>0</v>
      </c>
      <c r="P21" s="17">
        <v>0.22001421507883601</v>
      </c>
      <c r="Q21" s="17">
        <v>2.0558923333234401E-4</v>
      </c>
      <c r="R21" s="17">
        <v>0.25820949111403202</v>
      </c>
      <c r="S21" s="17">
        <v>0</v>
      </c>
      <c r="T21" s="17"/>
      <c r="U21" s="17">
        <v>0.15275510379474799</v>
      </c>
      <c r="V21" s="17">
        <v>9.5879875708559298E-2</v>
      </c>
      <c r="W21" s="17">
        <v>2.60944392454051E-2</v>
      </c>
      <c r="X21" s="17">
        <v>6.99993481790539E-2</v>
      </c>
      <c r="Y21" s="17"/>
      <c r="Z21" s="17">
        <v>0.13165766160853301</v>
      </c>
      <c r="AA21" s="17">
        <v>0.18017002841552901</v>
      </c>
      <c r="AB21" s="17">
        <v>0.18878141540469501</v>
      </c>
      <c r="AC21" s="17">
        <v>3.25074183518917E-2</v>
      </c>
      <c r="AD21" s="17">
        <v>0.211165057334534</v>
      </c>
      <c r="AE21" s="17">
        <v>0.17756665237136199</v>
      </c>
      <c r="AF21" s="17">
        <v>8.3344306544705496E-2</v>
      </c>
      <c r="AG21" s="17">
        <v>1.2194823259641699E-2</v>
      </c>
      <c r="AH21" s="17">
        <v>3.0784159645617301E-3</v>
      </c>
      <c r="AI21" s="17">
        <v>4.4137836459155401E-2</v>
      </c>
      <c r="AJ21" s="17"/>
      <c r="AK21" s="17">
        <v>7.8527117264190399E-2</v>
      </c>
      <c r="AL21" s="17">
        <v>0.19367943952884101</v>
      </c>
      <c r="AM21" s="17">
        <v>0.220851845435898</v>
      </c>
      <c r="AN21" s="17">
        <v>0.202801172089734</v>
      </c>
      <c r="AO21" s="17">
        <v>0.15274362887180201</v>
      </c>
      <c r="AP21" s="17">
        <v>2.3788431845222099E-2</v>
      </c>
      <c r="AQ21" s="17">
        <v>9.2107700955761707E-2</v>
      </c>
      <c r="AR21" s="17"/>
      <c r="AS21" s="17">
        <v>9.6339279149463997E-2</v>
      </c>
      <c r="AT21" s="17">
        <v>0.15841120464863701</v>
      </c>
      <c r="AU21" s="17"/>
      <c r="AV21" s="17">
        <v>9.5880405496879095E-2</v>
      </c>
      <c r="AW21" s="17">
        <v>0.15123079901163</v>
      </c>
      <c r="AX21" s="17">
        <v>4.0781888691288098E-2</v>
      </c>
      <c r="AY21" s="17"/>
      <c r="AZ21" s="17">
        <v>9.7680745788416207E-2</v>
      </c>
      <c r="BA21" s="17">
        <v>0.143651821903616</v>
      </c>
      <c r="BB21" s="17"/>
      <c r="BC21" s="17">
        <v>0.116513983489462</v>
      </c>
      <c r="BD21" s="17">
        <v>0.157005419076859</v>
      </c>
      <c r="BE21" s="17"/>
      <c r="BF21" s="17">
        <v>0.14185011996034499</v>
      </c>
      <c r="BG21" s="17">
        <v>6.99993481790539E-2</v>
      </c>
      <c r="BH21" s="17"/>
      <c r="BI21" s="17">
        <v>0.120178645640913</v>
      </c>
      <c r="BJ21" s="17">
        <v>0.14656845182849201</v>
      </c>
      <c r="BK21" s="17"/>
      <c r="BL21" s="17">
        <v>0.17195430449425</v>
      </c>
      <c r="BM21" s="17">
        <v>0.114754666479276</v>
      </c>
      <c r="BN21" s="17">
        <v>9.8050427346410798E-2</v>
      </c>
      <c r="BO21" s="17">
        <v>0.15587959186396699</v>
      </c>
    </row>
    <row r="22" spans="2:67" ht="29" x14ac:dyDescent="0.35">
      <c r="B22" s="18" t="s">
        <v>137</v>
      </c>
      <c r="C22" s="17">
        <v>1.47461362773151E-2</v>
      </c>
      <c r="D22" s="17">
        <v>1.41493444247777E-3</v>
      </c>
      <c r="E22" s="17">
        <v>3.1631671880272501E-2</v>
      </c>
      <c r="F22" s="17">
        <v>5.8193834691038698E-2</v>
      </c>
      <c r="G22" s="17">
        <v>3.0620571977978302E-2</v>
      </c>
      <c r="H22" s="17">
        <v>0</v>
      </c>
      <c r="I22" s="17">
        <v>0</v>
      </c>
      <c r="J22" s="17">
        <v>5.1468734768250299E-2</v>
      </c>
      <c r="K22" s="17">
        <v>0</v>
      </c>
      <c r="L22" s="17">
        <v>0</v>
      </c>
      <c r="M22" s="17">
        <v>4.4273058469359904E-3</v>
      </c>
      <c r="N22" s="17">
        <v>0</v>
      </c>
      <c r="O22" s="17">
        <v>0</v>
      </c>
      <c r="P22" s="17">
        <v>0</v>
      </c>
      <c r="Q22" s="17">
        <v>2.0558923333234401E-4</v>
      </c>
      <c r="R22" s="17">
        <v>1.78144466517421E-4</v>
      </c>
      <c r="S22" s="17">
        <v>0</v>
      </c>
      <c r="T22" s="17"/>
      <c r="U22" s="17">
        <v>1.26572479768991E-2</v>
      </c>
      <c r="V22" s="17">
        <v>2.65702320711457E-2</v>
      </c>
      <c r="W22" s="17">
        <v>1.8505015871778101E-2</v>
      </c>
      <c r="X22" s="17">
        <v>7.3310057400377002E-3</v>
      </c>
      <c r="Y22" s="17"/>
      <c r="Z22" s="17">
        <v>1.8009019592696799E-2</v>
      </c>
      <c r="AA22" s="17">
        <v>1.5013274194266501E-2</v>
      </c>
      <c r="AB22" s="17">
        <v>0</v>
      </c>
      <c r="AC22" s="17">
        <v>1.1689212187501701E-2</v>
      </c>
      <c r="AD22" s="17">
        <v>2.3736546796243901E-2</v>
      </c>
      <c r="AE22" s="17">
        <v>2.74740174480449E-2</v>
      </c>
      <c r="AF22" s="17">
        <v>9.11692880390471E-3</v>
      </c>
      <c r="AG22" s="17">
        <v>0</v>
      </c>
      <c r="AH22" s="17">
        <v>7.7660333864241105E-4</v>
      </c>
      <c r="AI22" s="17">
        <v>3.4460121810985802E-3</v>
      </c>
      <c r="AJ22" s="17"/>
      <c r="AK22" s="17">
        <v>2.37248524061393E-2</v>
      </c>
      <c r="AL22" s="17">
        <v>0</v>
      </c>
      <c r="AM22" s="17">
        <v>3.6783789172974098E-2</v>
      </c>
      <c r="AN22" s="17">
        <v>1.98237776465288E-2</v>
      </c>
      <c r="AO22" s="17">
        <v>1.0733486205680501E-2</v>
      </c>
      <c r="AP22" s="17">
        <v>1.40697912318576E-4</v>
      </c>
      <c r="AQ22" s="17">
        <v>6.8160568547147294E-5</v>
      </c>
      <c r="AR22" s="17"/>
      <c r="AS22" s="17">
        <v>1.2164143146495001E-2</v>
      </c>
      <c r="AT22" s="17">
        <v>1.5707847694544801E-2</v>
      </c>
      <c r="AU22" s="17"/>
      <c r="AV22" s="17">
        <v>2.48592414031974E-2</v>
      </c>
      <c r="AW22" s="17">
        <v>1.4332455452665399E-3</v>
      </c>
      <c r="AX22" s="17">
        <v>1.09799222266655E-2</v>
      </c>
      <c r="AY22" s="17"/>
      <c r="AZ22" s="17">
        <v>1.87827443276322E-2</v>
      </c>
      <c r="BA22" s="17">
        <v>1.45542572230941E-2</v>
      </c>
      <c r="BB22" s="17"/>
      <c r="BC22" s="17">
        <v>2.7300412906271099E-2</v>
      </c>
      <c r="BD22" s="17">
        <v>7.00881055853287E-3</v>
      </c>
      <c r="BE22" s="17"/>
      <c r="BF22" s="17">
        <v>1.47755993660523E-2</v>
      </c>
      <c r="BG22" s="17">
        <v>7.3310057400377002E-3</v>
      </c>
      <c r="BH22" s="17"/>
      <c r="BI22" s="17">
        <v>1.0782731074886E-2</v>
      </c>
      <c r="BJ22" s="17">
        <v>1.5673222341903398E-2</v>
      </c>
      <c r="BK22" s="17"/>
      <c r="BL22" s="17">
        <v>2.5460574576413101E-2</v>
      </c>
      <c r="BM22" s="17">
        <v>5.4823562563475203E-3</v>
      </c>
      <c r="BN22" s="17">
        <v>8.0607034765930704E-4</v>
      </c>
      <c r="BO22" s="17">
        <v>4.7638980152213399E-2</v>
      </c>
    </row>
    <row r="23" spans="2:67" ht="29" x14ac:dyDescent="0.35">
      <c r="B23" s="18" t="s">
        <v>138</v>
      </c>
      <c r="C23" s="17">
        <v>6.1690807060604796E-3</v>
      </c>
      <c r="D23" s="17">
        <v>4.56239930807546E-5</v>
      </c>
      <c r="E23" s="17">
        <v>6.6881401865325199E-3</v>
      </c>
      <c r="F23" s="17">
        <v>1.20198876033054E-4</v>
      </c>
      <c r="G23" s="17">
        <v>2.33923426706753E-4</v>
      </c>
      <c r="H23" s="17">
        <v>0</v>
      </c>
      <c r="I23" s="17">
        <v>6.2114453501250599E-4</v>
      </c>
      <c r="J23" s="17">
        <v>1.26974007216978E-3</v>
      </c>
      <c r="K23" s="17">
        <v>1.370791972976E-2</v>
      </c>
      <c r="L23" s="17">
        <v>0</v>
      </c>
      <c r="M23" s="17">
        <v>1.7034568102559201E-2</v>
      </c>
      <c r="N23" s="17">
        <v>1.60018376167749E-3</v>
      </c>
      <c r="O23" s="17">
        <v>9.9571301771683805E-4</v>
      </c>
      <c r="P23" s="17">
        <v>2.9062576622368701E-3</v>
      </c>
      <c r="Q23" s="17">
        <v>3.5858750666264601E-2</v>
      </c>
      <c r="R23" s="17">
        <v>3.56288933034842E-4</v>
      </c>
      <c r="S23" s="17">
        <v>4.4812565695452203E-3</v>
      </c>
      <c r="T23" s="17"/>
      <c r="U23" s="17">
        <v>4.0419128686764502E-3</v>
      </c>
      <c r="V23" s="17">
        <v>1.2198433265592499E-2</v>
      </c>
      <c r="W23" s="17">
        <v>4.2558494260137601E-2</v>
      </c>
      <c r="X23" s="17">
        <v>3.6007592283586999E-2</v>
      </c>
      <c r="Y23" s="17"/>
      <c r="Z23" s="17">
        <v>8.1846885347093903E-3</v>
      </c>
      <c r="AA23" s="17">
        <v>0</v>
      </c>
      <c r="AB23" s="17">
        <v>0</v>
      </c>
      <c r="AC23" s="17">
        <v>1.6082230944180101E-3</v>
      </c>
      <c r="AD23" s="17">
        <v>1.64670118684532E-3</v>
      </c>
      <c r="AE23" s="17">
        <v>9.3745307579497696E-3</v>
      </c>
      <c r="AF23" s="17">
        <v>2.9197590440805999E-3</v>
      </c>
      <c r="AG23" s="17">
        <v>0.12663826318341201</v>
      </c>
      <c r="AH23" s="17">
        <v>1.71520585670018E-3</v>
      </c>
      <c r="AI23" s="17">
        <v>4.9108431937226603E-2</v>
      </c>
      <c r="AJ23" s="17"/>
      <c r="AK23" s="17">
        <v>0</v>
      </c>
      <c r="AL23" s="17">
        <v>2.16740111626808E-3</v>
      </c>
      <c r="AM23" s="17">
        <v>2.33535878088673E-4</v>
      </c>
      <c r="AN23" s="17">
        <v>1.5366200513230101E-2</v>
      </c>
      <c r="AO23" s="17">
        <v>2.26761029193032E-3</v>
      </c>
      <c r="AP23" s="17">
        <v>1.8522003559590799E-4</v>
      </c>
      <c r="AQ23" s="17">
        <v>0</v>
      </c>
      <c r="AR23" s="17"/>
      <c r="AS23" s="17">
        <v>5.2150088868679499E-3</v>
      </c>
      <c r="AT23" s="17">
        <v>6.5244425195457104E-3</v>
      </c>
      <c r="AU23" s="17"/>
      <c r="AV23" s="17">
        <v>1.39419657988077E-3</v>
      </c>
      <c r="AW23" s="17">
        <v>0</v>
      </c>
      <c r="AX23" s="17">
        <v>1.2282570762016101E-2</v>
      </c>
      <c r="AY23" s="17"/>
      <c r="AZ23" s="17">
        <v>1.53344980282874E-4</v>
      </c>
      <c r="BA23" s="17">
        <v>6.4550370503765704E-3</v>
      </c>
      <c r="BB23" s="17"/>
      <c r="BC23" s="17">
        <v>1.3257225282608399E-3</v>
      </c>
      <c r="BD23" s="17">
        <v>9.1540905877074401E-3</v>
      </c>
      <c r="BE23" s="17"/>
      <c r="BF23" s="17">
        <v>6.0505211324999404E-3</v>
      </c>
      <c r="BG23" s="17">
        <v>3.6007592283586999E-2</v>
      </c>
      <c r="BH23" s="17"/>
      <c r="BI23" s="17">
        <v>3.54664134015988E-3</v>
      </c>
      <c r="BJ23" s="17">
        <v>6.7824994374745999E-3</v>
      </c>
      <c r="BK23" s="17"/>
      <c r="BL23" s="17">
        <v>7.9734788818166796E-3</v>
      </c>
      <c r="BM23" s="17">
        <v>5.4379155976187902E-3</v>
      </c>
      <c r="BN23" s="17">
        <v>3.32533835820403E-3</v>
      </c>
      <c r="BO23" s="17">
        <v>0</v>
      </c>
    </row>
    <row r="24" spans="2:67" x14ac:dyDescent="0.35">
      <c r="B24" s="18" t="s">
        <v>139</v>
      </c>
      <c r="C24" s="17">
        <v>4.72223640273274E-2</v>
      </c>
      <c r="D24" s="17">
        <v>1.19443596027973E-2</v>
      </c>
      <c r="E24" s="17">
        <v>9.7306917675502105E-2</v>
      </c>
      <c r="F24" s="17">
        <v>3.1468061040813899E-2</v>
      </c>
      <c r="G24" s="17">
        <v>2.33923426706753E-4</v>
      </c>
      <c r="H24" s="17">
        <v>0</v>
      </c>
      <c r="I24" s="17">
        <v>0.162615614954389</v>
      </c>
      <c r="J24" s="17">
        <v>7.9124394873975407E-2</v>
      </c>
      <c r="K24" s="17">
        <v>0</v>
      </c>
      <c r="L24" s="17">
        <v>4.5570928410860996E-3</v>
      </c>
      <c r="M24" s="17">
        <v>3.7667582863004097E-2</v>
      </c>
      <c r="N24" s="17">
        <v>0</v>
      </c>
      <c r="O24" s="17">
        <v>0.48107500731742597</v>
      </c>
      <c r="P24" s="17">
        <v>4.00684252196064E-4</v>
      </c>
      <c r="Q24" s="17">
        <v>9.9329666450004794E-2</v>
      </c>
      <c r="R24" s="17">
        <v>0</v>
      </c>
      <c r="S24" s="17">
        <v>3.0891427157303801E-4</v>
      </c>
      <c r="T24" s="17"/>
      <c r="U24" s="17">
        <v>4.5318193214859602E-2</v>
      </c>
      <c r="V24" s="17">
        <v>6.3103495108293897E-2</v>
      </c>
      <c r="W24" s="17">
        <v>2.1454859540217801E-2</v>
      </c>
      <c r="X24" s="17">
        <v>1.7277321236475601E-2</v>
      </c>
      <c r="Y24" s="17"/>
      <c r="Z24" s="17">
        <v>7.2985212939272404E-2</v>
      </c>
      <c r="AA24" s="17">
        <v>2.7097018645868901E-2</v>
      </c>
      <c r="AB24" s="17">
        <v>1.74248060739563E-2</v>
      </c>
      <c r="AC24" s="17">
        <v>5.9991747575590802E-2</v>
      </c>
      <c r="AD24" s="17">
        <v>1.9143989461348801E-4</v>
      </c>
      <c r="AE24" s="17">
        <v>2.7801299915627301E-2</v>
      </c>
      <c r="AF24" s="17">
        <v>3.9203947906991603E-2</v>
      </c>
      <c r="AG24" s="17">
        <v>0</v>
      </c>
      <c r="AH24" s="17">
        <v>1.1104065181058199E-3</v>
      </c>
      <c r="AI24" s="17">
        <v>6.42703848395505E-3</v>
      </c>
      <c r="AJ24" s="17"/>
      <c r="AK24" s="17">
        <v>9.9052165484597804E-2</v>
      </c>
      <c r="AL24" s="17">
        <v>6.78464209983973E-2</v>
      </c>
      <c r="AM24" s="17">
        <v>1.20937859528967E-4</v>
      </c>
      <c r="AN24" s="17">
        <v>1.2392241315737599E-2</v>
      </c>
      <c r="AO24" s="17">
        <v>2.4363246541790401E-3</v>
      </c>
      <c r="AP24" s="17">
        <v>2.6051099444140198E-4</v>
      </c>
      <c r="AQ24" s="17">
        <v>0.105953210021898</v>
      </c>
      <c r="AR24" s="17"/>
      <c r="AS24" s="17">
        <v>6.2862223706772594E-2</v>
      </c>
      <c r="AT24" s="17">
        <v>4.1397007081928699E-2</v>
      </c>
      <c r="AU24" s="17"/>
      <c r="AV24" s="17">
        <v>6.9174863496754793E-2</v>
      </c>
      <c r="AW24" s="17">
        <v>1.2504387382672901E-2</v>
      </c>
      <c r="AX24" s="17">
        <v>9.9020761018517603E-2</v>
      </c>
      <c r="AY24" s="17"/>
      <c r="AZ24" s="17">
        <v>0.106338317922196</v>
      </c>
      <c r="BA24" s="17">
        <v>4.4412303406795403E-2</v>
      </c>
      <c r="BB24" s="17"/>
      <c r="BC24" s="17">
        <v>6.2619877942184293E-2</v>
      </c>
      <c r="BD24" s="17">
        <v>3.7732722852466899E-2</v>
      </c>
      <c r="BE24" s="17"/>
      <c r="BF24" s="17">
        <v>4.7341346889267798E-2</v>
      </c>
      <c r="BG24" s="17">
        <v>1.7277321236475601E-2</v>
      </c>
      <c r="BH24" s="17"/>
      <c r="BI24" s="17">
        <v>2.7484800919545801E-2</v>
      </c>
      <c r="BJ24" s="17">
        <v>5.1839207062942698E-2</v>
      </c>
      <c r="BK24" s="17"/>
      <c r="BL24" s="17">
        <v>4.5279163194809499E-2</v>
      </c>
      <c r="BM24" s="17">
        <v>4.9093791184248302E-2</v>
      </c>
      <c r="BN24" s="17">
        <v>2.1020186557051401E-2</v>
      </c>
      <c r="BO24" s="17">
        <v>0.24447472837875101</v>
      </c>
    </row>
    <row r="25" spans="2:67" ht="29" x14ac:dyDescent="0.35">
      <c r="B25" s="18" t="s">
        <v>140</v>
      </c>
      <c r="C25" s="17">
        <v>4.2718330963908598E-2</v>
      </c>
      <c r="D25" s="17">
        <v>8.4433920048114996E-4</v>
      </c>
      <c r="E25" s="17">
        <v>8.1820682950434098E-2</v>
      </c>
      <c r="F25" s="17">
        <v>5.8073635815005603E-2</v>
      </c>
      <c r="G25" s="17">
        <v>0.14410764446400401</v>
      </c>
      <c r="H25" s="17">
        <v>2.4377970819849299E-3</v>
      </c>
      <c r="I25" s="17">
        <v>1.8634336050375199E-3</v>
      </c>
      <c r="J25" s="17">
        <v>4.2019793063532103E-2</v>
      </c>
      <c r="K25" s="17">
        <v>8.8401273744799004E-4</v>
      </c>
      <c r="L25" s="17">
        <v>4.8607679826022203E-3</v>
      </c>
      <c r="M25" s="17">
        <v>3.03841297458705E-2</v>
      </c>
      <c r="N25" s="17">
        <v>4.3648970797898798E-2</v>
      </c>
      <c r="O25" s="17">
        <v>0</v>
      </c>
      <c r="P25" s="17">
        <v>0.123420010921311</v>
      </c>
      <c r="Q25" s="17">
        <v>2.0558923333234401E-4</v>
      </c>
      <c r="R25" s="17">
        <v>8.6247974837861396E-2</v>
      </c>
      <c r="S25" s="17">
        <v>6.1782854314607603E-4</v>
      </c>
      <c r="T25" s="17"/>
      <c r="U25" s="17">
        <v>4.0036494417185597E-2</v>
      </c>
      <c r="V25" s="17">
        <v>5.5969548813224197E-2</v>
      </c>
      <c r="W25" s="17">
        <v>5.2198045652861201E-2</v>
      </c>
      <c r="X25" s="17">
        <v>7.7073129815151006E-2</v>
      </c>
      <c r="Y25" s="17"/>
      <c r="Z25" s="17">
        <v>7.2540285441640004E-3</v>
      </c>
      <c r="AA25" s="17">
        <v>4.0255230471177197E-2</v>
      </c>
      <c r="AB25" s="17">
        <v>3.0506599021583199E-2</v>
      </c>
      <c r="AC25" s="17">
        <v>2.6450827744921801E-2</v>
      </c>
      <c r="AD25" s="17">
        <v>8.9823753732758402E-2</v>
      </c>
      <c r="AE25" s="17">
        <v>5.8692125120506297E-2</v>
      </c>
      <c r="AF25" s="17">
        <v>1.3206298719554E-2</v>
      </c>
      <c r="AG25" s="17">
        <v>4.0089622290552698E-2</v>
      </c>
      <c r="AH25" s="17">
        <v>2.3112313527993002E-3</v>
      </c>
      <c r="AI25" s="17">
        <v>3.8702950612800997E-2</v>
      </c>
      <c r="AJ25" s="17"/>
      <c r="AK25" s="17">
        <v>1.3206407508995001E-2</v>
      </c>
      <c r="AL25" s="17">
        <v>1.9538015433607499E-2</v>
      </c>
      <c r="AM25" s="17">
        <v>3.31857070775657E-4</v>
      </c>
      <c r="AN25" s="17">
        <v>1.8102253183989801E-2</v>
      </c>
      <c r="AO25" s="17">
        <v>0.172687697150023</v>
      </c>
      <c r="AP25" s="17">
        <v>5.36686125953049E-2</v>
      </c>
      <c r="AQ25" s="17">
        <v>7.19800773123353E-2</v>
      </c>
      <c r="AR25" s="17"/>
      <c r="AS25" s="17">
        <v>2.1946780781195701E-2</v>
      </c>
      <c r="AT25" s="17">
        <v>5.0455081587227203E-2</v>
      </c>
      <c r="AU25" s="17"/>
      <c r="AV25" s="17">
        <v>5.3561034713249099E-2</v>
      </c>
      <c r="AW25" s="17">
        <v>3.2068228749472902E-3</v>
      </c>
      <c r="AX25" s="17">
        <v>1.24761145656584E-2</v>
      </c>
      <c r="AY25" s="17"/>
      <c r="AZ25" s="17">
        <v>4.5805340832359102E-3</v>
      </c>
      <c r="BA25" s="17">
        <v>4.4531200656560702E-2</v>
      </c>
      <c r="BB25" s="17"/>
      <c r="BC25" s="17">
        <v>7.1585741769560104E-2</v>
      </c>
      <c r="BD25" s="17">
        <v>2.49270581839178E-2</v>
      </c>
      <c r="BE25" s="17"/>
      <c r="BF25" s="17">
        <v>4.2581826490789003E-2</v>
      </c>
      <c r="BG25" s="17">
        <v>7.7073129815151006E-2</v>
      </c>
      <c r="BH25" s="17"/>
      <c r="BI25" s="17">
        <v>5.7885894747390601E-2</v>
      </c>
      <c r="BJ25" s="17">
        <v>3.9170463335132702E-2</v>
      </c>
      <c r="BK25" s="17"/>
      <c r="BL25" s="17">
        <v>3.5821622402129299E-2</v>
      </c>
      <c r="BM25" s="17">
        <v>4.1284347866474301E-2</v>
      </c>
      <c r="BN25" s="17">
        <v>7.90681889093416E-2</v>
      </c>
      <c r="BO25" s="17">
        <v>3.1876710204979202E-3</v>
      </c>
    </row>
    <row r="26" spans="2:67" ht="29" x14ac:dyDescent="0.35">
      <c r="B26" s="18" t="s">
        <v>141</v>
      </c>
      <c r="C26" s="17">
        <v>9.7199464426790394E-2</v>
      </c>
      <c r="D26" s="17">
        <v>0.106134407466164</v>
      </c>
      <c r="E26" s="17">
        <v>0.122300773983022</v>
      </c>
      <c r="F26" s="17">
        <v>5.8073635815005603E-2</v>
      </c>
      <c r="G26" s="17">
        <v>0</v>
      </c>
      <c r="H26" s="17">
        <v>0</v>
      </c>
      <c r="I26" s="17">
        <v>0.30010365076024198</v>
      </c>
      <c r="J26" s="17">
        <v>0</v>
      </c>
      <c r="K26" s="17">
        <v>0</v>
      </c>
      <c r="L26" s="17">
        <v>9.3235287463158595E-2</v>
      </c>
      <c r="M26" s="17">
        <v>0.102963927234563</v>
      </c>
      <c r="N26" s="17">
        <v>0.26647510163083898</v>
      </c>
      <c r="O26" s="17">
        <v>0</v>
      </c>
      <c r="P26" s="17">
        <v>0</v>
      </c>
      <c r="Q26" s="17">
        <v>9.9329666450004794E-2</v>
      </c>
      <c r="R26" s="17">
        <v>0.17213966074268799</v>
      </c>
      <c r="S26" s="17">
        <v>0</v>
      </c>
      <c r="T26" s="17"/>
      <c r="U26" s="17">
        <v>0.110594510087743</v>
      </c>
      <c r="V26" s="17">
        <v>3.4892246243772497E-2</v>
      </c>
      <c r="W26" s="17">
        <v>1.06429732100127E-2</v>
      </c>
      <c r="X26" s="17">
        <v>1.55075706298742E-3</v>
      </c>
      <c r="Y26" s="17"/>
      <c r="Z26" s="17">
        <v>0.137700680838689</v>
      </c>
      <c r="AA26" s="17">
        <v>0.10726063313177001</v>
      </c>
      <c r="AB26" s="17">
        <v>7.2417051106590594E-2</v>
      </c>
      <c r="AC26" s="17">
        <v>0.100258129154096</v>
      </c>
      <c r="AD26" s="17">
        <v>1.84560280348827E-2</v>
      </c>
      <c r="AE26" s="17">
        <v>0</v>
      </c>
      <c r="AF26" s="17">
        <v>0</v>
      </c>
      <c r="AG26" s="17">
        <v>0</v>
      </c>
      <c r="AH26" s="17">
        <v>2.8548876087689801E-2</v>
      </c>
      <c r="AI26" s="17">
        <v>0</v>
      </c>
      <c r="AJ26" s="17"/>
      <c r="AK26" s="17">
        <v>0.104857693250022</v>
      </c>
      <c r="AL26" s="17">
        <v>6.0135739808918502E-2</v>
      </c>
      <c r="AM26" s="17">
        <v>8.4289496392104701E-2</v>
      </c>
      <c r="AN26" s="17">
        <v>0.141388563380652</v>
      </c>
      <c r="AO26" s="17">
        <v>2.09758039822753E-2</v>
      </c>
      <c r="AP26" s="17">
        <v>8.4400618512152706E-2</v>
      </c>
      <c r="AQ26" s="17">
        <v>9.2793610870312404E-2</v>
      </c>
      <c r="AR26" s="17"/>
      <c r="AS26" s="17">
        <v>0.14593985575577501</v>
      </c>
      <c r="AT26" s="17">
        <v>7.9045198150162393E-2</v>
      </c>
      <c r="AU26" s="17"/>
      <c r="AV26" s="17">
        <v>0.215994153164692</v>
      </c>
      <c r="AW26" s="17">
        <v>0.12642091323766499</v>
      </c>
      <c r="AX26" s="17">
        <v>0.120144400492744</v>
      </c>
      <c r="AY26" s="17"/>
      <c r="AZ26" s="17">
        <v>0.170015727266212</v>
      </c>
      <c r="BA26" s="17">
        <v>9.3738163386071993E-2</v>
      </c>
      <c r="BB26" s="17"/>
      <c r="BC26" s="17">
        <v>8.9284304227316799E-2</v>
      </c>
      <c r="BD26" s="17">
        <v>0.10207765648752699</v>
      </c>
      <c r="BE26" s="17"/>
      <c r="BF26" s="17">
        <v>9.7579512537675703E-2</v>
      </c>
      <c r="BG26" s="17">
        <v>1.55075706298742E-3</v>
      </c>
      <c r="BH26" s="17"/>
      <c r="BI26" s="17">
        <v>0.19963697516668899</v>
      </c>
      <c r="BJ26" s="17">
        <v>7.3238152411589694E-2</v>
      </c>
      <c r="BK26" s="17"/>
      <c r="BL26" s="17">
        <v>7.8401661322789404E-2</v>
      </c>
      <c r="BM26" s="17">
        <v>0.119684391850039</v>
      </c>
      <c r="BN26" s="17">
        <v>8.2254877074852698E-2</v>
      </c>
      <c r="BO26" s="17">
        <v>0.21979017651834901</v>
      </c>
    </row>
    <row r="27" spans="2:67" x14ac:dyDescent="0.35">
      <c r="B27" s="18" t="s">
        <v>142</v>
      </c>
      <c r="C27" s="17">
        <v>0.158323061125173</v>
      </c>
      <c r="D27" s="17">
        <v>0.16098107414318899</v>
      </c>
      <c r="E27" s="17">
        <v>0.22901135545760401</v>
      </c>
      <c r="F27" s="17">
        <v>0.18995493796542401</v>
      </c>
      <c r="G27" s="17">
        <v>0.25689294666990897</v>
      </c>
      <c r="H27" s="17">
        <v>0</v>
      </c>
      <c r="I27" s="17">
        <v>9.0318423963081998E-2</v>
      </c>
      <c r="J27" s="17">
        <v>0.15440620430475099</v>
      </c>
      <c r="K27" s="17">
        <v>0.427991448885712</v>
      </c>
      <c r="L27" s="17">
        <v>2.4432627881819501E-2</v>
      </c>
      <c r="M27" s="17">
        <v>0.11933874640433</v>
      </c>
      <c r="N27" s="17">
        <v>5.4895204087845401E-2</v>
      </c>
      <c r="O27" s="17">
        <v>0.48207072033514298</v>
      </c>
      <c r="P27" s="17">
        <v>0.29058398097697002</v>
      </c>
      <c r="Q27" s="17">
        <v>2.9823746821632498E-3</v>
      </c>
      <c r="R27" s="17">
        <v>2.33191071808019E-2</v>
      </c>
      <c r="S27" s="17">
        <v>0.29850154173583099</v>
      </c>
      <c r="T27" s="17"/>
      <c r="U27" s="17">
        <v>0.16835820485450001</v>
      </c>
      <c r="V27" s="17">
        <v>0.11718601720231001</v>
      </c>
      <c r="W27" s="17">
        <v>6.8988089746809297E-2</v>
      </c>
      <c r="X27" s="17">
        <v>2.1804317034516699E-2</v>
      </c>
      <c r="Y27" s="17"/>
      <c r="Z27" s="17">
        <v>0.19653300526981801</v>
      </c>
      <c r="AA27" s="17">
        <v>0.119321239632591</v>
      </c>
      <c r="AB27" s="17">
        <v>0.152151836105829</v>
      </c>
      <c r="AC27" s="17">
        <v>0.14394088522724399</v>
      </c>
      <c r="AD27" s="17">
        <v>0.141549231475954</v>
      </c>
      <c r="AE27" s="17">
        <v>3.4663840319936297E-4</v>
      </c>
      <c r="AF27" s="17">
        <v>0.33835428111952798</v>
      </c>
      <c r="AG27" s="17">
        <v>1.0307242219154E-2</v>
      </c>
      <c r="AH27" s="17">
        <v>8.7541792793089504E-2</v>
      </c>
      <c r="AI27" s="17">
        <v>6.1218234927984602E-2</v>
      </c>
      <c r="AJ27" s="17"/>
      <c r="AK27" s="17">
        <v>0.14033327723720301</v>
      </c>
      <c r="AL27" s="17">
        <v>9.9016180162630099E-2</v>
      </c>
      <c r="AM27" s="17">
        <v>2.2760513457210701E-4</v>
      </c>
      <c r="AN27" s="17">
        <v>0.18836532155004801</v>
      </c>
      <c r="AO27" s="17">
        <v>0.15558210744144099</v>
      </c>
      <c r="AP27" s="17">
        <v>0.167646212832393</v>
      </c>
      <c r="AQ27" s="17">
        <v>0.178826417514488</v>
      </c>
      <c r="AR27" s="17"/>
      <c r="AS27" s="17">
        <v>0.14627388163803001</v>
      </c>
      <c r="AT27" s="17">
        <v>0.162811002375952</v>
      </c>
      <c r="AU27" s="17"/>
      <c r="AV27" s="17">
        <v>0.11682629343116201</v>
      </c>
      <c r="AW27" s="17">
        <v>0.17807265588156801</v>
      </c>
      <c r="AX27" s="17">
        <v>0.13251200397440499</v>
      </c>
      <c r="AY27" s="17"/>
      <c r="AZ27" s="17">
        <v>0.166329785423522</v>
      </c>
      <c r="BA27" s="17">
        <v>0.15794246368627701</v>
      </c>
      <c r="BB27" s="17"/>
      <c r="BC27" s="17">
        <v>0.220106034956325</v>
      </c>
      <c r="BD27" s="17">
        <v>0.120245599035158</v>
      </c>
      <c r="BE27" s="17"/>
      <c r="BF27" s="17">
        <v>0.158865501187585</v>
      </c>
      <c r="BG27" s="17">
        <v>2.1804317034516699E-2</v>
      </c>
      <c r="BH27" s="17"/>
      <c r="BI27" s="17">
        <v>0.124285427184433</v>
      </c>
      <c r="BJ27" s="17">
        <v>0.16628485521038899</v>
      </c>
      <c r="BK27" s="17"/>
      <c r="BL27" s="17">
        <v>0.190974862135875</v>
      </c>
      <c r="BM27" s="17">
        <v>0.11594911753261</v>
      </c>
      <c r="BN27" s="17">
        <v>0.172757564677504</v>
      </c>
      <c r="BO27" s="17">
        <v>4.8118431954424501E-2</v>
      </c>
    </row>
    <row r="28" spans="2:67" x14ac:dyDescent="0.35">
      <c r="B28" s="18" t="s">
        <v>105</v>
      </c>
      <c r="C28" s="19">
        <v>3.6339365732323999E-2</v>
      </c>
      <c r="D28" s="19">
        <v>4.4793589255682303E-2</v>
      </c>
      <c r="E28" s="19">
        <v>5.6046469373263498E-2</v>
      </c>
      <c r="F28" s="19">
        <v>2.4039775206610801E-4</v>
      </c>
      <c r="G28" s="19">
        <v>3.0620571977978302E-2</v>
      </c>
      <c r="H28" s="19">
        <v>0</v>
      </c>
      <c r="I28" s="19">
        <v>1.24228907002501E-3</v>
      </c>
      <c r="J28" s="19">
        <v>8.9924961168658502E-2</v>
      </c>
      <c r="K28" s="19">
        <v>1.2823906992311999E-2</v>
      </c>
      <c r="L28" s="19">
        <v>2.2026276351640199E-3</v>
      </c>
      <c r="M28" s="19">
        <v>4.2551705335222199E-2</v>
      </c>
      <c r="N28" s="19">
        <v>1.1030825694762E-4</v>
      </c>
      <c r="O28" s="19">
        <v>9.9571301771683805E-4</v>
      </c>
      <c r="P28" s="19">
        <v>2.00342126098032E-4</v>
      </c>
      <c r="Q28" s="19">
        <v>0</v>
      </c>
      <c r="R28" s="19">
        <v>8.8832222748597894E-2</v>
      </c>
      <c r="S28" s="19">
        <v>0</v>
      </c>
      <c r="T28" s="19"/>
      <c r="U28" s="19">
        <v>3.6790260946715003E-2</v>
      </c>
      <c r="V28" s="19">
        <v>3.2961934052972798E-2</v>
      </c>
      <c r="W28" s="19">
        <v>4.2380881906443402E-2</v>
      </c>
      <c r="X28" s="19">
        <v>2.9965230441943099E-2</v>
      </c>
      <c r="Y28" s="19"/>
      <c r="Z28" s="19">
        <v>2.2094257601635699E-2</v>
      </c>
      <c r="AA28" s="19">
        <v>5.5972086651915699E-2</v>
      </c>
      <c r="AB28" s="19">
        <v>9.0473987140567199E-3</v>
      </c>
      <c r="AC28" s="19">
        <v>4.6333570236448102E-2</v>
      </c>
      <c r="AD28" s="19">
        <v>4.1364746129902999E-2</v>
      </c>
      <c r="AE28" s="19">
        <v>0</v>
      </c>
      <c r="AF28" s="19">
        <v>1.06695040365953E-3</v>
      </c>
      <c r="AG28" s="19">
        <v>0.12663826318341201</v>
      </c>
      <c r="AH28" s="19">
        <v>4.7555013261496998E-2</v>
      </c>
      <c r="AI28" s="19">
        <v>4.1335427678630098E-2</v>
      </c>
      <c r="AJ28" s="19"/>
      <c r="AK28" s="19">
        <v>4.1249594538916703E-2</v>
      </c>
      <c r="AL28" s="19">
        <v>4.6702661165723802E-2</v>
      </c>
      <c r="AM28" s="19">
        <v>2.7198237164980797E-4</v>
      </c>
      <c r="AN28" s="19">
        <v>2.94862198493458E-2</v>
      </c>
      <c r="AO28" s="19">
        <v>2.1990665282419199E-2</v>
      </c>
      <c r="AP28" s="19">
        <v>4.2947690323207E-2</v>
      </c>
      <c r="AQ28" s="19">
        <v>3.5592920021923602E-2</v>
      </c>
      <c r="AR28" s="19"/>
      <c r="AS28" s="19">
        <v>4.0263704993212003E-2</v>
      </c>
      <c r="AT28" s="19">
        <v>3.4877672505014501E-2</v>
      </c>
      <c r="AU28" s="19"/>
      <c r="AV28" s="19">
        <v>7.8012606586957606E-2</v>
      </c>
      <c r="AW28" s="19">
        <v>1.8194850832463302E-2</v>
      </c>
      <c r="AX28" s="19">
        <v>3.0394241635312499E-2</v>
      </c>
      <c r="AY28" s="19"/>
      <c r="AZ28" s="19">
        <v>3.7937935022546599E-3</v>
      </c>
      <c r="BA28" s="19">
        <v>3.7886410563217503E-2</v>
      </c>
      <c r="BB28" s="19"/>
      <c r="BC28" s="19">
        <v>2.3761704206401901E-2</v>
      </c>
      <c r="BD28" s="19">
        <v>4.4091103796004602E-2</v>
      </c>
      <c r="BE28" s="19"/>
      <c r="BF28" s="19">
        <v>3.63646925573528E-2</v>
      </c>
      <c r="BG28" s="19">
        <v>2.9965230441943099E-2</v>
      </c>
      <c r="BH28" s="19"/>
      <c r="BI28" s="19">
        <v>2.5935424970487501E-2</v>
      </c>
      <c r="BJ28" s="19">
        <v>3.8772967144359599E-2</v>
      </c>
      <c r="BK28" s="19"/>
      <c r="BL28" s="19">
        <v>4.2144010315331402E-2</v>
      </c>
      <c r="BM28" s="19">
        <v>3.2897507510988799E-2</v>
      </c>
      <c r="BN28" s="19">
        <v>3.3595720736512999E-2</v>
      </c>
      <c r="BO28" s="19">
        <v>1.1002370412544901E-3</v>
      </c>
    </row>
    <row r="29" spans="2:67" x14ac:dyDescent="0.35">
      <c r="B29" s="16"/>
    </row>
    <row r="30" spans="2:67" x14ac:dyDescent="0.35">
      <c r="B30" t="s">
        <v>86</v>
      </c>
    </row>
    <row r="31" spans="2:67" x14ac:dyDescent="0.35">
      <c r="B31" t="s">
        <v>87</v>
      </c>
    </row>
    <row r="33" spans="2:2" x14ac:dyDescent="0.35">
      <c r="B33"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BO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144</v>
      </c>
      <c r="C9" s="17">
        <v>0.17159725538843701</v>
      </c>
      <c r="D9" s="17">
        <v>0.110215305086108</v>
      </c>
      <c r="E9" s="17">
        <v>0.17019903785801299</v>
      </c>
      <c r="F9" s="17">
        <v>0.174220907445017</v>
      </c>
      <c r="G9" s="17">
        <v>0.22603845126522401</v>
      </c>
      <c r="H9" s="17">
        <v>0</v>
      </c>
      <c r="I9" s="17">
        <v>0.30010365076024198</v>
      </c>
      <c r="J9" s="17">
        <v>0.237373184621926</v>
      </c>
      <c r="K9" s="17">
        <v>0.42710743614826402</v>
      </c>
      <c r="L9" s="17">
        <v>0.14671950484485</v>
      </c>
      <c r="M9" s="17">
        <v>0.19609196542218699</v>
      </c>
      <c r="N9" s="17">
        <v>0.106590040652336</v>
      </c>
      <c r="O9" s="17">
        <v>0</v>
      </c>
      <c r="P9" s="17">
        <v>9.6794546283623897E-2</v>
      </c>
      <c r="Q9" s="17">
        <v>0.19865933290001</v>
      </c>
      <c r="R9" s="17">
        <v>0.172317805209205</v>
      </c>
      <c r="S9" s="17">
        <v>0.14925077086791599</v>
      </c>
      <c r="T9" s="17"/>
      <c r="U9" s="17">
        <v>0.206296064399007</v>
      </c>
      <c r="V9" s="17">
        <v>0</v>
      </c>
      <c r="W9" s="17">
        <v>0</v>
      </c>
      <c r="X9" s="17">
        <v>1.5583031481964599E-3</v>
      </c>
      <c r="Y9" s="17"/>
      <c r="Z9" s="17">
        <v>0.417755101056203</v>
      </c>
      <c r="AA9" s="17">
        <v>0</v>
      </c>
      <c r="AB9" s="17">
        <v>0</v>
      </c>
      <c r="AC9" s="17">
        <v>0</v>
      </c>
      <c r="AD9" s="17">
        <v>0</v>
      </c>
      <c r="AE9" s="17">
        <v>0</v>
      </c>
      <c r="AF9" s="17">
        <v>0</v>
      </c>
      <c r="AG9" s="17">
        <v>0</v>
      </c>
      <c r="AH9" s="17">
        <v>0</v>
      </c>
      <c r="AI9" s="17">
        <v>0</v>
      </c>
      <c r="AJ9" s="17"/>
      <c r="AK9" s="17">
        <v>0.191294173355221</v>
      </c>
      <c r="AL9" s="17">
        <v>0.12673311634713499</v>
      </c>
      <c r="AM9" s="17">
        <v>5.4408830689186602E-2</v>
      </c>
      <c r="AN9" s="17">
        <v>0.23890672729522</v>
      </c>
      <c r="AO9" s="17">
        <v>0.119599120034921</v>
      </c>
      <c r="AP9" s="17">
        <v>0.11078255268826299</v>
      </c>
      <c r="AQ9" s="17">
        <v>0.16095498590572499</v>
      </c>
      <c r="AR9" s="17"/>
      <c r="AS9" s="17">
        <v>0.106964601517538</v>
      </c>
      <c r="AT9" s="17">
        <v>0.19567089075622801</v>
      </c>
      <c r="AU9" s="17"/>
      <c r="AV9" s="17">
        <v>3.8264206113982499E-2</v>
      </c>
      <c r="AW9" s="17">
        <v>8.3675189139699499E-2</v>
      </c>
      <c r="AX9" s="17">
        <v>0.15738246141996501</v>
      </c>
      <c r="AY9" s="17"/>
      <c r="AZ9" s="17">
        <v>0</v>
      </c>
      <c r="BA9" s="17">
        <v>0.17975408376028301</v>
      </c>
      <c r="BB9" s="17"/>
      <c r="BC9" s="17">
        <v>0.203585074705284</v>
      </c>
      <c r="BD9" s="17">
        <v>0.15188284376577499</v>
      </c>
      <c r="BE9" s="17"/>
      <c r="BF9" s="17">
        <v>0.17227288378276501</v>
      </c>
      <c r="BG9" s="17">
        <v>1.5583031481964599E-3</v>
      </c>
      <c r="BH9" s="17"/>
      <c r="BI9" s="17">
        <v>0.121517595117942</v>
      </c>
      <c r="BJ9" s="17">
        <v>0.183311463950215</v>
      </c>
      <c r="BK9" s="17"/>
      <c r="BL9" s="17">
        <v>0.22848502625379899</v>
      </c>
      <c r="BM9" s="17">
        <v>0.125740307819969</v>
      </c>
      <c r="BN9" s="17">
        <v>0.144873038166414</v>
      </c>
      <c r="BO9" s="17">
        <v>0</v>
      </c>
    </row>
    <row r="10" spans="2:67" x14ac:dyDescent="0.35">
      <c r="B10" s="18" t="s">
        <v>145</v>
      </c>
      <c r="C10" s="17">
        <v>0.134780814394102</v>
      </c>
      <c r="D10" s="17">
        <v>0.24247367118943899</v>
      </c>
      <c r="E10" s="17">
        <v>0.145884889592583</v>
      </c>
      <c r="F10" s="17">
        <v>0.174220907445017</v>
      </c>
      <c r="G10" s="17">
        <v>0</v>
      </c>
      <c r="H10" s="17">
        <v>0</v>
      </c>
      <c r="I10" s="17">
        <v>0</v>
      </c>
      <c r="J10" s="17">
        <v>3.9562197436987703E-2</v>
      </c>
      <c r="K10" s="17">
        <v>0</v>
      </c>
      <c r="L10" s="17">
        <v>0</v>
      </c>
      <c r="M10" s="17">
        <v>0.107391233081499</v>
      </c>
      <c r="N10" s="17">
        <v>0.31977012195700699</v>
      </c>
      <c r="O10" s="17">
        <v>0.48107500731742597</v>
      </c>
      <c r="P10" s="17">
        <v>0.19358909256724799</v>
      </c>
      <c r="Q10" s="17">
        <v>0.29798899935001399</v>
      </c>
      <c r="R10" s="17">
        <v>8.6069830371343997E-2</v>
      </c>
      <c r="S10" s="17">
        <v>0.14925077086791599</v>
      </c>
      <c r="T10" s="17"/>
      <c r="U10" s="17">
        <v>0.15972923822596199</v>
      </c>
      <c r="V10" s="17">
        <v>1.2783403963654299E-2</v>
      </c>
      <c r="W10" s="17">
        <v>4.6379071033909999E-3</v>
      </c>
      <c r="X10" s="17">
        <v>0</v>
      </c>
      <c r="Y10" s="17"/>
      <c r="Z10" s="17">
        <v>0.32812513586065001</v>
      </c>
      <c r="AA10" s="17">
        <v>0</v>
      </c>
      <c r="AB10" s="17">
        <v>0</v>
      </c>
      <c r="AC10" s="17">
        <v>0</v>
      </c>
      <c r="AD10" s="17">
        <v>0</v>
      </c>
      <c r="AE10" s="17">
        <v>0</v>
      </c>
      <c r="AF10" s="17">
        <v>0</v>
      </c>
      <c r="AG10" s="17">
        <v>0</v>
      </c>
      <c r="AH10" s="17">
        <v>0</v>
      </c>
      <c r="AI10" s="17">
        <v>0</v>
      </c>
      <c r="AJ10" s="17"/>
      <c r="AK10" s="17">
        <v>0.23242061955541901</v>
      </c>
      <c r="AL10" s="17">
        <v>0.14208656504875899</v>
      </c>
      <c r="AM10" s="17">
        <v>0.136434346565907</v>
      </c>
      <c r="AN10" s="17">
        <v>7.6271308322700501E-2</v>
      </c>
      <c r="AO10" s="17">
        <v>6.4636973329584901E-2</v>
      </c>
      <c r="AP10" s="17">
        <v>9.0206827520107905E-2</v>
      </c>
      <c r="AQ10" s="17">
        <v>0.14225822494509699</v>
      </c>
      <c r="AR10" s="17"/>
      <c r="AS10" s="17">
        <v>5.4297390728841599E-2</v>
      </c>
      <c r="AT10" s="17">
        <v>0.16475836410665301</v>
      </c>
      <c r="AU10" s="17"/>
      <c r="AV10" s="17">
        <v>4.8351517763297297E-2</v>
      </c>
      <c r="AW10" s="17">
        <v>3.32892509828044E-2</v>
      </c>
      <c r="AX10" s="17">
        <v>5.08785289099382E-2</v>
      </c>
      <c r="AY10" s="17"/>
      <c r="AZ10" s="17">
        <v>0</v>
      </c>
      <c r="BA10" s="17">
        <v>0.14118758336218201</v>
      </c>
      <c r="BB10" s="17"/>
      <c r="BC10" s="17">
        <v>0.17905498547838</v>
      </c>
      <c r="BD10" s="17">
        <v>0.107494201813172</v>
      </c>
      <c r="BE10" s="17"/>
      <c r="BF10" s="17">
        <v>0.13531634901140999</v>
      </c>
      <c r="BG10" s="17">
        <v>0</v>
      </c>
      <c r="BH10" s="17"/>
      <c r="BI10" s="17">
        <v>4.4075611920975998E-2</v>
      </c>
      <c r="BJ10" s="17">
        <v>0.15599780455876</v>
      </c>
      <c r="BK10" s="17"/>
      <c r="BL10" s="17">
        <v>0.180573313800823</v>
      </c>
      <c r="BM10" s="17">
        <v>0.10995240014030901</v>
      </c>
      <c r="BN10" s="17">
        <v>3.1505258759141598E-2</v>
      </c>
      <c r="BO10" s="17">
        <v>0</v>
      </c>
    </row>
    <row r="11" spans="2:67" x14ac:dyDescent="0.35">
      <c r="B11" s="18" t="s">
        <v>146</v>
      </c>
      <c r="C11" s="17">
        <v>0.10438233734257001</v>
      </c>
      <c r="D11" s="17">
        <v>7.2101362853063705E-2</v>
      </c>
      <c r="E11" s="17">
        <v>7.2942444796291403E-2</v>
      </c>
      <c r="F11" s="17">
        <v>5.8193834691038698E-2</v>
      </c>
      <c r="G11" s="17">
        <v>2.33923426706753E-4</v>
      </c>
      <c r="H11" s="17">
        <v>0</v>
      </c>
      <c r="I11" s="17">
        <v>0</v>
      </c>
      <c r="J11" s="17">
        <v>0.118686592310963</v>
      </c>
      <c r="K11" s="17">
        <v>0</v>
      </c>
      <c r="L11" s="17">
        <v>0.22007925726727601</v>
      </c>
      <c r="M11" s="17">
        <v>0.13564592147159399</v>
      </c>
      <c r="N11" s="17">
        <v>0.15999536923545099</v>
      </c>
      <c r="O11" s="17">
        <v>9.9571301771683805E-4</v>
      </c>
      <c r="P11" s="17">
        <v>0</v>
      </c>
      <c r="Q11" s="17">
        <v>0.29798899935001399</v>
      </c>
      <c r="R11" s="17">
        <v>0.17213966074268799</v>
      </c>
      <c r="S11" s="17">
        <v>0.14925077086791599</v>
      </c>
      <c r="T11" s="17"/>
      <c r="U11" s="17">
        <v>0.123277344778693</v>
      </c>
      <c r="V11" s="17">
        <v>1.20291875131966E-2</v>
      </c>
      <c r="W11" s="17">
        <v>4.6379071033909999E-3</v>
      </c>
      <c r="X11" s="17">
        <v>7.23471487617153E-3</v>
      </c>
      <c r="Y11" s="17"/>
      <c r="Z11" s="17">
        <v>0.25411976308314799</v>
      </c>
      <c r="AA11" s="17">
        <v>0</v>
      </c>
      <c r="AB11" s="17">
        <v>0</v>
      </c>
      <c r="AC11" s="17">
        <v>0</v>
      </c>
      <c r="AD11" s="17">
        <v>0</v>
      </c>
      <c r="AE11" s="17">
        <v>0</v>
      </c>
      <c r="AF11" s="17">
        <v>0</v>
      </c>
      <c r="AG11" s="17">
        <v>0</v>
      </c>
      <c r="AH11" s="17">
        <v>0</v>
      </c>
      <c r="AI11" s="17">
        <v>0</v>
      </c>
      <c r="AJ11" s="17"/>
      <c r="AK11" s="17">
        <v>0.12747230717795299</v>
      </c>
      <c r="AL11" s="17">
        <v>6.8545694286175393E-2</v>
      </c>
      <c r="AM11" s="17">
        <v>0.15772085874758299</v>
      </c>
      <c r="AN11" s="17">
        <v>0.153343277367334</v>
      </c>
      <c r="AO11" s="17">
        <v>7.9741741159009499E-5</v>
      </c>
      <c r="AP11" s="17">
        <v>7.7017168781017498E-2</v>
      </c>
      <c r="AQ11" s="17">
        <v>4.9844478941598602E-2</v>
      </c>
      <c r="AR11" s="17"/>
      <c r="AS11" s="17">
        <v>0.14544204167679101</v>
      </c>
      <c r="AT11" s="17">
        <v>8.9088885948391205E-2</v>
      </c>
      <c r="AU11" s="17"/>
      <c r="AV11" s="17">
        <v>0.123337922275193</v>
      </c>
      <c r="AW11" s="17">
        <v>0.18038869010425601</v>
      </c>
      <c r="AX11" s="17">
        <v>0.153306381228521</v>
      </c>
      <c r="AY11" s="17"/>
      <c r="AZ11" s="17">
        <v>0.161468395061237</v>
      </c>
      <c r="BA11" s="17">
        <v>0.101668767278862</v>
      </c>
      <c r="BB11" s="17"/>
      <c r="BC11" s="17">
        <v>0.113893743177201</v>
      </c>
      <c r="BD11" s="17">
        <v>9.8520363199326E-2</v>
      </c>
      <c r="BE11" s="17"/>
      <c r="BF11" s="17">
        <v>0.10476834120412699</v>
      </c>
      <c r="BG11" s="17">
        <v>7.23471487617153E-3</v>
      </c>
      <c r="BH11" s="17"/>
      <c r="BI11" s="17">
        <v>0.13806233414664601</v>
      </c>
      <c r="BJ11" s="17">
        <v>9.6504198697219906E-2</v>
      </c>
      <c r="BK11" s="17"/>
      <c r="BL11" s="17">
        <v>9.0245719380040001E-2</v>
      </c>
      <c r="BM11" s="17">
        <v>0.12919967086145401</v>
      </c>
      <c r="BN11" s="17">
        <v>6.7810964300247203E-2</v>
      </c>
      <c r="BO11" s="17">
        <v>0.21979017651834901</v>
      </c>
    </row>
    <row r="12" spans="2:67" x14ac:dyDescent="0.35">
      <c r="B12" s="18" t="s">
        <v>147</v>
      </c>
      <c r="C12" s="17">
        <v>0.208518129758307</v>
      </c>
      <c r="D12" s="17">
        <v>0.14420272570612699</v>
      </c>
      <c r="E12" s="17">
        <v>0.31686428472024603</v>
      </c>
      <c r="F12" s="17">
        <v>0.18995493796542401</v>
      </c>
      <c r="G12" s="17">
        <v>0.22966577858797699</v>
      </c>
      <c r="H12" s="17">
        <v>0</v>
      </c>
      <c r="I12" s="17">
        <v>0.46271926571463101</v>
      </c>
      <c r="J12" s="17">
        <v>0.27693538205891399</v>
      </c>
      <c r="K12" s="17">
        <v>0.42710743614826402</v>
      </c>
      <c r="L12" s="17">
        <v>9.5437915098322598E-2</v>
      </c>
      <c r="M12" s="17">
        <v>0.151530101964828</v>
      </c>
      <c r="N12" s="17">
        <v>5.3295020326167897E-2</v>
      </c>
      <c r="O12" s="17">
        <v>0.48107500731742597</v>
      </c>
      <c r="P12" s="17">
        <v>9.6794546283623897E-2</v>
      </c>
      <c r="Q12" s="17">
        <v>9.9329666450004794E-2</v>
      </c>
      <c r="R12" s="17">
        <v>0.43034915185672001</v>
      </c>
      <c r="S12" s="17">
        <v>0.189687642971302</v>
      </c>
      <c r="T12" s="17"/>
      <c r="U12" s="17">
        <v>0.237215347452961</v>
      </c>
      <c r="V12" s="17">
        <v>7.5639575361719294E-2</v>
      </c>
      <c r="W12" s="17">
        <v>1.87316206517045E-2</v>
      </c>
      <c r="X12" s="17">
        <v>5.6717217748397299E-3</v>
      </c>
      <c r="Y12" s="17"/>
      <c r="Z12" s="17">
        <v>0</v>
      </c>
      <c r="AA12" s="17">
        <v>1</v>
      </c>
      <c r="AB12" s="17">
        <v>0</v>
      </c>
      <c r="AC12" s="17">
        <v>0</v>
      </c>
      <c r="AD12" s="17">
        <v>0</v>
      </c>
      <c r="AE12" s="17">
        <v>0</v>
      </c>
      <c r="AF12" s="17">
        <v>0</v>
      </c>
      <c r="AG12" s="17">
        <v>0</v>
      </c>
      <c r="AH12" s="17">
        <v>0</v>
      </c>
      <c r="AI12" s="17">
        <v>0</v>
      </c>
      <c r="AJ12" s="17"/>
      <c r="AK12" s="17">
        <v>0.16882520293669601</v>
      </c>
      <c r="AL12" s="17">
        <v>0.25331050060111499</v>
      </c>
      <c r="AM12" s="17">
        <v>0.23603083139874501</v>
      </c>
      <c r="AN12" s="17">
        <v>0.20638011471148299</v>
      </c>
      <c r="AO12" s="17">
        <v>0.198943258113678</v>
      </c>
      <c r="AP12" s="17">
        <v>0.18373036019078601</v>
      </c>
      <c r="AQ12" s="17">
        <v>0.33664389306973702</v>
      </c>
      <c r="AR12" s="17"/>
      <c r="AS12" s="17">
        <v>0.21488041575248901</v>
      </c>
      <c r="AT12" s="17">
        <v>0.206148377876612</v>
      </c>
      <c r="AU12" s="17"/>
      <c r="AV12" s="17">
        <v>0.29485768807340001</v>
      </c>
      <c r="AW12" s="17">
        <v>0.27732542940642702</v>
      </c>
      <c r="AX12" s="17">
        <v>0.13209335679602399</v>
      </c>
      <c r="AY12" s="17"/>
      <c r="AZ12" s="17">
        <v>0.55254454083507298</v>
      </c>
      <c r="BA12" s="17">
        <v>0.192164928862505</v>
      </c>
      <c r="BB12" s="17"/>
      <c r="BC12" s="17">
        <v>0.164672121173981</v>
      </c>
      <c r="BD12" s="17">
        <v>0.23554086152629999</v>
      </c>
      <c r="BE12" s="17"/>
      <c r="BF12" s="17">
        <v>0.20932411445249399</v>
      </c>
      <c r="BG12" s="17">
        <v>5.6717217748397299E-3</v>
      </c>
      <c r="BH12" s="17"/>
      <c r="BI12" s="17">
        <v>0.20992281994293699</v>
      </c>
      <c r="BJ12" s="17">
        <v>0.208189556567144</v>
      </c>
      <c r="BK12" s="17"/>
      <c r="BL12" s="17">
        <v>0.21057223167783401</v>
      </c>
      <c r="BM12" s="17">
        <v>0.20037489318325599</v>
      </c>
      <c r="BN12" s="17">
        <v>0.20817916680135401</v>
      </c>
      <c r="BO12" s="17">
        <v>0.39409222841528901</v>
      </c>
    </row>
    <row r="13" spans="2:67" x14ac:dyDescent="0.35">
      <c r="B13" s="18" t="s">
        <v>148</v>
      </c>
      <c r="C13" s="17">
        <v>0.102713694003096</v>
      </c>
      <c r="D13" s="17">
        <v>0.13077921740293699</v>
      </c>
      <c r="E13" s="17">
        <v>4.8728945758421398E-2</v>
      </c>
      <c r="F13" s="17">
        <v>0.133745162787794</v>
      </c>
      <c r="G13" s="17">
        <v>3.0620571977978302E-2</v>
      </c>
      <c r="H13" s="17">
        <v>0</v>
      </c>
      <c r="I13" s="17">
        <v>1.24228907002501E-3</v>
      </c>
      <c r="J13" s="17">
        <v>1.6376903559032799E-4</v>
      </c>
      <c r="K13" s="17">
        <v>0</v>
      </c>
      <c r="L13" s="17">
        <v>0.155064520220523</v>
      </c>
      <c r="M13" s="17">
        <v>0.174224913978545</v>
      </c>
      <c r="N13" s="17">
        <v>5.3295020326167897E-2</v>
      </c>
      <c r="O13" s="17">
        <v>0</v>
      </c>
      <c r="P13" s="17">
        <v>0.29058398097697002</v>
      </c>
      <c r="Q13" s="17">
        <v>2.6911626619774899E-2</v>
      </c>
      <c r="R13" s="17">
        <v>8.6069830371343997E-2</v>
      </c>
      <c r="S13" s="17">
        <v>0</v>
      </c>
      <c r="T13" s="17"/>
      <c r="U13" s="17">
        <v>0.1023899450362</v>
      </c>
      <c r="V13" s="17">
        <v>0.117276554247336</v>
      </c>
      <c r="W13" s="17">
        <v>3.3608794527828098E-2</v>
      </c>
      <c r="X13" s="17">
        <v>2.6412094409917201E-2</v>
      </c>
      <c r="Y13" s="17"/>
      <c r="Z13" s="17">
        <v>0</v>
      </c>
      <c r="AA13" s="17">
        <v>0</v>
      </c>
      <c r="AB13" s="17">
        <v>1</v>
      </c>
      <c r="AC13" s="17">
        <v>0</v>
      </c>
      <c r="AD13" s="17">
        <v>0</v>
      </c>
      <c r="AE13" s="17">
        <v>0</v>
      </c>
      <c r="AF13" s="17">
        <v>0</v>
      </c>
      <c r="AG13" s="17">
        <v>0</v>
      </c>
      <c r="AH13" s="17">
        <v>0</v>
      </c>
      <c r="AI13" s="17">
        <v>0</v>
      </c>
      <c r="AJ13" s="17"/>
      <c r="AK13" s="17">
        <v>8.3947867620966996E-2</v>
      </c>
      <c r="AL13" s="17">
        <v>5.8969842954779701E-2</v>
      </c>
      <c r="AM13" s="17">
        <v>5.5708568422143598E-2</v>
      </c>
      <c r="AN13" s="17">
        <v>0.150507972706768</v>
      </c>
      <c r="AO13" s="17">
        <v>0.141096286788643</v>
      </c>
      <c r="AP13" s="17">
        <v>0.145510911857749</v>
      </c>
      <c r="AQ13" s="17">
        <v>4.6497749591600898E-2</v>
      </c>
      <c r="AR13" s="17"/>
      <c r="AS13" s="17">
        <v>0.12812004213355799</v>
      </c>
      <c r="AT13" s="17">
        <v>9.3250626586096494E-2</v>
      </c>
      <c r="AU13" s="17"/>
      <c r="AV13" s="17">
        <v>9.4054255261905403E-2</v>
      </c>
      <c r="AW13" s="17">
        <v>0.22531135525399401</v>
      </c>
      <c r="AX13" s="17">
        <v>0.100656620643526</v>
      </c>
      <c r="AY13" s="17"/>
      <c r="AZ13" s="17">
        <v>1.3886172693095201E-4</v>
      </c>
      <c r="BA13" s="17">
        <v>0.107589560462927</v>
      </c>
      <c r="BB13" s="17"/>
      <c r="BC13" s="17">
        <v>7.6405358638364299E-2</v>
      </c>
      <c r="BD13" s="17">
        <v>0.118927783102136</v>
      </c>
      <c r="BE13" s="17"/>
      <c r="BF13" s="17">
        <v>0.10301686881415301</v>
      </c>
      <c r="BG13" s="17">
        <v>2.6412094409917201E-2</v>
      </c>
      <c r="BH13" s="17"/>
      <c r="BI13" s="17">
        <v>8.7122033390967704E-2</v>
      </c>
      <c r="BJ13" s="17">
        <v>0.10636076275812401</v>
      </c>
      <c r="BK13" s="17"/>
      <c r="BL13" s="17">
        <v>9.2931197520979197E-2</v>
      </c>
      <c r="BM13" s="17">
        <v>0.113331662554037</v>
      </c>
      <c r="BN13" s="17">
        <v>0.113187029191849</v>
      </c>
      <c r="BO13" s="17">
        <v>8.4766878712578902E-2</v>
      </c>
    </row>
    <row r="14" spans="2:67" x14ac:dyDescent="0.35">
      <c r="B14" s="18" t="s">
        <v>149</v>
      </c>
      <c r="C14" s="17">
        <v>7.2559614498793307E-2</v>
      </c>
      <c r="D14" s="17">
        <v>7.9442853103859401E-2</v>
      </c>
      <c r="E14" s="17">
        <v>5.9441701027900598E-2</v>
      </c>
      <c r="F14" s="17">
        <v>3.3211722802157E-2</v>
      </c>
      <c r="G14" s="17">
        <v>0.14726712493334301</v>
      </c>
      <c r="H14" s="17">
        <v>0.319107590323573</v>
      </c>
      <c r="I14" s="17">
        <v>9.6317610208998903E-3</v>
      </c>
      <c r="J14" s="17">
        <v>6.2269301062933401E-2</v>
      </c>
      <c r="K14" s="17">
        <v>1.7680254748959801E-3</v>
      </c>
      <c r="L14" s="17">
        <v>9.7640542733486602E-2</v>
      </c>
      <c r="M14" s="17">
        <v>3.7735226965507497E-2</v>
      </c>
      <c r="N14" s="17">
        <v>0.19687498539520901</v>
      </c>
      <c r="O14" s="17">
        <v>0</v>
      </c>
      <c r="P14" s="17">
        <v>0.12592558433135101</v>
      </c>
      <c r="Q14" s="17">
        <v>2.6911626619774899E-2</v>
      </c>
      <c r="R14" s="17">
        <v>2.33191071808019E-2</v>
      </c>
      <c r="S14" s="17">
        <v>0.23012451507468901</v>
      </c>
      <c r="T14" s="17"/>
      <c r="U14" s="17">
        <v>5.7397681744706303E-2</v>
      </c>
      <c r="V14" s="17">
        <v>0.15880050368416199</v>
      </c>
      <c r="W14" s="17">
        <v>9.5838728045984395E-2</v>
      </c>
      <c r="X14" s="17">
        <v>2.5736987573699702E-2</v>
      </c>
      <c r="Y14" s="17"/>
      <c r="Z14" s="17">
        <v>0</v>
      </c>
      <c r="AA14" s="17">
        <v>0</v>
      </c>
      <c r="AB14" s="17">
        <v>0</v>
      </c>
      <c r="AC14" s="17">
        <v>1</v>
      </c>
      <c r="AD14" s="17">
        <v>0</v>
      </c>
      <c r="AE14" s="17">
        <v>0</v>
      </c>
      <c r="AF14" s="17">
        <v>0</v>
      </c>
      <c r="AG14" s="17">
        <v>0</v>
      </c>
      <c r="AH14" s="17">
        <v>0</v>
      </c>
      <c r="AI14" s="17">
        <v>0</v>
      </c>
      <c r="AJ14" s="17"/>
      <c r="AK14" s="17">
        <v>8.4375961405963207E-2</v>
      </c>
      <c r="AL14" s="17">
        <v>9.8642077885085305E-2</v>
      </c>
      <c r="AM14" s="17">
        <v>0.20612868099996501</v>
      </c>
      <c r="AN14" s="17">
        <v>4.6868450589597301E-2</v>
      </c>
      <c r="AO14" s="17">
        <v>3.4943334759894903E-2</v>
      </c>
      <c r="AP14" s="17">
        <v>0.10342500905308701</v>
      </c>
      <c r="AQ14" s="17">
        <v>5.74869683228834E-2</v>
      </c>
      <c r="AR14" s="17"/>
      <c r="AS14" s="17">
        <v>0.112926449428293</v>
      </c>
      <c r="AT14" s="17">
        <v>5.7524235215348003E-2</v>
      </c>
      <c r="AU14" s="17"/>
      <c r="AV14" s="17">
        <v>0.15702565749816499</v>
      </c>
      <c r="AW14" s="17">
        <v>5.8021084961964002E-2</v>
      </c>
      <c r="AX14" s="17">
        <v>0.12055484435752301</v>
      </c>
      <c r="AY14" s="17"/>
      <c r="AZ14" s="17">
        <v>3.1192065900416299E-2</v>
      </c>
      <c r="BA14" s="17">
        <v>7.4526009551657904E-2</v>
      </c>
      <c r="BB14" s="17"/>
      <c r="BC14" s="17">
        <v>6.01213494882561E-2</v>
      </c>
      <c r="BD14" s="17">
        <v>8.0225441101744399E-2</v>
      </c>
      <c r="BE14" s="17"/>
      <c r="BF14" s="17">
        <v>7.2745658318934897E-2</v>
      </c>
      <c r="BG14" s="17">
        <v>2.5736987573699702E-2</v>
      </c>
      <c r="BH14" s="17"/>
      <c r="BI14" s="17">
        <v>0.13600020642079699</v>
      </c>
      <c r="BJ14" s="17">
        <v>5.77201303440881E-2</v>
      </c>
      <c r="BK14" s="17"/>
      <c r="BL14" s="17">
        <v>3.8788191803898801E-2</v>
      </c>
      <c r="BM14" s="17">
        <v>9.6276972983028397E-2</v>
      </c>
      <c r="BN14" s="17">
        <v>0.113063320811644</v>
      </c>
      <c r="BO14" s="17">
        <v>9.8918857613613298E-2</v>
      </c>
    </row>
    <row r="15" spans="2:67" x14ac:dyDescent="0.35">
      <c r="B15" s="18" t="s">
        <v>150</v>
      </c>
      <c r="C15" s="17">
        <v>4.9685528485076597E-2</v>
      </c>
      <c r="D15" s="17">
        <v>3.0183266475417799E-2</v>
      </c>
      <c r="E15" s="17">
        <v>5.9693324096801899E-2</v>
      </c>
      <c r="F15" s="17">
        <v>0</v>
      </c>
      <c r="G15" s="17">
        <v>0.153102859889891</v>
      </c>
      <c r="H15" s="17">
        <v>0</v>
      </c>
      <c r="I15" s="17">
        <v>9.0318423963081998E-2</v>
      </c>
      <c r="J15" s="17">
        <v>3.3343900885038497E-2</v>
      </c>
      <c r="K15" s="17">
        <v>0.13030918249881601</v>
      </c>
      <c r="L15" s="17">
        <v>8.2170262963081303E-2</v>
      </c>
      <c r="M15" s="17">
        <v>5.8455926514956902E-2</v>
      </c>
      <c r="N15" s="17">
        <v>3.2079064874725602E-2</v>
      </c>
      <c r="O15" s="17">
        <v>0</v>
      </c>
      <c r="P15" s="17">
        <v>4.00684252196064E-4</v>
      </c>
      <c r="Q15" s="17">
        <v>0</v>
      </c>
      <c r="R15" s="17">
        <v>2.33191071808019E-2</v>
      </c>
      <c r="S15" s="17">
        <v>8.0873744206773596E-2</v>
      </c>
      <c r="T15" s="17"/>
      <c r="U15" s="17">
        <v>2.42101257827236E-2</v>
      </c>
      <c r="V15" s="17">
        <v>0.186330052164974</v>
      </c>
      <c r="W15" s="17">
        <v>0.13017075464564201</v>
      </c>
      <c r="X15" s="17">
        <v>4.0895516008261003E-2</v>
      </c>
      <c r="Y15" s="17"/>
      <c r="Z15" s="17">
        <v>0</v>
      </c>
      <c r="AA15" s="17">
        <v>0</v>
      </c>
      <c r="AB15" s="17">
        <v>0</v>
      </c>
      <c r="AC15" s="17">
        <v>0</v>
      </c>
      <c r="AD15" s="17">
        <v>1</v>
      </c>
      <c r="AE15" s="17">
        <v>0</v>
      </c>
      <c r="AF15" s="17">
        <v>0</v>
      </c>
      <c r="AG15" s="17">
        <v>0</v>
      </c>
      <c r="AH15" s="17">
        <v>0</v>
      </c>
      <c r="AI15" s="17">
        <v>0</v>
      </c>
      <c r="AJ15" s="17"/>
      <c r="AK15" s="17">
        <v>5.9843066860291901E-2</v>
      </c>
      <c r="AL15" s="17">
        <v>4.28913655580258E-2</v>
      </c>
      <c r="AM15" s="17">
        <v>4.4923208018620701E-2</v>
      </c>
      <c r="AN15" s="17">
        <v>3.7638919429367097E-2</v>
      </c>
      <c r="AO15" s="17">
        <v>0.172013654308981</v>
      </c>
      <c r="AP15" s="17">
        <v>1.63537212472754E-2</v>
      </c>
      <c r="AQ15" s="17">
        <v>2.2531757796962499E-2</v>
      </c>
      <c r="AR15" s="17"/>
      <c r="AS15" s="17">
        <v>7.9807042022158298E-2</v>
      </c>
      <c r="AT15" s="17">
        <v>3.8466209917930497E-2</v>
      </c>
      <c r="AU15" s="17"/>
      <c r="AV15" s="17">
        <v>0.10410665637265799</v>
      </c>
      <c r="AW15" s="17">
        <v>1.1196137173208699E-2</v>
      </c>
      <c r="AX15" s="17">
        <v>8.7412377934462299E-2</v>
      </c>
      <c r="AY15" s="17"/>
      <c r="AZ15" s="17">
        <v>2.67339789567487E-2</v>
      </c>
      <c r="BA15" s="17">
        <v>5.0776524083734099E-2</v>
      </c>
      <c r="BB15" s="17"/>
      <c r="BC15" s="17">
        <v>5.6056532767625997E-2</v>
      </c>
      <c r="BD15" s="17">
        <v>4.57590150947196E-2</v>
      </c>
      <c r="BE15" s="17"/>
      <c r="BF15" s="17">
        <v>4.9720454494309202E-2</v>
      </c>
      <c r="BG15" s="17">
        <v>4.0895516008261003E-2</v>
      </c>
      <c r="BH15" s="17"/>
      <c r="BI15" s="17">
        <v>8.8124022239469996E-2</v>
      </c>
      <c r="BJ15" s="17">
        <v>4.0694322670031001E-2</v>
      </c>
      <c r="BK15" s="17"/>
      <c r="BL15" s="17">
        <v>3.8236750687352002E-2</v>
      </c>
      <c r="BM15" s="17">
        <v>4.8117911321284602E-2</v>
      </c>
      <c r="BN15" s="17">
        <v>9.5496432732058101E-2</v>
      </c>
      <c r="BO15" s="17">
        <v>5.7016239392033499E-2</v>
      </c>
    </row>
    <row r="16" spans="2:67" x14ac:dyDescent="0.35">
      <c r="B16" s="18" t="s">
        <v>151</v>
      </c>
      <c r="C16" s="17">
        <v>3.6394076356182102E-2</v>
      </c>
      <c r="D16" s="17">
        <v>5.20438315203164E-2</v>
      </c>
      <c r="E16" s="17">
        <v>1.5465729113114699E-2</v>
      </c>
      <c r="F16" s="17">
        <v>3.19488565449461E-2</v>
      </c>
      <c r="G16" s="17">
        <v>0.11325314905931901</v>
      </c>
      <c r="H16" s="17">
        <v>0.32398318448754299</v>
      </c>
      <c r="I16" s="17">
        <v>9.0939568498094495E-2</v>
      </c>
      <c r="J16" s="17">
        <v>2.63525548068647E-2</v>
      </c>
      <c r="K16" s="17">
        <v>1.2823906992311999E-2</v>
      </c>
      <c r="L16" s="17">
        <v>2.0786560465281701E-2</v>
      </c>
      <c r="M16" s="17">
        <v>4.0084730587803201E-2</v>
      </c>
      <c r="N16" s="17">
        <v>0</v>
      </c>
      <c r="O16" s="17">
        <v>1.44442841028479E-2</v>
      </c>
      <c r="P16" s="17">
        <v>6.1168333757691699E-2</v>
      </c>
      <c r="Q16" s="17">
        <v>6.17033859765884E-3</v>
      </c>
      <c r="R16" s="17">
        <v>0</v>
      </c>
      <c r="S16" s="17">
        <v>4.5227042944504997E-2</v>
      </c>
      <c r="T16" s="17"/>
      <c r="U16" s="17">
        <v>1.4935036400563101E-2</v>
      </c>
      <c r="V16" s="17">
        <v>0.148074951271399</v>
      </c>
      <c r="W16" s="17">
        <v>0.121071179401636</v>
      </c>
      <c r="X16" s="17">
        <v>5.9329335545015002E-2</v>
      </c>
      <c r="Y16" s="17"/>
      <c r="Z16" s="17">
        <v>0</v>
      </c>
      <c r="AA16" s="17">
        <v>0</v>
      </c>
      <c r="AB16" s="17">
        <v>0</v>
      </c>
      <c r="AC16" s="17">
        <v>0</v>
      </c>
      <c r="AD16" s="17">
        <v>0</v>
      </c>
      <c r="AE16" s="17">
        <v>1</v>
      </c>
      <c r="AF16" s="17">
        <v>0</v>
      </c>
      <c r="AG16" s="17">
        <v>0</v>
      </c>
      <c r="AH16" s="17">
        <v>0</v>
      </c>
      <c r="AI16" s="17">
        <v>0</v>
      </c>
      <c r="AJ16" s="17"/>
      <c r="AK16" s="17">
        <v>1.7727867761017601E-2</v>
      </c>
      <c r="AL16" s="17">
        <v>5.6163309521393603E-2</v>
      </c>
      <c r="AM16" s="17">
        <v>5.9781734985846997E-2</v>
      </c>
      <c r="AN16" s="17">
        <v>1.19037027498429E-2</v>
      </c>
      <c r="AO16" s="17">
        <v>5.0866237068672597E-2</v>
      </c>
      <c r="AP16" s="17">
        <v>0.106170999631437</v>
      </c>
      <c r="AQ16" s="17">
        <v>6.67616039809317E-2</v>
      </c>
      <c r="AR16" s="17"/>
      <c r="AS16" s="17">
        <v>2.2061073801473E-2</v>
      </c>
      <c r="AT16" s="17">
        <v>4.1732670032327703E-2</v>
      </c>
      <c r="AU16" s="17"/>
      <c r="AV16" s="17">
        <v>2.52858149152362E-2</v>
      </c>
      <c r="AW16" s="17">
        <v>4.7669729008250103E-2</v>
      </c>
      <c r="AX16" s="17">
        <v>4.0297210640316897E-3</v>
      </c>
      <c r="AY16" s="17"/>
      <c r="AZ16" s="17">
        <v>3.8098811466926001E-2</v>
      </c>
      <c r="BA16" s="17">
        <v>3.6313042241234703E-2</v>
      </c>
      <c r="BB16" s="17"/>
      <c r="BC16" s="17">
        <v>1.3401444549336099E-2</v>
      </c>
      <c r="BD16" s="17">
        <v>5.0564664330265401E-2</v>
      </c>
      <c r="BE16" s="17"/>
      <c r="BF16" s="17">
        <v>3.6302945987903998E-2</v>
      </c>
      <c r="BG16" s="17">
        <v>5.9329335545015002E-2</v>
      </c>
      <c r="BH16" s="17"/>
      <c r="BI16" s="17">
        <v>3.95993123470888E-2</v>
      </c>
      <c r="BJ16" s="17">
        <v>3.5644334790756099E-2</v>
      </c>
      <c r="BK16" s="17"/>
      <c r="BL16" s="17">
        <v>1.4261749714048901E-2</v>
      </c>
      <c r="BM16" s="17">
        <v>5.4830895715260099E-2</v>
      </c>
      <c r="BN16" s="17">
        <v>6.3977766086076998E-2</v>
      </c>
      <c r="BO16" s="17">
        <v>1.28884919351985E-2</v>
      </c>
    </row>
    <row r="17" spans="2:67" x14ac:dyDescent="0.35">
      <c r="B17" s="18" t="s">
        <v>152</v>
      </c>
      <c r="C17" s="17">
        <v>2.1216968455030599E-2</v>
      </c>
      <c r="D17" s="17">
        <v>6.7708950087990499E-3</v>
      </c>
      <c r="E17" s="17">
        <v>1.9946574275895499E-2</v>
      </c>
      <c r="F17" s="17">
        <v>0.13362496391176101</v>
      </c>
      <c r="G17" s="17">
        <v>0</v>
      </c>
      <c r="H17" s="17">
        <v>0</v>
      </c>
      <c r="I17" s="17">
        <v>1.0874050090924899E-2</v>
      </c>
      <c r="J17" s="17">
        <v>3.7153121101547899E-2</v>
      </c>
      <c r="K17" s="17">
        <v>0</v>
      </c>
      <c r="L17" s="17">
        <v>4.2105535287388897E-2</v>
      </c>
      <c r="M17" s="17">
        <v>1.02301959038264E-2</v>
      </c>
      <c r="N17" s="17">
        <v>1.6149840694310399E-2</v>
      </c>
      <c r="O17" s="17">
        <v>9.9571301771683805E-4</v>
      </c>
      <c r="P17" s="17">
        <v>6.01026378294095E-4</v>
      </c>
      <c r="Q17" s="17">
        <v>3.3935531488279401E-3</v>
      </c>
      <c r="R17" s="17">
        <v>3.56288933034842E-4</v>
      </c>
      <c r="S17" s="17">
        <v>3.0891427157303801E-4</v>
      </c>
      <c r="T17" s="17"/>
      <c r="U17" s="17">
        <v>7.32031788733463E-3</v>
      </c>
      <c r="V17" s="17">
        <v>8.0010519790082502E-2</v>
      </c>
      <c r="W17" s="17">
        <v>0.15751268480476899</v>
      </c>
      <c r="X17" s="17">
        <v>7.5271282843318105E-2</v>
      </c>
      <c r="Y17" s="17"/>
      <c r="Z17" s="17">
        <v>0</v>
      </c>
      <c r="AA17" s="17">
        <v>0</v>
      </c>
      <c r="AB17" s="17">
        <v>0</v>
      </c>
      <c r="AC17" s="17">
        <v>0</v>
      </c>
      <c r="AD17" s="17">
        <v>0</v>
      </c>
      <c r="AE17" s="17">
        <v>0</v>
      </c>
      <c r="AF17" s="17">
        <v>1</v>
      </c>
      <c r="AG17" s="17">
        <v>0</v>
      </c>
      <c r="AH17" s="17">
        <v>0</v>
      </c>
      <c r="AI17" s="17">
        <v>0</v>
      </c>
      <c r="AJ17" s="17"/>
      <c r="AK17" s="17">
        <v>9.6216860659321599E-3</v>
      </c>
      <c r="AL17" s="17">
        <v>9.8727667055029597E-3</v>
      </c>
      <c r="AM17" s="17">
        <v>3.7089385768466999E-3</v>
      </c>
      <c r="AN17" s="17">
        <v>1.4926514963919901E-2</v>
      </c>
      <c r="AO17" s="17">
        <v>4.6312622907050002E-2</v>
      </c>
      <c r="AP17" s="17">
        <v>7.4140588322931605E-2</v>
      </c>
      <c r="AQ17" s="17">
        <v>4.1122229670930897E-2</v>
      </c>
      <c r="AR17" s="17"/>
      <c r="AS17" s="17">
        <v>3.55641397500834E-2</v>
      </c>
      <c r="AT17" s="17">
        <v>1.5873097367727702E-2</v>
      </c>
      <c r="AU17" s="17"/>
      <c r="AV17" s="17">
        <v>6.0911783553583301E-2</v>
      </c>
      <c r="AW17" s="17">
        <v>2.5403264297685201E-2</v>
      </c>
      <c r="AX17" s="17">
        <v>2.6603555235193501E-2</v>
      </c>
      <c r="AY17" s="17"/>
      <c r="AZ17" s="17">
        <v>0.114962608780294</v>
      </c>
      <c r="BA17" s="17">
        <v>1.6760795207905702E-2</v>
      </c>
      <c r="BB17" s="17"/>
      <c r="BC17" s="17">
        <v>1.7590128899498899E-2</v>
      </c>
      <c r="BD17" s="17">
        <v>2.3452225794046599E-2</v>
      </c>
      <c r="BE17" s="17"/>
      <c r="BF17" s="17">
        <v>2.1002190434138601E-2</v>
      </c>
      <c r="BG17" s="17">
        <v>7.5271282843318105E-2</v>
      </c>
      <c r="BH17" s="17"/>
      <c r="BI17" s="17">
        <v>1.5147165087335801E-2</v>
      </c>
      <c r="BJ17" s="17">
        <v>2.26367652786135E-2</v>
      </c>
      <c r="BK17" s="17"/>
      <c r="BL17" s="17">
        <v>7.7688643435907803E-3</v>
      </c>
      <c r="BM17" s="17">
        <v>2.34842545439773E-2</v>
      </c>
      <c r="BN17" s="17">
        <v>6.2645136593840203E-2</v>
      </c>
      <c r="BO17" s="17">
        <v>1.8580999647315799E-2</v>
      </c>
    </row>
    <row r="18" spans="2:67" x14ac:dyDescent="0.35">
      <c r="B18" s="18" t="s">
        <v>153</v>
      </c>
      <c r="C18" s="17">
        <v>9.3128478102549195E-3</v>
      </c>
      <c r="D18" s="17">
        <v>8.1402054581960707E-3</v>
      </c>
      <c r="E18" s="17">
        <v>1.7076768266195599E-2</v>
      </c>
      <c r="F18" s="17">
        <v>5.8319796641946803E-3</v>
      </c>
      <c r="G18" s="17">
        <v>3.3934038960460201E-3</v>
      </c>
      <c r="H18" s="17">
        <v>2.4377970819849299E-3</v>
      </c>
      <c r="I18" s="17">
        <v>6.2114453501250599E-4</v>
      </c>
      <c r="J18" s="17">
        <v>1.1878555543746101E-3</v>
      </c>
      <c r="K18" s="17">
        <v>0</v>
      </c>
      <c r="L18" s="17">
        <v>2.67870930877416E-2</v>
      </c>
      <c r="M18" s="17">
        <v>5.8144478150232099E-3</v>
      </c>
      <c r="N18" s="17">
        <v>1.4439348675685301E-2</v>
      </c>
      <c r="O18" s="17">
        <v>1.54399971205648E-2</v>
      </c>
      <c r="P18" s="17">
        <v>6.0128574505717699E-3</v>
      </c>
      <c r="Q18" s="17">
        <v>0</v>
      </c>
      <c r="R18" s="17">
        <v>2.58424791073653E-3</v>
      </c>
      <c r="S18" s="17">
        <v>3.0891427157303801E-4</v>
      </c>
      <c r="T18" s="17"/>
      <c r="U18" s="17">
        <v>0</v>
      </c>
      <c r="V18" s="17">
        <v>4.4779154850788601E-2</v>
      </c>
      <c r="W18" s="17">
        <v>0.12204567769376699</v>
      </c>
      <c r="X18" s="17">
        <v>6.9545529513367205E-2</v>
      </c>
      <c r="Y18" s="17"/>
      <c r="Z18" s="17">
        <v>0</v>
      </c>
      <c r="AA18" s="17">
        <v>0</v>
      </c>
      <c r="AB18" s="17">
        <v>0</v>
      </c>
      <c r="AC18" s="17">
        <v>0</v>
      </c>
      <c r="AD18" s="17">
        <v>0</v>
      </c>
      <c r="AE18" s="17">
        <v>0</v>
      </c>
      <c r="AF18" s="17">
        <v>0</v>
      </c>
      <c r="AG18" s="17">
        <v>1</v>
      </c>
      <c r="AH18" s="17">
        <v>0</v>
      </c>
      <c r="AI18" s="17">
        <v>0</v>
      </c>
      <c r="AJ18" s="17"/>
      <c r="AK18" s="17">
        <v>6.4095944833375096E-4</v>
      </c>
      <c r="AL18" s="17">
        <v>7.35837904784726E-3</v>
      </c>
      <c r="AM18" s="17">
        <v>5.0042092588371296E-3</v>
      </c>
      <c r="AN18" s="17">
        <v>1.08823403050497E-2</v>
      </c>
      <c r="AO18" s="17">
        <v>1.8718462253960198E-2</v>
      </c>
      <c r="AP18" s="17">
        <v>1.9018029547754101E-2</v>
      </c>
      <c r="AQ18" s="17">
        <v>1.8858983573502901E-2</v>
      </c>
      <c r="AR18" s="17"/>
      <c r="AS18" s="17">
        <v>2.74083589111337E-2</v>
      </c>
      <c r="AT18" s="17">
        <v>2.5728377697184202E-3</v>
      </c>
      <c r="AU18" s="17"/>
      <c r="AV18" s="17">
        <v>2.0533756408983202E-2</v>
      </c>
      <c r="AW18" s="17">
        <v>2.1674274779075901E-2</v>
      </c>
      <c r="AX18" s="17">
        <v>3.9453041132242801E-2</v>
      </c>
      <c r="AY18" s="17"/>
      <c r="AZ18" s="17">
        <v>7.0888445942384097E-3</v>
      </c>
      <c r="BA18" s="17">
        <v>9.4185651918669792E-3</v>
      </c>
      <c r="BB18" s="17"/>
      <c r="BC18" s="17">
        <v>1.3683965016107801E-3</v>
      </c>
      <c r="BD18" s="17">
        <v>1.4209092273293899E-2</v>
      </c>
      <c r="BE18" s="17"/>
      <c r="BF18" s="17">
        <v>9.0735208237672105E-3</v>
      </c>
      <c r="BG18" s="17">
        <v>6.9545529513367205E-2</v>
      </c>
      <c r="BH18" s="17"/>
      <c r="BI18" s="17">
        <v>1.54382324475401E-2</v>
      </c>
      <c r="BJ18" s="17">
        <v>7.8800498884098701E-3</v>
      </c>
      <c r="BK18" s="17"/>
      <c r="BL18" s="17">
        <v>3.9516542191917704E-3</v>
      </c>
      <c r="BM18" s="17">
        <v>1.22774707370495E-2</v>
      </c>
      <c r="BN18" s="17">
        <v>1.8495618142595101E-2</v>
      </c>
      <c r="BO18" s="17">
        <v>1.6667112475818299E-2</v>
      </c>
    </row>
    <row r="19" spans="2:67" x14ac:dyDescent="0.35">
      <c r="B19" s="18" t="s">
        <v>154</v>
      </c>
      <c r="C19" s="17">
        <v>8.1138293127850803E-3</v>
      </c>
      <c r="D19" s="17">
        <v>2.39614562220119E-3</v>
      </c>
      <c r="E19" s="17">
        <v>2.67856883037688E-2</v>
      </c>
      <c r="F19" s="17">
        <v>8.41392132231379E-4</v>
      </c>
      <c r="G19" s="17">
        <v>2.33923426706753E-4</v>
      </c>
      <c r="H19" s="17">
        <v>3.5363837783325698E-2</v>
      </c>
      <c r="I19" s="17">
        <v>2.4853822856912299E-2</v>
      </c>
      <c r="J19" s="17">
        <v>3.2764408044960299E-3</v>
      </c>
      <c r="K19" s="17">
        <v>0</v>
      </c>
      <c r="L19" s="17">
        <v>5.3162806948763904E-3</v>
      </c>
      <c r="M19" s="17">
        <v>4.0770897095172504E-3</v>
      </c>
      <c r="N19" s="17">
        <v>2.0414167894679701E-3</v>
      </c>
      <c r="O19" s="17">
        <v>0</v>
      </c>
      <c r="P19" s="17">
        <v>0</v>
      </c>
      <c r="Q19" s="17">
        <v>9.5638917464867801E-3</v>
      </c>
      <c r="R19" s="17">
        <v>2.58424791073653E-3</v>
      </c>
      <c r="S19" s="17">
        <v>3.0891427157303801E-4</v>
      </c>
      <c r="T19" s="17"/>
      <c r="U19" s="17">
        <v>0</v>
      </c>
      <c r="V19" s="17">
        <v>2.4827530227998999E-2</v>
      </c>
      <c r="W19" s="17">
        <v>0.17765883485900999</v>
      </c>
      <c r="X19" s="17">
        <v>0.17916099064961699</v>
      </c>
      <c r="Y19" s="17"/>
      <c r="Z19" s="17">
        <v>0</v>
      </c>
      <c r="AA19" s="17">
        <v>0</v>
      </c>
      <c r="AB19" s="17">
        <v>0</v>
      </c>
      <c r="AC19" s="17">
        <v>0</v>
      </c>
      <c r="AD19" s="17">
        <v>0</v>
      </c>
      <c r="AE19" s="17">
        <v>0</v>
      </c>
      <c r="AF19" s="17">
        <v>0</v>
      </c>
      <c r="AG19" s="17">
        <v>0</v>
      </c>
      <c r="AH19" s="17">
        <v>1</v>
      </c>
      <c r="AI19" s="17">
        <v>0</v>
      </c>
      <c r="AJ19" s="17"/>
      <c r="AK19" s="17">
        <v>1.3994098059260101E-3</v>
      </c>
      <c r="AL19" s="17">
        <v>5.4491292324222399E-3</v>
      </c>
      <c r="AM19" s="17">
        <v>8.3748274052035908E-3</v>
      </c>
      <c r="AN19" s="17">
        <v>2.9284789108784798E-3</v>
      </c>
      <c r="AO19" s="17">
        <v>4.13324088894561E-2</v>
      </c>
      <c r="AP19" s="17">
        <v>1.1608044694401499E-2</v>
      </c>
      <c r="AQ19" s="17">
        <v>1.8177693977653901E-2</v>
      </c>
      <c r="AR19" s="17"/>
      <c r="AS19" s="17">
        <v>1.26246875423347E-2</v>
      </c>
      <c r="AT19" s="17">
        <v>6.4336761748543898E-3</v>
      </c>
      <c r="AU19" s="17"/>
      <c r="AV19" s="17">
        <v>1.333413383271E-2</v>
      </c>
      <c r="AW19" s="17">
        <v>1.0034885301272899E-2</v>
      </c>
      <c r="AX19" s="17">
        <v>1.51444593730086E-2</v>
      </c>
      <c r="AY19" s="17"/>
      <c r="AZ19" s="17">
        <v>2.4451377763384598E-2</v>
      </c>
      <c r="BA19" s="17">
        <v>7.3372284375169796E-3</v>
      </c>
      <c r="BB19" s="17"/>
      <c r="BC19" s="17">
        <v>6.8538486067112898E-3</v>
      </c>
      <c r="BD19" s="17">
        <v>8.89036797051934E-3</v>
      </c>
      <c r="BE19" s="17"/>
      <c r="BF19" s="17">
        <v>7.4341949263933603E-3</v>
      </c>
      <c r="BG19" s="17">
        <v>0.17916099064961699</v>
      </c>
      <c r="BH19" s="17"/>
      <c r="BI19" s="17">
        <v>1.5553910123487599E-2</v>
      </c>
      <c r="BJ19" s="17">
        <v>6.3735088341255403E-3</v>
      </c>
      <c r="BK19" s="17"/>
      <c r="BL19" s="17">
        <v>9.9031046421112407E-4</v>
      </c>
      <c r="BM19" s="17">
        <v>5.4778313074485101E-3</v>
      </c>
      <c r="BN19" s="17">
        <v>3.7956698851994902E-2</v>
      </c>
      <c r="BO19" s="17">
        <v>2.8606940575281299E-2</v>
      </c>
    </row>
    <row r="20" spans="2:67" x14ac:dyDescent="0.35">
      <c r="B20" s="18" t="s">
        <v>155</v>
      </c>
      <c r="C20" s="17">
        <v>3.5706690748771599E-3</v>
      </c>
      <c r="D20" s="17">
        <v>1.89369104133851E-3</v>
      </c>
      <c r="E20" s="17">
        <v>1.9123353236499699E-3</v>
      </c>
      <c r="F20" s="17">
        <v>6.0114999193804104E-3</v>
      </c>
      <c r="G20" s="17">
        <v>4.3290976028730298E-3</v>
      </c>
      <c r="H20" s="17">
        <v>0</v>
      </c>
      <c r="I20" s="17">
        <v>7.4537344201500797E-3</v>
      </c>
      <c r="J20" s="17">
        <v>4.0952859824476698E-3</v>
      </c>
      <c r="K20" s="17">
        <v>8.8401273744799004E-4</v>
      </c>
      <c r="L20" s="17">
        <v>1.0100147032927401E-2</v>
      </c>
      <c r="M20" s="17">
        <v>3.4507249612074999E-3</v>
      </c>
      <c r="N20" s="17">
        <v>2.0414167894679701E-3</v>
      </c>
      <c r="O20" s="17">
        <v>5.97427810630103E-3</v>
      </c>
      <c r="P20" s="17">
        <v>4.90967892321719E-3</v>
      </c>
      <c r="Q20" s="17">
        <v>2.0558923333234401E-4</v>
      </c>
      <c r="R20" s="17">
        <v>5.3443339955226298E-4</v>
      </c>
      <c r="S20" s="17">
        <v>6.1782854314607603E-4</v>
      </c>
      <c r="T20" s="17"/>
      <c r="U20" s="17">
        <v>0</v>
      </c>
      <c r="V20" s="17">
        <v>0</v>
      </c>
      <c r="W20" s="17">
        <v>7.8907819342254798E-2</v>
      </c>
      <c r="X20" s="17">
        <v>0.468274749861678</v>
      </c>
      <c r="Y20" s="17"/>
      <c r="Z20" s="17">
        <v>0</v>
      </c>
      <c r="AA20" s="17">
        <v>0</v>
      </c>
      <c r="AB20" s="17">
        <v>0</v>
      </c>
      <c r="AC20" s="17">
        <v>0</v>
      </c>
      <c r="AD20" s="17">
        <v>0</v>
      </c>
      <c r="AE20" s="17">
        <v>0</v>
      </c>
      <c r="AF20" s="17">
        <v>0</v>
      </c>
      <c r="AG20" s="17">
        <v>0</v>
      </c>
      <c r="AH20" s="17">
        <v>0</v>
      </c>
      <c r="AI20" s="17">
        <v>1</v>
      </c>
      <c r="AJ20" s="17"/>
      <c r="AK20" s="17">
        <v>4.08711988734048E-4</v>
      </c>
      <c r="AL20" s="17">
        <v>2.7039200886120802E-3</v>
      </c>
      <c r="AM20" s="17">
        <v>2.2968080793227502E-3</v>
      </c>
      <c r="AN20" s="17">
        <v>1.49610079098941E-3</v>
      </c>
      <c r="AO20" s="17">
        <v>7.6775082679155001E-3</v>
      </c>
      <c r="AP20" s="17">
        <v>1.6944857386504399E-2</v>
      </c>
      <c r="AQ20" s="17">
        <v>5.9299073557065804E-3</v>
      </c>
      <c r="AR20" s="17"/>
      <c r="AS20" s="17">
        <v>8.4845859557640905E-3</v>
      </c>
      <c r="AT20" s="17">
        <v>1.7403892374686801E-3</v>
      </c>
      <c r="AU20" s="17"/>
      <c r="AV20" s="17">
        <v>8.2555968762485308E-3</v>
      </c>
      <c r="AW20" s="17">
        <v>1.4892880240414101E-2</v>
      </c>
      <c r="AX20" s="17">
        <v>5.0131802571102497E-3</v>
      </c>
      <c r="AY20" s="17"/>
      <c r="AZ20" s="17">
        <v>2.4631878457898399E-2</v>
      </c>
      <c r="BA20" s="17">
        <v>2.5695302754718701E-3</v>
      </c>
      <c r="BB20" s="17"/>
      <c r="BC20" s="17">
        <v>1.5461095713922601E-3</v>
      </c>
      <c r="BD20" s="17">
        <v>4.8184252601589598E-3</v>
      </c>
      <c r="BE20" s="17"/>
      <c r="BF20" s="17">
        <v>1.7242258464079999E-3</v>
      </c>
      <c r="BG20" s="17">
        <v>0.468274749861678</v>
      </c>
      <c r="BH20" s="17"/>
      <c r="BI20" s="17">
        <v>1.1279152782696001E-2</v>
      </c>
      <c r="BJ20" s="17">
        <v>1.76756607136775E-3</v>
      </c>
      <c r="BK20" s="17"/>
      <c r="BL20" s="17">
        <v>1.1255078934631899E-3</v>
      </c>
      <c r="BM20" s="17">
        <v>1.29178669249234E-3</v>
      </c>
      <c r="BN20" s="17">
        <v>9.2526773027482405E-3</v>
      </c>
      <c r="BO20" s="17">
        <v>6.7963742893909704E-2</v>
      </c>
    </row>
    <row r="21" spans="2:67" x14ac:dyDescent="0.35">
      <c r="B21" s="18" t="s">
        <v>104</v>
      </c>
      <c r="C21" s="19">
        <v>7.7154235120488607E-2</v>
      </c>
      <c r="D21" s="19">
        <v>0.11935682953219599</v>
      </c>
      <c r="E21" s="19">
        <v>4.5058276867117802E-2</v>
      </c>
      <c r="F21" s="19">
        <v>5.8193834691038698E-2</v>
      </c>
      <c r="G21" s="19">
        <v>9.1861715933934801E-2</v>
      </c>
      <c r="H21" s="19">
        <v>0.319107590323573</v>
      </c>
      <c r="I21" s="19">
        <v>1.24228907002501E-3</v>
      </c>
      <c r="J21" s="19">
        <v>0.159600414337916</v>
      </c>
      <c r="K21" s="19">
        <v>0</v>
      </c>
      <c r="L21" s="19">
        <v>9.7792380304244697E-2</v>
      </c>
      <c r="M21" s="19">
        <v>7.5267521623505002E-2</v>
      </c>
      <c r="N21" s="19">
        <v>4.3428354284003601E-2</v>
      </c>
      <c r="O21" s="19">
        <v>0</v>
      </c>
      <c r="P21" s="19">
        <v>0.123219668795212</v>
      </c>
      <c r="Q21" s="19">
        <v>3.28763759841013E-2</v>
      </c>
      <c r="R21" s="19">
        <v>3.56288933034842E-4</v>
      </c>
      <c r="S21" s="19">
        <v>4.79017084111826E-3</v>
      </c>
      <c r="T21" s="19"/>
      <c r="U21" s="19">
        <v>6.7228898291849998E-2</v>
      </c>
      <c r="V21" s="19">
        <v>0.13944856692468899</v>
      </c>
      <c r="W21" s="19">
        <v>5.5178091820621299E-2</v>
      </c>
      <c r="X21" s="19">
        <v>4.0908773795918903E-2</v>
      </c>
      <c r="Y21" s="19"/>
      <c r="Z21" s="19">
        <v>0</v>
      </c>
      <c r="AA21" s="19">
        <v>0</v>
      </c>
      <c r="AB21" s="19">
        <v>0</v>
      </c>
      <c r="AC21" s="19">
        <v>0</v>
      </c>
      <c r="AD21" s="19">
        <v>0</v>
      </c>
      <c r="AE21" s="19">
        <v>0</v>
      </c>
      <c r="AF21" s="19">
        <v>0</v>
      </c>
      <c r="AG21" s="19">
        <v>0</v>
      </c>
      <c r="AH21" s="19">
        <v>0</v>
      </c>
      <c r="AI21" s="19">
        <v>0</v>
      </c>
      <c r="AJ21" s="19"/>
      <c r="AK21" s="19">
        <v>2.2022166017544802E-2</v>
      </c>
      <c r="AL21" s="19">
        <v>0.127273332723147</v>
      </c>
      <c r="AM21" s="19">
        <v>2.94781568517926E-2</v>
      </c>
      <c r="AN21" s="19">
        <v>4.7946091856849699E-2</v>
      </c>
      <c r="AO21" s="19">
        <v>0.103780391536083</v>
      </c>
      <c r="AP21" s="19">
        <v>4.5090929078685803E-2</v>
      </c>
      <c r="AQ21" s="19">
        <v>3.2931522867670003E-2</v>
      </c>
      <c r="AR21" s="19"/>
      <c r="AS21" s="19">
        <v>5.1419170779543701E-2</v>
      </c>
      <c r="AT21" s="19">
        <v>8.6739739010643899E-2</v>
      </c>
      <c r="AU21" s="19"/>
      <c r="AV21" s="19">
        <v>1.1681011054638099E-2</v>
      </c>
      <c r="AW21" s="19">
        <v>1.11178293509473E-2</v>
      </c>
      <c r="AX21" s="19">
        <v>0.107471471648453</v>
      </c>
      <c r="AY21" s="19"/>
      <c r="AZ21" s="19">
        <v>1.8688636456852901E-2</v>
      </c>
      <c r="BA21" s="19">
        <v>7.9933381283852398E-2</v>
      </c>
      <c r="BB21" s="19"/>
      <c r="BC21" s="19">
        <v>0.10545090644235899</v>
      </c>
      <c r="BD21" s="19">
        <v>5.9714714768542801E-2</v>
      </c>
      <c r="BE21" s="19"/>
      <c r="BF21" s="19">
        <v>7.72982519031951E-2</v>
      </c>
      <c r="BG21" s="19">
        <v>4.0908773795918903E-2</v>
      </c>
      <c r="BH21" s="19"/>
      <c r="BI21" s="19">
        <v>7.8157604032116496E-2</v>
      </c>
      <c r="BJ21" s="19">
        <v>7.69195355911442E-2</v>
      </c>
      <c r="BK21" s="19"/>
      <c r="BL21" s="19">
        <v>9.2069482240768594E-2</v>
      </c>
      <c r="BM21" s="19">
        <v>7.96439421404357E-2</v>
      </c>
      <c r="BN21" s="19">
        <v>3.3556892260036802E-2</v>
      </c>
      <c r="BO21" s="19">
        <v>7.0833182061245297E-4</v>
      </c>
    </row>
    <row r="22" spans="2:67" x14ac:dyDescent="0.35">
      <c r="B22" s="16"/>
    </row>
    <row r="23" spans="2:67" x14ac:dyDescent="0.35">
      <c r="B23" t="s">
        <v>86</v>
      </c>
    </row>
    <row r="24" spans="2:67" x14ac:dyDescent="0.35">
      <c r="B24" t="s">
        <v>87</v>
      </c>
    </row>
    <row r="26" spans="2:67" x14ac:dyDescent="0.35">
      <c r="B2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BO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157</v>
      </c>
      <c r="C9" s="17">
        <v>7.4389144380284405E-2</v>
      </c>
      <c r="D9" s="17">
        <v>2.2043061017221699E-2</v>
      </c>
      <c r="E9" s="17">
        <v>4.9358329186730998E-2</v>
      </c>
      <c r="F9" s="17">
        <v>1.5734030520406901E-2</v>
      </c>
      <c r="G9" s="17">
        <v>0.11301922563261201</v>
      </c>
      <c r="H9" s="17">
        <v>0</v>
      </c>
      <c r="I9" s="17">
        <v>0.30010365076024198</v>
      </c>
      <c r="J9" s="17">
        <v>0.15833067426574601</v>
      </c>
      <c r="K9" s="17">
        <v>0</v>
      </c>
      <c r="L9" s="17">
        <v>0.14702317998636599</v>
      </c>
      <c r="M9" s="17">
        <v>6.9892760474753304E-2</v>
      </c>
      <c r="N9" s="17">
        <v>1.1030825694762E-4</v>
      </c>
      <c r="O9" s="17">
        <v>0</v>
      </c>
      <c r="P9" s="17">
        <v>9.6794546283623897E-2</v>
      </c>
      <c r="Q9" s="17">
        <v>9.9329666450004794E-2</v>
      </c>
      <c r="R9" s="17">
        <v>8.6069830371343997E-2</v>
      </c>
      <c r="S9" s="17">
        <v>4.0436872103386798E-2</v>
      </c>
      <c r="T9" s="17"/>
      <c r="U9" s="17">
        <v>8.5967439328887105E-2</v>
      </c>
      <c r="V9" s="17">
        <v>1.89157210351515E-2</v>
      </c>
      <c r="W9" s="17">
        <v>6.0050661066217304E-3</v>
      </c>
      <c r="X9" s="17">
        <v>1.4555347920312701E-2</v>
      </c>
      <c r="Y9" s="17"/>
      <c r="Z9" s="17">
        <v>0.127997523848703</v>
      </c>
      <c r="AA9" s="17">
        <v>4.5039822582799503E-2</v>
      </c>
      <c r="AB9" s="17">
        <v>4.2379724723585303E-2</v>
      </c>
      <c r="AC9" s="17">
        <v>9.5369894646922193E-2</v>
      </c>
      <c r="AD9" s="17">
        <v>1.93200269078295E-2</v>
      </c>
      <c r="AE9" s="17">
        <v>3.4663840319936297E-4</v>
      </c>
      <c r="AF9" s="17">
        <v>0</v>
      </c>
      <c r="AG9" s="17">
        <v>0</v>
      </c>
      <c r="AH9" s="17">
        <v>1.84418581050689E-2</v>
      </c>
      <c r="AI9" s="17">
        <v>7.2965359747275303E-3</v>
      </c>
      <c r="AJ9" s="17"/>
      <c r="AK9" s="17">
        <v>0.32970567455038702</v>
      </c>
      <c r="AL9" s="17">
        <v>0</v>
      </c>
      <c r="AM9" s="17">
        <v>0</v>
      </c>
      <c r="AN9" s="17">
        <v>0</v>
      </c>
      <c r="AO9" s="17">
        <v>0</v>
      </c>
      <c r="AP9" s="17">
        <v>0</v>
      </c>
      <c r="AQ9" s="17">
        <v>0</v>
      </c>
      <c r="AR9" s="17"/>
      <c r="AS9" s="17">
        <v>6.0632570821411103E-2</v>
      </c>
      <c r="AT9" s="17">
        <v>7.9513036344058902E-2</v>
      </c>
      <c r="AU9" s="17"/>
      <c r="AV9" s="17">
        <v>8.5799937054182498E-2</v>
      </c>
      <c r="AW9" s="17">
        <v>8.65704030864968E-2</v>
      </c>
      <c r="AX9" s="17">
        <v>0</v>
      </c>
      <c r="AY9" s="17"/>
      <c r="AZ9" s="17">
        <v>8.9899448374234206E-2</v>
      </c>
      <c r="BA9" s="17">
        <v>7.3651866342897193E-2</v>
      </c>
      <c r="BB9" s="17"/>
      <c r="BC9" s="17">
        <v>0.12190788238051301</v>
      </c>
      <c r="BD9" s="17">
        <v>4.5102872895296499E-2</v>
      </c>
      <c r="BE9" s="17"/>
      <c r="BF9" s="17">
        <v>7.4626886446418295E-2</v>
      </c>
      <c r="BG9" s="17">
        <v>1.4555347920312701E-2</v>
      </c>
      <c r="BH9" s="17"/>
      <c r="BI9" s="17">
        <v>6.6703011736332599E-2</v>
      </c>
      <c r="BJ9" s="17">
        <v>7.6187019212869703E-2</v>
      </c>
      <c r="BK9" s="17"/>
      <c r="BL9" s="17">
        <v>0.116243068801466</v>
      </c>
      <c r="BM9" s="17">
        <v>5.51223383834425E-2</v>
      </c>
      <c r="BN9" s="17">
        <v>9.9787385906669303E-4</v>
      </c>
      <c r="BO9" s="17">
        <v>2.2715994175199301E-3</v>
      </c>
    </row>
    <row r="10" spans="2:67" x14ac:dyDescent="0.35">
      <c r="B10" s="18" t="s">
        <v>158</v>
      </c>
      <c r="C10" s="17">
        <v>7.7490894631288304E-2</v>
      </c>
      <c r="D10" s="17">
        <v>0.16629141071643</v>
      </c>
      <c r="E10" s="17">
        <v>5.6776502029133501E-2</v>
      </c>
      <c r="F10" s="17">
        <v>5.8193834691038698E-2</v>
      </c>
      <c r="G10" s="17">
        <v>0</v>
      </c>
      <c r="H10" s="17">
        <v>0</v>
      </c>
      <c r="I10" s="17">
        <v>0</v>
      </c>
      <c r="J10" s="17">
        <v>8.9924961168658502E-2</v>
      </c>
      <c r="K10" s="17">
        <v>0.115717250031608</v>
      </c>
      <c r="L10" s="17">
        <v>7.3359752422425206E-2</v>
      </c>
      <c r="M10" s="17">
        <v>4.6488372505624501E-2</v>
      </c>
      <c r="N10" s="17">
        <v>0</v>
      </c>
      <c r="O10" s="17">
        <v>0</v>
      </c>
      <c r="P10" s="17">
        <v>0.19358909256724799</v>
      </c>
      <c r="Q10" s="17">
        <v>0</v>
      </c>
      <c r="R10" s="17">
        <v>0.17213966074268799</v>
      </c>
      <c r="S10" s="17">
        <v>8.0873744206773596E-2</v>
      </c>
      <c r="T10" s="17"/>
      <c r="U10" s="17">
        <v>8.0235656546332398E-2</v>
      </c>
      <c r="V10" s="17">
        <v>7.2606889328474297E-2</v>
      </c>
      <c r="W10" s="17">
        <v>1.66480393166345E-2</v>
      </c>
      <c r="X10" s="17">
        <v>1.10913846958149E-2</v>
      </c>
      <c r="Y10" s="17"/>
      <c r="Z10" s="17">
        <v>0.106104022723381</v>
      </c>
      <c r="AA10" s="17">
        <v>5.31755806138954E-2</v>
      </c>
      <c r="AB10" s="17">
        <v>8.14322257825041E-2</v>
      </c>
      <c r="AC10" s="17">
        <v>2.9483186122483001E-2</v>
      </c>
      <c r="AD10" s="17">
        <v>0.12262105708962</v>
      </c>
      <c r="AE10" s="17">
        <v>2.8618898703474199E-2</v>
      </c>
      <c r="AF10" s="17">
        <v>3.9975773726459003E-2</v>
      </c>
      <c r="AG10" s="17">
        <v>1.40341851218243E-2</v>
      </c>
      <c r="AH10" s="17">
        <v>1.9089797707719199E-3</v>
      </c>
      <c r="AI10" s="17">
        <v>6.2367358052472502E-3</v>
      </c>
      <c r="AJ10" s="17"/>
      <c r="AK10" s="17">
        <v>0.34345317315806201</v>
      </c>
      <c r="AL10" s="17">
        <v>0</v>
      </c>
      <c r="AM10" s="17">
        <v>0</v>
      </c>
      <c r="AN10" s="17">
        <v>0</v>
      </c>
      <c r="AO10" s="17">
        <v>0</v>
      </c>
      <c r="AP10" s="17">
        <v>0</v>
      </c>
      <c r="AQ10" s="17">
        <v>0</v>
      </c>
      <c r="AR10" s="17"/>
      <c r="AS10" s="17">
        <v>7.2012154813440102E-2</v>
      </c>
      <c r="AT10" s="17">
        <v>7.9531553288339996E-2</v>
      </c>
      <c r="AU10" s="17"/>
      <c r="AV10" s="17">
        <v>6.7313932270170698E-2</v>
      </c>
      <c r="AW10" s="17">
        <v>8.3887825685592804E-2</v>
      </c>
      <c r="AX10" s="17">
        <v>4.6825340010569497E-2</v>
      </c>
      <c r="AY10" s="17"/>
      <c r="AZ10" s="17">
        <v>0</v>
      </c>
      <c r="BA10" s="17">
        <v>8.1174403009423093E-2</v>
      </c>
      <c r="BB10" s="17"/>
      <c r="BC10" s="17">
        <v>4.3881004107122E-2</v>
      </c>
      <c r="BD10" s="17">
        <v>9.8205004893785502E-2</v>
      </c>
      <c r="BE10" s="17"/>
      <c r="BF10" s="17">
        <v>7.7754724734278594E-2</v>
      </c>
      <c r="BG10" s="17">
        <v>1.10913846958149E-2</v>
      </c>
      <c r="BH10" s="17"/>
      <c r="BI10" s="17">
        <v>5.5146018006668802E-2</v>
      </c>
      <c r="BJ10" s="17">
        <v>8.2717618288242006E-2</v>
      </c>
      <c r="BK10" s="17"/>
      <c r="BL10" s="17">
        <v>8.70660085241413E-2</v>
      </c>
      <c r="BM10" s="17">
        <v>7.5859301704307505E-2</v>
      </c>
      <c r="BN10" s="17">
        <v>6.4806998103071306E-2</v>
      </c>
      <c r="BO10" s="17">
        <v>0</v>
      </c>
    </row>
    <row r="11" spans="2:67" x14ac:dyDescent="0.35">
      <c r="B11" s="18" t="s">
        <v>159</v>
      </c>
      <c r="C11" s="17">
        <v>7.3742842613765902E-2</v>
      </c>
      <c r="D11" s="17">
        <v>9.2140303920976399E-2</v>
      </c>
      <c r="E11" s="17">
        <v>9.4945340254597804E-2</v>
      </c>
      <c r="F11" s="17">
        <v>0</v>
      </c>
      <c r="G11" s="17">
        <v>0.20488094156654699</v>
      </c>
      <c r="H11" s="17">
        <v>0.319107590323573</v>
      </c>
      <c r="I11" s="17">
        <v>8.1307807477194599E-2</v>
      </c>
      <c r="J11" s="17">
        <v>5.0526532767261198E-2</v>
      </c>
      <c r="K11" s="17">
        <v>0</v>
      </c>
      <c r="L11" s="17">
        <v>9.3235287463158595E-2</v>
      </c>
      <c r="M11" s="17">
        <v>7.9796293624195894E-2</v>
      </c>
      <c r="N11" s="17">
        <v>1.1030825694762E-4</v>
      </c>
      <c r="O11" s="17">
        <v>0</v>
      </c>
      <c r="P11" s="17">
        <v>9.6994888409721994E-2</v>
      </c>
      <c r="Q11" s="17">
        <v>0</v>
      </c>
      <c r="R11" s="17">
        <v>1.78144466517421E-4</v>
      </c>
      <c r="S11" s="17">
        <v>4.0436872103386798E-2</v>
      </c>
      <c r="T11" s="17"/>
      <c r="U11" s="17">
        <v>6.2942611561019393E-2</v>
      </c>
      <c r="V11" s="17">
        <v>0.14333068435791499</v>
      </c>
      <c r="W11" s="17">
        <v>3.9562924264181697E-2</v>
      </c>
      <c r="X11" s="17">
        <v>2.5861405410452398E-2</v>
      </c>
      <c r="Y11" s="17"/>
      <c r="Z11" s="17">
        <v>6.8655047489877094E-2</v>
      </c>
      <c r="AA11" s="17">
        <v>8.4458538976635397E-2</v>
      </c>
      <c r="AB11" s="17">
        <v>6.0589554889813498E-2</v>
      </c>
      <c r="AC11" s="17">
        <v>0.137512529685132</v>
      </c>
      <c r="AD11" s="17">
        <v>0.12980736272325499</v>
      </c>
      <c r="AE11" s="17">
        <v>8.0937309998671395E-2</v>
      </c>
      <c r="AF11" s="17">
        <v>6.23419792028133E-2</v>
      </c>
      <c r="AG11" s="17">
        <v>1.49437506561954E-3</v>
      </c>
      <c r="AH11" s="17">
        <v>1.8562831714209301E-2</v>
      </c>
      <c r="AI11" s="17">
        <v>1.22923577363005E-2</v>
      </c>
      <c r="AJ11" s="17"/>
      <c r="AK11" s="17">
        <v>0.32684115229155097</v>
      </c>
      <c r="AL11" s="17">
        <v>0</v>
      </c>
      <c r="AM11" s="17">
        <v>0</v>
      </c>
      <c r="AN11" s="17">
        <v>0</v>
      </c>
      <c r="AO11" s="17">
        <v>0</v>
      </c>
      <c r="AP11" s="17">
        <v>0</v>
      </c>
      <c r="AQ11" s="17">
        <v>0</v>
      </c>
      <c r="AR11" s="17"/>
      <c r="AS11" s="17">
        <v>5.9642792595926399E-2</v>
      </c>
      <c r="AT11" s="17">
        <v>7.8994668780073496E-2</v>
      </c>
      <c r="AU11" s="17"/>
      <c r="AV11" s="17">
        <v>0.113395825739229</v>
      </c>
      <c r="AW11" s="17">
        <v>1.1828175148341301E-2</v>
      </c>
      <c r="AX11" s="17">
        <v>5.6140607234711003E-2</v>
      </c>
      <c r="AY11" s="17"/>
      <c r="AZ11" s="17">
        <v>5.3788537425737901E-2</v>
      </c>
      <c r="BA11" s="17">
        <v>7.4691365026491804E-2</v>
      </c>
      <c r="BB11" s="17"/>
      <c r="BC11" s="17">
        <v>7.5458193692939199E-2</v>
      </c>
      <c r="BD11" s="17">
        <v>7.2685654659900401E-2</v>
      </c>
      <c r="BE11" s="17"/>
      <c r="BF11" s="17">
        <v>7.3933093483402601E-2</v>
      </c>
      <c r="BG11" s="17">
        <v>2.5861405410452398E-2</v>
      </c>
      <c r="BH11" s="17"/>
      <c r="BI11" s="17">
        <v>7.9333018880189496E-2</v>
      </c>
      <c r="BJ11" s="17">
        <v>7.2435236085920299E-2</v>
      </c>
      <c r="BK11" s="17"/>
      <c r="BL11" s="17">
        <v>6.5696594820887702E-2</v>
      </c>
      <c r="BM11" s="17">
        <v>9.5017056497469402E-2</v>
      </c>
      <c r="BN11" s="17">
        <v>3.3404068724698401E-2</v>
      </c>
      <c r="BO11" s="17">
        <v>0.133337274294272</v>
      </c>
    </row>
    <row r="12" spans="2:67" x14ac:dyDescent="0.35">
      <c r="B12" s="18" t="s">
        <v>50</v>
      </c>
      <c r="C12" s="17">
        <v>0.11270959941616</v>
      </c>
      <c r="D12" s="17">
        <v>0.118926105786301</v>
      </c>
      <c r="E12" s="17">
        <v>8.1140974908344293E-2</v>
      </c>
      <c r="F12" s="17">
        <v>1.86386063737619E-3</v>
      </c>
      <c r="G12" s="17">
        <v>0.22627237469193101</v>
      </c>
      <c r="H12" s="17">
        <v>0</v>
      </c>
      <c r="I12" s="17">
        <v>0.39228550832836201</v>
      </c>
      <c r="J12" s="17">
        <v>8.1745759536110102E-2</v>
      </c>
      <c r="K12" s="17">
        <v>0.43993134314057603</v>
      </c>
      <c r="L12" s="17">
        <v>0.100146845510167</v>
      </c>
      <c r="M12" s="17">
        <v>6.3590584710687001E-2</v>
      </c>
      <c r="N12" s="17">
        <v>0.25831892760730002</v>
      </c>
      <c r="O12" s="17">
        <v>0.48406214637057698</v>
      </c>
      <c r="P12" s="17">
        <v>2.91310380477274E-2</v>
      </c>
      <c r="Q12" s="17">
        <v>0</v>
      </c>
      <c r="R12" s="17">
        <v>8.6247974837861396E-2</v>
      </c>
      <c r="S12" s="17">
        <v>0.29850154173583099</v>
      </c>
      <c r="T12" s="17"/>
      <c r="U12" s="17">
        <v>0.117936863939684</v>
      </c>
      <c r="V12" s="17">
        <v>8.4174587809637394E-2</v>
      </c>
      <c r="W12" s="17">
        <v>0.10817138423421099</v>
      </c>
      <c r="X12" s="17">
        <v>6.6549619540915303E-2</v>
      </c>
      <c r="Y12" s="17"/>
      <c r="Z12" s="17">
        <v>9.2570548890382395E-2</v>
      </c>
      <c r="AA12" s="17">
        <v>0.13692106812847099</v>
      </c>
      <c r="AB12" s="17">
        <v>6.4708678249530499E-2</v>
      </c>
      <c r="AC12" s="17">
        <v>0.15322447839342501</v>
      </c>
      <c r="AD12" s="17">
        <v>9.7297317304558095E-2</v>
      </c>
      <c r="AE12" s="17">
        <v>0.17393336366308901</v>
      </c>
      <c r="AF12" s="17">
        <v>5.2446492667645998E-2</v>
      </c>
      <c r="AG12" s="17">
        <v>8.9055460986044402E-2</v>
      </c>
      <c r="AH12" s="17">
        <v>7.5694120405693094E-2</v>
      </c>
      <c r="AI12" s="17">
        <v>8.5350320528165796E-2</v>
      </c>
      <c r="AJ12" s="17"/>
      <c r="AK12" s="17">
        <v>0</v>
      </c>
      <c r="AL12" s="17">
        <v>1</v>
      </c>
      <c r="AM12" s="17">
        <v>0</v>
      </c>
      <c r="AN12" s="17">
        <v>0</v>
      </c>
      <c r="AO12" s="17">
        <v>0</v>
      </c>
      <c r="AP12" s="17">
        <v>0</v>
      </c>
      <c r="AQ12" s="17">
        <v>0</v>
      </c>
      <c r="AR12" s="17"/>
      <c r="AS12" s="17">
        <v>9.5049051112057095E-2</v>
      </c>
      <c r="AT12" s="17">
        <v>0.119287599464207</v>
      </c>
      <c r="AU12" s="17"/>
      <c r="AV12" s="17">
        <v>6.7721769549967101E-2</v>
      </c>
      <c r="AW12" s="17">
        <v>0.103460978801782</v>
      </c>
      <c r="AX12" s="17">
        <v>0.12000715643234899</v>
      </c>
      <c r="AY12" s="17"/>
      <c r="AZ12" s="17">
        <v>9.1961752325166804E-2</v>
      </c>
      <c r="BA12" s="17">
        <v>0.11369584262514</v>
      </c>
      <c r="BB12" s="17"/>
      <c r="BC12" s="17">
        <v>7.8627631272370394E-2</v>
      </c>
      <c r="BD12" s="17">
        <v>0.13371465581721401</v>
      </c>
      <c r="BE12" s="17"/>
      <c r="BF12" s="17">
        <v>0.112893010291577</v>
      </c>
      <c r="BG12" s="17">
        <v>6.6549619540915303E-2</v>
      </c>
      <c r="BH12" s="17"/>
      <c r="BI12" s="17">
        <v>7.1831300563504799E-2</v>
      </c>
      <c r="BJ12" s="17">
        <v>0.122271503706729</v>
      </c>
      <c r="BK12" s="17"/>
      <c r="BL12" s="17">
        <v>7.0494886682024305E-2</v>
      </c>
      <c r="BM12" s="17">
        <v>0.17418948986062199</v>
      </c>
      <c r="BN12" s="17">
        <v>6.71596458305352E-2</v>
      </c>
      <c r="BO12" s="17">
        <v>0.216156196458443</v>
      </c>
    </row>
    <row r="13" spans="2:67" x14ac:dyDescent="0.35">
      <c r="B13" s="18" t="s">
        <v>51</v>
      </c>
      <c r="C13" s="17">
        <v>5.7537348567927998E-2</v>
      </c>
      <c r="D13" s="17">
        <v>5.8244131287118903E-2</v>
      </c>
      <c r="E13" s="17">
        <v>1.7907450149626102E-2</v>
      </c>
      <c r="F13" s="17">
        <v>2.4039775206610801E-4</v>
      </c>
      <c r="G13" s="17">
        <v>6.5102394705415997E-2</v>
      </c>
      <c r="H13" s="17">
        <v>2.4377970819849299E-3</v>
      </c>
      <c r="I13" s="17">
        <v>1.8642377506787301E-2</v>
      </c>
      <c r="J13" s="17">
        <v>8.0557903981735499E-2</v>
      </c>
      <c r="K13" s="17">
        <v>0</v>
      </c>
      <c r="L13" s="17">
        <v>7.8827870688059604E-2</v>
      </c>
      <c r="M13" s="17">
        <v>5.1882049353235003E-2</v>
      </c>
      <c r="N13" s="17">
        <v>0.175924593415866</v>
      </c>
      <c r="O13" s="17">
        <v>0</v>
      </c>
      <c r="P13" s="17">
        <v>6.8142259549638998E-3</v>
      </c>
      <c r="Q13" s="17">
        <v>0.156135294371718</v>
      </c>
      <c r="R13" s="17">
        <v>0.25820949111403202</v>
      </c>
      <c r="S13" s="17">
        <v>0</v>
      </c>
      <c r="T13" s="17"/>
      <c r="U13" s="17">
        <v>5.6084532890340898E-2</v>
      </c>
      <c r="V13" s="17">
        <v>5.2183894446591501E-2</v>
      </c>
      <c r="W13" s="17">
        <v>0.14038641937809801</v>
      </c>
      <c r="X13" s="17">
        <v>0.10001987302722</v>
      </c>
      <c r="Y13" s="17"/>
      <c r="Z13" s="17">
        <v>4.8825179082124498E-2</v>
      </c>
      <c r="AA13" s="17">
        <v>6.5129052493942102E-2</v>
      </c>
      <c r="AB13" s="17">
        <v>3.1206387333596701E-2</v>
      </c>
      <c r="AC13" s="17">
        <v>0.16345315297588101</v>
      </c>
      <c r="AD13" s="17">
        <v>5.2022437063002497E-2</v>
      </c>
      <c r="AE13" s="17">
        <v>9.45121533024397E-2</v>
      </c>
      <c r="AF13" s="17">
        <v>1.00581047742693E-2</v>
      </c>
      <c r="AG13" s="17">
        <v>3.0917388354130399E-2</v>
      </c>
      <c r="AH13" s="17">
        <v>5.9388156323445497E-2</v>
      </c>
      <c r="AI13" s="17">
        <v>3.7010499792163601E-2</v>
      </c>
      <c r="AJ13" s="17"/>
      <c r="AK13" s="17">
        <v>0</v>
      </c>
      <c r="AL13" s="17">
        <v>0</v>
      </c>
      <c r="AM13" s="17">
        <v>1</v>
      </c>
      <c r="AN13" s="17">
        <v>0</v>
      </c>
      <c r="AO13" s="17">
        <v>0</v>
      </c>
      <c r="AP13" s="17">
        <v>0</v>
      </c>
      <c r="AQ13" s="17">
        <v>0</v>
      </c>
      <c r="AR13" s="17"/>
      <c r="AS13" s="17">
        <v>8.7872960424710406E-2</v>
      </c>
      <c r="AT13" s="17">
        <v>4.62382850951863E-2</v>
      </c>
      <c r="AU13" s="17"/>
      <c r="AV13" s="17">
        <v>0.119954136612457</v>
      </c>
      <c r="AW13" s="17">
        <v>5.19439347026458E-2</v>
      </c>
      <c r="AX13" s="17">
        <v>9.6762771642335099E-2</v>
      </c>
      <c r="AY13" s="17"/>
      <c r="AZ13" s="17">
        <v>9.1287164489223194E-2</v>
      </c>
      <c r="BA13" s="17">
        <v>5.5933060344155197E-2</v>
      </c>
      <c r="BB13" s="17"/>
      <c r="BC13" s="17">
        <v>3.67883152841307E-2</v>
      </c>
      <c r="BD13" s="17">
        <v>7.0325184427487406E-2</v>
      </c>
      <c r="BE13" s="17"/>
      <c r="BF13" s="17">
        <v>5.7368549599166402E-2</v>
      </c>
      <c r="BG13" s="17">
        <v>0.10001987302722</v>
      </c>
      <c r="BH13" s="17"/>
      <c r="BI13" s="17">
        <v>0.110328071561639</v>
      </c>
      <c r="BJ13" s="17">
        <v>4.5188991252098902E-2</v>
      </c>
      <c r="BK13" s="17"/>
      <c r="BL13" s="17">
        <v>4.9024876671257399E-2</v>
      </c>
      <c r="BM13" s="17">
        <v>4.1191814900365699E-2</v>
      </c>
      <c r="BN13" s="17">
        <v>0.115220750816397</v>
      </c>
      <c r="BO13" s="17">
        <v>0.170656181988393</v>
      </c>
    </row>
    <row r="14" spans="2:67" x14ac:dyDescent="0.35">
      <c r="B14" s="18" t="s">
        <v>52</v>
      </c>
      <c r="C14" s="17">
        <v>0.31654339389972103</v>
      </c>
      <c r="D14" s="17">
        <v>0.27819539420350098</v>
      </c>
      <c r="E14" s="17">
        <v>0.34218659915646299</v>
      </c>
      <c r="F14" s="17">
        <v>0.50387318673846304</v>
      </c>
      <c r="G14" s="17">
        <v>6.5570241558829595E-2</v>
      </c>
      <c r="H14" s="17">
        <v>0.319107590323573</v>
      </c>
      <c r="I14" s="17">
        <v>8.2550096547219606E-2</v>
      </c>
      <c r="J14" s="17">
        <v>0.256898162386207</v>
      </c>
      <c r="K14" s="17">
        <v>0.42887546162315998</v>
      </c>
      <c r="L14" s="17">
        <v>0.19133134290891901</v>
      </c>
      <c r="M14" s="17">
        <v>0.46351769602496701</v>
      </c>
      <c r="N14" s="17">
        <v>0.23424078154096201</v>
      </c>
      <c r="O14" s="17">
        <v>9.9571301771683805E-4</v>
      </c>
      <c r="P14" s="17">
        <v>0.39649798449950002</v>
      </c>
      <c r="Q14" s="17">
        <v>0.40626578984650902</v>
      </c>
      <c r="R14" s="17">
        <v>8.6069830371343997E-2</v>
      </c>
      <c r="S14" s="17">
        <v>0.19030547151444799</v>
      </c>
      <c r="T14" s="17"/>
      <c r="U14" s="17">
        <v>0.34189924535697502</v>
      </c>
      <c r="V14" s="17">
        <v>0.19337416390020801</v>
      </c>
      <c r="W14" s="17">
        <v>0.184414058940122</v>
      </c>
      <c r="X14" s="17">
        <v>0.14925326325993599</v>
      </c>
      <c r="Y14" s="17"/>
      <c r="Z14" s="17">
        <v>0.36105555441602</v>
      </c>
      <c r="AA14" s="17">
        <v>0.31329775506766899</v>
      </c>
      <c r="AB14" s="17">
        <v>0.46383595636362601</v>
      </c>
      <c r="AC14" s="17">
        <v>0.20446495642144399</v>
      </c>
      <c r="AD14" s="17">
        <v>0.23979520118153899</v>
      </c>
      <c r="AE14" s="17">
        <v>0.103534389265209</v>
      </c>
      <c r="AF14" s="17">
        <v>0.22269391198787999</v>
      </c>
      <c r="AG14" s="17">
        <v>0.36989039270447199</v>
      </c>
      <c r="AH14" s="17">
        <v>0.114248231960286</v>
      </c>
      <c r="AI14" s="17">
        <v>0.132630835304204</v>
      </c>
      <c r="AJ14" s="17"/>
      <c r="AK14" s="17">
        <v>0</v>
      </c>
      <c r="AL14" s="17">
        <v>0</v>
      </c>
      <c r="AM14" s="17">
        <v>0</v>
      </c>
      <c r="AN14" s="17">
        <v>1</v>
      </c>
      <c r="AO14" s="17">
        <v>0</v>
      </c>
      <c r="AP14" s="17">
        <v>0</v>
      </c>
      <c r="AQ14" s="17">
        <v>0</v>
      </c>
      <c r="AR14" s="17"/>
      <c r="AS14" s="17">
        <v>0.23393039066649801</v>
      </c>
      <c r="AT14" s="17">
        <v>0.34731414517426101</v>
      </c>
      <c r="AU14" s="17"/>
      <c r="AV14" s="17">
        <v>0.20388266333029501</v>
      </c>
      <c r="AW14" s="17">
        <v>0.24781299977584201</v>
      </c>
      <c r="AX14" s="17">
        <v>0.24344203583931601</v>
      </c>
      <c r="AY14" s="17"/>
      <c r="AZ14" s="17">
        <v>0.15218459305266599</v>
      </c>
      <c r="BA14" s="17">
        <v>0.32435614432441301</v>
      </c>
      <c r="BB14" s="17"/>
      <c r="BC14" s="17">
        <v>0.26240486305296901</v>
      </c>
      <c r="BD14" s="17">
        <v>0.34990950964481399</v>
      </c>
      <c r="BE14" s="17"/>
      <c r="BF14" s="17">
        <v>0.31720810019708501</v>
      </c>
      <c r="BG14" s="17">
        <v>0.14925326325993599</v>
      </c>
      <c r="BH14" s="17"/>
      <c r="BI14" s="17">
        <v>0.248008756820634</v>
      </c>
      <c r="BJ14" s="17">
        <v>0.33257443380921597</v>
      </c>
      <c r="BK14" s="17"/>
      <c r="BL14" s="17">
        <v>0.41811964370111399</v>
      </c>
      <c r="BM14" s="17">
        <v>0.23047620747113901</v>
      </c>
      <c r="BN14" s="17">
        <v>0.21773336165754001</v>
      </c>
      <c r="BO14" s="17">
        <v>0.28380911698628503</v>
      </c>
    </row>
    <row r="15" spans="2:67" x14ac:dyDescent="0.35">
      <c r="B15" s="18" t="s">
        <v>53</v>
      </c>
      <c r="C15" s="17">
        <v>7.90204332373248E-2</v>
      </c>
      <c r="D15" s="17">
        <v>3.09819816828182E-2</v>
      </c>
      <c r="E15" s="17">
        <v>0.12137377381091199</v>
      </c>
      <c r="F15" s="17">
        <v>0.35114706765964099</v>
      </c>
      <c r="G15" s="17">
        <v>3.4013975874024299E-2</v>
      </c>
      <c r="H15" s="17">
        <v>3.7801634865310602E-2</v>
      </c>
      <c r="I15" s="17">
        <v>3.1379861202749701E-2</v>
      </c>
      <c r="J15" s="17">
        <v>4.9550965539581403E-2</v>
      </c>
      <c r="K15" s="17">
        <v>1.7680254748959801E-3</v>
      </c>
      <c r="L15" s="17">
        <v>4.9776281188187298E-2</v>
      </c>
      <c r="M15" s="17">
        <v>7.9173277470146297E-2</v>
      </c>
      <c r="N15" s="17">
        <v>1.71049201862511E-3</v>
      </c>
      <c r="O15" s="17">
        <v>1.54399971205648E-2</v>
      </c>
      <c r="P15" s="17">
        <v>3.5072840405309599E-3</v>
      </c>
      <c r="Q15" s="17">
        <v>9.9740844916669499E-2</v>
      </c>
      <c r="R15" s="17">
        <v>0.13288618919946499</v>
      </c>
      <c r="S15" s="17">
        <v>4.5535957216078102E-2</v>
      </c>
      <c r="T15" s="17"/>
      <c r="U15" s="17">
        <v>6.46480433399646E-2</v>
      </c>
      <c r="V15" s="17">
        <v>0.139815195331775</v>
      </c>
      <c r="W15" s="17">
        <v>0.20946604732285401</v>
      </c>
      <c r="X15" s="17">
        <v>0.193172498335173</v>
      </c>
      <c r="Y15" s="17"/>
      <c r="Z15" s="17">
        <v>3.5457938228483803E-2</v>
      </c>
      <c r="AA15" s="17">
        <v>7.5391921383571994E-2</v>
      </c>
      <c r="AB15" s="17">
        <v>0.10854920386643301</v>
      </c>
      <c r="AC15" s="17">
        <v>3.8054742580387997E-2</v>
      </c>
      <c r="AD15" s="17">
        <v>0.27357248479934698</v>
      </c>
      <c r="AE15" s="17">
        <v>0.110443030645459</v>
      </c>
      <c r="AF15" s="17">
        <v>0.17248663654416899</v>
      </c>
      <c r="AG15" s="17">
        <v>0.15882800051942</v>
      </c>
      <c r="AH15" s="17">
        <v>0.402535563823191</v>
      </c>
      <c r="AI15" s="17">
        <v>0.169906540424695</v>
      </c>
      <c r="AJ15" s="17"/>
      <c r="AK15" s="17">
        <v>0</v>
      </c>
      <c r="AL15" s="17">
        <v>0</v>
      </c>
      <c r="AM15" s="17">
        <v>0</v>
      </c>
      <c r="AN15" s="17">
        <v>0</v>
      </c>
      <c r="AO15" s="17">
        <v>1</v>
      </c>
      <c r="AP15" s="17">
        <v>0</v>
      </c>
      <c r="AQ15" s="17">
        <v>0</v>
      </c>
      <c r="AR15" s="17"/>
      <c r="AS15" s="17">
        <v>0.14751606423814401</v>
      </c>
      <c r="AT15" s="17">
        <v>5.3507960110440698E-2</v>
      </c>
      <c r="AU15" s="17"/>
      <c r="AV15" s="17">
        <v>0.18170918101502301</v>
      </c>
      <c r="AW15" s="17">
        <v>0.158279995203082</v>
      </c>
      <c r="AX15" s="17">
        <v>0.120984189182434</v>
      </c>
      <c r="AY15" s="17"/>
      <c r="AZ15" s="17">
        <v>0.206285267391636</v>
      </c>
      <c r="BA15" s="17">
        <v>7.2970934324196296E-2</v>
      </c>
      <c r="BB15" s="17"/>
      <c r="BC15" s="17">
        <v>9.3603725281585295E-2</v>
      </c>
      <c r="BD15" s="17">
        <v>7.0032605110428497E-2</v>
      </c>
      <c r="BE15" s="17"/>
      <c r="BF15" s="17">
        <v>7.8566864361280506E-2</v>
      </c>
      <c r="BG15" s="17">
        <v>0.193172498335173</v>
      </c>
      <c r="BH15" s="17"/>
      <c r="BI15" s="17">
        <v>4.1206951902673199E-2</v>
      </c>
      <c r="BJ15" s="17">
        <v>8.7865441458396906E-2</v>
      </c>
      <c r="BK15" s="17"/>
      <c r="BL15" s="17">
        <v>4.5805625832612398E-2</v>
      </c>
      <c r="BM15" s="17">
        <v>7.2434451402001193E-2</v>
      </c>
      <c r="BN15" s="17">
        <v>0.22051114178341299</v>
      </c>
      <c r="BO15" s="17">
        <v>6.1301044422564198E-2</v>
      </c>
    </row>
    <row r="16" spans="2:67" x14ac:dyDescent="0.35">
      <c r="B16" s="18" t="s">
        <v>54</v>
      </c>
      <c r="C16" s="17">
        <v>7.5137052602218604E-2</v>
      </c>
      <c r="D16" s="17">
        <v>3.1255725641302697E-2</v>
      </c>
      <c r="E16" s="17">
        <v>6.6888018976948904E-2</v>
      </c>
      <c r="F16" s="17">
        <v>1.8799879918113702E-2</v>
      </c>
      <c r="G16" s="17">
        <v>0.14363979761059001</v>
      </c>
      <c r="H16" s="17">
        <v>0</v>
      </c>
      <c r="I16" s="17">
        <v>8.9382686432357195E-2</v>
      </c>
      <c r="J16" s="17">
        <v>6.1900290686510401E-2</v>
      </c>
      <c r="K16" s="17">
        <v>8.8401273744799004E-4</v>
      </c>
      <c r="L16" s="17">
        <v>0.12579417395805101</v>
      </c>
      <c r="M16" s="17">
        <v>7.4426666809552594E-2</v>
      </c>
      <c r="N16" s="17">
        <v>0.13888972204095701</v>
      </c>
      <c r="O16" s="17">
        <v>1.6435710138281601E-2</v>
      </c>
      <c r="P16" s="17">
        <v>0.123420010921311</v>
      </c>
      <c r="Q16" s="17">
        <v>0.10333998729883</v>
      </c>
      <c r="R16" s="17">
        <v>0.177486301030678</v>
      </c>
      <c r="S16" s="17">
        <v>6.1782854314607603E-4</v>
      </c>
      <c r="T16" s="17"/>
      <c r="U16" s="17">
        <v>6.6055128797660595E-2</v>
      </c>
      <c r="V16" s="17">
        <v>0.110287376665114</v>
      </c>
      <c r="W16" s="17">
        <v>0.16071706052932999</v>
      </c>
      <c r="X16" s="17">
        <v>0.24753879138175799</v>
      </c>
      <c r="Y16" s="17"/>
      <c r="Z16" s="17">
        <v>5.08534715927835E-2</v>
      </c>
      <c r="AA16" s="17">
        <v>6.6205071732999499E-2</v>
      </c>
      <c r="AB16" s="17">
        <v>0.106444044726139</v>
      </c>
      <c r="AC16" s="17">
        <v>0.107098837270366</v>
      </c>
      <c r="AD16" s="17">
        <v>2.4730951869972099E-2</v>
      </c>
      <c r="AE16" s="17">
        <v>0.21919435201664</v>
      </c>
      <c r="AF16" s="17">
        <v>0.26255896531998302</v>
      </c>
      <c r="AG16" s="17">
        <v>0.153439497308937</v>
      </c>
      <c r="AH16" s="17">
        <v>0.107494776040928</v>
      </c>
      <c r="AI16" s="17">
        <v>0.356568086845369</v>
      </c>
      <c r="AJ16" s="17"/>
      <c r="AK16" s="17">
        <v>0</v>
      </c>
      <c r="AL16" s="17">
        <v>0</v>
      </c>
      <c r="AM16" s="17">
        <v>0</v>
      </c>
      <c r="AN16" s="17">
        <v>0</v>
      </c>
      <c r="AO16" s="17">
        <v>0</v>
      </c>
      <c r="AP16" s="17">
        <v>1</v>
      </c>
      <c r="AQ16" s="17">
        <v>0</v>
      </c>
      <c r="AR16" s="17"/>
      <c r="AS16" s="17">
        <v>0.112323148303471</v>
      </c>
      <c r="AT16" s="17">
        <v>6.1286398868397297E-2</v>
      </c>
      <c r="AU16" s="17"/>
      <c r="AV16" s="17">
        <v>0.100938220967021</v>
      </c>
      <c r="AW16" s="17">
        <v>0.13321732569606201</v>
      </c>
      <c r="AX16" s="17">
        <v>0.118196984572307</v>
      </c>
      <c r="AY16" s="17"/>
      <c r="AZ16" s="17">
        <v>0.21845064963008001</v>
      </c>
      <c r="BA16" s="17">
        <v>6.8324680156855E-2</v>
      </c>
      <c r="BB16" s="17"/>
      <c r="BC16" s="17">
        <v>5.6031026023179199E-2</v>
      </c>
      <c r="BD16" s="17">
        <v>8.6912287066367097E-2</v>
      </c>
      <c r="BE16" s="17"/>
      <c r="BF16" s="17">
        <v>7.4452035972696395E-2</v>
      </c>
      <c r="BG16" s="17">
        <v>0.24753879138175799</v>
      </c>
      <c r="BH16" s="17"/>
      <c r="BI16" s="17">
        <v>0.103222931483479</v>
      </c>
      <c r="BJ16" s="17">
        <v>6.8567442483482094E-2</v>
      </c>
      <c r="BK16" s="17"/>
      <c r="BL16" s="17">
        <v>2.7930770079155402E-2</v>
      </c>
      <c r="BM16" s="17">
        <v>0.11071215308930001</v>
      </c>
      <c r="BN16" s="17">
        <v>0.13336798068467901</v>
      </c>
      <c r="BO16" s="17">
        <v>0.10160148430268701</v>
      </c>
    </row>
    <row r="17" spans="2:67" x14ac:dyDescent="0.35">
      <c r="B17" s="18" t="s">
        <v>160</v>
      </c>
      <c r="C17" s="17">
        <v>4.5761424250643799E-2</v>
      </c>
      <c r="D17" s="17">
        <v>9.4988763070766605E-2</v>
      </c>
      <c r="E17" s="17">
        <v>5.7858806981465401E-2</v>
      </c>
      <c r="F17" s="17">
        <v>4.9546747702729203E-2</v>
      </c>
      <c r="G17" s="17">
        <v>3.44818227274378E-2</v>
      </c>
      <c r="H17" s="17">
        <v>2.4377970819849299E-3</v>
      </c>
      <c r="I17" s="17">
        <v>1.8634336050375199E-3</v>
      </c>
      <c r="J17" s="17">
        <v>2.4565355338549203E-4</v>
      </c>
      <c r="K17" s="17">
        <v>1.2823906992311999E-2</v>
      </c>
      <c r="L17" s="17">
        <v>7.4118940276215503E-2</v>
      </c>
      <c r="M17" s="17">
        <v>2.7496384031038899E-2</v>
      </c>
      <c r="N17" s="17">
        <v>0.122739881346646</v>
      </c>
      <c r="O17" s="17">
        <v>9.9571301771683805E-4</v>
      </c>
      <c r="P17" s="17">
        <v>2.6625464637686599E-2</v>
      </c>
      <c r="Q17" s="17">
        <v>2.9823746821632498E-3</v>
      </c>
      <c r="R17" s="17">
        <v>1.78144466517421E-4</v>
      </c>
      <c r="S17" s="17">
        <v>3.0891427157303801E-4</v>
      </c>
      <c r="T17" s="17"/>
      <c r="U17" s="17">
        <v>4.19271919689546E-2</v>
      </c>
      <c r="V17" s="17">
        <v>6.3358986362192393E-2</v>
      </c>
      <c r="W17" s="17">
        <v>6.5857254907974602E-2</v>
      </c>
      <c r="X17" s="17">
        <v>0.10742793453423</v>
      </c>
      <c r="Y17" s="17"/>
      <c r="Z17" s="17">
        <v>2.9623134736438E-2</v>
      </c>
      <c r="AA17" s="17">
        <v>7.8547739470675698E-2</v>
      </c>
      <c r="AB17" s="17">
        <v>4.0761619155277998E-2</v>
      </c>
      <c r="AC17" s="17">
        <v>1.7858527222511201E-4</v>
      </c>
      <c r="AD17" s="17">
        <v>3.6869742920729698E-2</v>
      </c>
      <c r="AE17" s="17">
        <v>0.13259635128038999</v>
      </c>
      <c r="AF17" s="17">
        <v>6.4562426365757902E-2</v>
      </c>
      <c r="AG17" s="17">
        <v>2.0713518590696599E-3</v>
      </c>
      <c r="AH17" s="17">
        <v>0.19803927416482001</v>
      </c>
      <c r="AI17" s="17">
        <v>0.11096855712141999</v>
      </c>
      <c r="AJ17" s="17"/>
      <c r="AK17" s="17">
        <v>0</v>
      </c>
      <c r="AL17" s="17">
        <v>0</v>
      </c>
      <c r="AM17" s="17">
        <v>0</v>
      </c>
      <c r="AN17" s="17">
        <v>0</v>
      </c>
      <c r="AO17" s="17">
        <v>0</v>
      </c>
      <c r="AP17" s="17">
        <v>0</v>
      </c>
      <c r="AQ17" s="17">
        <v>0.50821992945112804</v>
      </c>
      <c r="AR17" s="17"/>
      <c r="AS17" s="17">
        <v>5.3257395263590898E-2</v>
      </c>
      <c r="AT17" s="17">
        <v>4.2969410274957903E-2</v>
      </c>
      <c r="AU17" s="17"/>
      <c r="AV17" s="17">
        <v>5.7434190920763302E-2</v>
      </c>
      <c r="AW17" s="17">
        <v>2.19238870093636E-2</v>
      </c>
      <c r="AX17" s="17">
        <v>7.7005301357212397E-2</v>
      </c>
      <c r="AY17" s="17"/>
      <c r="AZ17" s="17">
        <v>4.68345462725746E-2</v>
      </c>
      <c r="BA17" s="17">
        <v>4.5710413690276001E-2</v>
      </c>
      <c r="BB17" s="17"/>
      <c r="BC17" s="17">
        <v>6.9590898512133598E-2</v>
      </c>
      <c r="BD17" s="17">
        <v>3.1075081937361901E-2</v>
      </c>
      <c r="BE17" s="17"/>
      <c r="BF17" s="17">
        <v>4.5516400126595503E-2</v>
      </c>
      <c r="BG17" s="17">
        <v>0.10742793453423</v>
      </c>
      <c r="BH17" s="17"/>
      <c r="BI17" s="17">
        <v>7.6040476125825499E-2</v>
      </c>
      <c r="BJ17" s="17">
        <v>3.86788057423917E-2</v>
      </c>
      <c r="BK17" s="17"/>
      <c r="BL17" s="17">
        <v>3.8242032048085899E-2</v>
      </c>
      <c r="BM17" s="17">
        <v>4.2896856173280401E-2</v>
      </c>
      <c r="BN17" s="17">
        <v>8.6077008965938298E-2</v>
      </c>
      <c r="BO17" s="17">
        <v>2.3357741660895302E-2</v>
      </c>
    </row>
    <row r="18" spans="2:67" x14ac:dyDescent="0.35">
      <c r="B18" s="18" t="s">
        <v>161</v>
      </c>
      <c r="C18" s="17">
        <v>3.6342204574710803E-2</v>
      </c>
      <c r="D18" s="17">
        <v>3.4078668606180501E-2</v>
      </c>
      <c r="E18" s="17">
        <v>7.9580260369043601E-2</v>
      </c>
      <c r="F18" s="17">
        <v>3.6059662809916201E-4</v>
      </c>
      <c r="G18" s="17">
        <v>0</v>
      </c>
      <c r="H18" s="17">
        <v>0</v>
      </c>
      <c r="I18" s="17">
        <v>1.24228907002501E-3</v>
      </c>
      <c r="J18" s="17">
        <v>1.1878555543746101E-3</v>
      </c>
      <c r="K18" s="17">
        <v>0</v>
      </c>
      <c r="L18" s="17">
        <v>4.1953697716630801E-2</v>
      </c>
      <c r="M18" s="17">
        <v>1.6966924000055901E-2</v>
      </c>
      <c r="N18" s="17">
        <v>6.7844677258800806E-2</v>
      </c>
      <c r="O18" s="17">
        <v>0.48107500731742597</v>
      </c>
      <c r="P18" s="17">
        <v>0</v>
      </c>
      <c r="Q18" s="17">
        <v>9.9329666450004794E-2</v>
      </c>
      <c r="R18" s="17">
        <v>0</v>
      </c>
      <c r="S18" s="17">
        <v>0</v>
      </c>
      <c r="T18" s="17"/>
      <c r="U18" s="17">
        <v>3.49957994008184E-2</v>
      </c>
      <c r="V18" s="17">
        <v>4.7337182658834999E-2</v>
      </c>
      <c r="W18" s="17">
        <v>1.7365058595271099E-2</v>
      </c>
      <c r="X18" s="17">
        <v>2.7770011114633199E-2</v>
      </c>
      <c r="Y18" s="17"/>
      <c r="Z18" s="17">
        <v>3.7173080749113803E-2</v>
      </c>
      <c r="AA18" s="17">
        <v>4.9830706417683099E-2</v>
      </c>
      <c r="AB18" s="17">
        <v>0</v>
      </c>
      <c r="AC18" s="17">
        <v>7.1159636631734594E-2</v>
      </c>
      <c r="AD18" s="17">
        <v>3.9634181401473302E-3</v>
      </c>
      <c r="AE18" s="17">
        <v>3.25784912718141E-2</v>
      </c>
      <c r="AF18" s="17">
        <v>0.109955950366943</v>
      </c>
      <c r="AG18" s="17">
        <v>0.18026934808048301</v>
      </c>
      <c r="AH18" s="17">
        <v>1.37497633878638E-3</v>
      </c>
      <c r="AI18" s="17">
        <v>3.1802275725271702E-2</v>
      </c>
      <c r="AJ18" s="17"/>
      <c r="AK18" s="17">
        <v>0</v>
      </c>
      <c r="AL18" s="17">
        <v>0</v>
      </c>
      <c r="AM18" s="17">
        <v>0</v>
      </c>
      <c r="AN18" s="17">
        <v>0</v>
      </c>
      <c r="AO18" s="17">
        <v>0</v>
      </c>
      <c r="AP18" s="17">
        <v>0</v>
      </c>
      <c r="AQ18" s="17">
        <v>0.40361140299950699</v>
      </c>
      <c r="AR18" s="17"/>
      <c r="AS18" s="17">
        <v>5.8730262678102801E-2</v>
      </c>
      <c r="AT18" s="17">
        <v>2.8003355477619101E-2</v>
      </c>
      <c r="AU18" s="17"/>
      <c r="AV18" s="17">
        <v>1.52441332365004E-3</v>
      </c>
      <c r="AW18" s="17">
        <v>0.10086653520979801</v>
      </c>
      <c r="AX18" s="17">
        <v>7.2332899024500602E-2</v>
      </c>
      <c r="AY18" s="17"/>
      <c r="AZ18" s="17">
        <v>4.87756948488592E-2</v>
      </c>
      <c r="BA18" s="17">
        <v>3.5751182031840502E-2</v>
      </c>
      <c r="BB18" s="17"/>
      <c r="BC18" s="17">
        <v>6.17897738569907E-2</v>
      </c>
      <c r="BD18" s="17">
        <v>2.06586141849514E-2</v>
      </c>
      <c r="BE18" s="17"/>
      <c r="BF18" s="17">
        <v>3.6376265107471203E-2</v>
      </c>
      <c r="BG18" s="17">
        <v>2.7770011114633199E-2</v>
      </c>
      <c r="BH18" s="17"/>
      <c r="BI18" s="17">
        <v>0.12905201222388399</v>
      </c>
      <c r="BJ18" s="17">
        <v>1.4656314202075599E-2</v>
      </c>
      <c r="BK18" s="17"/>
      <c r="BL18" s="17">
        <v>1.10572026693345E-2</v>
      </c>
      <c r="BM18" s="17">
        <v>6.35464609228438E-2</v>
      </c>
      <c r="BN18" s="17">
        <v>4.99182269442374E-2</v>
      </c>
      <c r="BO18" s="17">
        <v>5.99476914999482E-3</v>
      </c>
    </row>
    <row r="19" spans="2:67" x14ac:dyDescent="0.35">
      <c r="B19" s="18" t="s">
        <v>162</v>
      </c>
      <c r="C19" s="17">
        <v>7.9389326697556703E-3</v>
      </c>
      <c r="D19" s="17">
        <v>9.1247986161509199E-5</v>
      </c>
      <c r="E19" s="17">
        <v>2.4414797492991001E-2</v>
      </c>
      <c r="F19" s="17">
        <v>0</v>
      </c>
      <c r="G19" s="17">
        <v>0</v>
      </c>
      <c r="H19" s="17">
        <v>0</v>
      </c>
      <c r="I19" s="17">
        <v>0</v>
      </c>
      <c r="J19" s="17">
        <v>0</v>
      </c>
      <c r="K19" s="17">
        <v>0</v>
      </c>
      <c r="L19" s="17">
        <v>1.5183757075805799E-4</v>
      </c>
      <c r="M19" s="17">
        <v>0</v>
      </c>
      <c r="N19" s="17">
        <v>0</v>
      </c>
      <c r="O19" s="17">
        <v>0</v>
      </c>
      <c r="P19" s="17">
        <v>0</v>
      </c>
      <c r="Q19" s="17">
        <v>0</v>
      </c>
      <c r="R19" s="17">
        <v>0</v>
      </c>
      <c r="S19" s="17">
        <v>0.14925077086791599</v>
      </c>
      <c r="T19" s="17"/>
      <c r="U19" s="17">
        <v>9.4930249803557507E-3</v>
      </c>
      <c r="V19" s="17">
        <v>0</v>
      </c>
      <c r="W19" s="17">
        <v>0</v>
      </c>
      <c r="X19" s="17">
        <v>1.08421910275823E-2</v>
      </c>
      <c r="Y19" s="17"/>
      <c r="Z19" s="17">
        <v>1.05973652807973E-2</v>
      </c>
      <c r="AA19" s="17">
        <v>1.6991544139942499E-2</v>
      </c>
      <c r="AB19" s="17">
        <v>0</v>
      </c>
      <c r="AC19" s="17">
        <v>0</v>
      </c>
      <c r="AD19" s="17">
        <v>0</v>
      </c>
      <c r="AE19" s="17">
        <v>0</v>
      </c>
      <c r="AF19" s="17">
        <v>0</v>
      </c>
      <c r="AG19" s="17">
        <v>0</v>
      </c>
      <c r="AH19" s="17">
        <v>2.3112313527993002E-3</v>
      </c>
      <c r="AI19" s="17">
        <v>6.7653007293061798E-3</v>
      </c>
      <c r="AJ19" s="17"/>
      <c r="AK19" s="17">
        <v>0</v>
      </c>
      <c r="AL19" s="17">
        <v>0</v>
      </c>
      <c r="AM19" s="17">
        <v>0</v>
      </c>
      <c r="AN19" s="17">
        <v>0</v>
      </c>
      <c r="AO19" s="17">
        <v>0</v>
      </c>
      <c r="AP19" s="17">
        <v>0</v>
      </c>
      <c r="AQ19" s="17">
        <v>8.8168667549365407E-2</v>
      </c>
      <c r="AR19" s="17"/>
      <c r="AS19" s="17">
        <v>1.5811281342548801E-4</v>
      </c>
      <c r="AT19" s="17">
        <v>1.08370439009286E-2</v>
      </c>
      <c r="AU19" s="17"/>
      <c r="AV19" s="17">
        <v>1.8516553839319699E-4</v>
      </c>
      <c r="AW19" s="17">
        <v>2.0793968099326799E-4</v>
      </c>
      <c r="AX19" s="17">
        <v>1.19080930861348E-4</v>
      </c>
      <c r="AY19" s="17"/>
      <c r="AZ19" s="17">
        <v>5.3234618982294995E-4</v>
      </c>
      <c r="BA19" s="17">
        <v>8.2910027223989397E-3</v>
      </c>
      <c r="BB19" s="17"/>
      <c r="BC19" s="17">
        <v>1.14395753263792E-2</v>
      </c>
      <c r="BD19" s="17">
        <v>5.7814517363749696E-3</v>
      </c>
      <c r="BE19" s="17"/>
      <c r="BF19" s="17">
        <v>7.9273969377555795E-3</v>
      </c>
      <c r="BG19" s="17">
        <v>1.08421910275823E-2</v>
      </c>
      <c r="BH19" s="17"/>
      <c r="BI19" s="17">
        <v>1.12277541469937E-4</v>
      </c>
      <c r="BJ19" s="17">
        <v>9.7696773277394493E-3</v>
      </c>
      <c r="BK19" s="17"/>
      <c r="BL19" s="17">
        <v>7.8248183817955091E-3</v>
      </c>
      <c r="BM19" s="17">
        <v>1.1216812226778901E-2</v>
      </c>
      <c r="BN19" s="17">
        <v>1.62504876779397E-4</v>
      </c>
      <c r="BO19" s="17">
        <v>4.5491438257402601E-4</v>
      </c>
    </row>
    <row r="20" spans="2:67" x14ac:dyDescent="0.35">
      <c r="B20" s="18" t="s">
        <v>83</v>
      </c>
      <c r="C20" s="19">
        <v>4.3386729156198602E-2</v>
      </c>
      <c r="D20" s="19">
        <v>7.2763206081221901E-2</v>
      </c>
      <c r="E20" s="19">
        <v>7.5691466837433602E-3</v>
      </c>
      <c r="F20" s="19">
        <v>2.4039775206610801E-4</v>
      </c>
      <c r="G20" s="19">
        <v>0.11301922563261201</v>
      </c>
      <c r="H20" s="19">
        <v>0.319107590323573</v>
      </c>
      <c r="I20" s="19">
        <v>1.24228907002501E-3</v>
      </c>
      <c r="J20" s="19">
        <v>0.169131240560429</v>
      </c>
      <c r="K20" s="19">
        <v>0</v>
      </c>
      <c r="L20" s="19">
        <v>2.4280790311061399E-2</v>
      </c>
      <c r="M20" s="19">
        <v>2.6768990995743602E-2</v>
      </c>
      <c r="N20" s="19">
        <v>1.1030825694762E-4</v>
      </c>
      <c r="O20" s="19">
        <v>9.9571301771683805E-4</v>
      </c>
      <c r="P20" s="19">
        <v>2.6625464637686599E-2</v>
      </c>
      <c r="Q20" s="19">
        <v>3.28763759841013E-2</v>
      </c>
      <c r="R20" s="19">
        <v>5.3443339955226298E-4</v>
      </c>
      <c r="S20" s="19">
        <v>0.15373202743746101</v>
      </c>
      <c r="T20" s="19"/>
      <c r="U20" s="19">
        <v>3.7814461889007202E-2</v>
      </c>
      <c r="V20" s="19">
        <v>7.4615318104106196E-2</v>
      </c>
      <c r="W20" s="19">
        <v>5.1406686404700801E-2</v>
      </c>
      <c r="X20" s="19">
        <v>4.5917679751973001E-2</v>
      </c>
      <c r="Y20" s="19"/>
      <c r="Z20" s="19">
        <v>3.1087132961895501E-2</v>
      </c>
      <c r="AA20" s="19">
        <v>1.50111989917147E-2</v>
      </c>
      <c r="AB20" s="19">
        <v>9.2604909494461795E-5</v>
      </c>
      <c r="AC20" s="19">
        <v>0</v>
      </c>
      <c r="AD20" s="19">
        <v>0</v>
      </c>
      <c r="AE20" s="19">
        <v>2.3305021449614199E-2</v>
      </c>
      <c r="AF20" s="19">
        <v>2.9197590440805999E-3</v>
      </c>
      <c r="AG20" s="19">
        <v>0</v>
      </c>
      <c r="AH20" s="19">
        <v>0</v>
      </c>
      <c r="AI20" s="19">
        <v>4.3171954013128698E-2</v>
      </c>
      <c r="AJ20" s="19"/>
      <c r="AK20" s="19">
        <v>0</v>
      </c>
      <c r="AL20" s="19">
        <v>0</v>
      </c>
      <c r="AM20" s="19">
        <v>0</v>
      </c>
      <c r="AN20" s="19">
        <v>0</v>
      </c>
      <c r="AO20" s="19">
        <v>0</v>
      </c>
      <c r="AP20" s="19">
        <v>0</v>
      </c>
      <c r="AQ20" s="19">
        <v>0</v>
      </c>
      <c r="AR20" s="19"/>
      <c r="AS20" s="19">
        <v>1.8875096269223599E-2</v>
      </c>
      <c r="AT20" s="19">
        <v>5.2516543221529599E-2</v>
      </c>
      <c r="AU20" s="19"/>
      <c r="AV20" s="19">
        <v>1.4056367884789301E-4</v>
      </c>
      <c r="AW20" s="19">
        <v>0</v>
      </c>
      <c r="AX20" s="19">
        <v>4.81836337734039E-2</v>
      </c>
      <c r="AY20" s="19"/>
      <c r="AZ20" s="19">
        <v>0</v>
      </c>
      <c r="BA20" s="19">
        <v>4.5449105401912999E-2</v>
      </c>
      <c r="BB20" s="19"/>
      <c r="BC20" s="19">
        <v>8.8477111209687098E-2</v>
      </c>
      <c r="BD20" s="19">
        <v>1.55970776260185E-2</v>
      </c>
      <c r="BE20" s="19"/>
      <c r="BF20" s="19">
        <v>4.3376672742273303E-2</v>
      </c>
      <c r="BG20" s="19">
        <v>4.5917679751973001E-2</v>
      </c>
      <c r="BH20" s="19"/>
      <c r="BI20" s="19">
        <v>1.90151731537E-2</v>
      </c>
      <c r="BJ20" s="19">
        <v>4.9087516430838599E-2</v>
      </c>
      <c r="BK20" s="19"/>
      <c r="BL20" s="19">
        <v>6.2494471788126199E-2</v>
      </c>
      <c r="BM20" s="19">
        <v>2.73370573684487E-2</v>
      </c>
      <c r="BN20" s="19">
        <v>1.06404377536447E-2</v>
      </c>
      <c r="BO20" s="19">
        <v>1.0596769363720099E-3</v>
      </c>
    </row>
    <row r="21" spans="2:67" x14ac:dyDescent="0.35">
      <c r="B21" s="16"/>
    </row>
    <row r="22" spans="2:67" x14ac:dyDescent="0.35">
      <c r="B22" t="s">
        <v>86</v>
      </c>
    </row>
    <row r="23" spans="2:67" x14ac:dyDescent="0.35">
      <c r="B23" t="s">
        <v>87</v>
      </c>
    </row>
    <row r="25" spans="2:67" x14ac:dyDescent="0.35">
      <c r="B25"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BO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164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157</v>
      </c>
      <c r="C9" s="17">
        <v>6.5938636018503693E-2</v>
      </c>
      <c r="D9" s="17">
        <v>6.6129183051665097E-2</v>
      </c>
      <c r="E9" s="17">
        <v>9.7306917675502105E-2</v>
      </c>
      <c r="F9" s="17">
        <v>0</v>
      </c>
      <c r="G9" s="17">
        <v>0.11301922563261201</v>
      </c>
      <c r="H9" s="17">
        <v>0</v>
      </c>
      <c r="I9" s="17">
        <v>0.30010365076024198</v>
      </c>
      <c r="J9" s="17">
        <v>0.15833067426574601</v>
      </c>
      <c r="K9" s="17">
        <v>0</v>
      </c>
      <c r="L9" s="17">
        <v>7.3511589993183205E-2</v>
      </c>
      <c r="M9" s="17">
        <v>1.6476285323522199E-2</v>
      </c>
      <c r="N9" s="17">
        <v>1.1030825694762E-4</v>
      </c>
      <c r="O9" s="17">
        <v>0</v>
      </c>
      <c r="P9" s="17">
        <v>9.6794546283623897E-2</v>
      </c>
      <c r="Q9" s="17">
        <v>0</v>
      </c>
      <c r="R9" s="17">
        <v>0</v>
      </c>
      <c r="S9" s="17">
        <v>4.0436872103386798E-2</v>
      </c>
      <c r="T9" s="17"/>
      <c r="U9" s="17">
        <v>7.8047625059652098E-2</v>
      </c>
      <c r="V9" s="17">
        <v>6.7360058194563402E-3</v>
      </c>
      <c r="W9" s="17">
        <v>0</v>
      </c>
      <c r="X9" s="17">
        <v>1.54024438087264E-2</v>
      </c>
      <c r="Y9" s="17"/>
      <c r="Z9" s="17">
        <v>8.5168094253241095E-2</v>
      </c>
      <c r="AA9" s="17">
        <v>0.14355620669349001</v>
      </c>
      <c r="AB9" s="17">
        <v>0</v>
      </c>
      <c r="AC9" s="17">
        <v>0</v>
      </c>
      <c r="AD9" s="17">
        <v>1.93200269078295E-2</v>
      </c>
      <c r="AE9" s="17">
        <v>0</v>
      </c>
      <c r="AF9" s="17">
        <v>0</v>
      </c>
      <c r="AG9" s="17">
        <v>0</v>
      </c>
      <c r="AH9" s="17">
        <v>3.19137875289198E-3</v>
      </c>
      <c r="AI9" s="17">
        <v>9.8197742717474196E-3</v>
      </c>
      <c r="AJ9" s="17"/>
      <c r="AK9" s="17">
        <v>0.21504807010895299</v>
      </c>
      <c r="AL9" s="17">
        <v>6.1737809510656501E-5</v>
      </c>
      <c r="AM9" s="17">
        <v>0</v>
      </c>
      <c r="AN9" s="17">
        <v>5.5006399262563899E-2</v>
      </c>
      <c r="AO9" s="17">
        <v>0</v>
      </c>
      <c r="AP9" s="17">
        <v>0</v>
      </c>
      <c r="AQ9" s="17">
        <v>0</v>
      </c>
      <c r="AR9" s="17"/>
      <c r="AS9" s="17">
        <v>4.6364547972323998E-2</v>
      </c>
      <c r="AT9" s="17">
        <v>7.3229369572815395E-2</v>
      </c>
      <c r="AU9" s="17"/>
      <c r="AV9" s="17">
        <v>0</v>
      </c>
      <c r="AW9" s="17">
        <v>8.6694088528408E-2</v>
      </c>
      <c r="AX9" s="17">
        <v>2.96154504582983E-2</v>
      </c>
      <c r="AY9" s="17"/>
      <c r="AZ9" s="17">
        <v>6.9548580638960494E-2</v>
      </c>
      <c r="BA9" s="17">
        <v>6.5767038293153807E-2</v>
      </c>
      <c r="BB9" s="17"/>
      <c r="BC9" s="17">
        <v>6.7985335929683199E-2</v>
      </c>
      <c r="BD9" s="17">
        <v>6.4677234479455795E-2</v>
      </c>
      <c r="BE9" s="17"/>
      <c r="BF9" s="17">
        <v>6.6139435223323204E-2</v>
      </c>
      <c r="BG9" s="17">
        <v>1.54024438087264E-2</v>
      </c>
      <c r="BH9" s="17"/>
      <c r="BI9" s="17">
        <v>4.8986024347001098E-2</v>
      </c>
      <c r="BJ9" s="17">
        <v>6.9904046880202797E-2</v>
      </c>
      <c r="BK9" s="17"/>
      <c r="BL9" s="17">
        <v>9.5745311864117694E-2</v>
      </c>
      <c r="BM9" s="17">
        <v>5.76618557913397E-2</v>
      </c>
      <c r="BN9" s="17">
        <v>6.8788178385119101E-5</v>
      </c>
      <c r="BO9" s="17">
        <v>2.2715994175199301E-3</v>
      </c>
    </row>
    <row r="10" spans="2:67" x14ac:dyDescent="0.35">
      <c r="B10" s="18" t="s">
        <v>158</v>
      </c>
      <c r="C10" s="17">
        <v>6.9461793701119795E-2</v>
      </c>
      <c r="D10" s="17">
        <v>6.6129183051665097E-2</v>
      </c>
      <c r="E10" s="17">
        <v>4.87792703722017E-2</v>
      </c>
      <c r="F10" s="17">
        <v>3.3211722802157E-2</v>
      </c>
      <c r="G10" s="17">
        <v>0</v>
      </c>
      <c r="H10" s="17">
        <v>0.319107590323573</v>
      </c>
      <c r="I10" s="17">
        <v>0</v>
      </c>
      <c r="J10" s="17">
        <v>5.0444648249465998E-2</v>
      </c>
      <c r="K10" s="17">
        <v>0</v>
      </c>
      <c r="L10" s="17">
        <v>0.14671950484485</v>
      </c>
      <c r="M10" s="17">
        <v>6.6732214743290705E-2</v>
      </c>
      <c r="N10" s="17">
        <v>0</v>
      </c>
      <c r="O10" s="17">
        <v>0</v>
      </c>
      <c r="P10" s="17">
        <v>9.9700803945860797E-2</v>
      </c>
      <c r="Q10" s="17">
        <v>9.9329666450004794E-2</v>
      </c>
      <c r="R10" s="17">
        <v>0.25820949111403202</v>
      </c>
      <c r="S10" s="17">
        <v>8.0873744206773596E-2</v>
      </c>
      <c r="T10" s="17"/>
      <c r="U10" s="17">
        <v>7.0459550218846007E-2</v>
      </c>
      <c r="V10" s="17">
        <v>7.4285664805256807E-2</v>
      </c>
      <c r="W10" s="17">
        <v>1.0539614421303099E-2</v>
      </c>
      <c r="X10" s="17">
        <v>1.01039583609593E-2</v>
      </c>
      <c r="Y10" s="17"/>
      <c r="Z10" s="17">
        <v>0.106933727499889</v>
      </c>
      <c r="AA10" s="17">
        <v>3.8162306419628901E-2</v>
      </c>
      <c r="AB10" s="17">
        <v>8.0303847532896995E-3</v>
      </c>
      <c r="AC10" s="17">
        <v>0.11050101564965401</v>
      </c>
      <c r="AD10" s="17">
        <v>1.93200269078295E-2</v>
      </c>
      <c r="AE10" s="17">
        <v>9.4409455833864897E-2</v>
      </c>
      <c r="AF10" s="17">
        <v>4.4284050810252697E-2</v>
      </c>
      <c r="AG10" s="17">
        <v>0</v>
      </c>
      <c r="AH10" s="17">
        <v>3.8179595415438498E-3</v>
      </c>
      <c r="AI10" s="17">
        <v>2.5232382970198902E-3</v>
      </c>
      <c r="AJ10" s="17"/>
      <c r="AK10" s="17">
        <v>0.29196275292131602</v>
      </c>
      <c r="AL10" s="17">
        <v>1.2242307695722399E-3</v>
      </c>
      <c r="AM10" s="17">
        <v>0</v>
      </c>
      <c r="AN10" s="17">
        <v>8.0055198992975505E-3</v>
      </c>
      <c r="AO10" s="17">
        <v>0</v>
      </c>
      <c r="AP10" s="17">
        <v>0</v>
      </c>
      <c r="AQ10" s="17">
        <v>1.01756219064099E-2</v>
      </c>
      <c r="AR10" s="17"/>
      <c r="AS10" s="17">
        <v>5.37276982347729E-2</v>
      </c>
      <c r="AT10" s="17">
        <v>7.5322250519981801E-2</v>
      </c>
      <c r="AU10" s="17"/>
      <c r="AV10" s="17">
        <v>7.9676373152288094E-2</v>
      </c>
      <c r="AW10" s="17">
        <v>8.5747330950997999E-2</v>
      </c>
      <c r="AX10" s="17">
        <v>1.71519579034922E-2</v>
      </c>
      <c r="AY10" s="17"/>
      <c r="AZ10" s="17">
        <v>2.3454949376517899E-2</v>
      </c>
      <c r="BA10" s="17">
        <v>7.1648716401232604E-2</v>
      </c>
      <c r="BB10" s="17"/>
      <c r="BC10" s="17">
        <v>4.4376978293910699E-2</v>
      </c>
      <c r="BD10" s="17">
        <v>8.49218152648826E-2</v>
      </c>
      <c r="BE10" s="17"/>
      <c r="BF10" s="17">
        <v>6.9697644595596298E-2</v>
      </c>
      <c r="BG10" s="17">
        <v>1.01039583609593E-2</v>
      </c>
      <c r="BH10" s="17"/>
      <c r="BI10" s="17">
        <v>6.8387184156388905E-2</v>
      </c>
      <c r="BJ10" s="17">
        <v>6.9713157233968606E-2</v>
      </c>
      <c r="BK10" s="17"/>
      <c r="BL10" s="17">
        <v>8.6096080406158695E-2</v>
      </c>
      <c r="BM10" s="17">
        <v>5.9958461662123201E-2</v>
      </c>
      <c r="BN10" s="17">
        <v>5.3865288863282602E-2</v>
      </c>
      <c r="BO10" s="17">
        <v>7.8207605917912496E-4</v>
      </c>
    </row>
    <row r="11" spans="2:67" x14ac:dyDescent="0.35">
      <c r="B11" s="18" t="s">
        <v>159</v>
      </c>
      <c r="C11" s="17">
        <v>5.2649194077619102E-2</v>
      </c>
      <c r="D11" s="17">
        <v>4.5501056476921202E-2</v>
      </c>
      <c r="E11" s="17">
        <v>2.7964311544780698E-2</v>
      </c>
      <c r="F11" s="17">
        <v>0</v>
      </c>
      <c r="G11" s="17">
        <v>0.28751351864788699</v>
      </c>
      <c r="H11" s="17">
        <v>0</v>
      </c>
      <c r="I11" s="17">
        <v>0.162615614954389</v>
      </c>
      <c r="J11" s="17">
        <v>0.119874447865338</v>
      </c>
      <c r="K11" s="17">
        <v>0.115717250031608</v>
      </c>
      <c r="L11" s="17">
        <v>2.2026276351640199E-3</v>
      </c>
      <c r="M11" s="17">
        <v>4.3042344011755898E-2</v>
      </c>
      <c r="N11" s="17">
        <v>0</v>
      </c>
      <c r="O11" s="17">
        <v>9.9571301771683805E-4</v>
      </c>
      <c r="P11" s="17">
        <v>9.6794546283623897E-2</v>
      </c>
      <c r="Q11" s="17">
        <v>0</v>
      </c>
      <c r="R11" s="17">
        <v>0</v>
      </c>
      <c r="S11" s="17">
        <v>0.14925077086791599</v>
      </c>
      <c r="T11" s="17"/>
      <c r="U11" s="17">
        <v>4.9049332075260001E-2</v>
      </c>
      <c r="V11" s="17">
        <v>7.3003266154036905E-2</v>
      </c>
      <c r="W11" s="17">
        <v>6.4847477826851394E-2</v>
      </c>
      <c r="X11" s="17">
        <v>9.2341215996094798E-3</v>
      </c>
      <c r="Y11" s="17"/>
      <c r="Z11" s="17">
        <v>5.0834974411478599E-2</v>
      </c>
      <c r="AA11" s="17">
        <v>6.7417415666356201E-2</v>
      </c>
      <c r="AB11" s="17">
        <v>0</v>
      </c>
      <c r="AC11" s="17">
        <v>0.10542857521099</v>
      </c>
      <c r="AD11" s="17">
        <v>0.123837456530942</v>
      </c>
      <c r="AE11" s="17">
        <v>9.3188341046249096E-2</v>
      </c>
      <c r="AF11" s="17">
        <v>0</v>
      </c>
      <c r="AG11" s="17">
        <v>1.5197489088009599E-2</v>
      </c>
      <c r="AH11" s="17">
        <v>3.3073767489404098E-2</v>
      </c>
      <c r="AI11" s="17">
        <v>3.4376482705327899E-3</v>
      </c>
      <c r="AJ11" s="17"/>
      <c r="AK11" s="17">
        <v>0.12967473194200499</v>
      </c>
      <c r="AL11" s="17">
        <v>0.16597511993873501</v>
      </c>
      <c r="AM11" s="17">
        <v>1.54736595563712E-3</v>
      </c>
      <c r="AN11" s="17">
        <v>0</v>
      </c>
      <c r="AO11" s="17">
        <v>0</v>
      </c>
      <c r="AP11" s="17">
        <v>6.1162723423613903E-2</v>
      </c>
      <c r="AQ11" s="17">
        <v>0</v>
      </c>
      <c r="AR11" s="17"/>
      <c r="AS11" s="17">
        <v>4.4405809778053897E-2</v>
      </c>
      <c r="AT11" s="17">
        <v>5.5719596048435599E-2</v>
      </c>
      <c r="AU11" s="17"/>
      <c r="AV11" s="17">
        <v>0.102613349775753</v>
      </c>
      <c r="AW11" s="17">
        <v>0</v>
      </c>
      <c r="AX11" s="17">
        <v>3.3567097622259297E-2</v>
      </c>
      <c r="AY11" s="17"/>
      <c r="AZ11" s="17">
        <v>0.106616338653299</v>
      </c>
      <c r="BA11" s="17">
        <v>5.0083880692938398E-2</v>
      </c>
      <c r="BB11" s="17"/>
      <c r="BC11" s="17">
        <v>6.8588997673573002E-2</v>
      </c>
      <c r="BD11" s="17">
        <v>4.28253343714491E-2</v>
      </c>
      <c r="BE11" s="17"/>
      <c r="BF11" s="17">
        <v>5.2821698408665199E-2</v>
      </c>
      <c r="BG11" s="17">
        <v>9.2341215996094798E-3</v>
      </c>
      <c r="BH11" s="17"/>
      <c r="BI11" s="17">
        <v>6.3294603595382597E-3</v>
      </c>
      <c r="BJ11" s="17">
        <v>6.3483912571492607E-2</v>
      </c>
      <c r="BK11" s="17"/>
      <c r="BL11" s="17">
        <v>4.9920149798006401E-2</v>
      </c>
      <c r="BM11" s="17">
        <v>6.2795257926965595E-2</v>
      </c>
      <c r="BN11" s="17">
        <v>5.0639545179944102E-3</v>
      </c>
      <c r="BO11" s="17">
        <v>0.249049779804321</v>
      </c>
    </row>
    <row r="12" spans="2:67" x14ac:dyDescent="0.35">
      <c r="B12" s="18" t="s">
        <v>50</v>
      </c>
      <c r="C12" s="17">
        <v>6.3794722589338104E-2</v>
      </c>
      <c r="D12" s="17">
        <v>1.33592940452751E-2</v>
      </c>
      <c r="E12" s="17">
        <v>8.0259968411133406E-2</v>
      </c>
      <c r="F12" s="17">
        <v>1.75978911577831E-2</v>
      </c>
      <c r="G12" s="17">
        <v>3.0620571977978302E-2</v>
      </c>
      <c r="H12" s="17">
        <v>0.32154538740555799</v>
      </c>
      <c r="I12" s="17">
        <v>0.31874602826702902</v>
      </c>
      <c r="J12" s="17">
        <v>5.2656590322624902E-2</v>
      </c>
      <c r="K12" s="17">
        <v>0</v>
      </c>
      <c r="L12" s="17">
        <v>9.5589752669080694E-2</v>
      </c>
      <c r="M12" s="17">
        <v>4.9225923663056698E-2</v>
      </c>
      <c r="N12" s="17">
        <v>1.7639716199040301E-2</v>
      </c>
      <c r="O12" s="17">
        <v>0.48207072033514298</v>
      </c>
      <c r="P12" s="17">
        <v>9.6994888409721994E-2</v>
      </c>
      <c r="Q12" s="17">
        <v>0</v>
      </c>
      <c r="R12" s="17">
        <v>1.78144466517421E-4</v>
      </c>
      <c r="S12" s="17">
        <v>4.0436872103386798E-2</v>
      </c>
      <c r="T12" s="17"/>
      <c r="U12" s="17">
        <v>6.1441756240788202E-2</v>
      </c>
      <c r="V12" s="17">
        <v>7.78948648164111E-2</v>
      </c>
      <c r="W12" s="17">
        <v>6.6692328851404206E-2</v>
      </c>
      <c r="X12" s="17">
        <v>3.4661141690399702E-2</v>
      </c>
      <c r="Y12" s="17"/>
      <c r="Z12" s="17">
        <v>7.0971345903127994E-2</v>
      </c>
      <c r="AA12" s="17">
        <v>0.109186987147936</v>
      </c>
      <c r="AB12" s="17">
        <v>1.7834230353690299E-2</v>
      </c>
      <c r="AC12" s="17">
        <v>4.1374327944915301E-2</v>
      </c>
      <c r="AD12" s="17">
        <v>1.4653677235528699E-3</v>
      </c>
      <c r="AE12" s="17">
        <v>5.3140261958834902E-2</v>
      </c>
      <c r="AF12" s="17">
        <v>0.104247598030474</v>
      </c>
      <c r="AG12" s="17">
        <v>7.1293086811679507E-2</v>
      </c>
      <c r="AH12" s="17">
        <v>3.38108896549476E-2</v>
      </c>
      <c r="AI12" s="17">
        <v>6.5195563921462807E-2</v>
      </c>
      <c r="AJ12" s="17"/>
      <c r="AK12" s="17">
        <v>0.124702082835185</v>
      </c>
      <c r="AL12" s="17">
        <v>0.21617312464146801</v>
      </c>
      <c r="AM12" s="17">
        <v>7.6070481339661697E-2</v>
      </c>
      <c r="AN12" s="17">
        <v>2.96940345648081E-4</v>
      </c>
      <c r="AO12" s="17">
        <v>5.7197612903314099E-2</v>
      </c>
      <c r="AP12" s="17">
        <v>8.98910442725806E-3</v>
      </c>
      <c r="AQ12" s="17">
        <v>1.8082668197586301E-2</v>
      </c>
      <c r="AR12" s="17"/>
      <c r="AS12" s="17">
        <v>9.7282855367307297E-2</v>
      </c>
      <c r="AT12" s="17">
        <v>5.1321444000850501E-2</v>
      </c>
      <c r="AU12" s="17"/>
      <c r="AV12" s="17">
        <v>0.139044151302914</v>
      </c>
      <c r="AW12" s="17">
        <v>0.122515967582785</v>
      </c>
      <c r="AX12" s="17">
        <v>5.7603396150753099E-2</v>
      </c>
      <c r="AY12" s="17"/>
      <c r="AZ12" s="17">
        <v>0.115453851409379</v>
      </c>
      <c r="BA12" s="17">
        <v>6.13391200992498E-2</v>
      </c>
      <c r="BB12" s="17"/>
      <c r="BC12" s="17">
        <v>5.1014219027956602E-2</v>
      </c>
      <c r="BD12" s="17">
        <v>7.1671474219645995E-2</v>
      </c>
      <c r="BE12" s="17"/>
      <c r="BF12" s="17">
        <v>6.3910481209492304E-2</v>
      </c>
      <c r="BG12" s="17">
        <v>3.4661141690399702E-2</v>
      </c>
      <c r="BH12" s="17"/>
      <c r="BI12" s="17">
        <v>0.11228712650244201</v>
      </c>
      <c r="BJ12" s="17">
        <v>5.2451791546437802E-2</v>
      </c>
      <c r="BK12" s="17"/>
      <c r="BL12" s="17">
        <v>3.0909740652801301E-2</v>
      </c>
      <c r="BM12" s="17">
        <v>9.8527638157655001E-2</v>
      </c>
      <c r="BN12" s="17">
        <v>7.4735934834651796E-2</v>
      </c>
      <c r="BO12" s="17">
        <v>8.70575114687622E-2</v>
      </c>
    </row>
    <row r="13" spans="2:67" x14ac:dyDescent="0.35">
      <c r="B13" s="18" t="s">
        <v>51</v>
      </c>
      <c r="C13" s="17">
        <v>7.7915402560535404E-2</v>
      </c>
      <c r="D13" s="17">
        <v>0.116940576101827</v>
      </c>
      <c r="E13" s="17">
        <v>8.4161754759385005E-2</v>
      </c>
      <c r="F13" s="17">
        <v>6.0177894204447899E-2</v>
      </c>
      <c r="G13" s="17">
        <v>3.3934038960460201E-3</v>
      </c>
      <c r="H13" s="17">
        <v>0</v>
      </c>
      <c r="I13" s="17">
        <v>1.24228907002501E-3</v>
      </c>
      <c r="J13" s="17">
        <v>4.1077591062543002E-2</v>
      </c>
      <c r="K13" s="17">
        <v>0.42710743614826402</v>
      </c>
      <c r="L13" s="17">
        <v>7.5866055199105303E-2</v>
      </c>
      <c r="M13" s="17">
        <v>4.32452763192658E-2</v>
      </c>
      <c r="N13" s="17">
        <v>0.24387957893161499</v>
      </c>
      <c r="O13" s="17">
        <v>0</v>
      </c>
      <c r="P13" s="17">
        <v>3.3069419144329299E-3</v>
      </c>
      <c r="Q13" s="17">
        <v>0</v>
      </c>
      <c r="R13" s="17">
        <v>8.6069830371343997E-2</v>
      </c>
      <c r="S13" s="17">
        <v>0.14925077086791599</v>
      </c>
      <c r="T13" s="17"/>
      <c r="U13" s="17">
        <v>8.5006247842046898E-2</v>
      </c>
      <c r="V13" s="17">
        <v>3.5917118606534799E-2</v>
      </c>
      <c r="W13" s="17">
        <v>8.4964818945656204E-2</v>
      </c>
      <c r="X13" s="17">
        <v>6.1149828093152302E-2</v>
      </c>
      <c r="Y13" s="17"/>
      <c r="Z13" s="17">
        <v>5.8963681354723699E-2</v>
      </c>
      <c r="AA13" s="17">
        <v>8.2721423862861299E-2</v>
      </c>
      <c r="AB13" s="17">
        <v>6.2299744353286501E-2</v>
      </c>
      <c r="AC13" s="17">
        <v>0.23689116286596701</v>
      </c>
      <c r="AD13" s="17">
        <v>1.1111023564230301E-2</v>
      </c>
      <c r="AE13" s="17">
        <v>8.8734079894229698E-2</v>
      </c>
      <c r="AF13" s="17">
        <v>4.3892063612237103E-2</v>
      </c>
      <c r="AG13" s="17">
        <v>4.0204366032241701E-2</v>
      </c>
      <c r="AH13" s="17">
        <v>3.15003195439593E-2</v>
      </c>
      <c r="AI13" s="17">
        <v>2.9943764423327801E-2</v>
      </c>
      <c r="AJ13" s="17"/>
      <c r="AK13" s="17">
        <v>4.56290328672063E-2</v>
      </c>
      <c r="AL13" s="17">
        <v>0.360419118931392</v>
      </c>
      <c r="AM13" s="17">
        <v>0.33616041596806401</v>
      </c>
      <c r="AN13" s="17">
        <v>2.4039724022726201E-2</v>
      </c>
      <c r="AO13" s="17">
        <v>2.73682227754935E-4</v>
      </c>
      <c r="AP13" s="17">
        <v>3.2916935989570702E-4</v>
      </c>
      <c r="AQ13" s="17">
        <v>0</v>
      </c>
      <c r="AR13" s="17"/>
      <c r="AS13" s="17">
        <v>8.8293804286852601E-2</v>
      </c>
      <c r="AT13" s="17">
        <v>7.4049773595974006E-2</v>
      </c>
      <c r="AU13" s="17"/>
      <c r="AV13" s="17">
        <v>5.5398685270889002E-2</v>
      </c>
      <c r="AW13" s="17">
        <v>7.8115562515071194E-2</v>
      </c>
      <c r="AX13" s="17">
        <v>0.101702701707633</v>
      </c>
      <c r="AY13" s="17"/>
      <c r="AZ13" s="17">
        <v>1.18432762353887E-2</v>
      </c>
      <c r="BA13" s="17">
        <v>8.1056122925655394E-2</v>
      </c>
      <c r="BB13" s="17"/>
      <c r="BC13" s="17">
        <v>7.2966787267778901E-2</v>
      </c>
      <c r="BD13" s="17">
        <v>8.0965283450422101E-2</v>
      </c>
      <c r="BE13" s="17"/>
      <c r="BF13" s="17">
        <v>7.7982018462410596E-2</v>
      </c>
      <c r="BG13" s="17">
        <v>6.1149828093152302E-2</v>
      </c>
      <c r="BH13" s="17"/>
      <c r="BI13" s="17">
        <v>5.7889005378240203E-2</v>
      </c>
      <c r="BJ13" s="17">
        <v>8.2599807208396603E-2</v>
      </c>
      <c r="BK13" s="17"/>
      <c r="BL13" s="17">
        <v>7.0757820718503103E-2</v>
      </c>
      <c r="BM13" s="17">
        <v>8.4743421027950003E-2</v>
      </c>
      <c r="BN13" s="17">
        <v>6.9477967507796196E-2</v>
      </c>
      <c r="BO13" s="17">
        <v>3.5134511575955697E-4</v>
      </c>
    </row>
    <row r="14" spans="2:67" x14ac:dyDescent="0.35">
      <c r="B14" s="18" t="s">
        <v>52</v>
      </c>
      <c r="C14" s="17">
        <v>0.28986271420689103</v>
      </c>
      <c r="D14" s="17">
        <v>0.33545831431089601</v>
      </c>
      <c r="E14" s="17">
        <v>0.25392939908839801</v>
      </c>
      <c r="F14" s="17">
        <v>0.44207182964870501</v>
      </c>
      <c r="G14" s="17">
        <v>6.170899080937E-2</v>
      </c>
      <c r="H14" s="17">
        <v>0</v>
      </c>
      <c r="I14" s="17">
        <v>8.31712410822322E-2</v>
      </c>
      <c r="J14" s="17">
        <v>0.204077803027992</v>
      </c>
      <c r="K14" s="17">
        <v>0.44258338135292002</v>
      </c>
      <c r="L14" s="17">
        <v>0.17806369077367801</v>
      </c>
      <c r="M14" s="17">
        <v>0.39678325767505901</v>
      </c>
      <c r="N14" s="17">
        <v>0.19218474236712399</v>
      </c>
      <c r="O14" s="17">
        <v>9.9571301771683805E-4</v>
      </c>
      <c r="P14" s="17">
        <v>0.325928218601367</v>
      </c>
      <c r="Q14" s="17">
        <v>0.436159791148447</v>
      </c>
      <c r="R14" s="17">
        <v>0.258387635580549</v>
      </c>
      <c r="S14" s="17">
        <v>0.38895562762484098</v>
      </c>
      <c r="T14" s="17"/>
      <c r="U14" s="17">
        <v>0.31272138554311502</v>
      </c>
      <c r="V14" s="17">
        <v>0.176844419136302</v>
      </c>
      <c r="W14" s="17">
        <v>0.18095835841960201</v>
      </c>
      <c r="X14" s="17">
        <v>0.15416263485826301</v>
      </c>
      <c r="Y14" s="17"/>
      <c r="Z14" s="17">
        <v>0.389471620897482</v>
      </c>
      <c r="AA14" s="17">
        <v>0.22223619614187401</v>
      </c>
      <c r="AB14" s="17">
        <v>0.313055069702806</v>
      </c>
      <c r="AC14" s="17">
        <v>0.16322991621034899</v>
      </c>
      <c r="AD14" s="17">
        <v>0.30158829552886801</v>
      </c>
      <c r="AE14" s="17">
        <v>0.12661797507467701</v>
      </c>
      <c r="AF14" s="17">
        <v>0.16672774655126801</v>
      </c>
      <c r="AG14" s="17">
        <v>0.28725113180632</v>
      </c>
      <c r="AH14" s="17">
        <v>0.106297780699402</v>
      </c>
      <c r="AI14" s="17">
        <v>0.10073833398033299</v>
      </c>
      <c r="AJ14" s="17"/>
      <c r="AK14" s="17">
        <v>5.7151135845026901E-2</v>
      </c>
      <c r="AL14" s="17">
        <v>9.5471423553421197E-2</v>
      </c>
      <c r="AM14" s="17">
        <v>0.19939938772982199</v>
      </c>
      <c r="AN14" s="17">
        <v>0.72364101054982499</v>
      </c>
      <c r="AO14" s="17">
        <v>9.7691155757733406E-2</v>
      </c>
      <c r="AP14" s="17">
        <v>9.9110195110993698E-2</v>
      </c>
      <c r="AQ14" s="17">
        <v>0.114722744751556</v>
      </c>
      <c r="AR14" s="17"/>
      <c r="AS14" s="17">
        <v>0.16356313093350999</v>
      </c>
      <c r="AT14" s="17">
        <v>0.336905345643636</v>
      </c>
      <c r="AU14" s="17"/>
      <c r="AV14" s="17">
        <v>0.12730447958296401</v>
      </c>
      <c r="AW14" s="17">
        <v>0.14563073709440399</v>
      </c>
      <c r="AX14" s="17">
        <v>0.192525831174124</v>
      </c>
      <c r="AY14" s="17"/>
      <c r="AZ14" s="17">
        <v>0.17605252815900899</v>
      </c>
      <c r="BA14" s="17">
        <v>0.295272650120254</v>
      </c>
      <c r="BB14" s="17"/>
      <c r="BC14" s="17">
        <v>0.248697770966988</v>
      </c>
      <c r="BD14" s="17">
        <v>0.315233078701464</v>
      </c>
      <c r="BE14" s="17"/>
      <c r="BF14" s="17">
        <v>0.29040190140789801</v>
      </c>
      <c r="BG14" s="17">
        <v>0.15416263485826301</v>
      </c>
      <c r="BH14" s="17"/>
      <c r="BI14" s="17">
        <v>0.190314736566952</v>
      </c>
      <c r="BJ14" s="17">
        <v>0.31314813119412499</v>
      </c>
      <c r="BK14" s="17"/>
      <c r="BL14" s="17">
        <v>0.38650401012866198</v>
      </c>
      <c r="BM14" s="17">
        <v>0.21347392344372401</v>
      </c>
      <c r="BN14" s="17">
        <v>0.19612974668255301</v>
      </c>
      <c r="BO14" s="17">
        <v>0.28778335055015802</v>
      </c>
    </row>
    <row r="15" spans="2:67" x14ac:dyDescent="0.35">
      <c r="B15" s="18" t="s">
        <v>53</v>
      </c>
      <c r="C15" s="17">
        <v>9.2831603824013606E-2</v>
      </c>
      <c r="D15" s="17">
        <v>5.8563499238684202E-2</v>
      </c>
      <c r="E15" s="17">
        <v>9.4597398897016502E-2</v>
      </c>
      <c r="F15" s="17">
        <v>0.29319363072066901</v>
      </c>
      <c r="G15" s="17">
        <v>6.1942914236076799E-2</v>
      </c>
      <c r="H15" s="17">
        <v>3.5363837783325698E-2</v>
      </c>
      <c r="I15" s="17">
        <v>3.1057226750625302E-3</v>
      </c>
      <c r="J15" s="17">
        <v>7.9909874825236399E-2</v>
      </c>
      <c r="K15" s="17">
        <v>8.8401273744799004E-4</v>
      </c>
      <c r="L15" s="17">
        <v>0.192546043474984</v>
      </c>
      <c r="M15" s="17">
        <v>5.1259033199185303E-2</v>
      </c>
      <c r="N15" s="17">
        <v>6.9555169277425902E-2</v>
      </c>
      <c r="O15" s="17">
        <v>2.98842812234127E-2</v>
      </c>
      <c r="P15" s="17">
        <v>0.100502172450253</v>
      </c>
      <c r="Q15" s="17">
        <v>0.12624129306977999</v>
      </c>
      <c r="R15" s="17">
        <v>0.195815056856525</v>
      </c>
      <c r="S15" s="17">
        <v>6.1782854314607603E-4</v>
      </c>
      <c r="T15" s="17"/>
      <c r="U15" s="17">
        <v>8.0486486937319496E-2</v>
      </c>
      <c r="V15" s="17">
        <v>0.14723614145077801</v>
      </c>
      <c r="W15" s="17">
        <v>0.185966250475115</v>
      </c>
      <c r="X15" s="17">
        <v>0.21620207784075501</v>
      </c>
      <c r="Y15" s="17"/>
      <c r="Z15" s="17">
        <v>4.5559231451707399E-2</v>
      </c>
      <c r="AA15" s="17">
        <v>6.8008195526455206E-2</v>
      </c>
      <c r="AB15" s="17">
        <v>0.22806773905835101</v>
      </c>
      <c r="AC15" s="17">
        <v>0.12397245452549301</v>
      </c>
      <c r="AD15" s="17">
        <v>0.12189062737466801</v>
      </c>
      <c r="AE15" s="17">
        <v>0.114676062295395</v>
      </c>
      <c r="AF15" s="17">
        <v>0.271679350135622</v>
      </c>
      <c r="AG15" s="17">
        <v>0.13384449682733901</v>
      </c>
      <c r="AH15" s="17">
        <v>0.43239272406069301</v>
      </c>
      <c r="AI15" s="17">
        <v>0.16130368142270499</v>
      </c>
      <c r="AJ15" s="17"/>
      <c r="AK15" s="17">
        <v>3.2317740044316201E-2</v>
      </c>
      <c r="AL15" s="17">
        <v>7.1957161851244705E-2</v>
      </c>
      <c r="AM15" s="17">
        <v>0.16034337634194301</v>
      </c>
      <c r="AN15" s="17">
        <v>6.1986718523322298E-2</v>
      </c>
      <c r="AO15" s="17">
        <v>0.36997605132969602</v>
      </c>
      <c r="AP15" s="17">
        <v>0.21311406574654199</v>
      </c>
      <c r="AQ15" s="17">
        <v>3.6850368618874099E-2</v>
      </c>
      <c r="AR15" s="17"/>
      <c r="AS15" s="17">
        <v>0.137799549653848</v>
      </c>
      <c r="AT15" s="17">
        <v>7.6082455114935804E-2</v>
      </c>
      <c r="AU15" s="17"/>
      <c r="AV15" s="17">
        <v>0.176808016619523</v>
      </c>
      <c r="AW15" s="17">
        <v>5.7038441690565898E-2</v>
      </c>
      <c r="AX15" s="17">
        <v>0.177255323804828</v>
      </c>
      <c r="AY15" s="17"/>
      <c r="AZ15" s="17">
        <v>9.0332070617406002E-2</v>
      </c>
      <c r="BA15" s="17">
        <v>9.2950418447999797E-2</v>
      </c>
      <c r="BB15" s="17"/>
      <c r="BC15" s="17">
        <v>8.7733391194919005E-2</v>
      </c>
      <c r="BD15" s="17">
        <v>9.5973683042176794E-2</v>
      </c>
      <c r="BE15" s="17"/>
      <c r="BF15" s="17">
        <v>9.2341406759345004E-2</v>
      </c>
      <c r="BG15" s="17">
        <v>0.21620207784075501</v>
      </c>
      <c r="BH15" s="17"/>
      <c r="BI15" s="17">
        <v>8.2892713922607497E-2</v>
      </c>
      <c r="BJ15" s="17">
        <v>9.5156424490702898E-2</v>
      </c>
      <c r="BK15" s="17"/>
      <c r="BL15" s="17">
        <v>8.4034076118022202E-2</v>
      </c>
      <c r="BM15" s="17">
        <v>7.3187244318236394E-2</v>
      </c>
      <c r="BN15" s="17">
        <v>0.19570127875806601</v>
      </c>
      <c r="BO15" s="17">
        <v>3.08659096316947E-2</v>
      </c>
    </row>
    <row r="16" spans="2:67" x14ac:dyDescent="0.35">
      <c r="B16" s="18" t="s">
        <v>54</v>
      </c>
      <c r="C16" s="17">
        <v>0.11082541836458699</v>
      </c>
      <c r="D16" s="17">
        <v>6.6087485461802903E-2</v>
      </c>
      <c r="E16" s="17">
        <v>0.154817783299386</v>
      </c>
      <c r="F16" s="17">
        <v>9.4351208014869306E-2</v>
      </c>
      <c r="G16" s="17">
        <v>0.15112837568280299</v>
      </c>
      <c r="H16" s="17">
        <v>0</v>
      </c>
      <c r="I16" s="17">
        <v>0.105540485799094</v>
      </c>
      <c r="J16" s="17">
        <v>8.3092000686900896E-2</v>
      </c>
      <c r="K16" s="17">
        <v>1.370791972976E-2</v>
      </c>
      <c r="L16" s="17">
        <v>5.0839144183493799E-2</v>
      </c>
      <c r="M16" s="17">
        <v>0.17689995536758199</v>
      </c>
      <c r="N16" s="17">
        <v>3.3899865150298303E-2</v>
      </c>
      <c r="O16" s="17">
        <v>9.9571301771683805E-4</v>
      </c>
      <c r="P16" s="17">
        <v>0.12672695283574301</v>
      </c>
      <c r="Q16" s="17">
        <v>4.0103208488249699E-3</v>
      </c>
      <c r="R16" s="17">
        <v>0.19804301583422601</v>
      </c>
      <c r="S16" s="17">
        <v>3.0891427157303801E-4</v>
      </c>
      <c r="T16" s="17"/>
      <c r="U16" s="17">
        <v>9.7592737596946297E-2</v>
      </c>
      <c r="V16" s="17">
        <v>0.16786217702497599</v>
      </c>
      <c r="W16" s="17">
        <v>0.21465920227875701</v>
      </c>
      <c r="X16" s="17">
        <v>0.26711386101899298</v>
      </c>
      <c r="Y16" s="17"/>
      <c r="Z16" s="17">
        <v>3.8829880829336999E-2</v>
      </c>
      <c r="AA16" s="17">
        <v>0.12345287043881401</v>
      </c>
      <c r="AB16" s="17">
        <v>0.25276482398589301</v>
      </c>
      <c r="AC16" s="17">
        <v>0.100524884199227</v>
      </c>
      <c r="AD16" s="17">
        <v>0.35126612782814398</v>
      </c>
      <c r="AE16" s="17">
        <v>0.20488834151909599</v>
      </c>
      <c r="AF16" s="17">
        <v>8.3156099358176805E-2</v>
      </c>
      <c r="AG16" s="17">
        <v>0.25862829251935898</v>
      </c>
      <c r="AH16" s="17">
        <v>0.22985932103922699</v>
      </c>
      <c r="AI16" s="17">
        <v>0.39138655695363</v>
      </c>
      <c r="AJ16" s="17"/>
      <c r="AK16" s="17">
        <v>3.6957214801403702E-2</v>
      </c>
      <c r="AL16" s="17">
        <v>3.8991099296726298E-2</v>
      </c>
      <c r="AM16" s="17">
        <v>0.12913356053300401</v>
      </c>
      <c r="AN16" s="17">
        <v>7.5928883527144303E-2</v>
      </c>
      <c r="AO16" s="17">
        <v>0.32681126666355897</v>
      </c>
      <c r="AP16" s="17">
        <v>0.38410838919754797</v>
      </c>
      <c r="AQ16" s="17">
        <v>0.132626442316162</v>
      </c>
      <c r="AR16" s="17"/>
      <c r="AS16" s="17">
        <v>0.189702858766542</v>
      </c>
      <c r="AT16" s="17">
        <v>8.1446047021205295E-2</v>
      </c>
      <c r="AU16" s="17"/>
      <c r="AV16" s="17">
        <v>0.25511932525498598</v>
      </c>
      <c r="AW16" s="17">
        <v>0.21273350583548301</v>
      </c>
      <c r="AX16" s="17">
        <v>0.142693082878039</v>
      </c>
      <c r="AY16" s="17"/>
      <c r="AZ16" s="17">
        <v>0.23123999493596001</v>
      </c>
      <c r="BA16" s="17">
        <v>0.10510154456288801</v>
      </c>
      <c r="BB16" s="17"/>
      <c r="BC16" s="17">
        <v>9.2523431118110594E-2</v>
      </c>
      <c r="BD16" s="17">
        <v>0.122105115380372</v>
      </c>
      <c r="BE16" s="17"/>
      <c r="BF16" s="17">
        <v>0.110204425890971</v>
      </c>
      <c r="BG16" s="17">
        <v>0.26711386101899298</v>
      </c>
      <c r="BH16" s="17"/>
      <c r="BI16" s="17">
        <v>0.171933890452135</v>
      </c>
      <c r="BJ16" s="17">
        <v>9.6531443863587404E-2</v>
      </c>
      <c r="BK16" s="17"/>
      <c r="BL16" s="17">
        <v>6.2442156096410399E-2</v>
      </c>
      <c r="BM16" s="17">
        <v>0.112256671950443</v>
      </c>
      <c r="BN16" s="17">
        <v>0.255535006049328</v>
      </c>
      <c r="BO16" s="17">
        <v>0.27356117972086103</v>
      </c>
    </row>
    <row r="17" spans="2:67" x14ac:dyDescent="0.35">
      <c r="B17" s="18" t="s">
        <v>160</v>
      </c>
      <c r="C17" s="17">
        <v>7.5417605597159806E-2</v>
      </c>
      <c r="D17" s="17">
        <v>7.4839983751857797E-2</v>
      </c>
      <c r="E17" s="17">
        <v>7.6840922588731098E-2</v>
      </c>
      <c r="F17" s="17">
        <v>5.8794829071203897E-2</v>
      </c>
      <c r="G17" s="17">
        <v>0.14703320150663601</v>
      </c>
      <c r="H17" s="17">
        <v>2.4377970819849299E-3</v>
      </c>
      <c r="I17" s="17">
        <v>2.3611533786887299E-2</v>
      </c>
      <c r="J17" s="17">
        <v>5.7319162456614795E-4</v>
      </c>
      <c r="K17" s="17">
        <v>0</v>
      </c>
      <c r="L17" s="17">
        <v>0.137847125527228</v>
      </c>
      <c r="M17" s="17">
        <v>5.8303508350939698E-2</v>
      </c>
      <c r="N17" s="17">
        <v>0.31999073847090198</v>
      </c>
      <c r="O17" s="17">
        <v>2.9871390531505202E-3</v>
      </c>
      <c r="P17" s="17">
        <v>2.6625464637686599E-2</v>
      </c>
      <c r="Q17" s="17">
        <v>0.20503526073100101</v>
      </c>
      <c r="R17" s="17">
        <v>2.7623923772539601E-3</v>
      </c>
      <c r="S17" s="17">
        <v>6.1782854314607603E-4</v>
      </c>
      <c r="T17" s="17"/>
      <c r="U17" s="17">
        <v>6.6449892732517696E-2</v>
      </c>
      <c r="V17" s="17">
        <v>0.120151652986491</v>
      </c>
      <c r="W17" s="17">
        <v>0.111708127968563</v>
      </c>
      <c r="X17" s="17">
        <v>0.14978819818109401</v>
      </c>
      <c r="Y17" s="17"/>
      <c r="Z17" s="17">
        <v>7.0501665473054198E-2</v>
      </c>
      <c r="AA17" s="17">
        <v>7.4801502232107103E-2</v>
      </c>
      <c r="AB17" s="17">
        <v>0.11785540288319001</v>
      </c>
      <c r="AC17" s="17">
        <v>5.7082498555021302E-2</v>
      </c>
      <c r="AD17" s="17">
        <v>4.6517728910698997E-2</v>
      </c>
      <c r="AE17" s="17">
        <v>0.15323513047000001</v>
      </c>
      <c r="AF17" s="17">
        <v>0.17099417891101101</v>
      </c>
      <c r="AG17" s="17">
        <v>0.19358113691505099</v>
      </c>
      <c r="AH17" s="17">
        <v>9.4397178524776304E-2</v>
      </c>
      <c r="AI17" s="17">
        <v>0.146145094457061</v>
      </c>
      <c r="AJ17" s="17"/>
      <c r="AK17" s="17">
        <v>3.3195058273737997E-2</v>
      </c>
      <c r="AL17" s="17">
        <v>2.3363604176565099E-2</v>
      </c>
      <c r="AM17" s="17">
        <v>3.9196188831381498E-2</v>
      </c>
      <c r="AN17" s="17">
        <v>3.24945561533398E-2</v>
      </c>
      <c r="AO17" s="17">
        <v>4.5027685149242901E-2</v>
      </c>
      <c r="AP17" s="17">
        <v>0.189245099483701</v>
      </c>
      <c r="AQ17" s="17">
        <v>0.38836269594601702</v>
      </c>
      <c r="AR17" s="17"/>
      <c r="AS17" s="17">
        <v>9.7394807219852303E-2</v>
      </c>
      <c r="AT17" s="17">
        <v>6.7231787646284097E-2</v>
      </c>
      <c r="AU17" s="17"/>
      <c r="AV17" s="17">
        <v>6.22545713362994E-2</v>
      </c>
      <c r="AW17" s="17">
        <v>9.7934295492579607E-2</v>
      </c>
      <c r="AX17" s="17">
        <v>0.12650185653264401</v>
      </c>
      <c r="AY17" s="17"/>
      <c r="AZ17" s="17">
        <v>0.12634540822692</v>
      </c>
      <c r="BA17" s="17">
        <v>7.2996766496523396E-2</v>
      </c>
      <c r="BB17" s="17"/>
      <c r="BC17" s="17">
        <v>8.79212713457041E-2</v>
      </c>
      <c r="BD17" s="17">
        <v>6.7711471868026396E-2</v>
      </c>
      <c r="BE17" s="17"/>
      <c r="BF17" s="17">
        <v>7.5122103399629395E-2</v>
      </c>
      <c r="BG17" s="17">
        <v>0.14978819818109401</v>
      </c>
      <c r="BH17" s="17"/>
      <c r="BI17" s="17">
        <v>0.13658677216109599</v>
      </c>
      <c r="BJ17" s="17">
        <v>6.1109433960015697E-2</v>
      </c>
      <c r="BK17" s="17"/>
      <c r="BL17" s="17">
        <v>5.9992928018597701E-2</v>
      </c>
      <c r="BM17" s="17">
        <v>7.9322600037250807E-2</v>
      </c>
      <c r="BN17" s="17">
        <v>0.124782136701226</v>
      </c>
      <c r="BO17" s="17">
        <v>5.1984822480607103E-2</v>
      </c>
    </row>
    <row r="18" spans="2:67" x14ac:dyDescent="0.35">
      <c r="B18" s="18" t="s">
        <v>161</v>
      </c>
      <c r="C18" s="17">
        <v>2.70190571286037E-2</v>
      </c>
      <c r="D18" s="17">
        <v>6.0634277875601704E-3</v>
      </c>
      <c r="E18" s="17">
        <v>2.5144830148861E-2</v>
      </c>
      <c r="F18" s="17">
        <v>3.6059662809916201E-4</v>
      </c>
      <c r="G18" s="17">
        <v>0</v>
      </c>
      <c r="H18" s="17">
        <v>0</v>
      </c>
      <c r="I18" s="17">
        <v>6.2114453501250599E-4</v>
      </c>
      <c r="J18" s="17">
        <v>4.08319375091575E-2</v>
      </c>
      <c r="K18" s="17">
        <v>0</v>
      </c>
      <c r="L18" s="17">
        <v>2.2533675388171599E-2</v>
      </c>
      <c r="M18" s="17">
        <v>3.3240277016068201E-2</v>
      </c>
      <c r="N18" s="17">
        <v>5.3295020326167897E-2</v>
      </c>
      <c r="O18" s="17">
        <v>0.48107500731742597</v>
      </c>
      <c r="P18" s="17">
        <v>0</v>
      </c>
      <c r="Q18" s="17">
        <v>9.9329666450004794E-2</v>
      </c>
      <c r="R18" s="17">
        <v>0</v>
      </c>
      <c r="S18" s="17">
        <v>0</v>
      </c>
      <c r="T18" s="17"/>
      <c r="U18" s="17">
        <v>2.87696760524687E-2</v>
      </c>
      <c r="V18" s="17">
        <v>1.7225573199206499E-2</v>
      </c>
      <c r="W18" s="17">
        <v>2.33701247018928E-2</v>
      </c>
      <c r="X18" s="17">
        <v>3.1804841433072599E-2</v>
      </c>
      <c r="Y18" s="17"/>
      <c r="Z18" s="17">
        <v>2.69781427245223E-2</v>
      </c>
      <c r="AA18" s="17">
        <v>4.1225165185059601E-2</v>
      </c>
      <c r="AB18" s="17">
        <v>0</v>
      </c>
      <c r="AC18" s="17">
        <v>5.9991747575590802E-2</v>
      </c>
      <c r="AD18" s="17">
        <v>3.6833187232369401E-3</v>
      </c>
      <c r="AE18" s="17">
        <v>2.22475905119725E-2</v>
      </c>
      <c r="AF18" s="17">
        <v>7.9296292618411798E-2</v>
      </c>
      <c r="AG18" s="17">
        <v>0</v>
      </c>
      <c r="AH18" s="17">
        <v>1.8461480515047701E-2</v>
      </c>
      <c r="AI18" s="17">
        <v>4.5768294286048401E-2</v>
      </c>
      <c r="AJ18" s="17"/>
      <c r="AK18" s="17">
        <v>1.49007315680515E-2</v>
      </c>
      <c r="AL18" s="17">
        <v>0</v>
      </c>
      <c r="AM18" s="17">
        <v>0</v>
      </c>
      <c r="AN18" s="17">
        <v>7.6605518042559698E-3</v>
      </c>
      <c r="AO18" s="17">
        <v>0</v>
      </c>
      <c r="AP18" s="17">
        <v>4.3941253250447898E-2</v>
      </c>
      <c r="AQ18" s="17">
        <v>0.19913469266106801</v>
      </c>
      <c r="AR18" s="17"/>
      <c r="AS18" s="17">
        <v>5.3725490341076702E-2</v>
      </c>
      <c r="AT18" s="17">
        <v>1.70717488157568E-2</v>
      </c>
      <c r="AU18" s="17"/>
      <c r="AV18" s="17">
        <v>1.56545754926583E-3</v>
      </c>
      <c r="AW18" s="17">
        <v>0.100961997485122</v>
      </c>
      <c r="AX18" s="17">
        <v>6.69982768705394E-2</v>
      </c>
      <c r="AY18" s="17"/>
      <c r="AZ18" s="17">
        <v>4.8779203463361197E-2</v>
      </c>
      <c r="BA18" s="17">
        <v>2.5984694553298601E-2</v>
      </c>
      <c r="BB18" s="17"/>
      <c r="BC18" s="17">
        <v>4.04112854700669E-2</v>
      </c>
      <c r="BD18" s="17">
        <v>1.87652934239542E-2</v>
      </c>
      <c r="BE18" s="17"/>
      <c r="BF18" s="17">
        <v>2.7000041416482299E-2</v>
      </c>
      <c r="BG18" s="17">
        <v>3.1804841433072599E-2</v>
      </c>
      <c r="BH18" s="17"/>
      <c r="BI18" s="17">
        <v>6.4154743003929898E-2</v>
      </c>
      <c r="BJ18" s="17">
        <v>1.8332593061583E-2</v>
      </c>
      <c r="BK18" s="17"/>
      <c r="BL18" s="17">
        <v>7.3985174203397303E-3</v>
      </c>
      <c r="BM18" s="17">
        <v>5.7564867454343499E-2</v>
      </c>
      <c r="BN18" s="17">
        <v>7.8248857847454893E-3</v>
      </c>
      <c r="BO18" s="17">
        <v>1.47778344321907E-2</v>
      </c>
    </row>
    <row r="19" spans="2:67" x14ac:dyDescent="0.35">
      <c r="B19" s="18" t="s">
        <v>162</v>
      </c>
      <c r="C19" s="17">
        <v>1.91419707459934E-2</v>
      </c>
      <c r="D19" s="17">
        <v>2.2088685010302499E-2</v>
      </c>
      <c r="E19" s="17">
        <v>4.86786211446412E-2</v>
      </c>
      <c r="F19" s="17">
        <v>0</v>
      </c>
      <c r="G19" s="17">
        <v>0</v>
      </c>
      <c r="H19" s="17">
        <v>0</v>
      </c>
      <c r="I19" s="17">
        <v>0</v>
      </c>
      <c r="J19" s="17">
        <v>0</v>
      </c>
      <c r="K19" s="17">
        <v>0</v>
      </c>
      <c r="L19" s="17">
        <v>0</v>
      </c>
      <c r="M19" s="17">
        <v>2.1258941641985302E-2</v>
      </c>
      <c r="N19" s="17">
        <v>6.7734369001853201E-2</v>
      </c>
      <c r="O19" s="17">
        <v>0</v>
      </c>
      <c r="P19" s="17">
        <v>0</v>
      </c>
      <c r="Q19" s="17">
        <v>0</v>
      </c>
      <c r="R19" s="17">
        <v>0</v>
      </c>
      <c r="S19" s="17">
        <v>0</v>
      </c>
      <c r="T19" s="17"/>
      <c r="U19" s="17">
        <v>2.0988995099162501E-2</v>
      </c>
      <c r="V19" s="17">
        <v>1.1001894832916199E-2</v>
      </c>
      <c r="W19" s="17">
        <v>4.6379071033909999E-3</v>
      </c>
      <c r="X19" s="17">
        <v>3.8272724611712401E-3</v>
      </c>
      <c r="Y19" s="17"/>
      <c r="Z19" s="17">
        <v>1.65007995583012E-2</v>
      </c>
      <c r="AA19" s="17">
        <v>0</v>
      </c>
      <c r="AB19" s="17">
        <v>0</v>
      </c>
      <c r="AC19" s="17">
        <v>0</v>
      </c>
      <c r="AD19" s="17">
        <v>0</v>
      </c>
      <c r="AE19" s="17">
        <v>2.5027703562227201E-2</v>
      </c>
      <c r="AF19" s="17">
        <v>3.5722619972546298E-2</v>
      </c>
      <c r="AG19" s="17">
        <v>0</v>
      </c>
      <c r="AH19" s="17">
        <v>7.5640637094466295E-4</v>
      </c>
      <c r="AI19" s="17">
        <v>2.5232382970198902E-3</v>
      </c>
      <c r="AJ19" s="17"/>
      <c r="AK19" s="17">
        <v>0</v>
      </c>
      <c r="AL19" s="17">
        <v>0</v>
      </c>
      <c r="AM19" s="17">
        <v>4.2144748196052399E-2</v>
      </c>
      <c r="AN19" s="17">
        <v>1.0620806055344399E-2</v>
      </c>
      <c r="AO19" s="17">
        <v>5.5086740212121198E-2</v>
      </c>
      <c r="AP19" s="17">
        <v>0</v>
      </c>
      <c r="AQ19" s="17">
        <v>9.9976605033779004E-2</v>
      </c>
      <c r="AR19" s="17"/>
      <c r="AS19" s="17">
        <v>5.8329870124041103E-3</v>
      </c>
      <c r="AT19" s="17">
        <v>2.4099149545401499E-2</v>
      </c>
      <c r="AU19" s="17"/>
      <c r="AV19" s="17">
        <v>7.5026476269537503E-5</v>
      </c>
      <c r="AW19" s="17">
        <v>1.26280728245842E-2</v>
      </c>
      <c r="AX19" s="17">
        <v>6.20139112398634E-3</v>
      </c>
      <c r="AY19" s="17"/>
      <c r="AZ19" s="17">
        <v>3.3379828379784E-4</v>
      </c>
      <c r="BA19" s="17">
        <v>2.00360120546084E-2</v>
      </c>
      <c r="BB19" s="17"/>
      <c r="BC19" s="17">
        <v>3.06320391808853E-2</v>
      </c>
      <c r="BD19" s="17">
        <v>1.2060527136028201E-2</v>
      </c>
      <c r="BE19" s="17"/>
      <c r="BF19" s="17">
        <v>1.92028217738049E-2</v>
      </c>
      <c r="BG19" s="17">
        <v>3.8272724611712401E-3</v>
      </c>
      <c r="BH19" s="17"/>
      <c r="BI19" s="17">
        <v>2.3151955961114998E-2</v>
      </c>
      <c r="BJ19" s="17">
        <v>1.8203989080665402E-2</v>
      </c>
      <c r="BK19" s="17"/>
      <c r="BL19" s="17">
        <v>0</v>
      </c>
      <c r="BM19" s="17">
        <v>4.9286255670512501E-2</v>
      </c>
      <c r="BN19" s="17">
        <v>4.6858349197139199E-5</v>
      </c>
      <c r="BO19" s="17">
        <v>4.5491438257402601E-4</v>
      </c>
    </row>
    <row r="20" spans="2:67" x14ac:dyDescent="0.35">
      <c r="B20" s="18" t="s">
        <v>83</v>
      </c>
      <c r="C20" s="19">
        <v>5.5141881185635802E-2</v>
      </c>
      <c r="D20" s="19">
        <v>0.128839311711543</v>
      </c>
      <c r="E20" s="19">
        <v>7.5188220699631001E-3</v>
      </c>
      <c r="F20" s="19">
        <v>2.4039775206610801E-4</v>
      </c>
      <c r="G20" s="19">
        <v>0.14363979761059001</v>
      </c>
      <c r="H20" s="19">
        <v>0.32154538740555799</v>
      </c>
      <c r="I20" s="19">
        <v>1.24228907002501E-3</v>
      </c>
      <c r="J20" s="19">
        <v>0.169131240560429</v>
      </c>
      <c r="K20" s="19">
        <v>0</v>
      </c>
      <c r="L20" s="19">
        <v>2.4280790311061399E-2</v>
      </c>
      <c r="M20" s="19">
        <v>4.3532982688289597E-2</v>
      </c>
      <c r="N20" s="19">
        <v>1.71049201862511E-3</v>
      </c>
      <c r="O20" s="19">
        <v>9.9571301771683805E-4</v>
      </c>
      <c r="P20" s="19">
        <v>2.6625464637686599E-2</v>
      </c>
      <c r="Q20" s="19">
        <v>2.9894001301938099E-2</v>
      </c>
      <c r="R20" s="19">
        <v>5.3443339955226298E-4</v>
      </c>
      <c r="S20" s="19">
        <v>0.14925077086791599</v>
      </c>
      <c r="T20" s="19"/>
      <c r="U20" s="19">
        <v>4.8986314601876899E-2</v>
      </c>
      <c r="V20" s="19">
        <v>9.1841221167634296E-2</v>
      </c>
      <c r="W20" s="19">
        <v>5.1655789007465099E-2</v>
      </c>
      <c r="X20" s="19">
        <v>4.6549620653804802E-2</v>
      </c>
      <c r="Y20" s="19"/>
      <c r="Z20" s="19">
        <v>3.9286835643136002E-2</v>
      </c>
      <c r="AA20" s="19">
        <v>2.9231730685418299E-2</v>
      </c>
      <c r="AB20" s="19">
        <v>9.2604909494461795E-5</v>
      </c>
      <c r="AC20" s="19">
        <v>1.0034172627930501E-3</v>
      </c>
      <c r="AD20" s="19">
        <v>0</v>
      </c>
      <c r="AE20" s="19">
        <v>2.3835057833453601E-2</v>
      </c>
      <c r="AF20" s="19">
        <v>0</v>
      </c>
      <c r="AG20" s="19">
        <v>0</v>
      </c>
      <c r="AH20" s="19">
        <v>1.24407938071628E-2</v>
      </c>
      <c r="AI20" s="19">
        <v>4.12148114191122E-2</v>
      </c>
      <c r="AJ20" s="19"/>
      <c r="AK20" s="19">
        <v>1.84614487927982E-2</v>
      </c>
      <c r="AL20" s="19">
        <v>2.6363379031365299E-2</v>
      </c>
      <c r="AM20" s="19">
        <v>1.6004475104433601E-2</v>
      </c>
      <c r="AN20" s="19">
        <v>3.1888985653212001E-4</v>
      </c>
      <c r="AO20" s="19">
        <v>4.7935805756579103E-2</v>
      </c>
      <c r="AP20" s="19">
        <v>0</v>
      </c>
      <c r="AQ20" s="19">
        <v>6.8160568547147294E-5</v>
      </c>
      <c r="AR20" s="19"/>
      <c r="AS20" s="19">
        <v>2.1906460433456301E-2</v>
      </c>
      <c r="AT20" s="19">
        <v>6.7521032474723505E-2</v>
      </c>
      <c r="AU20" s="19"/>
      <c r="AV20" s="19">
        <v>1.4056367884789301E-4</v>
      </c>
      <c r="AW20" s="19">
        <v>0</v>
      </c>
      <c r="AX20" s="19">
        <v>4.81836337734039E-2</v>
      </c>
      <c r="AY20" s="19"/>
      <c r="AZ20" s="19">
        <v>0</v>
      </c>
      <c r="BA20" s="19">
        <v>5.7763035352197602E-2</v>
      </c>
      <c r="BB20" s="19"/>
      <c r="BC20" s="19">
        <v>0.10714849253042399</v>
      </c>
      <c r="BD20" s="19">
        <v>2.30896886621226E-2</v>
      </c>
      <c r="BE20" s="19"/>
      <c r="BF20" s="19">
        <v>5.5176021452382297E-2</v>
      </c>
      <c r="BG20" s="19">
        <v>4.6549620653804802E-2</v>
      </c>
      <c r="BH20" s="19"/>
      <c r="BI20" s="19">
        <v>3.7086387188553699E-2</v>
      </c>
      <c r="BJ20" s="19">
        <v>5.9365268908822197E-2</v>
      </c>
      <c r="BK20" s="19"/>
      <c r="BL20" s="19">
        <v>6.6199208778380397E-2</v>
      </c>
      <c r="BM20" s="19">
        <v>5.12218025594562E-2</v>
      </c>
      <c r="BN20" s="19">
        <v>1.67681537727748E-2</v>
      </c>
      <c r="BO20" s="19">
        <v>1.0596769363720099E-3</v>
      </c>
    </row>
    <row r="21" spans="2:67" x14ac:dyDescent="0.35">
      <c r="B21" s="16"/>
    </row>
    <row r="22" spans="2:67" x14ac:dyDescent="0.35">
      <c r="B22" t="s">
        <v>86</v>
      </c>
    </row>
    <row r="23" spans="2:67" x14ac:dyDescent="0.35">
      <c r="B23" t="s">
        <v>87</v>
      </c>
    </row>
    <row r="25" spans="2:67" x14ac:dyDescent="0.35">
      <c r="B25"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BO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165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157</v>
      </c>
      <c r="C9" s="17">
        <v>1.6077223080098301E-2</v>
      </c>
      <c r="D9" s="17">
        <v>4.4086122034443398E-2</v>
      </c>
      <c r="E9" s="17">
        <v>0</v>
      </c>
      <c r="F9" s="17">
        <v>0</v>
      </c>
      <c r="G9" s="17">
        <v>0</v>
      </c>
      <c r="H9" s="17">
        <v>0</v>
      </c>
      <c r="I9" s="17">
        <v>0</v>
      </c>
      <c r="J9" s="17">
        <v>8.18845177951639E-5</v>
      </c>
      <c r="K9" s="17">
        <v>0</v>
      </c>
      <c r="L9" s="17">
        <v>1.5183757075805799E-4</v>
      </c>
      <c r="M9" s="17">
        <v>3.2749638339534502E-2</v>
      </c>
      <c r="N9" s="17">
        <v>5.3405328583115502E-2</v>
      </c>
      <c r="O9" s="17">
        <v>0</v>
      </c>
      <c r="P9" s="17">
        <v>0</v>
      </c>
      <c r="Q9" s="17">
        <v>0</v>
      </c>
      <c r="R9" s="17">
        <v>0</v>
      </c>
      <c r="S9" s="17">
        <v>4.0436872103386798E-2</v>
      </c>
      <c r="T9" s="17"/>
      <c r="U9" s="17">
        <v>1.8129107671161399E-2</v>
      </c>
      <c r="V9" s="17">
        <v>6.7360058194563402E-3</v>
      </c>
      <c r="W9" s="17">
        <v>0</v>
      </c>
      <c r="X9" s="17">
        <v>9.6094752196032394E-3</v>
      </c>
      <c r="Y9" s="17"/>
      <c r="Z9" s="17">
        <v>3.0807178870684699E-2</v>
      </c>
      <c r="AA9" s="17">
        <v>1.1629190565225701E-2</v>
      </c>
      <c r="AB9" s="17">
        <v>0</v>
      </c>
      <c r="AC9" s="17">
        <v>0</v>
      </c>
      <c r="AD9" s="17">
        <v>1.93200269078295E-2</v>
      </c>
      <c r="AE9" s="17">
        <v>0</v>
      </c>
      <c r="AF9" s="17">
        <v>0</v>
      </c>
      <c r="AG9" s="17">
        <v>0</v>
      </c>
      <c r="AH9" s="17">
        <v>1.4761728961918E-3</v>
      </c>
      <c r="AI9" s="17">
        <v>7.2965359747275303E-3</v>
      </c>
      <c r="AJ9" s="17"/>
      <c r="AK9" s="17">
        <v>6.0509492275278298E-2</v>
      </c>
      <c r="AL9" s="17">
        <v>2.1514556699916299E-2</v>
      </c>
      <c r="AM9" s="17">
        <v>0</v>
      </c>
      <c r="AN9" s="17">
        <v>0</v>
      </c>
      <c r="AO9" s="17">
        <v>0</v>
      </c>
      <c r="AP9" s="17">
        <v>0</v>
      </c>
      <c r="AQ9" s="17">
        <v>0</v>
      </c>
      <c r="AR9" s="17"/>
      <c r="AS9" s="17">
        <v>1.4013598899417201E-4</v>
      </c>
      <c r="AT9" s="17">
        <v>2.20132879092221E-2</v>
      </c>
      <c r="AU9" s="17"/>
      <c r="AV9" s="17">
        <v>0</v>
      </c>
      <c r="AW9" s="17">
        <v>5.2209275193998504E-4</v>
      </c>
      <c r="AX9" s="17">
        <v>0</v>
      </c>
      <c r="AY9" s="17"/>
      <c r="AZ9" s="17">
        <v>4.0673940329966302E-4</v>
      </c>
      <c r="BA9" s="17">
        <v>1.6822115214684699E-2</v>
      </c>
      <c r="BB9" s="17"/>
      <c r="BC9" s="17">
        <v>2.54103282764222E-2</v>
      </c>
      <c r="BD9" s="17">
        <v>1.03251373960009E-2</v>
      </c>
      <c r="BE9" s="17"/>
      <c r="BF9" s="17">
        <v>1.61029218629027E-2</v>
      </c>
      <c r="BG9" s="17">
        <v>9.6094752196032394E-3</v>
      </c>
      <c r="BH9" s="17"/>
      <c r="BI9" s="17">
        <v>2.00617762997894E-4</v>
      </c>
      <c r="BJ9" s="17">
        <v>1.9790943679100201E-2</v>
      </c>
      <c r="BK9" s="17"/>
      <c r="BL9" s="17">
        <v>2.1322532279286099E-2</v>
      </c>
      <c r="BM9" s="17">
        <v>1.63629235135761E-2</v>
      </c>
      <c r="BN9" s="17">
        <v>0</v>
      </c>
      <c r="BO9" s="17">
        <v>1.9202543017603701E-3</v>
      </c>
    </row>
    <row r="10" spans="2:67" x14ac:dyDescent="0.35">
      <c r="B10" s="18" t="s">
        <v>158</v>
      </c>
      <c r="C10" s="17">
        <v>3.04753416195295E-2</v>
      </c>
      <c r="D10" s="17">
        <v>2.2043061017221699E-2</v>
      </c>
      <c r="E10" s="17">
        <v>2.5094505535080799E-2</v>
      </c>
      <c r="F10" s="17">
        <v>0</v>
      </c>
      <c r="G10" s="17">
        <v>0</v>
      </c>
      <c r="H10" s="17">
        <v>0</v>
      </c>
      <c r="I10" s="17">
        <v>6.2114453501250599E-4</v>
      </c>
      <c r="J10" s="17">
        <v>8.18845177951639E-5</v>
      </c>
      <c r="K10" s="17">
        <v>0</v>
      </c>
      <c r="L10" s="17">
        <v>0.14671950484485</v>
      </c>
      <c r="M10" s="17">
        <v>2.0835947067954899E-2</v>
      </c>
      <c r="N10" s="17">
        <v>0</v>
      </c>
      <c r="O10" s="17">
        <v>0</v>
      </c>
      <c r="P10" s="17">
        <v>9.6794546283623897E-2</v>
      </c>
      <c r="Q10" s="17">
        <v>0</v>
      </c>
      <c r="R10" s="17">
        <v>0</v>
      </c>
      <c r="S10" s="17">
        <v>8.0873744206773596E-2</v>
      </c>
      <c r="T10" s="17"/>
      <c r="U10" s="17">
        <v>3.3021220294371503E-2</v>
      </c>
      <c r="V10" s="17">
        <v>1.9863713620739801E-2</v>
      </c>
      <c r="W10" s="17">
        <v>6.0050661066217304E-3</v>
      </c>
      <c r="X10" s="17">
        <v>1.20873811198354E-2</v>
      </c>
      <c r="Y10" s="17"/>
      <c r="Z10" s="17">
        <v>4.2492369140462401E-2</v>
      </c>
      <c r="AA10" s="17">
        <v>0</v>
      </c>
      <c r="AB10" s="17">
        <v>7.3610685639316401E-2</v>
      </c>
      <c r="AC10" s="17">
        <v>5.9563047182985197E-2</v>
      </c>
      <c r="AD10" s="17">
        <v>1.93200269078295E-2</v>
      </c>
      <c r="AE10" s="17">
        <v>0</v>
      </c>
      <c r="AF10" s="17">
        <v>0</v>
      </c>
      <c r="AG10" s="17">
        <v>0</v>
      </c>
      <c r="AH10" s="17">
        <v>1.9732267907999101E-2</v>
      </c>
      <c r="AI10" s="17">
        <v>5.1619425350059598E-3</v>
      </c>
      <c r="AJ10" s="17"/>
      <c r="AK10" s="17">
        <v>0.115804211243925</v>
      </c>
      <c r="AL10" s="17">
        <v>3.00536604212134E-2</v>
      </c>
      <c r="AM10" s="17">
        <v>0</v>
      </c>
      <c r="AN10" s="17">
        <v>3.03252497370236E-3</v>
      </c>
      <c r="AO10" s="17">
        <v>0</v>
      </c>
      <c r="AP10" s="17">
        <v>0</v>
      </c>
      <c r="AQ10" s="17">
        <v>0</v>
      </c>
      <c r="AR10" s="17"/>
      <c r="AS10" s="17">
        <v>2.26357011085618E-2</v>
      </c>
      <c r="AT10" s="17">
        <v>3.3395361698738697E-2</v>
      </c>
      <c r="AU10" s="17"/>
      <c r="AV10" s="17">
        <v>0</v>
      </c>
      <c r="AW10" s="17">
        <v>8.4112697372531103E-2</v>
      </c>
      <c r="AX10" s="17">
        <v>1.5072590134765899E-4</v>
      </c>
      <c r="AY10" s="17"/>
      <c r="AZ10" s="17">
        <v>1.53344980282874E-4</v>
      </c>
      <c r="BA10" s="17">
        <v>3.1916689395856998E-2</v>
      </c>
      <c r="BB10" s="17"/>
      <c r="BC10" s="17">
        <v>3.0398155128110099E-2</v>
      </c>
      <c r="BD10" s="17">
        <v>3.0522912422918099E-2</v>
      </c>
      <c r="BE10" s="17"/>
      <c r="BF10" s="17">
        <v>3.0548403868289001E-2</v>
      </c>
      <c r="BG10" s="17">
        <v>1.20873811198354E-2</v>
      </c>
      <c r="BH10" s="17"/>
      <c r="BI10" s="17">
        <v>6.4557893380120399E-2</v>
      </c>
      <c r="BJ10" s="17">
        <v>2.2503040739597399E-2</v>
      </c>
      <c r="BK10" s="17"/>
      <c r="BL10" s="17">
        <v>1.6120257840098101E-2</v>
      </c>
      <c r="BM10" s="17">
        <v>4.35928217685475E-2</v>
      </c>
      <c r="BN10" s="17">
        <v>4.75341819969455E-2</v>
      </c>
      <c r="BO10" s="17">
        <v>3.5134511575955697E-4</v>
      </c>
    </row>
    <row r="11" spans="2:67" x14ac:dyDescent="0.35">
      <c r="B11" s="18" t="s">
        <v>159</v>
      </c>
      <c r="C11" s="17">
        <v>3.09741240713605E-2</v>
      </c>
      <c r="D11" s="17">
        <v>7.9577094858730608E-3</v>
      </c>
      <c r="E11" s="17">
        <v>7.8035726965031398E-4</v>
      </c>
      <c r="F11" s="17">
        <v>1.5734030520406901E-2</v>
      </c>
      <c r="G11" s="17">
        <v>0.11325314905931901</v>
      </c>
      <c r="H11" s="17">
        <v>0</v>
      </c>
      <c r="I11" s="17">
        <v>6.2114453501250599E-4</v>
      </c>
      <c r="J11" s="17">
        <v>1.20703063668529E-2</v>
      </c>
      <c r="K11" s="17">
        <v>0</v>
      </c>
      <c r="L11" s="17">
        <v>9.3387125033916593E-2</v>
      </c>
      <c r="M11" s="17">
        <v>4.0050908536551598E-2</v>
      </c>
      <c r="N11" s="17">
        <v>0</v>
      </c>
      <c r="O11" s="17">
        <v>0</v>
      </c>
      <c r="P11" s="17">
        <v>0.123219668795212</v>
      </c>
      <c r="Q11" s="17">
        <v>0</v>
      </c>
      <c r="R11" s="17">
        <v>8.6069830371343997E-2</v>
      </c>
      <c r="S11" s="17">
        <v>0</v>
      </c>
      <c r="T11" s="17"/>
      <c r="U11" s="17">
        <v>2.4240421235399101E-2</v>
      </c>
      <c r="V11" s="17">
        <v>6.9660939925759793E-2</v>
      </c>
      <c r="W11" s="17">
        <v>3.65093744277959E-2</v>
      </c>
      <c r="X11" s="17">
        <v>2.27108342928647E-2</v>
      </c>
      <c r="Y11" s="17"/>
      <c r="Z11" s="17">
        <v>1.04021859825249E-2</v>
      </c>
      <c r="AA11" s="17">
        <v>4.0212869582776201E-2</v>
      </c>
      <c r="AB11" s="17">
        <v>3.33156378089609E-2</v>
      </c>
      <c r="AC11" s="17">
        <v>0.10361588136177501</v>
      </c>
      <c r="AD11" s="17">
        <v>4.07282628475759E-2</v>
      </c>
      <c r="AE11" s="17">
        <v>0.13452987292841501</v>
      </c>
      <c r="AF11" s="17">
        <v>4.75762961522144E-3</v>
      </c>
      <c r="AG11" s="17">
        <v>1.47813726546341E-2</v>
      </c>
      <c r="AH11" s="17">
        <v>0</v>
      </c>
      <c r="AI11" s="17">
        <v>7.8709955882967104E-3</v>
      </c>
      <c r="AJ11" s="17"/>
      <c r="AK11" s="17">
        <v>9.1804937213508894E-2</v>
      </c>
      <c r="AL11" s="17">
        <v>3.98514570381562E-2</v>
      </c>
      <c r="AM11" s="17">
        <v>5.1786670610659002E-2</v>
      </c>
      <c r="AN11" s="17">
        <v>2.8775206559898698E-3</v>
      </c>
      <c r="AO11" s="17">
        <v>8.1997615052657006E-5</v>
      </c>
      <c r="AP11" s="17">
        <v>1.84926197559696E-3</v>
      </c>
      <c r="AQ11" s="17">
        <v>1.8082668197586301E-2</v>
      </c>
      <c r="AR11" s="17"/>
      <c r="AS11" s="17">
        <v>5.2019264828052497E-2</v>
      </c>
      <c r="AT11" s="17">
        <v>2.3135469544618901E-2</v>
      </c>
      <c r="AU11" s="17"/>
      <c r="AV11" s="17">
        <v>0.115186579964907</v>
      </c>
      <c r="AW11" s="17">
        <v>2.8927528512149601E-2</v>
      </c>
      <c r="AX11" s="17">
        <v>2.34717657397699E-2</v>
      </c>
      <c r="AY11" s="17"/>
      <c r="AZ11" s="17">
        <v>0.113595764895771</v>
      </c>
      <c r="BA11" s="17">
        <v>2.70467270831075E-2</v>
      </c>
      <c r="BB11" s="17"/>
      <c r="BC11" s="17">
        <v>2.8405763919518299E-2</v>
      </c>
      <c r="BD11" s="17">
        <v>3.2557030012122602E-2</v>
      </c>
      <c r="BE11" s="17"/>
      <c r="BF11" s="17">
        <v>3.1006957214186701E-2</v>
      </c>
      <c r="BG11" s="17">
        <v>2.27108342928647E-2</v>
      </c>
      <c r="BH11" s="17"/>
      <c r="BI11" s="17">
        <v>2.5868346414560799E-2</v>
      </c>
      <c r="BJ11" s="17">
        <v>3.2168424192782499E-2</v>
      </c>
      <c r="BK11" s="17"/>
      <c r="BL11" s="17">
        <v>2.3462300421404899E-2</v>
      </c>
      <c r="BM11" s="17">
        <v>3.51979444821508E-2</v>
      </c>
      <c r="BN11" s="17">
        <v>2.7082526362797399E-2</v>
      </c>
      <c r="BO11" s="17">
        <v>0.15682788340633799</v>
      </c>
    </row>
    <row r="12" spans="2:67" x14ac:dyDescent="0.35">
      <c r="B12" s="18" t="s">
        <v>50</v>
      </c>
      <c r="C12" s="17">
        <v>2.6201721232669901E-2</v>
      </c>
      <c r="D12" s="17">
        <v>1.41123852595947E-2</v>
      </c>
      <c r="E12" s="17">
        <v>7.4181728424025798E-3</v>
      </c>
      <c r="F12" s="17">
        <v>1.585422939644E-2</v>
      </c>
      <c r="G12" s="17">
        <v>9.1861715933934801E-2</v>
      </c>
      <c r="H12" s="17">
        <v>0.32154538740555799</v>
      </c>
      <c r="I12" s="17">
        <v>1.0252905555912401E-2</v>
      </c>
      <c r="J12" s="17">
        <v>1.1046219848068599E-2</v>
      </c>
      <c r="K12" s="17">
        <v>0.115717250031608</v>
      </c>
      <c r="L12" s="17">
        <v>7.5714217628347305E-2</v>
      </c>
      <c r="M12" s="17">
        <v>5.1885209334829102E-3</v>
      </c>
      <c r="N12" s="17">
        <v>1.9239899960717802E-2</v>
      </c>
      <c r="O12" s="17">
        <v>1.99142603543368E-3</v>
      </c>
      <c r="P12" s="17">
        <v>9.6794546283623897E-2</v>
      </c>
      <c r="Q12" s="17">
        <v>0</v>
      </c>
      <c r="R12" s="17">
        <v>1.78144466517421E-4</v>
      </c>
      <c r="S12" s="17">
        <v>4.0436872103386798E-2</v>
      </c>
      <c r="T12" s="17"/>
      <c r="U12" s="17">
        <v>1.2853007380324299E-2</v>
      </c>
      <c r="V12" s="17">
        <v>9.9057545724791904E-2</v>
      </c>
      <c r="W12" s="17">
        <v>5.3643949818622298E-2</v>
      </c>
      <c r="X12" s="17">
        <v>5.7372177073054503E-2</v>
      </c>
      <c r="Y12" s="17"/>
      <c r="Z12" s="17">
        <v>1.12143730507263E-2</v>
      </c>
      <c r="AA12" s="17">
        <v>0</v>
      </c>
      <c r="AB12" s="17">
        <v>1.5643080286375399E-2</v>
      </c>
      <c r="AC12" s="17">
        <v>2.9233074448023401E-2</v>
      </c>
      <c r="AD12" s="17">
        <v>9.9462421671060702E-2</v>
      </c>
      <c r="AE12" s="17">
        <v>6.9931403860317197E-3</v>
      </c>
      <c r="AF12" s="17">
        <v>0.12683079898864799</v>
      </c>
      <c r="AG12" s="17">
        <v>2.1561584383975301E-2</v>
      </c>
      <c r="AH12" s="17">
        <v>4.0095744155369201E-3</v>
      </c>
      <c r="AI12" s="17">
        <v>5.1283043692052999E-2</v>
      </c>
      <c r="AJ12" s="17"/>
      <c r="AK12" s="17">
        <v>5.8201747817227298E-2</v>
      </c>
      <c r="AL12" s="17">
        <v>6.4415420092843997E-2</v>
      </c>
      <c r="AM12" s="17">
        <v>2.11433489791399E-2</v>
      </c>
      <c r="AN12" s="17">
        <v>2.6072305747450201E-3</v>
      </c>
      <c r="AO12" s="17">
        <v>7.7667913646027093E-5</v>
      </c>
      <c r="AP12" s="17">
        <v>5.1492349422772796E-3</v>
      </c>
      <c r="AQ12" s="17">
        <v>9.3687185811712603E-3</v>
      </c>
      <c r="AR12" s="17"/>
      <c r="AS12" s="17">
        <v>2.6081635637454099E-2</v>
      </c>
      <c r="AT12" s="17">
        <v>2.6246449348552699E-2</v>
      </c>
      <c r="AU12" s="17"/>
      <c r="AV12" s="17">
        <v>3.32257746223256E-2</v>
      </c>
      <c r="AW12" s="17">
        <v>6.86015776617915E-3</v>
      </c>
      <c r="AX12" s="17">
        <v>3.6440199557651098E-2</v>
      </c>
      <c r="AY12" s="17"/>
      <c r="AZ12" s="17">
        <v>2.40163790513412E-2</v>
      </c>
      <c r="BA12" s="17">
        <v>2.6305600872623899E-2</v>
      </c>
      <c r="BB12" s="17"/>
      <c r="BC12" s="17">
        <v>3.8463682451477597E-2</v>
      </c>
      <c r="BD12" s="17">
        <v>1.8644552412431702E-2</v>
      </c>
      <c r="BE12" s="17"/>
      <c r="BF12" s="17">
        <v>2.60778693460729E-2</v>
      </c>
      <c r="BG12" s="17">
        <v>5.7372177073054503E-2</v>
      </c>
      <c r="BH12" s="17"/>
      <c r="BI12" s="17">
        <v>1.27249522951544E-2</v>
      </c>
      <c r="BJ12" s="17">
        <v>2.93540924991731E-2</v>
      </c>
      <c r="BK12" s="17"/>
      <c r="BL12" s="17">
        <v>3.0985331923217799E-2</v>
      </c>
      <c r="BM12" s="17">
        <v>2.26990724149722E-2</v>
      </c>
      <c r="BN12" s="17">
        <v>2.3707581889165899E-2</v>
      </c>
      <c r="BO12" s="17">
        <v>1.0483398484211001E-2</v>
      </c>
    </row>
    <row r="13" spans="2:67" x14ac:dyDescent="0.35">
      <c r="B13" s="18" t="s">
        <v>51</v>
      </c>
      <c r="C13" s="17">
        <v>4.3534994891090903E-2</v>
      </c>
      <c r="D13" s="17">
        <v>1.39755132803525E-2</v>
      </c>
      <c r="E13" s="17">
        <v>6.6636395908047596E-2</v>
      </c>
      <c r="F13" s="17">
        <v>0.119874992904764</v>
      </c>
      <c r="G13" s="17">
        <v>9.5255119829980806E-2</v>
      </c>
      <c r="H13" s="17">
        <v>0</v>
      </c>
      <c r="I13" s="17">
        <v>1.0252905555912401E-2</v>
      </c>
      <c r="J13" s="17">
        <v>4.3535186689087402E-2</v>
      </c>
      <c r="K13" s="17">
        <v>0</v>
      </c>
      <c r="L13" s="17">
        <v>0.100298683080925</v>
      </c>
      <c r="M13" s="17">
        <v>1.9166233064952201E-2</v>
      </c>
      <c r="N13" s="17">
        <v>6.9555169277425902E-2</v>
      </c>
      <c r="O13" s="17">
        <v>2.9871390531505202E-3</v>
      </c>
      <c r="P13" s="17">
        <v>6.6138838288658597E-3</v>
      </c>
      <c r="Q13" s="17">
        <v>8.9471240464897503E-3</v>
      </c>
      <c r="R13" s="17">
        <v>1.78144466517421E-4</v>
      </c>
      <c r="S13" s="17">
        <v>4.5227042944504997E-2</v>
      </c>
      <c r="T13" s="17"/>
      <c r="U13" s="17">
        <v>3.5835992002132097E-2</v>
      </c>
      <c r="V13" s="17">
        <v>6.8613740222155106E-2</v>
      </c>
      <c r="W13" s="17">
        <v>0.164127349771473</v>
      </c>
      <c r="X13" s="17">
        <v>9.5400960235495297E-2</v>
      </c>
      <c r="Y13" s="17"/>
      <c r="Z13" s="17">
        <v>1.50998389935034E-2</v>
      </c>
      <c r="AA13" s="17">
        <v>5.0119459749211302E-2</v>
      </c>
      <c r="AB13" s="17">
        <v>6.8103241238619106E-2</v>
      </c>
      <c r="AC13" s="17">
        <v>5.6897078064921003E-2</v>
      </c>
      <c r="AD13" s="17">
        <v>6.8014224658653505E-2</v>
      </c>
      <c r="AE13" s="17">
        <v>4.5812092334246303E-2</v>
      </c>
      <c r="AF13" s="17">
        <v>2.0862322628848601E-2</v>
      </c>
      <c r="AG13" s="17">
        <v>5.8480253506546002E-2</v>
      </c>
      <c r="AH13" s="17">
        <v>7.5933600313037503E-2</v>
      </c>
      <c r="AI13" s="17">
        <v>8.1818818168444093E-2</v>
      </c>
      <c r="AJ13" s="17"/>
      <c r="AK13" s="17">
        <v>6.0582814805035301E-2</v>
      </c>
      <c r="AL13" s="17">
        <v>6.29971051100396E-2</v>
      </c>
      <c r="AM13" s="17">
        <v>0.14428569673863201</v>
      </c>
      <c r="AN13" s="17">
        <v>2.4384271506690699E-2</v>
      </c>
      <c r="AO13" s="17">
        <v>3.6331329823693498E-2</v>
      </c>
      <c r="AP13" s="17">
        <v>4.90478842585471E-2</v>
      </c>
      <c r="AQ13" s="17">
        <v>1.9306749858599001E-3</v>
      </c>
      <c r="AR13" s="17"/>
      <c r="AS13" s="17">
        <v>7.4448758904308895E-2</v>
      </c>
      <c r="AT13" s="17">
        <v>3.2020587882728102E-2</v>
      </c>
      <c r="AU13" s="17"/>
      <c r="AV13" s="17">
        <v>2.4831321713594701E-2</v>
      </c>
      <c r="AW13" s="17">
        <v>4.7025460999859998E-2</v>
      </c>
      <c r="AX13" s="17">
        <v>0.13920535800672801</v>
      </c>
      <c r="AY13" s="17"/>
      <c r="AZ13" s="17">
        <v>1.18949089474962E-2</v>
      </c>
      <c r="BA13" s="17">
        <v>4.5038997680227399E-2</v>
      </c>
      <c r="BB13" s="17"/>
      <c r="BC13" s="17">
        <v>4.8582021784144003E-2</v>
      </c>
      <c r="BD13" s="17">
        <v>4.0424461951826501E-2</v>
      </c>
      <c r="BE13" s="17"/>
      <c r="BF13" s="17">
        <v>4.3328911999939997E-2</v>
      </c>
      <c r="BG13" s="17">
        <v>9.5400960235495297E-2</v>
      </c>
      <c r="BH13" s="17"/>
      <c r="BI13" s="17">
        <v>4.8825881012705102E-2</v>
      </c>
      <c r="BJ13" s="17">
        <v>4.22973957706008E-2</v>
      </c>
      <c r="BK13" s="17"/>
      <c r="BL13" s="17">
        <v>4.53675612433206E-2</v>
      </c>
      <c r="BM13" s="17">
        <v>4.8248591917585099E-2</v>
      </c>
      <c r="BN13" s="17">
        <v>3.01290580403028E-2</v>
      </c>
      <c r="BO13" s="17">
        <v>1.25862820966885E-2</v>
      </c>
    </row>
    <row r="14" spans="2:67" x14ac:dyDescent="0.35">
      <c r="B14" s="18" t="s">
        <v>52</v>
      </c>
      <c r="C14" s="17">
        <v>0.72613236741800102</v>
      </c>
      <c r="D14" s="17">
        <v>0.80805160803560905</v>
      </c>
      <c r="E14" s="17">
        <v>0.78993227927007303</v>
      </c>
      <c r="F14" s="17">
        <v>0.69490991458818396</v>
      </c>
      <c r="G14" s="17">
        <v>0.43524849043464398</v>
      </c>
      <c r="H14" s="17">
        <v>0.638215180647146</v>
      </c>
      <c r="I14" s="17">
        <v>0.86649996866893098</v>
      </c>
      <c r="J14" s="17">
        <v>0.74252698244253801</v>
      </c>
      <c r="K14" s="17">
        <v>0.85421487229652804</v>
      </c>
      <c r="L14" s="17">
        <v>0.49827981109841102</v>
      </c>
      <c r="M14" s="17">
        <v>0.73048438639584801</v>
      </c>
      <c r="N14" s="17">
        <v>0.75412395123712095</v>
      </c>
      <c r="O14" s="17">
        <v>0.48406214637057698</v>
      </c>
      <c r="P14" s="17">
        <v>0.64915052166659504</v>
      </c>
      <c r="Q14" s="17">
        <v>0.85802447658607495</v>
      </c>
      <c r="R14" s="17">
        <v>0.79812572498941503</v>
      </c>
      <c r="S14" s="17">
        <v>0.64284795495931302</v>
      </c>
      <c r="T14" s="17"/>
      <c r="U14" s="17">
        <v>0.78079666586499896</v>
      </c>
      <c r="V14" s="17">
        <v>0.47751131636390198</v>
      </c>
      <c r="W14" s="17">
        <v>0.340050990396849</v>
      </c>
      <c r="X14" s="17">
        <v>0.31298525761075002</v>
      </c>
      <c r="Y14" s="17"/>
      <c r="Z14" s="17">
        <v>0.80650707755015805</v>
      </c>
      <c r="AA14" s="17">
        <v>0.80423325001490598</v>
      </c>
      <c r="AB14" s="17">
        <v>0.77206322186242404</v>
      </c>
      <c r="AC14" s="17">
        <v>0.60419006295483801</v>
      </c>
      <c r="AD14" s="17">
        <v>0.65156331043750204</v>
      </c>
      <c r="AE14" s="17">
        <v>0.42465236496851499</v>
      </c>
      <c r="AF14" s="17">
        <v>0.43397115747123</v>
      </c>
      <c r="AG14" s="17">
        <v>0.60216054879131597</v>
      </c>
      <c r="AH14" s="17">
        <v>0.567932856211804</v>
      </c>
      <c r="AI14" s="17">
        <v>0.279220109720549</v>
      </c>
      <c r="AJ14" s="17"/>
      <c r="AK14" s="17">
        <v>0.54074354422569004</v>
      </c>
      <c r="AL14" s="17">
        <v>0.77634978262032905</v>
      </c>
      <c r="AM14" s="17">
        <v>0.74692003071297897</v>
      </c>
      <c r="AN14" s="17">
        <v>0.93968506492325998</v>
      </c>
      <c r="AO14" s="17">
        <v>0.71114355003699203</v>
      </c>
      <c r="AP14" s="17">
        <v>0.73191862466140101</v>
      </c>
      <c r="AQ14" s="17">
        <v>0.58936311947188702</v>
      </c>
      <c r="AR14" s="17"/>
      <c r="AS14" s="17">
        <v>0.662064915486683</v>
      </c>
      <c r="AT14" s="17">
        <v>0.74999548279956696</v>
      </c>
      <c r="AU14" s="17"/>
      <c r="AV14" s="17">
        <v>0.71373854362423705</v>
      </c>
      <c r="AW14" s="17">
        <v>0.70708643017645101</v>
      </c>
      <c r="AX14" s="17">
        <v>0.59513319728935499</v>
      </c>
      <c r="AY14" s="17"/>
      <c r="AZ14" s="17">
        <v>0.67752996483615702</v>
      </c>
      <c r="BA14" s="17">
        <v>0.72844266926649004</v>
      </c>
      <c r="BB14" s="17"/>
      <c r="BC14" s="17">
        <v>0.62101126346850799</v>
      </c>
      <c r="BD14" s="17">
        <v>0.79091955071928499</v>
      </c>
      <c r="BE14" s="17"/>
      <c r="BF14" s="17">
        <v>0.727773955505572</v>
      </c>
      <c r="BG14" s="17">
        <v>0.31298525761075002</v>
      </c>
      <c r="BH14" s="17"/>
      <c r="BI14" s="17">
        <v>0.64141102089712998</v>
      </c>
      <c r="BJ14" s="17">
        <v>0.74594966484812997</v>
      </c>
      <c r="BK14" s="17"/>
      <c r="BL14" s="17">
        <v>0.77065884673402496</v>
      </c>
      <c r="BM14" s="17">
        <v>0.68651444130213701</v>
      </c>
      <c r="BN14" s="17">
        <v>0.71833874773105</v>
      </c>
      <c r="BO14" s="17">
        <v>0.62953118548260001</v>
      </c>
    </row>
    <row r="15" spans="2:67" x14ac:dyDescent="0.35">
      <c r="B15" s="18" t="s">
        <v>53</v>
      </c>
      <c r="C15" s="17">
        <v>3.12596814296148E-2</v>
      </c>
      <c r="D15" s="17">
        <v>2.0312685026397201E-2</v>
      </c>
      <c r="E15" s="17">
        <v>2.6307278716800098E-2</v>
      </c>
      <c r="F15" s="17">
        <v>2.8254516456406201E-3</v>
      </c>
      <c r="G15" s="17">
        <v>0.11348707248602601</v>
      </c>
      <c r="H15" s="17">
        <v>3.7801634865310602E-2</v>
      </c>
      <c r="I15" s="17">
        <v>4.9691562801000497E-3</v>
      </c>
      <c r="J15" s="17">
        <v>3.5268717099569601E-2</v>
      </c>
      <c r="K15" s="17">
        <v>2.74158394595201E-2</v>
      </c>
      <c r="L15" s="17">
        <v>4.3168398282695301E-2</v>
      </c>
      <c r="M15" s="17">
        <v>2.63173087045699E-2</v>
      </c>
      <c r="N15" s="17">
        <v>5.0211677989277E-3</v>
      </c>
      <c r="O15" s="17">
        <v>0.49651500443799101</v>
      </c>
      <c r="P15" s="17">
        <v>2.6625464637686599E-2</v>
      </c>
      <c r="Q15" s="17">
        <v>3.3935531488279401E-3</v>
      </c>
      <c r="R15" s="17">
        <v>2.3675396113836799E-2</v>
      </c>
      <c r="S15" s="17">
        <v>6.1782854314607603E-4</v>
      </c>
      <c r="T15" s="17"/>
      <c r="U15" s="17">
        <v>1.40979923350574E-2</v>
      </c>
      <c r="V15" s="17">
        <v>0.10356513498592</v>
      </c>
      <c r="W15" s="17">
        <v>0.181877838190076</v>
      </c>
      <c r="X15" s="17">
        <v>0.20622042100930199</v>
      </c>
      <c r="Y15" s="17"/>
      <c r="Z15" s="17">
        <v>1.22187315282165E-5</v>
      </c>
      <c r="AA15" s="17">
        <v>4.0146695835611701E-2</v>
      </c>
      <c r="AB15" s="17">
        <v>1.8212987029105599E-3</v>
      </c>
      <c r="AC15" s="17">
        <v>5.7798406491741901E-2</v>
      </c>
      <c r="AD15" s="17">
        <v>5.4074438630928E-2</v>
      </c>
      <c r="AE15" s="17">
        <v>0.18534855228387201</v>
      </c>
      <c r="AF15" s="17">
        <v>0.162329436016386</v>
      </c>
      <c r="AG15" s="17">
        <v>4.3480676504510402E-2</v>
      </c>
      <c r="AH15" s="17">
        <v>9.9614012426196996E-2</v>
      </c>
      <c r="AI15" s="17">
        <v>0.193992825809503</v>
      </c>
      <c r="AJ15" s="17"/>
      <c r="AK15" s="17">
        <v>8.1014131712475406E-5</v>
      </c>
      <c r="AL15" s="17">
        <v>4.60684015229637E-3</v>
      </c>
      <c r="AM15" s="17">
        <v>1.8825651166790601E-2</v>
      </c>
      <c r="AN15" s="17">
        <v>1.20516558772068E-2</v>
      </c>
      <c r="AO15" s="17">
        <v>8.6210341365700993E-2</v>
      </c>
      <c r="AP15" s="17">
        <v>7.5873349708017998E-2</v>
      </c>
      <c r="AQ15" s="17">
        <v>0.10922786392495</v>
      </c>
      <c r="AR15" s="17"/>
      <c r="AS15" s="17">
        <v>5.94499474942164E-2</v>
      </c>
      <c r="AT15" s="17">
        <v>2.07596919426319E-2</v>
      </c>
      <c r="AU15" s="17"/>
      <c r="AV15" s="17">
        <v>4.5523948691594901E-2</v>
      </c>
      <c r="AW15" s="17">
        <v>0.10045590872814</v>
      </c>
      <c r="AX15" s="17">
        <v>4.0484613691482201E-2</v>
      </c>
      <c r="AY15" s="17"/>
      <c r="AZ15" s="17">
        <v>8.1426723873428294E-2</v>
      </c>
      <c r="BA15" s="17">
        <v>2.8875004855324501E-2</v>
      </c>
      <c r="BB15" s="17"/>
      <c r="BC15" s="17">
        <v>4.5179283715081203E-2</v>
      </c>
      <c r="BD15" s="17">
        <v>2.2680891910977701E-2</v>
      </c>
      <c r="BE15" s="17"/>
      <c r="BF15" s="17">
        <v>3.0564496932207599E-2</v>
      </c>
      <c r="BG15" s="17">
        <v>0.20622042100930199</v>
      </c>
      <c r="BH15" s="17"/>
      <c r="BI15" s="17">
        <v>8.1941041023357003E-2</v>
      </c>
      <c r="BJ15" s="17">
        <v>1.94047284752841E-2</v>
      </c>
      <c r="BK15" s="17"/>
      <c r="BL15" s="17">
        <v>5.2062978128891001E-3</v>
      </c>
      <c r="BM15" s="17">
        <v>4.9756587520865099E-2</v>
      </c>
      <c r="BN15" s="17">
        <v>5.6729067350681499E-2</v>
      </c>
      <c r="BO15" s="17">
        <v>6.8213749673148805E-2</v>
      </c>
    </row>
    <row r="16" spans="2:67" x14ac:dyDescent="0.35">
      <c r="B16" s="18" t="s">
        <v>54</v>
      </c>
      <c r="C16" s="17">
        <v>2.8532261409096E-2</v>
      </c>
      <c r="D16" s="17">
        <v>1.8255503802045599E-3</v>
      </c>
      <c r="E16" s="17">
        <v>5.1847066281210899E-2</v>
      </c>
      <c r="F16" s="17">
        <v>6.0658689708580099E-2</v>
      </c>
      <c r="G16" s="17">
        <v>3.8612507494595301E-3</v>
      </c>
      <c r="H16" s="17">
        <v>0</v>
      </c>
      <c r="I16" s="17">
        <v>9.5287580243182096E-2</v>
      </c>
      <c r="J16" s="17">
        <v>1.25616134736239E-2</v>
      </c>
      <c r="K16" s="17">
        <v>2.6520382123439699E-3</v>
      </c>
      <c r="L16" s="17">
        <v>1.2987026595674901E-2</v>
      </c>
      <c r="M16" s="17">
        <v>2.2544617456317501E-2</v>
      </c>
      <c r="N16" s="17">
        <v>6.9444861020478296E-2</v>
      </c>
      <c r="O16" s="17">
        <v>1.44442841028479E-2</v>
      </c>
      <c r="P16" s="17">
        <v>4.00684252196064E-4</v>
      </c>
      <c r="Q16" s="17">
        <v>0.12963484621860799</v>
      </c>
      <c r="R16" s="17">
        <v>2.7623923772539601E-3</v>
      </c>
      <c r="S16" s="17">
        <v>3.0891427157303801E-4</v>
      </c>
      <c r="T16" s="17"/>
      <c r="U16" s="17">
        <v>1.8331322424927202E-2</v>
      </c>
      <c r="V16" s="17">
        <v>7.0910010803699894E-2</v>
      </c>
      <c r="W16" s="17">
        <v>0.11278684164614999</v>
      </c>
      <c r="X16" s="17">
        <v>0.183159705247011</v>
      </c>
      <c r="Y16" s="17"/>
      <c r="Z16" s="17">
        <v>2.1523745921285E-2</v>
      </c>
      <c r="AA16" s="17">
        <v>1.9551651477421202E-3</v>
      </c>
      <c r="AB16" s="17">
        <v>3.4576043180876002E-2</v>
      </c>
      <c r="AC16" s="17">
        <v>1.6836291245316999E-2</v>
      </c>
      <c r="AD16" s="17">
        <v>2.49958755564583E-2</v>
      </c>
      <c r="AE16" s="17">
        <v>9.47797351403942E-2</v>
      </c>
      <c r="AF16" s="17">
        <v>0.20888044407614501</v>
      </c>
      <c r="AG16" s="17">
        <v>0.24528441068276399</v>
      </c>
      <c r="AH16" s="17">
        <v>0.196312951113255</v>
      </c>
      <c r="AI16" s="17">
        <v>0.25154304568133601</v>
      </c>
      <c r="AJ16" s="17"/>
      <c r="AK16" s="17">
        <v>3.9460241669761199E-4</v>
      </c>
      <c r="AL16" s="17">
        <v>1.5646010404129701E-4</v>
      </c>
      <c r="AM16" s="17">
        <v>2.1785855063745198E-3</v>
      </c>
      <c r="AN16" s="17">
        <v>1.50647911427575E-2</v>
      </c>
      <c r="AO16" s="17">
        <v>6.1665880318406002E-2</v>
      </c>
      <c r="AP16" s="17">
        <v>7.4680845221983205E-2</v>
      </c>
      <c r="AQ16" s="17">
        <v>0.13814412016639499</v>
      </c>
      <c r="AR16" s="17"/>
      <c r="AS16" s="17">
        <v>4.2239520213878799E-2</v>
      </c>
      <c r="AT16" s="17">
        <v>2.3426737643703E-2</v>
      </c>
      <c r="AU16" s="17"/>
      <c r="AV16" s="17">
        <v>5.7297240470169E-2</v>
      </c>
      <c r="AW16" s="17">
        <v>5.8515314910014696E-3</v>
      </c>
      <c r="AX16" s="17">
        <v>5.9890635189147397E-2</v>
      </c>
      <c r="AY16" s="17"/>
      <c r="AZ16" s="17">
        <v>7.6160035888128502E-2</v>
      </c>
      <c r="BA16" s="17">
        <v>2.6268288239600601E-2</v>
      </c>
      <c r="BB16" s="17"/>
      <c r="BC16" s="17">
        <v>4.1565743833940703E-2</v>
      </c>
      <c r="BD16" s="17">
        <v>2.0499596385732299E-2</v>
      </c>
      <c r="BE16" s="17"/>
      <c r="BF16" s="17">
        <v>2.7917868705406801E-2</v>
      </c>
      <c r="BG16" s="17">
        <v>0.183159705247011</v>
      </c>
      <c r="BH16" s="17"/>
      <c r="BI16" s="17">
        <v>3.5122257942432997E-2</v>
      </c>
      <c r="BJ16" s="17">
        <v>2.6990785420721801E-2</v>
      </c>
      <c r="BK16" s="17"/>
      <c r="BL16" s="17">
        <v>2.8718977948952698E-3</v>
      </c>
      <c r="BM16" s="17">
        <v>4.1258723311606502E-2</v>
      </c>
      <c r="BN16" s="17">
        <v>7.7414877947179106E-2</v>
      </c>
      <c r="BO16" s="17">
        <v>5.4338025279918899E-2</v>
      </c>
    </row>
    <row r="17" spans="2:67" x14ac:dyDescent="0.35">
      <c r="B17" s="18" t="s">
        <v>160</v>
      </c>
      <c r="C17" s="17">
        <v>1.1264640586320001E-2</v>
      </c>
      <c r="D17" s="17">
        <v>1.41493444247777E-3</v>
      </c>
      <c r="E17" s="17">
        <v>8.8100649721083797E-4</v>
      </c>
      <c r="F17" s="17">
        <v>3.1828657668912998E-2</v>
      </c>
      <c r="G17" s="17">
        <v>3.3934038960460201E-3</v>
      </c>
      <c r="H17" s="17">
        <v>0</v>
      </c>
      <c r="I17" s="17">
        <v>1.8634336050375199E-3</v>
      </c>
      <c r="J17" s="17">
        <v>5.2820359358215198E-2</v>
      </c>
      <c r="K17" s="17">
        <v>0</v>
      </c>
      <c r="L17" s="17">
        <v>5.0126055533602698E-3</v>
      </c>
      <c r="M17" s="17">
        <v>1.4990587929170599E-2</v>
      </c>
      <c r="N17" s="17">
        <v>2.9209622122213501E-2</v>
      </c>
      <c r="O17" s="17">
        <v>0</v>
      </c>
      <c r="P17" s="17">
        <v>0</v>
      </c>
      <c r="Q17" s="17">
        <v>0</v>
      </c>
      <c r="R17" s="17">
        <v>2.58424791073653E-3</v>
      </c>
      <c r="S17" s="17">
        <v>0</v>
      </c>
      <c r="T17" s="17"/>
      <c r="U17" s="17">
        <v>3.7637039238447001E-3</v>
      </c>
      <c r="V17" s="17">
        <v>4.5923272794591803E-2</v>
      </c>
      <c r="W17" s="17">
        <v>6.1982985772916402E-2</v>
      </c>
      <c r="X17" s="17">
        <v>6.0816264412725703E-2</v>
      </c>
      <c r="Y17" s="17"/>
      <c r="Z17" s="17">
        <v>2.4574539248649601E-4</v>
      </c>
      <c r="AA17" s="17">
        <v>4.3682540003565197E-3</v>
      </c>
      <c r="AB17" s="17">
        <v>8.6679128051761402E-4</v>
      </c>
      <c r="AC17" s="17">
        <v>1.17851118670527E-2</v>
      </c>
      <c r="AD17" s="17">
        <v>1.8838093658926001E-2</v>
      </c>
      <c r="AE17" s="17">
        <v>7.6529318308176303E-2</v>
      </c>
      <c r="AF17" s="17">
        <v>4.1074848412796003E-2</v>
      </c>
      <c r="AG17" s="17">
        <v>1.22623481537497E-2</v>
      </c>
      <c r="AH17" s="17">
        <v>3.3433585092367803E-2</v>
      </c>
      <c r="AI17" s="17">
        <v>8.0974570314551103E-2</v>
      </c>
      <c r="AJ17" s="17"/>
      <c r="AK17" s="17">
        <v>9.5852371225642596E-5</v>
      </c>
      <c r="AL17" s="17">
        <v>0</v>
      </c>
      <c r="AM17" s="17">
        <v>1.20937859528967E-4</v>
      </c>
      <c r="AN17" s="17">
        <v>2.96940345648081E-4</v>
      </c>
      <c r="AO17" s="17">
        <v>2.4809584435134899E-2</v>
      </c>
      <c r="AP17" s="17">
        <v>1.6403879047420199E-2</v>
      </c>
      <c r="AQ17" s="17">
        <v>4.3397898063797097E-2</v>
      </c>
      <c r="AR17" s="17"/>
      <c r="AS17" s="17">
        <v>2.4479593513109299E-2</v>
      </c>
      <c r="AT17" s="17">
        <v>6.3424853117197899E-3</v>
      </c>
      <c r="AU17" s="17"/>
      <c r="AV17" s="17">
        <v>6.62657543049188E-3</v>
      </c>
      <c r="AW17" s="17">
        <v>1.84262403584496E-2</v>
      </c>
      <c r="AX17" s="17">
        <v>4.4922238778778302E-2</v>
      </c>
      <c r="AY17" s="17"/>
      <c r="AZ17" s="17">
        <v>1.39372965479723E-2</v>
      </c>
      <c r="BA17" s="17">
        <v>1.1137596619755099E-2</v>
      </c>
      <c r="BB17" s="17"/>
      <c r="BC17" s="17">
        <v>1.47706759893785E-2</v>
      </c>
      <c r="BD17" s="17">
        <v>9.1038360496032405E-3</v>
      </c>
      <c r="BE17" s="17"/>
      <c r="BF17" s="17">
        <v>1.1067753440162399E-2</v>
      </c>
      <c r="BG17" s="17">
        <v>6.0816264412725703E-2</v>
      </c>
      <c r="BH17" s="17"/>
      <c r="BI17" s="17">
        <v>1.38844446248317E-2</v>
      </c>
      <c r="BJ17" s="17">
        <v>1.0651838288294101E-2</v>
      </c>
      <c r="BK17" s="17"/>
      <c r="BL17" s="17">
        <v>9.0122632193799894E-3</v>
      </c>
      <c r="BM17" s="17">
        <v>1.2939794463043299E-2</v>
      </c>
      <c r="BN17" s="17">
        <v>6.8396508131145098E-3</v>
      </c>
      <c r="BO17" s="17">
        <v>6.3212541010062698E-2</v>
      </c>
    </row>
    <row r="18" spans="2:67" x14ac:dyDescent="0.35">
      <c r="B18" s="18" t="s">
        <v>161</v>
      </c>
      <c r="C18" s="17">
        <v>8.2206780057128906E-3</v>
      </c>
      <c r="D18" s="17">
        <v>4.56239930807546E-5</v>
      </c>
      <c r="E18" s="17">
        <v>2.4414797492991001E-2</v>
      </c>
      <c r="F18" s="17">
        <v>1.20198876033054E-4</v>
      </c>
      <c r="G18" s="17">
        <v>0</v>
      </c>
      <c r="H18" s="17">
        <v>0</v>
      </c>
      <c r="I18" s="17">
        <v>9.6317610208998903E-3</v>
      </c>
      <c r="J18" s="17">
        <v>8.18845177951639E-5</v>
      </c>
      <c r="K18" s="17">
        <v>0</v>
      </c>
      <c r="L18" s="17">
        <v>2.2026276351640199E-3</v>
      </c>
      <c r="M18" s="17">
        <v>1.63409971185156E-2</v>
      </c>
      <c r="N18" s="17">
        <v>0</v>
      </c>
      <c r="O18" s="17">
        <v>0</v>
      </c>
      <c r="P18" s="17">
        <v>0</v>
      </c>
      <c r="Q18" s="17">
        <v>0</v>
      </c>
      <c r="R18" s="17">
        <v>0</v>
      </c>
      <c r="S18" s="17">
        <v>0</v>
      </c>
      <c r="T18" s="17"/>
      <c r="U18" s="17">
        <v>9.2752979780635694E-3</v>
      </c>
      <c r="V18" s="17">
        <v>0</v>
      </c>
      <c r="W18" s="17">
        <v>2.0693406340908601E-2</v>
      </c>
      <c r="X18" s="17">
        <v>1.39903645478537E-2</v>
      </c>
      <c r="Y18" s="17"/>
      <c r="Z18" s="17">
        <v>8.1846885347093903E-3</v>
      </c>
      <c r="AA18" s="17">
        <v>0</v>
      </c>
      <c r="AB18" s="17">
        <v>0</v>
      </c>
      <c r="AC18" s="17">
        <v>5.9991747575590802E-2</v>
      </c>
      <c r="AD18" s="17">
        <v>3.6833187232369401E-3</v>
      </c>
      <c r="AE18" s="17">
        <v>7.5198658168961399E-3</v>
      </c>
      <c r="AF18" s="17">
        <v>1.29336279072645E-3</v>
      </c>
      <c r="AG18" s="17">
        <v>9.6744294970584402E-4</v>
      </c>
      <c r="AH18" s="17">
        <v>7.9857325266610203E-4</v>
      </c>
      <c r="AI18" s="17">
        <v>1.7188241352664E-3</v>
      </c>
      <c r="AJ18" s="17"/>
      <c r="AK18" s="17">
        <v>0</v>
      </c>
      <c r="AL18" s="17">
        <v>0</v>
      </c>
      <c r="AM18" s="17">
        <v>0</v>
      </c>
      <c r="AN18" s="17">
        <v>0</v>
      </c>
      <c r="AO18" s="17">
        <v>3.3836481634041899E-3</v>
      </c>
      <c r="AP18" s="17">
        <v>4.4950327618138601E-2</v>
      </c>
      <c r="AQ18" s="17">
        <v>5.08189178007276E-2</v>
      </c>
      <c r="AR18" s="17"/>
      <c r="AS18" s="17">
        <v>1.7903406798210401E-2</v>
      </c>
      <c r="AT18" s="17">
        <v>4.6141653784980896E-3</v>
      </c>
      <c r="AU18" s="17"/>
      <c r="AV18" s="17">
        <v>3.37871145861026E-3</v>
      </c>
      <c r="AW18" s="17">
        <v>5.1274012749812504E-4</v>
      </c>
      <c r="AX18" s="17">
        <v>4.2901086195697997E-2</v>
      </c>
      <c r="AY18" s="17"/>
      <c r="AZ18" s="17">
        <v>5.4504329232564399E-4</v>
      </c>
      <c r="BA18" s="17">
        <v>8.5855371921862399E-3</v>
      </c>
      <c r="BB18" s="17"/>
      <c r="BC18" s="17">
        <v>1.26443653912355E-2</v>
      </c>
      <c r="BD18" s="17">
        <v>5.4943154129919501E-3</v>
      </c>
      <c r="BE18" s="17"/>
      <c r="BF18" s="17">
        <v>8.1977528817757592E-3</v>
      </c>
      <c r="BG18" s="17">
        <v>1.39903645478537E-2</v>
      </c>
      <c r="BH18" s="17"/>
      <c r="BI18" s="17">
        <v>2.5501165725217899E-2</v>
      </c>
      <c r="BJ18" s="17">
        <v>4.1785731651017002E-3</v>
      </c>
      <c r="BK18" s="17"/>
      <c r="BL18" s="17">
        <v>7.3985174203397303E-3</v>
      </c>
      <c r="BM18" s="17">
        <v>1.19290099324944E-2</v>
      </c>
      <c r="BN18" s="17">
        <v>1.56237038770055E-3</v>
      </c>
      <c r="BO18" s="17">
        <v>1.2488070902801501E-3</v>
      </c>
    </row>
    <row r="19" spans="2:67" x14ac:dyDescent="0.35">
      <c r="B19" s="18" t="s">
        <v>162</v>
      </c>
      <c r="C19" s="17">
        <v>6.5394219592499001E-3</v>
      </c>
      <c r="D19" s="17">
        <v>2.2088685010302499E-2</v>
      </c>
      <c r="E19" s="17">
        <v>5.0324613780262402E-5</v>
      </c>
      <c r="F19" s="17">
        <v>0</v>
      </c>
      <c r="G19" s="17">
        <v>0</v>
      </c>
      <c r="H19" s="17">
        <v>0</v>
      </c>
      <c r="I19" s="17">
        <v>0</v>
      </c>
      <c r="J19" s="17">
        <v>8.18845177951639E-5</v>
      </c>
      <c r="K19" s="17">
        <v>0</v>
      </c>
      <c r="L19" s="17">
        <v>0</v>
      </c>
      <c r="M19" s="17">
        <v>0</v>
      </c>
      <c r="N19" s="17">
        <v>0</v>
      </c>
      <c r="O19" s="17">
        <v>0</v>
      </c>
      <c r="P19" s="17">
        <v>2.00342126098032E-4</v>
      </c>
      <c r="Q19" s="17">
        <v>0</v>
      </c>
      <c r="R19" s="17">
        <v>0</v>
      </c>
      <c r="S19" s="17">
        <v>0.14925077086791599</v>
      </c>
      <c r="T19" s="17"/>
      <c r="U19" s="17">
        <v>7.8246097930653007E-3</v>
      </c>
      <c r="V19" s="17">
        <v>0</v>
      </c>
      <c r="W19" s="17">
        <v>0</v>
      </c>
      <c r="X19" s="17">
        <v>7.8678731523048502E-3</v>
      </c>
      <c r="Y19" s="17"/>
      <c r="Z19" s="17">
        <v>0</v>
      </c>
      <c r="AA19" s="17">
        <v>3.1212075833646099E-2</v>
      </c>
      <c r="AB19" s="17">
        <v>0</v>
      </c>
      <c r="AC19" s="17">
        <v>8.9298807754775202E-5</v>
      </c>
      <c r="AD19" s="17">
        <v>0</v>
      </c>
      <c r="AE19" s="17">
        <v>0</v>
      </c>
      <c r="AF19" s="17">
        <v>0</v>
      </c>
      <c r="AG19" s="17">
        <v>1.0213623727990599E-3</v>
      </c>
      <c r="AH19" s="17">
        <v>7.5640637094466295E-4</v>
      </c>
      <c r="AI19" s="17">
        <v>2.5232382970198902E-3</v>
      </c>
      <c r="AJ19" s="17"/>
      <c r="AK19" s="17">
        <v>0</v>
      </c>
      <c r="AL19" s="17">
        <v>0</v>
      </c>
      <c r="AM19" s="17">
        <v>0</v>
      </c>
      <c r="AN19" s="17">
        <v>0</v>
      </c>
      <c r="AO19" s="17">
        <v>3.75249609684397E-2</v>
      </c>
      <c r="AP19" s="17">
        <v>1.26592566617628E-4</v>
      </c>
      <c r="AQ19" s="17">
        <v>3.9588739311538397E-2</v>
      </c>
      <c r="AR19" s="17"/>
      <c r="AS19" s="17">
        <v>9.0862473950781302E-5</v>
      </c>
      <c r="AT19" s="17">
        <v>8.9413080090892001E-3</v>
      </c>
      <c r="AU19" s="17"/>
      <c r="AV19" s="17">
        <v>1.91304024069838E-4</v>
      </c>
      <c r="AW19" s="17">
        <v>1.2368544191122E-4</v>
      </c>
      <c r="AX19" s="17">
        <v>0</v>
      </c>
      <c r="AY19" s="17"/>
      <c r="AZ19" s="17">
        <v>3.3379828379784E-4</v>
      </c>
      <c r="BA19" s="17">
        <v>6.8344045750635797E-3</v>
      </c>
      <c r="BB19" s="17"/>
      <c r="BC19" s="17">
        <v>7.8001452213427901E-3</v>
      </c>
      <c r="BD19" s="17">
        <v>5.7624256568457001E-3</v>
      </c>
      <c r="BE19" s="17"/>
      <c r="BF19" s="17">
        <v>6.5341435254870298E-3</v>
      </c>
      <c r="BG19" s="17">
        <v>7.8678731523048502E-3</v>
      </c>
      <c r="BH19" s="17"/>
      <c r="BI19" s="17">
        <v>1.3007812193924201E-4</v>
      </c>
      <c r="BJ19" s="17">
        <v>8.0386412041264597E-3</v>
      </c>
      <c r="BK19" s="17"/>
      <c r="BL19" s="17">
        <v>7.7970557044825303E-3</v>
      </c>
      <c r="BM19" s="17">
        <v>7.6408667381552102E-3</v>
      </c>
      <c r="BN19" s="17">
        <v>9.6328879550010803E-5</v>
      </c>
      <c r="BO19" s="17">
        <v>9.35182943472115E-4</v>
      </c>
    </row>
    <row r="20" spans="2:67" x14ac:dyDescent="0.35">
      <c r="B20" s="18" t="s">
        <v>83</v>
      </c>
      <c r="C20" s="19">
        <v>4.0787544297255902E-2</v>
      </c>
      <c r="D20" s="19">
        <v>4.4086122034443398E-2</v>
      </c>
      <c r="E20" s="19">
        <v>6.6378155727522597E-3</v>
      </c>
      <c r="F20" s="19">
        <v>5.8193834691038698E-2</v>
      </c>
      <c r="G20" s="19">
        <v>0.14363979761059001</v>
      </c>
      <c r="H20" s="19">
        <v>2.4377970819849299E-3</v>
      </c>
      <c r="I20" s="19">
        <v>0</v>
      </c>
      <c r="J20" s="19">
        <v>8.9843076650863399E-2</v>
      </c>
      <c r="K20" s="19">
        <v>0</v>
      </c>
      <c r="L20" s="19">
        <v>2.2078162675897399E-2</v>
      </c>
      <c r="M20" s="19">
        <v>7.1330854453102693E-2</v>
      </c>
      <c r="N20" s="19">
        <v>0</v>
      </c>
      <c r="O20" s="19">
        <v>0</v>
      </c>
      <c r="P20" s="19">
        <v>2.00342126098032E-4</v>
      </c>
      <c r="Q20" s="19">
        <v>0</v>
      </c>
      <c r="R20" s="19">
        <v>8.6426119304378796E-2</v>
      </c>
      <c r="S20" s="19">
        <v>0</v>
      </c>
      <c r="T20" s="19"/>
      <c r="U20" s="19">
        <v>4.1830659096654198E-2</v>
      </c>
      <c r="V20" s="19">
        <v>3.8158319738982698E-2</v>
      </c>
      <c r="W20" s="19">
        <v>2.2322197528586399E-2</v>
      </c>
      <c r="X20" s="19">
        <v>1.77792860791996E-2</v>
      </c>
      <c r="Y20" s="19"/>
      <c r="Z20" s="19">
        <v>5.3510577831931701E-2</v>
      </c>
      <c r="AA20" s="19">
        <v>1.6123039270524098E-2</v>
      </c>
      <c r="AB20" s="19">
        <v>0</v>
      </c>
      <c r="AC20" s="19">
        <v>0</v>
      </c>
      <c r="AD20" s="19">
        <v>0</v>
      </c>
      <c r="AE20" s="19">
        <v>2.3835057833453601E-2</v>
      </c>
      <c r="AF20" s="19">
        <v>0</v>
      </c>
      <c r="AG20" s="19">
        <v>0</v>
      </c>
      <c r="AH20" s="19">
        <v>0</v>
      </c>
      <c r="AI20" s="19">
        <v>3.65960500832479E-2</v>
      </c>
      <c r="AJ20" s="19"/>
      <c r="AK20" s="19">
        <v>7.1781783499699603E-2</v>
      </c>
      <c r="AL20" s="19">
        <v>5.4717761164061601E-5</v>
      </c>
      <c r="AM20" s="19">
        <v>1.47390784258963E-2</v>
      </c>
      <c r="AN20" s="19">
        <v>0</v>
      </c>
      <c r="AO20" s="19">
        <v>3.8771039359529698E-2</v>
      </c>
      <c r="AP20" s="19">
        <v>0</v>
      </c>
      <c r="AQ20" s="19">
        <v>7.7279496087582299E-5</v>
      </c>
      <c r="AR20" s="19"/>
      <c r="AS20" s="19">
        <v>1.8446257552579899E-2</v>
      </c>
      <c r="AT20" s="19">
        <v>4.91089725309303E-2</v>
      </c>
      <c r="AU20" s="19"/>
      <c r="AV20" s="19">
        <v>0</v>
      </c>
      <c r="AW20" s="19">
        <v>9.5526273889566497E-5</v>
      </c>
      <c r="AX20" s="19">
        <v>1.74001796500418E-2</v>
      </c>
      <c r="AY20" s="19"/>
      <c r="AZ20" s="19">
        <v>0</v>
      </c>
      <c r="BA20" s="19">
        <v>4.2726369005079298E-2</v>
      </c>
      <c r="BB20" s="19"/>
      <c r="BC20" s="19">
        <v>8.5768570820841702E-2</v>
      </c>
      <c r="BD20" s="19">
        <v>1.30652896692641E-2</v>
      </c>
      <c r="BE20" s="19"/>
      <c r="BF20" s="19">
        <v>4.0878964717996902E-2</v>
      </c>
      <c r="BG20" s="19">
        <v>1.77792860791996E-2</v>
      </c>
      <c r="BH20" s="19"/>
      <c r="BI20" s="19">
        <v>4.9832300799553003E-2</v>
      </c>
      <c r="BJ20" s="19">
        <v>3.8671871717087997E-2</v>
      </c>
      <c r="BK20" s="19"/>
      <c r="BL20" s="19">
        <v>5.9797137606661298E-2</v>
      </c>
      <c r="BM20" s="19">
        <v>2.3859222634866301E-2</v>
      </c>
      <c r="BN20" s="19">
        <v>1.0565608601512899E-2</v>
      </c>
      <c r="BO20" s="19">
        <v>3.5134511575955697E-4</v>
      </c>
    </row>
    <row r="21" spans="2:67" x14ac:dyDescent="0.35">
      <c r="B21" s="16"/>
    </row>
    <row r="22" spans="2:67" x14ac:dyDescent="0.35">
      <c r="B22" t="s">
        <v>86</v>
      </c>
    </row>
    <row r="23" spans="2:67" x14ac:dyDescent="0.35">
      <c r="B23" t="s">
        <v>87</v>
      </c>
    </row>
    <row r="25" spans="2:67" x14ac:dyDescent="0.35">
      <c r="B25"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BO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178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166</v>
      </c>
      <c r="C9" s="17">
        <v>0.50424031922014101</v>
      </c>
      <c r="D9" s="17">
        <v>0.46687234121374499</v>
      </c>
      <c r="E9" s="17">
        <v>0.59465491055005204</v>
      </c>
      <c r="F9" s="17">
        <v>0.58758290393008705</v>
      </c>
      <c r="G9" s="17">
        <v>0.46516729213250202</v>
      </c>
      <c r="H9" s="17">
        <v>0.638215180647146</v>
      </c>
      <c r="I9" s="17">
        <v>0.61170249614642203</v>
      </c>
      <c r="J9" s="17">
        <v>0.52118466301452804</v>
      </c>
      <c r="K9" s="17">
        <v>0.57112453837683996</v>
      </c>
      <c r="L9" s="17">
        <v>0.50905114290968201</v>
      </c>
      <c r="M9" s="17">
        <v>0.48082105479769099</v>
      </c>
      <c r="N9" s="17">
        <v>0.408227014286692</v>
      </c>
      <c r="O9" s="17">
        <v>0.48207072033514298</v>
      </c>
      <c r="P9" s="17">
        <v>0.54554174942800704</v>
      </c>
      <c r="Q9" s="17">
        <v>0.63183674936629297</v>
      </c>
      <c r="R9" s="17">
        <v>0.172317805209205</v>
      </c>
      <c r="S9" s="17">
        <v>0.28014172886031202</v>
      </c>
      <c r="T9" s="17"/>
      <c r="U9" s="17">
        <v>0.54243447144007395</v>
      </c>
      <c r="V9" s="17">
        <v>0.33975111069257302</v>
      </c>
      <c r="W9" s="17">
        <v>0.19644266882189601</v>
      </c>
      <c r="X9" s="17">
        <v>9.2665599741015695E-2</v>
      </c>
      <c r="Y9" s="17"/>
      <c r="Z9" s="17">
        <v>0.574576342222752</v>
      </c>
      <c r="AA9" s="17">
        <v>0.40943695670652702</v>
      </c>
      <c r="AB9" s="17">
        <v>0.451042887092787</v>
      </c>
      <c r="AC9" s="17">
        <v>0.46915036658152998</v>
      </c>
      <c r="AD9" s="17">
        <v>0.41650402726785102</v>
      </c>
      <c r="AE9" s="17">
        <v>0.40423749075378201</v>
      </c>
      <c r="AF9" s="17">
        <v>0.24666801944820099</v>
      </c>
      <c r="AG9" s="17">
        <v>0.48311960284055999</v>
      </c>
      <c r="AH9" s="17">
        <v>0.38628717349838998</v>
      </c>
      <c r="AI9" s="17">
        <v>6.7839938695729698E-2</v>
      </c>
      <c r="AJ9" s="17"/>
      <c r="AK9" s="17">
        <v>0.59527690817160395</v>
      </c>
      <c r="AL9" s="17">
        <v>0.45987148943314299</v>
      </c>
      <c r="AM9" s="17">
        <v>0.30379654088226099</v>
      </c>
      <c r="AN9" s="17">
        <v>0.494909367400231</v>
      </c>
      <c r="AO9" s="17">
        <v>0.574094788470221</v>
      </c>
      <c r="AP9" s="17">
        <v>0.51080293106792196</v>
      </c>
      <c r="AQ9" s="17">
        <v>0.42423064111137798</v>
      </c>
      <c r="AR9" s="17"/>
      <c r="AS9" s="17">
        <v>0.29927524583664999</v>
      </c>
      <c r="AT9" s="17">
        <v>0.58058337716764197</v>
      </c>
      <c r="AU9" s="17"/>
      <c r="AV9" s="17">
        <v>0.21109474534238901</v>
      </c>
      <c r="AW9" s="17">
        <v>0.137963017157713</v>
      </c>
      <c r="AX9" s="17">
        <v>0.40809393307230102</v>
      </c>
      <c r="AY9" s="17"/>
      <c r="AZ9" s="17">
        <v>0.241575765509529</v>
      </c>
      <c r="BA9" s="17">
        <v>0.51672600658812995</v>
      </c>
      <c r="BB9" s="17"/>
      <c r="BC9" s="17">
        <v>0.56547358402173498</v>
      </c>
      <c r="BD9" s="17">
        <v>0.46650164827978502</v>
      </c>
      <c r="BE9" s="17"/>
      <c r="BF9" s="17">
        <v>0.50587565961247105</v>
      </c>
      <c r="BG9" s="17">
        <v>9.2665599741015695E-2</v>
      </c>
      <c r="BH9" s="17"/>
      <c r="BI9" s="17">
        <v>0.22243379170809099</v>
      </c>
      <c r="BJ9" s="17">
        <v>0.570158107390353</v>
      </c>
      <c r="BK9" s="17"/>
      <c r="BL9" s="17">
        <v>0.66228343475516105</v>
      </c>
      <c r="BM9" s="17">
        <v>0.42608556266646702</v>
      </c>
      <c r="BN9" s="17">
        <v>0.24370425385421501</v>
      </c>
      <c r="BO9" s="17">
        <v>4.5267329423909998E-3</v>
      </c>
    </row>
    <row r="10" spans="2:67" x14ac:dyDescent="0.35">
      <c r="B10" s="18" t="s">
        <v>167</v>
      </c>
      <c r="C10" s="17">
        <v>7.6384571617188798E-2</v>
      </c>
      <c r="D10" s="17">
        <v>7.9510993764993307E-2</v>
      </c>
      <c r="E10" s="17">
        <v>8.8739940593914504E-2</v>
      </c>
      <c r="F10" s="17">
        <v>6.0298093080481001E-2</v>
      </c>
      <c r="G10" s="17">
        <v>0.174494293015275</v>
      </c>
      <c r="H10" s="17">
        <v>0.32154538740555799</v>
      </c>
      <c r="I10" s="17">
        <v>9.46664357081696E-2</v>
      </c>
      <c r="J10" s="17">
        <v>8.3588691232846096E-2</v>
      </c>
      <c r="K10" s="17">
        <v>0</v>
      </c>
      <c r="L10" s="17">
        <v>3.8407581546593898E-2</v>
      </c>
      <c r="M10" s="17">
        <v>9.9095591287537005E-2</v>
      </c>
      <c r="N10" s="17">
        <v>3.5312922941978398E-3</v>
      </c>
      <c r="O10" s="17">
        <v>2.9871390531505202E-3</v>
      </c>
      <c r="P10" s="17">
        <v>6.6138838288658597E-3</v>
      </c>
      <c r="Q10" s="17">
        <v>0.10550000504766401</v>
      </c>
      <c r="R10" s="17">
        <v>3.56288933034842E-4</v>
      </c>
      <c r="S10" s="17">
        <v>0.149559685139489</v>
      </c>
      <c r="T10" s="17"/>
      <c r="U10" s="17">
        <v>5.9020245223369801E-2</v>
      </c>
      <c r="V10" s="17">
        <v>0.155535515541709</v>
      </c>
      <c r="W10" s="17">
        <v>0.198459002538384</v>
      </c>
      <c r="X10" s="17">
        <v>0.20441450345718901</v>
      </c>
      <c r="Y10" s="17"/>
      <c r="Z10" s="17">
        <v>3.8132434952305498E-2</v>
      </c>
      <c r="AA10" s="17">
        <v>7.8165076306585105E-2</v>
      </c>
      <c r="AB10" s="17">
        <v>5.8480855942480502E-2</v>
      </c>
      <c r="AC10" s="17">
        <v>0.152423080544349</v>
      </c>
      <c r="AD10" s="17">
        <v>0.101747552414476</v>
      </c>
      <c r="AE10" s="17">
        <v>0.16507354463701199</v>
      </c>
      <c r="AF10" s="17">
        <v>0.223946953373931</v>
      </c>
      <c r="AG10" s="17">
        <v>0.39240501143993201</v>
      </c>
      <c r="AH10" s="17">
        <v>0.276104891196497</v>
      </c>
      <c r="AI10" s="17">
        <v>0.225373452398721</v>
      </c>
      <c r="AJ10" s="17"/>
      <c r="AK10" s="17">
        <v>3.39260899454248E-2</v>
      </c>
      <c r="AL10" s="17">
        <v>9.4868474289618407E-2</v>
      </c>
      <c r="AM10" s="17">
        <v>0.13661495428161999</v>
      </c>
      <c r="AN10" s="17">
        <v>5.8358575899366001E-2</v>
      </c>
      <c r="AO10" s="17">
        <v>0.13074772495673101</v>
      </c>
      <c r="AP10" s="17">
        <v>0.1045894307424</v>
      </c>
      <c r="AQ10" s="17">
        <v>4.5542370008398399E-2</v>
      </c>
      <c r="AR10" s="17"/>
      <c r="AS10" s="17">
        <v>0.13652321716473001</v>
      </c>
      <c r="AT10" s="17">
        <v>5.3984813326028398E-2</v>
      </c>
      <c r="AU10" s="17"/>
      <c r="AV10" s="17">
        <v>0.20600031003849201</v>
      </c>
      <c r="AW10" s="17">
        <v>0.228603747762533</v>
      </c>
      <c r="AX10" s="17">
        <v>3.3479861718751197E-2</v>
      </c>
      <c r="AY10" s="17"/>
      <c r="AZ10" s="17">
        <v>0.30812129256761001</v>
      </c>
      <c r="BA10" s="17">
        <v>6.5369030279023604E-2</v>
      </c>
      <c r="BB10" s="17"/>
      <c r="BC10" s="17">
        <v>9.2639313963026895E-2</v>
      </c>
      <c r="BD10" s="17">
        <v>6.6366612022881993E-2</v>
      </c>
      <c r="BE10" s="17"/>
      <c r="BF10" s="17">
        <v>7.58758607827862E-2</v>
      </c>
      <c r="BG10" s="17">
        <v>0.20441450345718901</v>
      </c>
      <c r="BH10" s="17"/>
      <c r="BI10" s="17">
        <v>0.118491250834106</v>
      </c>
      <c r="BJ10" s="17">
        <v>6.6535335030384904E-2</v>
      </c>
      <c r="BK10" s="17"/>
      <c r="BL10" s="17">
        <v>3.3817892078043997E-2</v>
      </c>
      <c r="BM10" s="17">
        <v>8.1922863835086901E-2</v>
      </c>
      <c r="BN10" s="17">
        <v>0.220174972519974</v>
      </c>
      <c r="BO10" s="17">
        <v>1.9557585920899401E-2</v>
      </c>
    </row>
    <row r="11" spans="2:67" x14ac:dyDescent="0.35">
      <c r="B11" s="18" t="s">
        <v>168</v>
      </c>
      <c r="C11" s="17">
        <v>3.7288376398783601E-2</v>
      </c>
      <c r="D11" s="17">
        <v>1.9947693081751101E-2</v>
      </c>
      <c r="E11" s="17">
        <v>5.7430722008277001E-2</v>
      </c>
      <c r="F11" s="17">
        <v>6.1379882964778497E-2</v>
      </c>
      <c r="G11" s="17">
        <v>7.0177028012025804E-4</v>
      </c>
      <c r="H11" s="17">
        <v>2.4377970819849299E-3</v>
      </c>
      <c r="I11" s="17">
        <v>2.1126955646837298E-2</v>
      </c>
      <c r="J11" s="17">
        <v>6.5218203796248805E-2</v>
      </c>
      <c r="K11" s="17">
        <v>0</v>
      </c>
      <c r="L11" s="17">
        <v>0.147782367840157</v>
      </c>
      <c r="M11" s="17">
        <v>7.8108245724096397E-3</v>
      </c>
      <c r="N11" s="17">
        <v>1.60018376167749E-3</v>
      </c>
      <c r="O11" s="17">
        <v>1.6435710138281601E-2</v>
      </c>
      <c r="P11" s="17">
        <v>1.0017106304901599E-3</v>
      </c>
      <c r="Q11" s="17">
        <v>6.17033859765884E-3</v>
      </c>
      <c r="R11" s="17">
        <v>1.78144466517421E-4</v>
      </c>
      <c r="S11" s="17">
        <v>4.0436872103386798E-2</v>
      </c>
      <c r="T11" s="17"/>
      <c r="U11" s="17">
        <v>3.2546523114060102E-2</v>
      </c>
      <c r="V11" s="17">
        <v>5.0219517163117303E-2</v>
      </c>
      <c r="W11" s="17">
        <v>0.110093830300032</v>
      </c>
      <c r="X11" s="17">
        <v>0.167864965929333</v>
      </c>
      <c r="Y11" s="17"/>
      <c r="Z11" s="17">
        <v>4.0305984278362801E-2</v>
      </c>
      <c r="AA11" s="17">
        <v>3.5519222608416098E-2</v>
      </c>
      <c r="AB11" s="17">
        <v>1.76440000163623E-2</v>
      </c>
      <c r="AC11" s="17">
        <v>4.3359845856765999E-2</v>
      </c>
      <c r="AD11" s="17">
        <v>2.4675119317422702E-2</v>
      </c>
      <c r="AE11" s="17">
        <v>3.5054849503584597E-2</v>
      </c>
      <c r="AF11" s="17">
        <v>7.04136585870766E-2</v>
      </c>
      <c r="AG11" s="17">
        <v>2.3793934521415101E-2</v>
      </c>
      <c r="AH11" s="17">
        <v>2.6323508344292899E-2</v>
      </c>
      <c r="AI11" s="17">
        <v>0.185422352832631</v>
      </c>
      <c r="AJ11" s="17"/>
      <c r="AK11" s="17">
        <v>8.1727214182864397E-2</v>
      </c>
      <c r="AL11" s="17">
        <v>6.8589080410585604E-2</v>
      </c>
      <c r="AM11" s="17">
        <v>3.8558505740429003E-2</v>
      </c>
      <c r="AN11" s="17">
        <v>1.09891943749299E-2</v>
      </c>
      <c r="AO11" s="17">
        <v>3.5278935201861698E-2</v>
      </c>
      <c r="AP11" s="17">
        <v>1.9510045608247699E-2</v>
      </c>
      <c r="AQ11" s="17">
        <v>1.13671917654097E-2</v>
      </c>
      <c r="AR11" s="17"/>
      <c r="AS11" s="17">
        <v>7.6661368129417901E-2</v>
      </c>
      <c r="AT11" s="17">
        <v>2.2623172519709502E-2</v>
      </c>
      <c r="AU11" s="17"/>
      <c r="AV11" s="17">
        <v>4.2527350214962303E-2</v>
      </c>
      <c r="AW11" s="17">
        <v>0.119052936188659</v>
      </c>
      <c r="AX11" s="17">
        <v>8.1684587674677595E-2</v>
      </c>
      <c r="AY11" s="17"/>
      <c r="AZ11" s="17">
        <v>3.0651380431990401E-2</v>
      </c>
      <c r="BA11" s="17">
        <v>3.7603864177904602E-2</v>
      </c>
      <c r="BB11" s="17"/>
      <c r="BC11" s="17">
        <v>2.3553931549045101E-2</v>
      </c>
      <c r="BD11" s="17">
        <v>4.5753051545735002E-2</v>
      </c>
      <c r="BE11" s="17"/>
      <c r="BF11" s="17">
        <v>3.6769546740289802E-2</v>
      </c>
      <c r="BG11" s="17">
        <v>0.167864965929333</v>
      </c>
      <c r="BH11" s="17"/>
      <c r="BI11" s="17">
        <v>8.7586021165036804E-2</v>
      </c>
      <c r="BJ11" s="17">
        <v>2.5523178756153699E-2</v>
      </c>
      <c r="BK11" s="17"/>
      <c r="BL11" s="17">
        <v>1.0053298798613299E-2</v>
      </c>
      <c r="BM11" s="17">
        <v>5.3219099274123098E-2</v>
      </c>
      <c r="BN11" s="17">
        <v>8.0361691154016604E-2</v>
      </c>
      <c r="BO11" s="17">
        <v>3.7269124104914501E-2</v>
      </c>
    </row>
    <row r="12" spans="2:67" x14ac:dyDescent="0.35">
      <c r="B12" s="18" t="s">
        <v>169</v>
      </c>
      <c r="C12" s="17">
        <v>1.64273683123074E-2</v>
      </c>
      <c r="D12" s="17">
        <v>7.5696102161994499E-3</v>
      </c>
      <c r="E12" s="17">
        <v>2.7007492370843201E-2</v>
      </c>
      <c r="F12" s="17">
        <v>3.6059662809916201E-4</v>
      </c>
      <c r="G12" s="17">
        <v>2.33923426706753E-4</v>
      </c>
      <c r="H12" s="17">
        <v>3.5363837783325698E-2</v>
      </c>
      <c r="I12" s="17">
        <v>4.3480117450875504E-3</v>
      </c>
      <c r="J12" s="17">
        <v>1.4364132957807E-2</v>
      </c>
      <c r="K12" s="17">
        <v>0</v>
      </c>
      <c r="L12" s="17">
        <v>2.0634722894523699E-2</v>
      </c>
      <c r="M12" s="17">
        <v>1.19842461015735E-2</v>
      </c>
      <c r="N12" s="17">
        <v>1.1030825694762E-4</v>
      </c>
      <c r="O12" s="17">
        <v>1.99142603543368E-3</v>
      </c>
      <c r="P12" s="17">
        <v>9.6994888409721994E-2</v>
      </c>
      <c r="Q12" s="17">
        <v>3.59914238216028E-3</v>
      </c>
      <c r="R12" s="17">
        <v>2.9405368437713801E-3</v>
      </c>
      <c r="S12" s="17">
        <v>6.1782854314607603E-4</v>
      </c>
      <c r="T12" s="17"/>
      <c r="U12" s="17">
        <v>1.07584474758245E-2</v>
      </c>
      <c r="V12" s="17">
        <v>3.5960731842057003E-2</v>
      </c>
      <c r="W12" s="17">
        <v>8.2156059259142294E-2</v>
      </c>
      <c r="X12" s="17">
        <v>0.143029503218537</v>
      </c>
      <c r="Y12" s="17"/>
      <c r="Z12" s="17">
        <v>2.2438721241626598E-3</v>
      </c>
      <c r="AA12" s="17">
        <v>4.6767847652252399E-2</v>
      </c>
      <c r="AB12" s="17">
        <v>1.5546216003107201E-4</v>
      </c>
      <c r="AC12" s="17">
        <v>3.1925635266477799E-3</v>
      </c>
      <c r="AD12" s="17">
        <v>8.1668780967417403E-3</v>
      </c>
      <c r="AE12" s="17">
        <v>2.6585497824895402E-2</v>
      </c>
      <c r="AF12" s="17">
        <v>0.131603757061039</v>
      </c>
      <c r="AG12" s="17">
        <v>1.39473680464336E-2</v>
      </c>
      <c r="AH12" s="17">
        <v>0.11019581660096101</v>
      </c>
      <c r="AI12" s="17">
        <v>8.4754811294141599E-2</v>
      </c>
      <c r="AJ12" s="17"/>
      <c r="AK12" s="17">
        <v>4.7934019881210002E-2</v>
      </c>
      <c r="AL12" s="17">
        <v>9.3501074730822607E-3</v>
      </c>
      <c r="AM12" s="17">
        <v>1.6660055151872001E-2</v>
      </c>
      <c r="AN12" s="17">
        <v>1.73751852871618E-3</v>
      </c>
      <c r="AO12" s="17">
        <v>7.5338678807648704E-3</v>
      </c>
      <c r="AP12" s="17">
        <v>8.8194311466208795E-3</v>
      </c>
      <c r="AQ12" s="17">
        <v>1.9135749414013001E-2</v>
      </c>
      <c r="AR12" s="17"/>
      <c r="AS12" s="17">
        <v>3.4611281193222099E-2</v>
      </c>
      <c r="AT12" s="17">
        <v>9.6544313827914997E-3</v>
      </c>
      <c r="AU12" s="17"/>
      <c r="AV12" s="17">
        <v>8.8889160726495497E-2</v>
      </c>
      <c r="AW12" s="17">
        <v>1.6823591496041401E-2</v>
      </c>
      <c r="AX12" s="17">
        <v>7.4589700719227096E-3</v>
      </c>
      <c r="AY12" s="17"/>
      <c r="AZ12" s="17">
        <v>1.4630678613727801E-2</v>
      </c>
      <c r="BA12" s="17">
        <v>1.6512773463314E-2</v>
      </c>
      <c r="BB12" s="17"/>
      <c r="BC12" s="17">
        <v>4.8398002285277401E-3</v>
      </c>
      <c r="BD12" s="17">
        <v>2.3568901926914701E-2</v>
      </c>
      <c r="BE12" s="17"/>
      <c r="BF12" s="17">
        <v>1.5924330649475699E-2</v>
      </c>
      <c r="BG12" s="17">
        <v>0.143029503218537</v>
      </c>
      <c r="BH12" s="17"/>
      <c r="BI12" s="17">
        <v>2.9335200726514299E-2</v>
      </c>
      <c r="BJ12" s="17">
        <v>1.34080778426077E-2</v>
      </c>
      <c r="BK12" s="17"/>
      <c r="BL12" s="17">
        <v>2.2166305233694101E-3</v>
      </c>
      <c r="BM12" s="17">
        <v>3.3548964274266797E-2</v>
      </c>
      <c r="BN12" s="17">
        <v>1.47711334450987E-2</v>
      </c>
      <c r="BO12" s="17">
        <v>2.35233693318492E-2</v>
      </c>
    </row>
    <row r="13" spans="2:67" x14ac:dyDescent="0.35">
      <c r="B13" s="18" t="s">
        <v>170</v>
      </c>
      <c r="C13" s="17">
        <v>1.8225483131157901E-2</v>
      </c>
      <c r="D13" s="17">
        <v>6.7252710157182996E-3</v>
      </c>
      <c r="E13" s="17">
        <v>2.4973350695566901E-2</v>
      </c>
      <c r="F13" s="17">
        <v>4.8079550413221601E-4</v>
      </c>
      <c r="G13" s="17">
        <v>3.6273273227527799E-3</v>
      </c>
      <c r="H13" s="17">
        <v>0</v>
      </c>
      <c r="I13" s="17">
        <v>3.1057226750625302E-3</v>
      </c>
      <c r="J13" s="17">
        <v>3.9725966472577999E-2</v>
      </c>
      <c r="K13" s="17">
        <v>0</v>
      </c>
      <c r="L13" s="17">
        <v>4.5551271227417501E-4</v>
      </c>
      <c r="M13" s="17">
        <v>6.5589708093290299E-3</v>
      </c>
      <c r="N13" s="17">
        <v>1.4549656932632901E-2</v>
      </c>
      <c r="O13" s="17">
        <v>0</v>
      </c>
      <c r="P13" s="17">
        <v>2.91310380477274E-2</v>
      </c>
      <c r="Q13" s="17">
        <v>0</v>
      </c>
      <c r="R13" s="17">
        <v>0.17472390865342399</v>
      </c>
      <c r="S13" s="17">
        <v>3.0891427157303801E-4</v>
      </c>
      <c r="T13" s="17"/>
      <c r="U13" s="17">
        <v>1.09283385212549E-2</v>
      </c>
      <c r="V13" s="17">
        <v>5.0203999496638001E-2</v>
      </c>
      <c r="W13" s="17">
        <v>7.9446101485091403E-2</v>
      </c>
      <c r="X13" s="17">
        <v>6.3695804416978696E-2</v>
      </c>
      <c r="Y13" s="17"/>
      <c r="Z13" s="17">
        <v>0</v>
      </c>
      <c r="AA13" s="17">
        <v>2.9237324662775298E-2</v>
      </c>
      <c r="AB13" s="17">
        <v>1.0717499521036801E-2</v>
      </c>
      <c r="AC13" s="17">
        <v>7.2454853707142594E-2</v>
      </c>
      <c r="AD13" s="17">
        <v>4.2799910635254297E-2</v>
      </c>
      <c r="AE13" s="17">
        <v>4.6904849787114998E-3</v>
      </c>
      <c r="AF13" s="17">
        <v>9.0076401637066594E-2</v>
      </c>
      <c r="AG13" s="17">
        <v>1.16378341296279E-2</v>
      </c>
      <c r="AH13" s="17">
        <v>2.4439511537852999E-2</v>
      </c>
      <c r="AI13" s="17">
        <v>2.13988351074746E-2</v>
      </c>
      <c r="AJ13" s="17"/>
      <c r="AK13" s="17">
        <v>9.42669599194031E-3</v>
      </c>
      <c r="AL13" s="17">
        <v>2.1731658132519701E-2</v>
      </c>
      <c r="AM13" s="17">
        <v>0.114925784702486</v>
      </c>
      <c r="AN13" s="17">
        <v>7.0554618380447099E-3</v>
      </c>
      <c r="AO13" s="17">
        <v>4.1297117076053699E-2</v>
      </c>
      <c r="AP13" s="17">
        <v>1.8275311542124101E-2</v>
      </c>
      <c r="AQ13" s="17">
        <v>1.77611554993281E-3</v>
      </c>
      <c r="AR13" s="17"/>
      <c r="AS13" s="17">
        <v>5.2083571735133401E-2</v>
      </c>
      <c r="AT13" s="17">
        <v>5.6144076068480302E-3</v>
      </c>
      <c r="AU13" s="17"/>
      <c r="AV13" s="17">
        <v>5.4423607019525401E-2</v>
      </c>
      <c r="AW13" s="17">
        <v>2.6938567647105501E-2</v>
      </c>
      <c r="AX13" s="17">
        <v>7.2874979625350694E-2</v>
      </c>
      <c r="AY13" s="17"/>
      <c r="AZ13" s="17">
        <v>0.112667808286539</v>
      </c>
      <c r="BA13" s="17">
        <v>1.3736193162115299E-2</v>
      </c>
      <c r="BB13" s="17"/>
      <c r="BC13" s="17">
        <v>2.31853847586866E-2</v>
      </c>
      <c r="BD13" s="17">
        <v>1.51686463607466E-2</v>
      </c>
      <c r="BE13" s="17"/>
      <c r="BF13" s="17">
        <v>1.8044812527421499E-2</v>
      </c>
      <c r="BG13" s="17">
        <v>6.3695804416978696E-2</v>
      </c>
      <c r="BH13" s="17"/>
      <c r="BI13" s="17">
        <v>3.6094339104509501E-2</v>
      </c>
      <c r="BJ13" s="17">
        <v>1.40457521884633E-2</v>
      </c>
      <c r="BK13" s="17"/>
      <c r="BL13" s="17">
        <v>1.4259181440534701E-5</v>
      </c>
      <c r="BM13" s="17">
        <v>1.72408060609636E-2</v>
      </c>
      <c r="BN13" s="17">
        <v>6.3839569199339294E-2</v>
      </c>
      <c r="BO13" s="17">
        <v>0.159895779895777</v>
      </c>
    </row>
    <row r="14" spans="2:67" x14ac:dyDescent="0.35">
      <c r="B14" s="18" t="s">
        <v>171</v>
      </c>
      <c r="C14" s="17">
        <v>3.3359688775681698E-2</v>
      </c>
      <c r="D14" s="17">
        <v>1.53904477228302E-2</v>
      </c>
      <c r="E14" s="17">
        <v>2.3410718089509402E-3</v>
      </c>
      <c r="F14" s="17">
        <v>3.7277212747523799E-3</v>
      </c>
      <c r="G14" s="17">
        <v>0.122482287911913</v>
      </c>
      <c r="H14" s="17">
        <v>0</v>
      </c>
      <c r="I14" s="17">
        <v>6.2114453501250599E-4</v>
      </c>
      <c r="J14" s="17">
        <v>2.3280295250511899E-2</v>
      </c>
      <c r="K14" s="17">
        <v>1.7680254748959801E-3</v>
      </c>
      <c r="L14" s="17">
        <v>8.2008442939613693E-2</v>
      </c>
      <c r="M14" s="17">
        <v>4.3735914995799499E-2</v>
      </c>
      <c r="N14" s="17">
        <v>5.8095571611200297E-2</v>
      </c>
      <c r="O14" s="17">
        <v>9.9571301771683805E-4</v>
      </c>
      <c r="P14" s="17">
        <v>3.1065997883349002E-3</v>
      </c>
      <c r="Q14" s="17">
        <v>2.0558923333234401E-4</v>
      </c>
      <c r="R14" s="17">
        <v>0.195636912390007</v>
      </c>
      <c r="S14" s="17">
        <v>0</v>
      </c>
      <c r="T14" s="17"/>
      <c r="U14" s="17">
        <v>1.8163802424378199E-2</v>
      </c>
      <c r="V14" s="17">
        <v>0.11178288096366</v>
      </c>
      <c r="W14" s="17">
        <v>9.4522299628647402E-2</v>
      </c>
      <c r="X14" s="17">
        <v>6.6835764328893099E-2</v>
      </c>
      <c r="Y14" s="17"/>
      <c r="Z14" s="17">
        <v>7.8592685472260605E-3</v>
      </c>
      <c r="AA14" s="17">
        <v>3.4265572024789602E-2</v>
      </c>
      <c r="AB14" s="17">
        <v>0.119362079977476</v>
      </c>
      <c r="AC14" s="17">
        <v>2.6507077904258901E-2</v>
      </c>
      <c r="AD14" s="17">
        <v>0.114276236191783</v>
      </c>
      <c r="AE14" s="17">
        <v>8.6739108205454302E-3</v>
      </c>
      <c r="AF14" s="17">
        <v>1.15123679151387E-2</v>
      </c>
      <c r="AG14" s="17">
        <v>1.3369870740011201E-2</v>
      </c>
      <c r="AH14" s="17">
        <v>2.5167389399047699E-2</v>
      </c>
      <c r="AI14" s="17">
        <v>9.8819285138641397E-2</v>
      </c>
      <c r="AJ14" s="17"/>
      <c r="AK14" s="17">
        <v>1.9469124556504999E-2</v>
      </c>
      <c r="AL14" s="17">
        <v>4.4856999558689402E-2</v>
      </c>
      <c r="AM14" s="17">
        <v>0.11439073603109499</v>
      </c>
      <c r="AN14" s="17">
        <v>1.1489467952427401E-2</v>
      </c>
      <c r="AO14" s="17">
        <v>3.6856297585528698E-2</v>
      </c>
      <c r="AP14" s="17">
        <v>6.1240916624087802E-2</v>
      </c>
      <c r="AQ14" s="17">
        <v>4.8689535461355099E-2</v>
      </c>
      <c r="AR14" s="17"/>
      <c r="AS14" s="17">
        <v>6.8049443047719094E-2</v>
      </c>
      <c r="AT14" s="17">
        <v>2.0438843888027702E-2</v>
      </c>
      <c r="AU14" s="17"/>
      <c r="AV14" s="17">
        <v>5.6968382609677203E-2</v>
      </c>
      <c r="AW14" s="17">
        <v>4.2199933567958599E-2</v>
      </c>
      <c r="AX14" s="17">
        <v>0.101315793669135</v>
      </c>
      <c r="AY14" s="17"/>
      <c r="AZ14" s="17">
        <v>2.9412269803748201E-2</v>
      </c>
      <c r="BA14" s="17">
        <v>3.3547328251575102E-2</v>
      </c>
      <c r="BB14" s="17"/>
      <c r="BC14" s="17">
        <v>3.07220715538787E-2</v>
      </c>
      <c r="BD14" s="17">
        <v>3.4985278538415501E-2</v>
      </c>
      <c r="BE14" s="17"/>
      <c r="BF14" s="17">
        <v>3.3226675799087398E-2</v>
      </c>
      <c r="BG14" s="17">
        <v>6.6835764328893099E-2</v>
      </c>
      <c r="BH14" s="17"/>
      <c r="BI14" s="17">
        <v>9.2620868574347801E-2</v>
      </c>
      <c r="BJ14" s="17">
        <v>1.9497817188912601E-2</v>
      </c>
      <c r="BK14" s="17"/>
      <c r="BL14" s="17">
        <v>5.39508430203243E-4</v>
      </c>
      <c r="BM14" s="17">
        <v>4.0057510945854302E-2</v>
      </c>
      <c r="BN14" s="17">
        <v>0.104679516953792</v>
      </c>
      <c r="BO14" s="17">
        <v>0.19482738556788401</v>
      </c>
    </row>
    <row r="15" spans="2:67" x14ac:dyDescent="0.35">
      <c r="B15" s="18" t="s">
        <v>172</v>
      </c>
      <c r="C15" s="17">
        <v>2.8639964720915199E-2</v>
      </c>
      <c r="D15" s="17">
        <v>4.6345395677402298E-2</v>
      </c>
      <c r="E15" s="17">
        <v>1.49873195261459E-2</v>
      </c>
      <c r="F15" s="17">
        <v>3.36925183062892E-2</v>
      </c>
      <c r="G15" s="17">
        <v>6.7868077920920401E-3</v>
      </c>
      <c r="H15" s="17">
        <v>0</v>
      </c>
      <c r="I15" s="17">
        <v>6.2114453501250599E-4</v>
      </c>
      <c r="J15" s="17">
        <v>1.43350910776011E-3</v>
      </c>
      <c r="K15" s="17">
        <v>0</v>
      </c>
      <c r="L15" s="17">
        <v>0.100146845510167</v>
      </c>
      <c r="M15" s="17">
        <v>2.29337899790963E-2</v>
      </c>
      <c r="N15" s="17">
        <v>1.60018376167749E-3</v>
      </c>
      <c r="O15" s="17">
        <v>1.44442841028479E-2</v>
      </c>
      <c r="P15" s="17">
        <v>2.00342126098032E-4</v>
      </c>
      <c r="Q15" s="17">
        <v>0</v>
      </c>
      <c r="R15" s="17">
        <v>2.33191071808019E-2</v>
      </c>
      <c r="S15" s="17">
        <v>0.149559685139489</v>
      </c>
      <c r="T15" s="17"/>
      <c r="U15" s="17">
        <v>2.2759437597725401E-2</v>
      </c>
      <c r="V15" s="17">
        <v>5.17724208404357E-2</v>
      </c>
      <c r="W15" s="17">
        <v>9.5779820020799794E-2</v>
      </c>
      <c r="X15" s="17">
        <v>6.2358615429770899E-2</v>
      </c>
      <c r="Y15" s="17"/>
      <c r="Z15" s="17">
        <v>7.2189009006329704E-3</v>
      </c>
      <c r="AA15" s="17">
        <v>3.1662787302050598E-2</v>
      </c>
      <c r="AB15" s="17">
        <v>9.7639673143249308E-3</v>
      </c>
      <c r="AC15" s="17">
        <v>2.8563476101865101E-2</v>
      </c>
      <c r="AD15" s="17">
        <v>0.214873134043056</v>
      </c>
      <c r="AE15" s="17">
        <v>5.1119184906336997E-2</v>
      </c>
      <c r="AF15" s="17">
        <v>4.4250843738447301E-2</v>
      </c>
      <c r="AG15" s="17">
        <v>3.8206429821622097E-2</v>
      </c>
      <c r="AH15" s="17">
        <v>3.9290986114473798E-2</v>
      </c>
      <c r="AI15" s="17">
        <v>0.13367483167309399</v>
      </c>
      <c r="AJ15" s="17"/>
      <c r="AK15" s="17">
        <v>5.22714213862642E-3</v>
      </c>
      <c r="AL15" s="17">
        <v>3.0675797217244401E-2</v>
      </c>
      <c r="AM15" s="17">
        <v>8.8141025112257604E-3</v>
      </c>
      <c r="AN15" s="17">
        <v>2.719217554206E-2</v>
      </c>
      <c r="AO15" s="17">
        <v>3.6724049592701397E-2</v>
      </c>
      <c r="AP15" s="17">
        <v>5.79230567739471E-3</v>
      </c>
      <c r="AQ15" s="17">
        <v>0.12625503427690801</v>
      </c>
      <c r="AR15" s="17"/>
      <c r="AS15" s="17">
        <v>3.8871034020869798E-2</v>
      </c>
      <c r="AT15" s="17">
        <v>2.4829212461822001E-2</v>
      </c>
      <c r="AU15" s="17"/>
      <c r="AV15" s="17">
        <v>4.5092448716080903E-2</v>
      </c>
      <c r="AW15" s="17">
        <v>1.05879358595562E-2</v>
      </c>
      <c r="AX15" s="17">
        <v>5.74763405559073E-2</v>
      </c>
      <c r="AY15" s="17"/>
      <c r="AZ15" s="17">
        <v>1.16498770873698E-2</v>
      </c>
      <c r="BA15" s="17">
        <v>2.9447583866895999E-2</v>
      </c>
      <c r="BB15" s="17"/>
      <c r="BC15" s="17">
        <v>1.7373169938951501E-2</v>
      </c>
      <c r="BD15" s="17">
        <v>3.5583802554921697E-2</v>
      </c>
      <c r="BE15" s="17"/>
      <c r="BF15" s="17">
        <v>2.85059879024438E-2</v>
      </c>
      <c r="BG15" s="17">
        <v>6.2358615429770899E-2</v>
      </c>
      <c r="BH15" s="17"/>
      <c r="BI15" s="17">
        <v>4.8246496383340602E-2</v>
      </c>
      <c r="BJ15" s="17">
        <v>2.4053771447513899E-2</v>
      </c>
      <c r="BK15" s="17"/>
      <c r="BL15" s="17">
        <v>3.0365063380175999E-2</v>
      </c>
      <c r="BM15" s="17">
        <v>1.8396525177245798E-2</v>
      </c>
      <c r="BN15" s="17">
        <v>4.6804853417727499E-2</v>
      </c>
      <c r="BO15" s="17">
        <v>7.9385176632453994E-2</v>
      </c>
    </row>
    <row r="16" spans="2:67" x14ac:dyDescent="0.35">
      <c r="B16" s="18" t="s">
        <v>173</v>
      </c>
      <c r="C16" s="17">
        <v>1.78948872978387E-2</v>
      </c>
      <c r="D16" s="17">
        <v>5.1473236278319803E-2</v>
      </c>
      <c r="E16" s="17">
        <v>2.52454793764216E-2</v>
      </c>
      <c r="F16" s="17">
        <v>3.6059662809916201E-4</v>
      </c>
      <c r="G16" s="17">
        <v>0</v>
      </c>
      <c r="H16" s="17">
        <v>0</v>
      </c>
      <c r="I16" s="17">
        <v>0.162615614954389</v>
      </c>
      <c r="J16" s="17">
        <v>1.43350910776011E-3</v>
      </c>
      <c r="K16" s="17">
        <v>0</v>
      </c>
      <c r="L16" s="17">
        <v>2.3544652059220802E-3</v>
      </c>
      <c r="M16" s="17">
        <v>7.2739303529526303E-4</v>
      </c>
      <c r="N16" s="17">
        <v>2.2061651389524E-4</v>
      </c>
      <c r="O16" s="17">
        <v>0</v>
      </c>
      <c r="P16" s="17">
        <v>2.00342126098032E-4</v>
      </c>
      <c r="Q16" s="17">
        <v>5.4028842472881998E-2</v>
      </c>
      <c r="R16" s="17">
        <v>1.78144466517421E-4</v>
      </c>
      <c r="S16" s="17">
        <v>0</v>
      </c>
      <c r="T16" s="17"/>
      <c r="U16" s="17">
        <v>1.2363324953580499E-2</v>
      </c>
      <c r="V16" s="17">
        <v>4.7343460839880398E-2</v>
      </c>
      <c r="W16" s="17">
        <v>3.1551399193582498E-2</v>
      </c>
      <c r="X16" s="17">
        <v>4.4967980459854902E-2</v>
      </c>
      <c r="Y16" s="17"/>
      <c r="Z16" s="17">
        <v>0</v>
      </c>
      <c r="AA16" s="17">
        <v>7.2458181973778693E-2</v>
      </c>
      <c r="AB16" s="17">
        <v>1.50455316102589E-2</v>
      </c>
      <c r="AC16" s="17">
        <v>7.7039440678948797E-3</v>
      </c>
      <c r="AD16" s="17">
        <v>3.3148960306868399E-4</v>
      </c>
      <c r="AE16" s="17">
        <v>2.5636516487994002E-3</v>
      </c>
      <c r="AF16" s="17">
        <v>5.5107326740992096E-3</v>
      </c>
      <c r="AG16" s="17">
        <v>1.1498075758728601E-2</v>
      </c>
      <c r="AH16" s="17">
        <v>3.4149238920399803E-2</v>
      </c>
      <c r="AI16" s="17">
        <v>1.98314173564746E-2</v>
      </c>
      <c r="AJ16" s="17"/>
      <c r="AK16" s="17">
        <v>1.42542008222988E-2</v>
      </c>
      <c r="AL16" s="17">
        <v>8.6336136269076796E-2</v>
      </c>
      <c r="AM16" s="17">
        <v>1.97792336880518E-2</v>
      </c>
      <c r="AN16" s="17">
        <v>9.7369263540109992E-3</v>
      </c>
      <c r="AO16" s="17">
        <v>5.6209018719347104E-3</v>
      </c>
      <c r="AP16" s="17">
        <v>3.1600566351139398E-3</v>
      </c>
      <c r="AQ16" s="17">
        <v>4.4342432428073398E-4</v>
      </c>
      <c r="AR16" s="17"/>
      <c r="AS16" s="17">
        <v>2.2978098426149798E-2</v>
      </c>
      <c r="AT16" s="17">
        <v>1.6001550665787501E-2</v>
      </c>
      <c r="AU16" s="17"/>
      <c r="AV16" s="17">
        <v>6.0664634630100203E-2</v>
      </c>
      <c r="AW16" s="17">
        <v>1.17358553320069E-3</v>
      </c>
      <c r="AX16" s="17">
        <v>1.1213063055469199E-2</v>
      </c>
      <c r="AY16" s="17"/>
      <c r="AZ16" s="17">
        <v>0.107763767536045</v>
      </c>
      <c r="BA16" s="17">
        <v>1.3622994775935E-2</v>
      </c>
      <c r="BB16" s="17"/>
      <c r="BC16" s="17">
        <v>1.9146616522828699E-2</v>
      </c>
      <c r="BD16" s="17">
        <v>1.7123434110075698E-2</v>
      </c>
      <c r="BE16" s="17"/>
      <c r="BF16" s="17">
        <v>1.7787315766600802E-2</v>
      </c>
      <c r="BG16" s="17">
        <v>4.4967980459854902E-2</v>
      </c>
      <c r="BH16" s="17"/>
      <c r="BI16" s="17">
        <v>2.4081949706850701E-2</v>
      </c>
      <c r="BJ16" s="17">
        <v>1.64476622357588E-2</v>
      </c>
      <c r="BK16" s="17"/>
      <c r="BL16" s="17">
        <v>1.73739136745024E-2</v>
      </c>
      <c r="BM16" s="17">
        <v>1.00541806495294E-2</v>
      </c>
      <c r="BN16" s="17">
        <v>9.3297946568559192E-3</v>
      </c>
      <c r="BO16" s="17">
        <v>0.24621201372966101</v>
      </c>
    </row>
    <row r="17" spans="2:67" x14ac:dyDescent="0.35">
      <c r="B17" s="18" t="s">
        <v>174</v>
      </c>
      <c r="C17" s="17">
        <v>1.42909777334516E-2</v>
      </c>
      <c r="D17" s="17">
        <v>4.00508484075792E-2</v>
      </c>
      <c r="E17" s="17">
        <v>8.2488547258331504E-3</v>
      </c>
      <c r="F17" s="17">
        <v>1.9461751795159299E-2</v>
      </c>
      <c r="G17" s="17">
        <v>0</v>
      </c>
      <c r="H17" s="17">
        <v>2.4377970819849299E-3</v>
      </c>
      <c r="I17" s="17">
        <v>0</v>
      </c>
      <c r="J17" s="17">
        <v>4.08319375091575E-2</v>
      </c>
      <c r="K17" s="17">
        <v>0</v>
      </c>
      <c r="L17" s="17">
        <v>2.23818378174135E-2</v>
      </c>
      <c r="M17" s="17">
        <v>2.0293230750991799E-4</v>
      </c>
      <c r="N17" s="17">
        <v>0</v>
      </c>
      <c r="O17" s="17">
        <v>0</v>
      </c>
      <c r="P17" s="17">
        <v>2.64251225115886E-2</v>
      </c>
      <c r="Q17" s="17">
        <v>0</v>
      </c>
      <c r="R17" s="17">
        <v>0</v>
      </c>
      <c r="S17" s="17">
        <v>0</v>
      </c>
      <c r="T17" s="17"/>
      <c r="U17" s="17">
        <v>7.3286738459413699E-3</v>
      </c>
      <c r="V17" s="17">
        <v>5.1301489809499702E-2</v>
      </c>
      <c r="W17" s="17">
        <v>3.3137008150412497E-2</v>
      </c>
      <c r="X17" s="17">
        <v>4.1231308936681497E-2</v>
      </c>
      <c r="Y17" s="17"/>
      <c r="Z17" s="17">
        <v>0</v>
      </c>
      <c r="AA17" s="17">
        <v>0</v>
      </c>
      <c r="AB17" s="17">
        <v>2.8936717207629602E-2</v>
      </c>
      <c r="AC17" s="17">
        <v>1.26273970388051E-2</v>
      </c>
      <c r="AD17" s="17">
        <v>3.8646521865293901E-3</v>
      </c>
      <c r="AE17" s="17">
        <v>7.3320701870118604E-2</v>
      </c>
      <c r="AF17" s="17">
        <v>8.2589562266119104E-2</v>
      </c>
      <c r="AG17" s="17">
        <v>0</v>
      </c>
      <c r="AH17" s="17">
        <v>1.93361008791165E-2</v>
      </c>
      <c r="AI17" s="17">
        <v>2.2293245882241901E-2</v>
      </c>
      <c r="AJ17" s="17"/>
      <c r="AK17" s="17">
        <v>1.07772271436324E-2</v>
      </c>
      <c r="AL17" s="17">
        <v>3.0804544171245999E-3</v>
      </c>
      <c r="AM17" s="17">
        <v>1.20937859528967E-4</v>
      </c>
      <c r="AN17" s="17">
        <v>2.9292229962843601E-3</v>
      </c>
      <c r="AO17" s="17">
        <v>1.54762930760741E-3</v>
      </c>
      <c r="AP17" s="17">
        <v>6.2018271934107798E-2</v>
      </c>
      <c r="AQ17" s="17">
        <v>2.96004786370586E-2</v>
      </c>
      <c r="AR17" s="17"/>
      <c r="AS17" s="17">
        <v>3.2826513191920099E-2</v>
      </c>
      <c r="AT17" s="17">
        <v>7.3870724278572199E-3</v>
      </c>
      <c r="AU17" s="17"/>
      <c r="AV17" s="17">
        <v>2.01879272986796E-2</v>
      </c>
      <c r="AW17" s="17">
        <v>1.50185992370339E-2</v>
      </c>
      <c r="AX17" s="17">
        <v>5.7993796895063503E-2</v>
      </c>
      <c r="AY17" s="17"/>
      <c r="AZ17" s="17">
        <v>3.6188489929751898E-2</v>
      </c>
      <c r="BA17" s="17">
        <v>1.3250085509672599E-2</v>
      </c>
      <c r="BB17" s="17"/>
      <c r="BC17" s="17">
        <v>1.7839866488112699E-2</v>
      </c>
      <c r="BD17" s="17">
        <v>1.2103762249350799E-2</v>
      </c>
      <c r="BE17" s="17"/>
      <c r="BF17" s="17">
        <v>1.4183933715162101E-2</v>
      </c>
      <c r="BG17" s="17">
        <v>4.1231308936681497E-2</v>
      </c>
      <c r="BH17" s="17"/>
      <c r="BI17" s="17">
        <v>2.4252361673031301E-2</v>
      </c>
      <c r="BJ17" s="17">
        <v>1.19608954525034E-2</v>
      </c>
      <c r="BK17" s="17"/>
      <c r="BL17" s="17">
        <v>1.40728477558067E-2</v>
      </c>
      <c r="BM17" s="17">
        <v>1.2483008721294601E-2</v>
      </c>
      <c r="BN17" s="17">
        <v>2.2070474405112801E-2</v>
      </c>
      <c r="BO17" s="17">
        <v>8.1335071599710693E-3</v>
      </c>
    </row>
    <row r="18" spans="2:67" x14ac:dyDescent="0.35">
      <c r="B18" s="18" t="s">
        <v>175</v>
      </c>
      <c r="C18" s="17">
        <v>5.8633547134630199E-3</v>
      </c>
      <c r="D18" s="17">
        <v>1.46055843555853E-3</v>
      </c>
      <c r="E18" s="17">
        <v>7.4181728424025798E-3</v>
      </c>
      <c r="F18" s="17">
        <v>1.20198876033054E-4</v>
      </c>
      <c r="G18" s="17">
        <v>4.6784685341350502E-4</v>
      </c>
      <c r="H18" s="17">
        <v>0</v>
      </c>
      <c r="I18" s="17">
        <v>9.9329040448969397E-2</v>
      </c>
      <c r="J18" s="17">
        <v>1.6376903559032799E-4</v>
      </c>
      <c r="K18" s="17">
        <v>0</v>
      </c>
      <c r="L18" s="17">
        <v>2.6581403474382E-3</v>
      </c>
      <c r="M18" s="17">
        <v>1.6072042346076899E-3</v>
      </c>
      <c r="N18" s="17">
        <v>1.77500244559879E-2</v>
      </c>
      <c r="O18" s="17">
        <v>0</v>
      </c>
      <c r="P18" s="17">
        <v>0</v>
      </c>
      <c r="Q18" s="17">
        <v>0</v>
      </c>
      <c r="R18" s="17">
        <v>0</v>
      </c>
      <c r="S18" s="17">
        <v>0</v>
      </c>
      <c r="T18" s="17"/>
      <c r="U18" s="17">
        <v>0</v>
      </c>
      <c r="V18" s="17">
        <v>2.9816434058417999E-2</v>
      </c>
      <c r="W18" s="17">
        <v>6.7768837391999306E-2</v>
      </c>
      <c r="X18" s="17">
        <v>3.5209852409714901E-2</v>
      </c>
      <c r="Y18" s="17"/>
      <c r="Z18" s="17">
        <v>1.22187315282165E-5</v>
      </c>
      <c r="AA18" s="17">
        <v>0</v>
      </c>
      <c r="AB18" s="17">
        <v>0</v>
      </c>
      <c r="AC18" s="17">
        <v>3.0085738681076099E-2</v>
      </c>
      <c r="AD18" s="17">
        <v>1.02608756930116E-2</v>
      </c>
      <c r="AE18" s="17">
        <v>6.6466745498696994E-2</v>
      </c>
      <c r="AF18" s="17">
        <v>6.0081603933490003E-3</v>
      </c>
      <c r="AG18" s="17">
        <v>1.0527497636049999E-2</v>
      </c>
      <c r="AH18" s="17">
        <v>3.8534548917951598E-2</v>
      </c>
      <c r="AI18" s="17">
        <v>5.8346099731492199E-2</v>
      </c>
      <c r="AJ18" s="17"/>
      <c r="AK18" s="17">
        <v>8.0287810218153405E-5</v>
      </c>
      <c r="AL18" s="17">
        <v>2.4340055238837302E-3</v>
      </c>
      <c r="AM18" s="17">
        <v>9.9383380611786608E-3</v>
      </c>
      <c r="AN18" s="17">
        <v>5.8421821770745204E-3</v>
      </c>
      <c r="AO18" s="17">
        <v>2.8407310464829603E-4</v>
      </c>
      <c r="AP18" s="17">
        <v>3.6145337640908999E-2</v>
      </c>
      <c r="AQ18" s="17">
        <v>4.5697572479323498E-3</v>
      </c>
      <c r="AR18" s="17"/>
      <c r="AS18" s="17">
        <v>5.0214012208262904E-3</v>
      </c>
      <c r="AT18" s="17">
        <v>6.1769559686251797E-3</v>
      </c>
      <c r="AU18" s="17"/>
      <c r="AV18" s="17">
        <v>2.8700762429686201E-3</v>
      </c>
      <c r="AW18" s="17">
        <v>7.41185877471719E-3</v>
      </c>
      <c r="AX18" s="17">
        <v>5.5507571070450004E-3</v>
      </c>
      <c r="AY18" s="17"/>
      <c r="AZ18" s="17">
        <v>8.2227100881252704E-3</v>
      </c>
      <c r="BA18" s="17">
        <v>5.7512034041909202E-3</v>
      </c>
      <c r="BB18" s="17"/>
      <c r="BC18" s="17">
        <v>7.0485602721477901E-3</v>
      </c>
      <c r="BD18" s="17">
        <v>5.1329007237760097E-3</v>
      </c>
      <c r="BE18" s="17"/>
      <c r="BF18" s="17">
        <v>5.7467500951889896E-3</v>
      </c>
      <c r="BG18" s="17">
        <v>3.5209852409714901E-2</v>
      </c>
      <c r="BH18" s="17"/>
      <c r="BI18" s="17">
        <v>5.70120702066566E-3</v>
      </c>
      <c r="BJ18" s="17">
        <v>5.90128292385782E-3</v>
      </c>
      <c r="BK18" s="17"/>
      <c r="BL18" s="17">
        <v>2.8759124635832998E-3</v>
      </c>
      <c r="BM18" s="17">
        <v>3.0044754825758698E-3</v>
      </c>
      <c r="BN18" s="17">
        <v>2.5623987536194302E-2</v>
      </c>
      <c r="BO18" s="17">
        <v>1.73722199685223E-3</v>
      </c>
    </row>
    <row r="19" spans="2:67" x14ac:dyDescent="0.35">
      <c r="B19" s="18" t="s">
        <v>176</v>
      </c>
      <c r="C19" s="17">
        <v>1.2142740005533701E-3</v>
      </c>
      <c r="D19" s="17">
        <v>4.56239930807546E-5</v>
      </c>
      <c r="E19" s="17">
        <v>8.3068188343057598E-4</v>
      </c>
      <c r="F19" s="17">
        <v>1.20198876033054E-4</v>
      </c>
      <c r="G19" s="17">
        <v>0</v>
      </c>
      <c r="H19" s="17">
        <v>0</v>
      </c>
      <c r="I19" s="17">
        <v>6.2114453501250599E-4</v>
      </c>
      <c r="J19" s="17">
        <v>1.6376903559032799E-4</v>
      </c>
      <c r="K19" s="17">
        <v>0</v>
      </c>
      <c r="L19" s="17">
        <v>4.5551271227417501E-4</v>
      </c>
      <c r="M19" s="17">
        <v>6.7644102503305897E-5</v>
      </c>
      <c r="N19" s="17">
        <v>2.2061651389524E-4</v>
      </c>
      <c r="O19" s="17">
        <v>0</v>
      </c>
      <c r="P19" s="17">
        <v>0</v>
      </c>
      <c r="Q19" s="17">
        <v>0</v>
      </c>
      <c r="R19" s="17">
        <v>0</v>
      </c>
      <c r="S19" s="17">
        <v>4.0436872103386798E-2</v>
      </c>
      <c r="T19" s="17"/>
      <c r="U19" s="17">
        <v>0</v>
      </c>
      <c r="V19" s="17">
        <v>6.7360058194563402E-3</v>
      </c>
      <c r="W19" s="17">
        <v>6.0050661066217304E-3</v>
      </c>
      <c r="X19" s="17">
        <v>3.12433018181568E-2</v>
      </c>
      <c r="Y19" s="17"/>
      <c r="Z19" s="17">
        <v>0</v>
      </c>
      <c r="AA19" s="17">
        <v>0</v>
      </c>
      <c r="AB19" s="17">
        <v>0</v>
      </c>
      <c r="AC19" s="17">
        <v>0</v>
      </c>
      <c r="AD19" s="17">
        <v>1.94435508467324E-2</v>
      </c>
      <c r="AE19" s="17">
        <v>0</v>
      </c>
      <c r="AF19" s="17">
        <v>8.6871923362211699E-4</v>
      </c>
      <c r="AG19" s="17">
        <v>0</v>
      </c>
      <c r="AH19" s="17">
        <v>2.0170834591016401E-2</v>
      </c>
      <c r="AI19" s="17">
        <v>1.6701944438580099E-2</v>
      </c>
      <c r="AJ19" s="17"/>
      <c r="AK19" s="17">
        <v>4.9576952347843402E-3</v>
      </c>
      <c r="AL19" s="17">
        <v>4.4530112457865999E-5</v>
      </c>
      <c r="AM19" s="17">
        <v>0</v>
      </c>
      <c r="AN19" s="17">
        <v>2.04695065218799E-5</v>
      </c>
      <c r="AO19" s="17">
        <v>3.9904104128139198E-4</v>
      </c>
      <c r="AP19" s="17">
        <v>3.358186525953E-4</v>
      </c>
      <c r="AQ19" s="17">
        <v>3.0475851726234599E-4</v>
      </c>
      <c r="AR19" s="17"/>
      <c r="AS19" s="17">
        <v>4.5562436029795799E-4</v>
      </c>
      <c r="AT19" s="17">
        <v>1.49684718481245E-3</v>
      </c>
      <c r="AU19" s="17"/>
      <c r="AV19" s="17">
        <v>7.2485550724006901E-4</v>
      </c>
      <c r="AW19" s="17">
        <v>6.9088659298145499E-4</v>
      </c>
      <c r="AX19" s="17">
        <v>1.324188457137E-4</v>
      </c>
      <c r="AY19" s="17"/>
      <c r="AZ19" s="17">
        <v>1.7027172360251301E-3</v>
      </c>
      <c r="BA19" s="17">
        <v>1.1910559856025201E-3</v>
      </c>
      <c r="BB19" s="17"/>
      <c r="BC19" s="17">
        <v>6.6173549869208304E-5</v>
      </c>
      <c r="BD19" s="17">
        <v>1.92185974263707E-3</v>
      </c>
      <c r="BE19" s="17"/>
      <c r="BF19" s="17">
        <v>1.0949574346703001E-3</v>
      </c>
      <c r="BG19" s="17">
        <v>3.12433018181568E-2</v>
      </c>
      <c r="BH19" s="17"/>
      <c r="BI19" s="17">
        <v>4.7077330706701598E-4</v>
      </c>
      <c r="BJ19" s="17">
        <v>1.3881873646273901E-3</v>
      </c>
      <c r="BK19" s="17"/>
      <c r="BL19" s="17">
        <v>0</v>
      </c>
      <c r="BM19" s="17">
        <v>2.4967657099374801E-3</v>
      </c>
      <c r="BN19" s="17">
        <v>1.5383779109686801E-3</v>
      </c>
      <c r="BO19" s="17">
        <v>2.2139154543674299E-3</v>
      </c>
    </row>
    <row r="20" spans="2:67" x14ac:dyDescent="0.35">
      <c r="B20" s="18" t="s">
        <v>177</v>
      </c>
      <c r="C20" s="17">
        <v>0.23819136537086899</v>
      </c>
      <c r="D20" s="17">
        <v>0.264562356199741</v>
      </c>
      <c r="E20" s="17">
        <v>0.141433863431629</v>
      </c>
      <c r="F20" s="17">
        <v>0.23241474213605501</v>
      </c>
      <c r="G20" s="17">
        <v>0.22603845126522401</v>
      </c>
      <c r="H20" s="17">
        <v>0</v>
      </c>
      <c r="I20" s="17">
        <v>1.24228907002501E-3</v>
      </c>
      <c r="J20" s="17">
        <v>0.19789287170273401</v>
      </c>
      <c r="K20" s="17">
        <v>0.42710743614826402</v>
      </c>
      <c r="L20" s="17">
        <v>7.36634275639413E-2</v>
      </c>
      <c r="M20" s="17">
        <v>0.30752133182784303</v>
      </c>
      <c r="N20" s="17">
        <v>0.44079951128502798</v>
      </c>
      <c r="O20" s="17">
        <v>0.48107500731742597</v>
      </c>
      <c r="P20" s="17">
        <v>0.29038363885087198</v>
      </c>
      <c r="Q20" s="17">
        <v>0.19865933290001</v>
      </c>
      <c r="R20" s="17">
        <v>0.43034915185672001</v>
      </c>
      <c r="S20" s="17">
        <v>0.33893841383921802</v>
      </c>
      <c r="T20" s="17"/>
      <c r="U20" s="17">
        <v>0.27673948044550001</v>
      </c>
      <c r="V20" s="17">
        <v>5.53488348440258E-2</v>
      </c>
      <c r="W20" s="17">
        <v>0</v>
      </c>
      <c r="X20" s="17">
        <v>3.0297542992250698E-2</v>
      </c>
      <c r="Y20" s="17"/>
      <c r="Z20" s="17">
        <v>0.32374754396552502</v>
      </c>
      <c r="AA20" s="17">
        <v>0.24636399149230201</v>
      </c>
      <c r="AB20" s="17">
        <v>0.288758394248119</v>
      </c>
      <c r="AC20" s="17">
        <v>0.15393165598966399</v>
      </c>
      <c r="AD20" s="17">
        <v>4.30565737040733E-2</v>
      </c>
      <c r="AE20" s="17">
        <v>0.13890891610790401</v>
      </c>
      <c r="AF20" s="17">
        <v>8.6550823671909402E-2</v>
      </c>
      <c r="AG20" s="17">
        <v>1.49437506561954E-3</v>
      </c>
      <c r="AH20" s="17">
        <v>0</v>
      </c>
      <c r="AI20" s="17">
        <v>2.45216130765697E-2</v>
      </c>
      <c r="AJ20" s="17"/>
      <c r="AK20" s="17">
        <v>0.16204266255284</v>
      </c>
      <c r="AL20" s="17">
        <v>0.17816126716257399</v>
      </c>
      <c r="AM20" s="17">
        <v>0.23640081109025199</v>
      </c>
      <c r="AN20" s="17">
        <v>0.36971745483991197</v>
      </c>
      <c r="AO20" s="17">
        <v>0.129615573910666</v>
      </c>
      <c r="AP20" s="17">
        <v>0.16910855109537301</v>
      </c>
      <c r="AQ20" s="17">
        <v>0.26107709905501097</v>
      </c>
      <c r="AR20" s="17"/>
      <c r="AS20" s="17">
        <v>0.23261756126948299</v>
      </c>
      <c r="AT20" s="17">
        <v>0.24026743249038299</v>
      </c>
      <c r="AU20" s="17"/>
      <c r="AV20" s="17">
        <v>0.21055650165338999</v>
      </c>
      <c r="AW20" s="17">
        <v>0.39343981390860999</v>
      </c>
      <c r="AX20" s="17">
        <v>0.16272549770866199</v>
      </c>
      <c r="AY20" s="17"/>
      <c r="AZ20" s="17">
        <v>9.7413242909538497E-2</v>
      </c>
      <c r="BA20" s="17">
        <v>0.24488321472958099</v>
      </c>
      <c r="BB20" s="17"/>
      <c r="BC20" s="17">
        <v>0.177309947892138</v>
      </c>
      <c r="BD20" s="17">
        <v>0.27571318930197702</v>
      </c>
      <c r="BE20" s="17"/>
      <c r="BF20" s="17">
        <v>0.239017405331443</v>
      </c>
      <c r="BG20" s="17">
        <v>3.0297542992250698E-2</v>
      </c>
      <c r="BH20" s="17"/>
      <c r="BI20" s="17">
        <v>0.29110364168987302</v>
      </c>
      <c r="BJ20" s="17">
        <v>0.22581457533412799</v>
      </c>
      <c r="BK20" s="17"/>
      <c r="BL20" s="17">
        <v>0.22610902567041699</v>
      </c>
      <c r="BM20" s="17">
        <v>0.29056538133590099</v>
      </c>
      <c r="BN20" s="17">
        <v>0.139583046889102</v>
      </c>
      <c r="BO20" s="17">
        <v>0.22226327288040401</v>
      </c>
    </row>
    <row r="21" spans="2:67" x14ac:dyDescent="0.35">
      <c r="B21" s="18" t="s">
        <v>83</v>
      </c>
      <c r="C21" s="19">
        <v>7.9793687076486902E-3</v>
      </c>
      <c r="D21" s="19">
        <v>4.56239930807546E-5</v>
      </c>
      <c r="E21" s="19">
        <v>6.6881401865325199E-3</v>
      </c>
      <c r="F21" s="19">
        <v>0</v>
      </c>
      <c r="G21" s="19">
        <v>0</v>
      </c>
      <c r="H21" s="19">
        <v>0</v>
      </c>
      <c r="I21" s="19">
        <v>0</v>
      </c>
      <c r="J21" s="19">
        <v>1.0718681776888001E-2</v>
      </c>
      <c r="K21" s="19">
        <v>0</v>
      </c>
      <c r="L21" s="19">
        <v>0</v>
      </c>
      <c r="M21" s="19">
        <v>1.6933101948804201E-2</v>
      </c>
      <c r="N21" s="19">
        <v>5.3295020326167897E-2</v>
      </c>
      <c r="O21" s="19">
        <v>0</v>
      </c>
      <c r="P21" s="19">
        <v>4.00684252196064E-4</v>
      </c>
      <c r="Q21" s="19">
        <v>0</v>
      </c>
      <c r="R21" s="19">
        <v>0</v>
      </c>
      <c r="S21" s="19">
        <v>0</v>
      </c>
      <c r="T21" s="19"/>
      <c r="U21" s="19">
        <v>6.9572549582915802E-3</v>
      </c>
      <c r="V21" s="19">
        <v>1.4227598088529299E-2</v>
      </c>
      <c r="W21" s="19">
        <v>4.6379071033909999E-3</v>
      </c>
      <c r="X21" s="19">
        <v>1.61852568616234E-2</v>
      </c>
      <c r="Y21" s="19"/>
      <c r="Z21" s="19">
        <v>5.9034342775038896E-3</v>
      </c>
      <c r="AA21" s="19">
        <v>1.6123039270524098E-2</v>
      </c>
      <c r="AB21" s="19">
        <v>9.2604909494461795E-5</v>
      </c>
      <c r="AC21" s="19">
        <v>0</v>
      </c>
      <c r="AD21" s="19">
        <v>0</v>
      </c>
      <c r="AE21" s="19">
        <v>2.3305021449614199E-2</v>
      </c>
      <c r="AF21" s="19">
        <v>0</v>
      </c>
      <c r="AG21" s="19">
        <v>0</v>
      </c>
      <c r="AH21" s="19">
        <v>0</v>
      </c>
      <c r="AI21" s="19">
        <v>4.1022172374208299E-2</v>
      </c>
      <c r="AJ21" s="19"/>
      <c r="AK21" s="19">
        <v>1.49007315680515E-2</v>
      </c>
      <c r="AL21" s="19">
        <v>0</v>
      </c>
      <c r="AM21" s="19">
        <v>0</v>
      </c>
      <c r="AN21" s="19">
        <v>2.1982590421652101E-5</v>
      </c>
      <c r="AO21" s="19">
        <v>0</v>
      </c>
      <c r="AP21" s="19">
        <v>2.0159163310347301E-4</v>
      </c>
      <c r="AQ21" s="19">
        <v>2.7007844631059898E-2</v>
      </c>
      <c r="AR21" s="19"/>
      <c r="AS21" s="19">
        <v>2.5640403580973899E-5</v>
      </c>
      <c r="AT21" s="19">
        <v>1.0941882909666001E-2</v>
      </c>
      <c r="AU21" s="19"/>
      <c r="AV21" s="19">
        <v>0</v>
      </c>
      <c r="AW21" s="19">
        <v>9.5526273889566497E-5</v>
      </c>
      <c r="AX21" s="19">
        <v>0</v>
      </c>
      <c r="AY21" s="19"/>
      <c r="AZ21" s="19">
        <v>0</v>
      </c>
      <c r="BA21" s="19">
        <v>8.3586658060587904E-3</v>
      </c>
      <c r="BB21" s="19"/>
      <c r="BC21" s="19">
        <v>2.0801579261052899E-2</v>
      </c>
      <c r="BD21" s="19">
        <v>7.6912642783000395E-5</v>
      </c>
      <c r="BE21" s="19"/>
      <c r="BF21" s="19">
        <v>7.9467636429592804E-3</v>
      </c>
      <c r="BG21" s="19">
        <v>1.61852568616234E-2</v>
      </c>
      <c r="BH21" s="19"/>
      <c r="BI21" s="19">
        <v>1.95820981065658E-2</v>
      </c>
      <c r="BJ21" s="19">
        <v>5.2653568447353699E-3</v>
      </c>
      <c r="BK21" s="19"/>
      <c r="BL21" s="19">
        <v>2.7821328868235501E-4</v>
      </c>
      <c r="BM21" s="19">
        <v>1.0924855866754299E-2</v>
      </c>
      <c r="BN21" s="19">
        <v>2.7518328057602199E-2</v>
      </c>
      <c r="BO21" s="19">
        <v>4.5491438257402601E-4</v>
      </c>
    </row>
    <row r="22" spans="2:67" x14ac:dyDescent="0.35">
      <c r="B22" s="16"/>
    </row>
    <row r="23" spans="2:67" x14ac:dyDescent="0.35">
      <c r="B23" t="s">
        <v>86</v>
      </c>
    </row>
    <row r="24" spans="2:67" x14ac:dyDescent="0.35">
      <c r="B24" t="s">
        <v>87</v>
      </c>
    </row>
    <row r="26" spans="2:67" x14ac:dyDescent="0.35">
      <c r="B2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BO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179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166</v>
      </c>
      <c r="C9" s="17">
        <v>0.49060970701745199</v>
      </c>
      <c r="D9" s="17">
        <v>0.43876585240896299</v>
      </c>
      <c r="E9" s="17">
        <v>0.50775712656616701</v>
      </c>
      <c r="F9" s="17">
        <v>0.71958440495653897</v>
      </c>
      <c r="G9" s="17">
        <v>0.46516729213250202</v>
      </c>
      <c r="H9" s="17">
        <v>0.638215180647146</v>
      </c>
      <c r="I9" s="17">
        <v>0.60144959059050895</v>
      </c>
      <c r="J9" s="17">
        <v>0.51999680746015398</v>
      </c>
      <c r="K9" s="17">
        <v>0.55653260590963205</v>
      </c>
      <c r="L9" s="17">
        <v>0.48477035259862</v>
      </c>
      <c r="M9" s="17">
        <v>0.44279812146316</v>
      </c>
      <c r="N9" s="17">
        <v>0.31767650607171899</v>
      </c>
      <c r="O9" s="17">
        <v>0.48306643335285998</v>
      </c>
      <c r="P9" s="17">
        <v>0.54574209155410502</v>
      </c>
      <c r="Q9" s="17">
        <v>0.65874837598606795</v>
      </c>
      <c r="R9" s="17">
        <v>0.34427932148537599</v>
      </c>
      <c r="S9" s="17">
        <v>0.56968075745705304</v>
      </c>
      <c r="T9" s="17"/>
      <c r="U9" s="17">
        <v>0.532259068499915</v>
      </c>
      <c r="V9" s="17">
        <v>0.31390294463409002</v>
      </c>
      <c r="W9" s="17">
        <v>0.13082062717872101</v>
      </c>
      <c r="X9" s="17">
        <v>7.8710505250563001E-2</v>
      </c>
      <c r="Y9" s="17"/>
      <c r="Z9" s="17">
        <v>0.56163907331551699</v>
      </c>
      <c r="AA9" s="17">
        <v>0.38988816812884097</v>
      </c>
      <c r="AB9" s="17">
        <v>0.42761618158280301</v>
      </c>
      <c r="AC9" s="17">
        <v>0.47447933256227798</v>
      </c>
      <c r="AD9" s="17">
        <v>0.41840592206618898</v>
      </c>
      <c r="AE9" s="17">
        <v>0.49481220891071798</v>
      </c>
      <c r="AF9" s="17">
        <v>0.35101992356980799</v>
      </c>
      <c r="AG9" s="17">
        <v>0.224021785278471</v>
      </c>
      <c r="AH9" s="17">
        <v>0.34099428952203598</v>
      </c>
      <c r="AI9" s="17">
        <v>5.7279299307393498E-2</v>
      </c>
      <c r="AJ9" s="17"/>
      <c r="AK9" s="17">
        <v>0.59799626176904797</v>
      </c>
      <c r="AL9" s="17">
        <v>0.52826473478113301</v>
      </c>
      <c r="AM9" s="17">
        <v>0.26646219218887301</v>
      </c>
      <c r="AN9" s="17">
        <v>0.47477365929750898</v>
      </c>
      <c r="AO9" s="17">
        <v>0.632134778374568</v>
      </c>
      <c r="AP9" s="17">
        <v>0.51840260684528505</v>
      </c>
      <c r="AQ9" s="17">
        <v>0.26329719471551999</v>
      </c>
      <c r="AR9" s="17"/>
      <c r="AS9" s="17">
        <v>0.27674411629286499</v>
      </c>
      <c r="AT9" s="17">
        <v>0.57026792837263496</v>
      </c>
      <c r="AU9" s="17"/>
      <c r="AV9" s="17">
        <v>0.23722565404665599</v>
      </c>
      <c r="AW9" s="17">
        <v>0.13325092892929699</v>
      </c>
      <c r="AX9" s="17">
        <v>0.33343973577533598</v>
      </c>
      <c r="AY9" s="17"/>
      <c r="AZ9" s="17">
        <v>0.30441382521465898</v>
      </c>
      <c r="BA9" s="17">
        <v>0.49946047708351099</v>
      </c>
      <c r="BB9" s="17"/>
      <c r="BC9" s="17">
        <v>0.50869212191536795</v>
      </c>
      <c r="BD9" s="17">
        <v>0.47946533462688001</v>
      </c>
      <c r="BE9" s="17"/>
      <c r="BF9" s="17">
        <v>0.49224633669934897</v>
      </c>
      <c r="BG9" s="17">
        <v>7.8710505250563001E-2</v>
      </c>
      <c r="BH9" s="17"/>
      <c r="BI9" s="17">
        <v>0.222346640284695</v>
      </c>
      <c r="BJ9" s="17">
        <v>0.55335952393226895</v>
      </c>
      <c r="BK9" s="17"/>
      <c r="BL9" s="17">
        <v>0.62187272479099398</v>
      </c>
      <c r="BM9" s="17">
        <v>0.43259624237045902</v>
      </c>
      <c r="BN9" s="17">
        <v>0.26054465617837502</v>
      </c>
      <c r="BO9" s="17">
        <v>4.5267329423909998E-3</v>
      </c>
    </row>
    <row r="10" spans="2:67" x14ac:dyDescent="0.35">
      <c r="B10" s="18" t="s">
        <v>167</v>
      </c>
      <c r="C10" s="17">
        <v>7.0509170490779302E-2</v>
      </c>
      <c r="D10" s="17">
        <v>7.95566177580741E-2</v>
      </c>
      <c r="E10" s="17">
        <v>5.1049511955419E-2</v>
      </c>
      <c r="F10" s="17">
        <v>5.8434232443104799E-2</v>
      </c>
      <c r="G10" s="17">
        <v>0.174728216441982</v>
      </c>
      <c r="H10" s="17">
        <v>0.32154538740555799</v>
      </c>
      <c r="I10" s="17">
        <v>1.0874050090924899E-2</v>
      </c>
      <c r="J10" s="17">
        <v>0.119341668453324</v>
      </c>
      <c r="K10" s="17">
        <v>8.8401273744799004E-4</v>
      </c>
      <c r="L10" s="17">
        <v>0.111615496398261</v>
      </c>
      <c r="M10" s="17">
        <v>8.7150301571323502E-2</v>
      </c>
      <c r="N10" s="17">
        <v>3.3092477084285999E-4</v>
      </c>
      <c r="O10" s="17">
        <v>1.99142603543368E-3</v>
      </c>
      <c r="P10" s="17">
        <v>8.0136850439212703E-4</v>
      </c>
      <c r="Q10" s="17">
        <v>0.10529441581433099</v>
      </c>
      <c r="R10" s="17">
        <v>1.78144466517421E-4</v>
      </c>
      <c r="S10" s="17">
        <v>4.0745786374959798E-2</v>
      </c>
      <c r="T10" s="17"/>
      <c r="U10" s="17">
        <v>6.0618869180745702E-2</v>
      </c>
      <c r="V10" s="17">
        <v>0.109614330799022</v>
      </c>
      <c r="W10" s="17">
        <v>0.17584689238808399</v>
      </c>
      <c r="X10" s="17">
        <v>0.16174517045917999</v>
      </c>
      <c r="Y10" s="17"/>
      <c r="Z10" s="17">
        <v>5.05079453179283E-2</v>
      </c>
      <c r="AA10" s="17">
        <v>7.8898104894956106E-2</v>
      </c>
      <c r="AB10" s="17">
        <v>7.1757175125194597E-2</v>
      </c>
      <c r="AC10" s="17">
        <v>5.3380167808918799E-2</v>
      </c>
      <c r="AD10" s="17">
        <v>4.5884347679642702E-2</v>
      </c>
      <c r="AE10" s="17">
        <v>4.2320783092665903E-2</v>
      </c>
      <c r="AF10" s="17">
        <v>5.79090932048636E-2</v>
      </c>
      <c r="AG10" s="17">
        <v>0.29916123739191403</v>
      </c>
      <c r="AH10" s="17">
        <v>0.28393432738722002</v>
      </c>
      <c r="AI10" s="17">
        <v>0.13056107259716701</v>
      </c>
      <c r="AJ10" s="17"/>
      <c r="AK10" s="17">
        <v>5.2840046753349502E-2</v>
      </c>
      <c r="AL10" s="17">
        <v>6.2019693991910499E-2</v>
      </c>
      <c r="AM10" s="17">
        <v>0.19115260613691001</v>
      </c>
      <c r="AN10" s="17">
        <v>5.2954210402007297E-2</v>
      </c>
      <c r="AO10" s="17">
        <v>4.52161710033432E-2</v>
      </c>
      <c r="AP10" s="17">
        <v>8.0311149776588098E-2</v>
      </c>
      <c r="AQ10" s="17">
        <v>1.5715600060665601E-2</v>
      </c>
      <c r="AR10" s="17"/>
      <c r="AS10" s="17">
        <v>0.138210413196587</v>
      </c>
      <c r="AT10" s="17">
        <v>4.5292582075557301E-2</v>
      </c>
      <c r="AU10" s="17"/>
      <c r="AV10" s="17">
        <v>0.15648305096481099</v>
      </c>
      <c r="AW10" s="17">
        <v>0.140115408186544</v>
      </c>
      <c r="AX10" s="17">
        <v>0.13687955006028901</v>
      </c>
      <c r="AY10" s="17"/>
      <c r="AZ10" s="17">
        <v>0.119991294687294</v>
      </c>
      <c r="BA10" s="17">
        <v>6.8157051317126502E-2</v>
      </c>
      <c r="BB10" s="17"/>
      <c r="BC10" s="17">
        <v>0.10718105628682199</v>
      </c>
      <c r="BD10" s="17">
        <v>4.7907922046761198E-2</v>
      </c>
      <c r="BE10" s="17"/>
      <c r="BF10" s="17">
        <v>7.0146655717831699E-2</v>
      </c>
      <c r="BG10" s="17">
        <v>0.16174517045917999</v>
      </c>
      <c r="BH10" s="17"/>
      <c r="BI10" s="17">
        <v>9.8376284670281006E-2</v>
      </c>
      <c r="BJ10" s="17">
        <v>6.3990731952051794E-2</v>
      </c>
      <c r="BK10" s="17"/>
      <c r="BL10" s="17">
        <v>4.5745042192939601E-2</v>
      </c>
      <c r="BM10" s="17">
        <v>7.4257813149190305E-2</v>
      </c>
      <c r="BN10" s="17">
        <v>0.15465255081870299</v>
      </c>
      <c r="BO10" s="17">
        <v>3.2753164178199498E-2</v>
      </c>
    </row>
    <row r="11" spans="2:67" x14ac:dyDescent="0.35">
      <c r="B11" s="18" t="s">
        <v>168</v>
      </c>
      <c r="C11" s="17">
        <v>4.1719928840706598E-2</v>
      </c>
      <c r="D11" s="17">
        <v>3.47405118343386E-2</v>
      </c>
      <c r="E11" s="17">
        <v>8.3003637130326505E-2</v>
      </c>
      <c r="F11" s="17">
        <v>5.5915819121285697E-3</v>
      </c>
      <c r="G11" s="17">
        <v>3.44818227274378E-2</v>
      </c>
      <c r="H11" s="17">
        <v>0</v>
      </c>
      <c r="I11" s="17">
        <v>1.9263522041799801E-2</v>
      </c>
      <c r="J11" s="17">
        <v>1.4609786511192499E-2</v>
      </c>
      <c r="K11" s="17">
        <v>8.8401273744799004E-4</v>
      </c>
      <c r="L11" s="17">
        <v>0.13564449789206401</v>
      </c>
      <c r="M11" s="17">
        <v>3.6773990298941198E-2</v>
      </c>
      <c r="N11" s="17">
        <v>1.1030825694762E-4</v>
      </c>
      <c r="O11" s="17">
        <v>9.9571301771683805E-4</v>
      </c>
      <c r="P11" s="17">
        <v>3.3069419144329299E-3</v>
      </c>
      <c r="Q11" s="17">
        <v>3.1879639154955902E-3</v>
      </c>
      <c r="R11" s="17">
        <v>1.78144466517421E-4</v>
      </c>
      <c r="S11" s="17">
        <v>4.79017084111826E-3</v>
      </c>
      <c r="T11" s="17"/>
      <c r="U11" s="17">
        <v>3.0634983132821401E-2</v>
      </c>
      <c r="V11" s="17">
        <v>9.1784572082877006E-2</v>
      </c>
      <c r="W11" s="17">
        <v>0.128226240677034</v>
      </c>
      <c r="X11" s="17">
        <v>9.2965129991796805E-2</v>
      </c>
      <c r="Y11" s="17"/>
      <c r="Z11" s="17">
        <v>2.7915133517647999E-2</v>
      </c>
      <c r="AA11" s="17">
        <v>5.6926323726208101E-2</v>
      </c>
      <c r="AB11" s="17">
        <v>7.5667854927994896E-2</v>
      </c>
      <c r="AC11" s="17">
        <v>1.6376317349498699E-2</v>
      </c>
      <c r="AD11" s="17">
        <v>2.1872845367284E-2</v>
      </c>
      <c r="AE11" s="17">
        <v>8.6081535876302798E-3</v>
      </c>
      <c r="AF11" s="17">
        <v>0.148757411074733</v>
      </c>
      <c r="AG11" s="17">
        <v>0.35521457197259898</v>
      </c>
      <c r="AH11" s="17">
        <v>4.4454991994240599E-2</v>
      </c>
      <c r="AI11" s="17">
        <v>7.1015676206237305E-2</v>
      </c>
      <c r="AJ11" s="17"/>
      <c r="AK11" s="17">
        <v>7.7404874605798896E-2</v>
      </c>
      <c r="AL11" s="17">
        <v>9.6234405427569596E-3</v>
      </c>
      <c r="AM11" s="17">
        <v>2.1507775467965701E-2</v>
      </c>
      <c r="AN11" s="17">
        <v>5.3736673248266902E-3</v>
      </c>
      <c r="AO11" s="17">
        <v>9.4709507106392907E-2</v>
      </c>
      <c r="AP11" s="17">
        <v>2.62450188995716E-2</v>
      </c>
      <c r="AQ11" s="17">
        <v>0.10933431675864599</v>
      </c>
      <c r="AR11" s="17"/>
      <c r="AS11" s="17">
        <v>0.108736656946837</v>
      </c>
      <c r="AT11" s="17">
        <v>1.6758300633516202E-2</v>
      </c>
      <c r="AU11" s="17"/>
      <c r="AV11" s="17">
        <v>9.9167059936660501E-2</v>
      </c>
      <c r="AW11" s="17">
        <v>0.17988449172684501</v>
      </c>
      <c r="AX11" s="17">
        <v>7.8289724911468697E-2</v>
      </c>
      <c r="AY11" s="17"/>
      <c r="AZ11" s="17">
        <v>0.12866875592296501</v>
      </c>
      <c r="BA11" s="17">
        <v>3.7586840243002198E-2</v>
      </c>
      <c r="BB11" s="17"/>
      <c r="BC11" s="17">
        <v>3.1393954492131303E-2</v>
      </c>
      <c r="BD11" s="17">
        <v>4.80839296716618E-2</v>
      </c>
      <c r="BE11" s="17"/>
      <c r="BF11" s="17">
        <v>4.1516312478016702E-2</v>
      </c>
      <c r="BG11" s="17">
        <v>9.2965129991796805E-2</v>
      </c>
      <c r="BH11" s="17"/>
      <c r="BI11" s="17">
        <v>7.1595687471149999E-2</v>
      </c>
      <c r="BJ11" s="17">
        <v>3.4731645261144202E-2</v>
      </c>
      <c r="BK11" s="17"/>
      <c r="BL11" s="17">
        <v>1.3470862132323199E-2</v>
      </c>
      <c r="BM11" s="17">
        <v>3.4494806793454201E-2</v>
      </c>
      <c r="BN11" s="17">
        <v>0.16233530457133299</v>
      </c>
      <c r="BO11" s="17">
        <v>7.3982582887475602E-3</v>
      </c>
    </row>
    <row r="12" spans="2:67" x14ac:dyDescent="0.35">
      <c r="B12" s="18" t="s">
        <v>169</v>
      </c>
      <c r="C12" s="17">
        <v>1.4367126746535799E-2</v>
      </c>
      <c r="D12" s="17">
        <v>1.42948812319178E-2</v>
      </c>
      <c r="E12" s="17">
        <v>5.5631501151127199E-3</v>
      </c>
      <c r="F12" s="17">
        <v>4.2085167788845999E-3</v>
      </c>
      <c r="G12" s="17">
        <v>0</v>
      </c>
      <c r="H12" s="17">
        <v>3.5363837783325698E-2</v>
      </c>
      <c r="I12" s="17">
        <v>2.48457814005003E-3</v>
      </c>
      <c r="J12" s="17">
        <v>1.44460174756021E-2</v>
      </c>
      <c r="K12" s="17">
        <v>0</v>
      </c>
      <c r="L12" s="17">
        <v>4.6814465699232997E-2</v>
      </c>
      <c r="M12" s="17">
        <v>1.1815135845315201E-2</v>
      </c>
      <c r="N12" s="17">
        <v>1.1030825694762E-4</v>
      </c>
      <c r="O12" s="17">
        <v>1.54399971205648E-2</v>
      </c>
      <c r="P12" s="17">
        <v>0</v>
      </c>
      <c r="Q12" s="17">
        <v>2.9823746821632498E-3</v>
      </c>
      <c r="R12" s="17">
        <v>8.8654078282080495E-2</v>
      </c>
      <c r="S12" s="17">
        <v>4.4812565695452203E-3</v>
      </c>
      <c r="T12" s="17"/>
      <c r="U12" s="17">
        <v>3.5823172987050999E-3</v>
      </c>
      <c r="V12" s="17">
        <v>5.3186305041263503E-2</v>
      </c>
      <c r="W12" s="17">
        <v>0.15600065808984501</v>
      </c>
      <c r="X12" s="17">
        <v>0.10429282617567601</v>
      </c>
      <c r="Y12" s="17"/>
      <c r="Z12" s="17">
        <v>2.63746763471531E-5</v>
      </c>
      <c r="AA12" s="17">
        <v>1.81425327542655E-2</v>
      </c>
      <c r="AB12" s="17">
        <v>1.6138850900242901E-2</v>
      </c>
      <c r="AC12" s="17">
        <v>3.4109448241598098E-3</v>
      </c>
      <c r="AD12" s="17">
        <v>2.8849636189944999E-2</v>
      </c>
      <c r="AE12" s="17">
        <v>7.7765927853900907E-2</v>
      </c>
      <c r="AF12" s="17">
        <v>3.6269477317337699E-2</v>
      </c>
      <c r="AG12" s="17">
        <v>1.31491198575798E-2</v>
      </c>
      <c r="AH12" s="17">
        <v>0.106254000200505</v>
      </c>
      <c r="AI12" s="17">
        <v>0.15764414393512099</v>
      </c>
      <c r="AJ12" s="17"/>
      <c r="AK12" s="17">
        <v>4.9125796185555803E-3</v>
      </c>
      <c r="AL12" s="17">
        <v>1.8752369142947398E-2</v>
      </c>
      <c r="AM12" s="17">
        <v>7.6089072208104194E-2</v>
      </c>
      <c r="AN12" s="17">
        <v>4.5293069730520004E-3</v>
      </c>
      <c r="AO12" s="17">
        <v>8.5218614009400003E-3</v>
      </c>
      <c r="AP12" s="17">
        <v>6.8011521208013199E-3</v>
      </c>
      <c r="AQ12" s="17">
        <v>2.2208129289253899E-2</v>
      </c>
      <c r="AR12" s="17"/>
      <c r="AS12" s="17">
        <v>3.4363090635792001E-2</v>
      </c>
      <c r="AT12" s="17">
        <v>6.9192576793145897E-3</v>
      </c>
      <c r="AU12" s="17"/>
      <c r="AV12" s="17">
        <v>4.70350533483819E-2</v>
      </c>
      <c r="AW12" s="17">
        <v>3.80593900420894E-2</v>
      </c>
      <c r="AX12" s="17">
        <v>2.45394729411543E-2</v>
      </c>
      <c r="AY12" s="17"/>
      <c r="AZ12" s="17">
        <v>2.9288486132031399E-2</v>
      </c>
      <c r="BA12" s="17">
        <v>1.3657844029241599E-2</v>
      </c>
      <c r="BB12" s="17"/>
      <c r="BC12" s="17">
        <v>8.0799102481554502E-3</v>
      </c>
      <c r="BD12" s="17">
        <v>1.8242000891038002E-2</v>
      </c>
      <c r="BE12" s="17"/>
      <c r="BF12" s="17">
        <v>1.40098182880106E-2</v>
      </c>
      <c r="BG12" s="17">
        <v>0.10429282617567601</v>
      </c>
      <c r="BH12" s="17"/>
      <c r="BI12" s="17">
        <v>3.62086074872369E-2</v>
      </c>
      <c r="BJ12" s="17">
        <v>9.2581531769730403E-3</v>
      </c>
      <c r="BK12" s="17"/>
      <c r="BL12" s="17">
        <v>2.49485584558972E-3</v>
      </c>
      <c r="BM12" s="17">
        <v>1.8517998257998599E-2</v>
      </c>
      <c r="BN12" s="17">
        <v>2.7734265939454002E-2</v>
      </c>
      <c r="BO12" s="17">
        <v>0.12191304994376</v>
      </c>
    </row>
    <row r="13" spans="2:67" x14ac:dyDescent="0.35">
      <c r="B13" s="18" t="s">
        <v>170</v>
      </c>
      <c r="C13" s="17">
        <v>2.3916611105599402E-2</v>
      </c>
      <c r="D13" s="17">
        <v>1.46829805015914E-2</v>
      </c>
      <c r="E13" s="17">
        <v>3.4951090858183001E-2</v>
      </c>
      <c r="F13" s="17">
        <v>9.61591008264433E-4</v>
      </c>
      <c r="G13" s="17">
        <v>2.33923426706753E-4</v>
      </c>
      <c r="H13" s="17">
        <v>2.4377970819849299E-3</v>
      </c>
      <c r="I13" s="17">
        <v>1.21163391609499E-2</v>
      </c>
      <c r="J13" s="17">
        <v>7.30698673576166E-2</v>
      </c>
      <c r="K13" s="17">
        <v>8.8401273744799004E-4</v>
      </c>
      <c r="L13" s="17">
        <v>2.9618154889543098E-3</v>
      </c>
      <c r="M13" s="17">
        <v>6.8295472193422501E-3</v>
      </c>
      <c r="N13" s="17">
        <v>0</v>
      </c>
      <c r="O13" s="17">
        <v>9.9571301771683805E-4</v>
      </c>
      <c r="P13" s="17">
        <v>9.9700803945860797E-2</v>
      </c>
      <c r="Q13" s="17">
        <v>2.9823746821632498E-3</v>
      </c>
      <c r="R13" s="17">
        <v>8.6247974837861396E-2</v>
      </c>
      <c r="S13" s="17">
        <v>3.0891427157303801E-4</v>
      </c>
      <c r="T13" s="17"/>
      <c r="U13" s="17">
        <v>1.2871083588987199E-2</v>
      </c>
      <c r="V13" s="17">
        <v>7.6901154128819704E-2</v>
      </c>
      <c r="W13" s="17">
        <v>8.1122428717773101E-2</v>
      </c>
      <c r="X13" s="17">
        <v>0.122872772427295</v>
      </c>
      <c r="Y13" s="17"/>
      <c r="Z13" s="17">
        <v>1.95583426972216E-3</v>
      </c>
      <c r="AA13" s="17">
        <v>2.26660626720263E-2</v>
      </c>
      <c r="AB13" s="17">
        <v>3.8700064230377001E-2</v>
      </c>
      <c r="AC13" s="17">
        <v>8.7436914021991899E-2</v>
      </c>
      <c r="AD13" s="17">
        <v>3.9418091066418602E-2</v>
      </c>
      <c r="AE13" s="17">
        <v>3.26934133968192E-2</v>
      </c>
      <c r="AF13" s="17">
        <v>0.151481313434848</v>
      </c>
      <c r="AG13" s="17">
        <v>4.4930776077645304E-3</v>
      </c>
      <c r="AH13" s="17">
        <v>2.0866083724880202E-2</v>
      </c>
      <c r="AI13" s="17">
        <v>7.0783227582119898E-2</v>
      </c>
      <c r="AJ13" s="17"/>
      <c r="AK13" s="17">
        <v>3.4410778521452197E-2</v>
      </c>
      <c r="AL13" s="17">
        <v>3.8811196711841398E-2</v>
      </c>
      <c r="AM13" s="17">
        <v>8.0480557823257304E-2</v>
      </c>
      <c r="AN13" s="17">
        <v>1.2743963856576401E-2</v>
      </c>
      <c r="AO13" s="17">
        <v>9.0868456289773993E-3</v>
      </c>
      <c r="AP13" s="17">
        <v>3.1324733155641299E-2</v>
      </c>
      <c r="AQ13" s="17">
        <v>4.6653028439717703E-4</v>
      </c>
      <c r="AR13" s="17"/>
      <c r="AS13" s="17">
        <v>5.7185506888043698E-2</v>
      </c>
      <c r="AT13" s="17">
        <v>1.15249914181982E-2</v>
      </c>
      <c r="AU13" s="17"/>
      <c r="AV13" s="17">
        <v>7.4635308098632405E-2</v>
      </c>
      <c r="AW13" s="17">
        <v>3.55348253444773E-2</v>
      </c>
      <c r="AX13" s="17">
        <v>6.4427341650173595E-2</v>
      </c>
      <c r="AY13" s="17"/>
      <c r="AZ13" s="17">
        <v>2.8656735004065501E-2</v>
      </c>
      <c r="BA13" s="17">
        <v>2.3691290618896101E-2</v>
      </c>
      <c r="BB13" s="17"/>
      <c r="BC13" s="17">
        <v>1.40743920224506E-2</v>
      </c>
      <c r="BD13" s="17">
        <v>2.9982468748587201E-2</v>
      </c>
      <c r="BE13" s="17"/>
      <c r="BF13" s="17">
        <v>2.3523421242324701E-2</v>
      </c>
      <c r="BG13" s="17">
        <v>0.122872772427295</v>
      </c>
      <c r="BH13" s="17"/>
      <c r="BI13" s="17">
        <v>3.6758116740985503E-2</v>
      </c>
      <c r="BJ13" s="17">
        <v>2.0912835232367501E-2</v>
      </c>
      <c r="BK13" s="17"/>
      <c r="BL13" s="17">
        <v>1.4259181440534701E-5</v>
      </c>
      <c r="BM13" s="17">
        <v>2.9692846124646601E-2</v>
      </c>
      <c r="BN13" s="17">
        <v>8.6046753587539396E-2</v>
      </c>
      <c r="BO13" s="17">
        <v>5.6395620586211198E-2</v>
      </c>
    </row>
    <row r="14" spans="2:67" x14ac:dyDescent="0.35">
      <c r="B14" s="18" t="s">
        <v>171</v>
      </c>
      <c r="C14" s="17">
        <v>3.05178485274251E-2</v>
      </c>
      <c r="D14" s="17">
        <v>1.29255707825207E-2</v>
      </c>
      <c r="E14" s="17">
        <v>9.1801858368242492E-3</v>
      </c>
      <c r="F14" s="17">
        <v>7.4408660715577807E-2</v>
      </c>
      <c r="G14" s="17">
        <v>9.5722966683394306E-2</v>
      </c>
      <c r="H14" s="17">
        <v>0</v>
      </c>
      <c r="I14" s="17">
        <v>1.5222061836012501E-2</v>
      </c>
      <c r="J14" s="17">
        <v>7.36960660156475E-4</v>
      </c>
      <c r="K14" s="17">
        <v>1.370791972976E-2</v>
      </c>
      <c r="L14" s="17">
        <v>2.0786560465281701E-2</v>
      </c>
      <c r="M14" s="17">
        <v>2.70395674057568E-2</v>
      </c>
      <c r="N14" s="17">
        <v>5.3515636840063101E-2</v>
      </c>
      <c r="O14" s="17">
        <v>0</v>
      </c>
      <c r="P14" s="17">
        <v>6.01026378294095E-4</v>
      </c>
      <c r="Q14" s="17">
        <v>2.73228050864395E-2</v>
      </c>
      <c r="R14" s="17">
        <v>0.172317805209205</v>
      </c>
      <c r="S14" s="17">
        <v>0.14925077086791599</v>
      </c>
      <c r="T14" s="17"/>
      <c r="U14" s="17">
        <v>2.2041688370337702E-2</v>
      </c>
      <c r="V14" s="17">
        <v>7.1485705196058499E-2</v>
      </c>
      <c r="W14" s="17">
        <v>6.3112910899826596E-2</v>
      </c>
      <c r="X14" s="17">
        <v>0.15751524764015401</v>
      </c>
      <c r="Y14" s="17"/>
      <c r="Z14" s="17">
        <v>2.1499777124112801E-2</v>
      </c>
      <c r="AA14" s="17">
        <v>4.6052784748200702E-2</v>
      </c>
      <c r="AB14" s="17">
        <v>4.86820038957178E-2</v>
      </c>
      <c r="AC14" s="17">
        <v>8.2002617252404895E-3</v>
      </c>
      <c r="AD14" s="17">
        <v>9.4548454605109994E-2</v>
      </c>
      <c r="AE14" s="17">
        <v>7.8244131729229994E-3</v>
      </c>
      <c r="AF14" s="17">
        <v>1.8765014555066899E-2</v>
      </c>
      <c r="AG14" s="17">
        <v>1.18064987920787E-2</v>
      </c>
      <c r="AH14" s="17">
        <v>2.5998557530530299E-2</v>
      </c>
      <c r="AI14" s="17">
        <v>6.3839674831267998E-2</v>
      </c>
      <c r="AJ14" s="17"/>
      <c r="AK14" s="17">
        <v>3.3777484741016599E-2</v>
      </c>
      <c r="AL14" s="17">
        <v>3.4065646976591201E-3</v>
      </c>
      <c r="AM14" s="17">
        <v>5.93854302385683E-2</v>
      </c>
      <c r="AN14" s="17">
        <v>1.7935411823129001E-2</v>
      </c>
      <c r="AO14" s="17">
        <v>5.40853077930862E-2</v>
      </c>
      <c r="AP14" s="17">
        <v>5.2935980368254601E-2</v>
      </c>
      <c r="AQ14" s="17">
        <v>5.1111893248677098E-2</v>
      </c>
      <c r="AR14" s="17"/>
      <c r="AS14" s="17">
        <v>4.9678366927663503E-2</v>
      </c>
      <c r="AT14" s="17">
        <v>2.3381156688241801E-2</v>
      </c>
      <c r="AU14" s="17"/>
      <c r="AV14" s="17">
        <v>6.08363926441889E-2</v>
      </c>
      <c r="AW14" s="17">
        <v>4.1573770183123297E-2</v>
      </c>
      <c r="AX14" s="17">
        <v>5.1699132017767602E-2</v>
      </c>
      <c r="AY14" s="17"/>
      <c r="AZ14" s="17">
        <v>7.6372771380298396E-2</v>
      </c>
      <c r="BA14" s="17">
        <v>2.83381473727157E-2</v>
      </c>
      <c r="BB14" s="17"/>
      <c r="BC14" s="17">
        <v>4.02918044578566E-2</v>
      </c>
      <c r="BD14" s="17">
        <v>2.4494062145313099E-2</v>
      </c>
      <c r="BE14" s="17"/>
      <c r="BF14" s="17">
        <v>3.00132403319733E-2</v>
      </c>
      <c r="BG14" s="17">
        <v>0.15751524764015401</v>
      </c>
      <c r="BH14" s="17"/>
      <c r="BI14" s="17">
        <v>5.5502157606409301E-2</v>
      </c>
      <c r="BJ14" s="17">
        <v>2.46737312602082E-2</v>
      </c>
      <c r="BK14" s="17"/>
      <c r="BL14" s="17">
        <v>2.19391408287672E-2</v>
      </c>
      <c r="BM14" s="17">
        <v>2.60924886772173E-2</v>
      </c>
      <c r="BN14" s="17">
        <v>5.5614119331891101E-2</v>
      </c>
      <c r="BO14" s="17">
        <v>0.158468733275965</v>
      </c>
    </row>
    <row r="15" spans="2:67" x14ac:dyDescent="0.35">
      <c r="B15" s="18" t="s">
        <v>172</v>
      </c>
      <c r="C15" s="17">
        <v>3.1509085826248999E-2</v>
      </c>
      <c r="D15" s="17">
        <v>3.1415704945572498E-2</v>
      </c>
      <c r="E15" s="17">
        <v>3.2663652218824099E-2</v>
      </c>
      <c r="F15" s="17">
        <v>1.9942547299291499E-2</v>
      </c>
      <c r="G15" s="17">
        <v>0</v>
      </c>
      <c r="H15" s="17">
        <v>0</v>
      </c>
      <c r="I15" s="17">
        <v>0.16447904855942699</v>
      </c>
      <c r="J15" s="17">
        <v>1.46916710289876E-2</v>
      </c>
      <c r="K15" s="17">
        <v>0</v>
      </c>
      <c r="L15" s="17">
        <v>0.100602358222441</v>
      </c>
      <c r="M15" s="17">
        <v>1.7626672932847798E-2</v>
      </c>
      <c r="N15" s="17">
        <v>3.20036752335498E-3</v>
      </c>
      <c r="O15" s="17">
        <v>9.9571301771683805E-4</v>
      </c>
      <c r="P15" s="17">
        <v>2.7026148889882699E-2</v>
      </c>
      <c r="Q15" s="17">
        <v>2.0558923333234401E-4</v>
      </c>
      <c r="R15" s="17">
        <v>2.6081499558055901E-2</v>
      </c>
      <c r="S15" s="17">
        <v>6.1782854314607603E-4</v>
      </c>
      <c r="T15" s="17"/>
      <c r="U15" s="17">
        <v>2.01682129140472E-2</v>
      </c>
      <c r="V15" s="17">
        <v>8.5503986926318595E-2</v>
      </c>
      <c r="W15" s="17">
        <v>9.9121293144292202E-2</v>
      </c>
      <c r="X15" s="17">
        <v>9.8927693180874507E-2</v>
      </c>
      <c r="Y15" s="17"/>
      <c r="Z15" s="17">
        <v>1.7816266181430299E-2</v>
      </c>
      <c r="AA15" s="17">
        <v>1.54234735776744E-2</v>
      </c>
      <c r="AB15" s="17">
        <v>3.5384527273069201E-3</v>
      </c>
      <c r="AC15" s="17">
        <v>2.4195072923276599E-2</v>
      </c>
      <c r="AD15" s="17">
        <v>0.24699952927153901</v>
      </c>
      <c r="AE15" s="17">
        <v>8.2552482254425505E-2</v>
      </c>
      <c r="AF15" s="17">
        <v>4.87032451838827E-2</v>
      </c>
      <c r="AG15" s="17">
        <v>6.1387824250426701E-2</v>
      </c>
      <c r="AH15" s="17">
        <v>2.1360769310171099E-2</v>
      </c>
      <c r="AI15" s="17">
        <v>0.170140396875989</v>
      </c>
      <c r="AJ15" s="17"/>
      <c r="AK15" s="17">
        <v>5.2503781418722297E-4</v>
      </c>
      <c r="AL15" s="17">
        <v>5.3793039064088402E-2</v>
      </c>
      <c r="AM15" s="17">
        <v>6.0871430956714696E-3</v>
      </c>
      <c r="AN15" s="17">
        <v>3.2103016571550902E-2</v>
      </c>
      <c r="AO15" s="17">
        <v>4.8960632219653299E-2</v>
      </c>
      <c r="AP15" s="17">
        <v>7.9588304229537502E-3</v>
      </c>
      <c r="AQ15" s="17">
        <v>0.114929028025845</v>
      </c>
      <c r="AR15" s="17"/>
      <c r="AS15" s="17">
        <v>4.3856880459570202E-2</v>
      </c>
      <c r="AT15" s="17">
        <v>2.69099198041837E-2</v>
      </c>
      <c r="AU15" s="17"/>
      <c r="AV15" s="17">
        <v>5.5607531818006997E-2</v>
      </c>
      <c r="AW15" s="17">
        <v>1.1109023282758101E-2</v>
      </c>
      <c r="AX15" s="17">
        <v>6.1770897099597197E-2</v>
      </c>
      <c r="AY15" s="17"/>
      <c r="AZ15" s="17">
        <v>9.7192339773461395E-2</v>
      </c>
      <c r="BA15" s="17">
        <v>2.8386850402733501E-2</v>
      </c>
      <c r="BB15" s="17"/>
      <c r="BC15" s="17">
        <v>3.2651434880734097E-2</v>
      </c>
      <c r="BD15" s="17">
        <v>3.0805044726922901E-2</v>
      </c>
      <c r="BE15" s="17"/>
      <c r="BF15" s="17">
        <v>3.12412064678151E-2</v>
      </c>
      <c r="BG15" s="17">
        <v>9.8927693180874507E-2</v>
      </c>
      <c r="BH15" s="17"/>
      <c r="BI15" s="17">
        <v>7.1057824738084002E-2</v>
      </c>
      <c r="BJ15" s="17">
        <v>2.2258180898655E-2</v>
      </c>
      <c r="BK15" s="17"/>
      <c r="BL15" s="17">
        <v>2.5464219069889701E-2</v>
      </c>
      <c r="BM15" s="17">
        <v>2.8204458813320898E-2</v>
      </c>
      <c r="BN15" s="17">
        <v>3.9301694530935398E-2</v>
      </c>
      <c r="BO15" s="17">
        <v>0.19413397550085301</v>
      </c>
    </row>
    <row r="16" spans="2:67" x14ac:dyDescent="0.35">
      <c r="B16" s="18" t="s">
        <v>173</v>
      </c>
      <c r="C16" s="17">
        <v>1.68491048158237E-2</v>
      </c>
      <c r="D16" s="17">
        <v>5.1518860271400603E-2</v>
      </c>
      <c r="E16" s="17">
        <v>2.52454793764216E-2</v>
      </c>
      <c r="F16" s="17">
        <v>1.20198876033054E-4</v>
      </c>
      <c r="G16" s="17">
        <v>2.33923426706753E-4</v>
      </c>
      <c r="H16" s="17">
        <v>2.4377970819849299E-3</v>
      </c>
      <c r="I16" s="17">
        <v>6.2114453501250599E-4</v>
      </c>
      <c r="J16" s="17">
        <v>1.43350910776011E-3</v>
      </c>
      <c r="K16" s="17">
        <v>0</v>
      </c>
      <c r="L16" s="17">
        <v>2.2533675388171599E-2</v>
      </c>
      <c r="M16" s="17">
        <v>1.11553869125233E-2</v>
      </c>
      <c r="N16" s="17">
        <v>1.71049201862511E-3</v>
      </c>
      <c r="O16" s="17">
        <v>1.54399971205648E-2</v>
      </c>
      <c r="P16" s="17">
        <v>0</v>
      </c>
      <c r="Q16" s="17">
        <v>4.1117846666468698E-4</v>
      </c>
      <c r="R16" s="17">
        <v>2.3497251647319299E-2</v>
      </c>
      <c r="S16" s="17">
        <v>0</v>
      </c>
      <c r="T16" s="17"/>
      <c r="U16" s="17">
        <v>1.2363324953580499E-2</v>
      </c>
      <c r="V16" s="17">
        <v>3.5673895067230302E-2</v>
      </c>
      <c r="W16" s="17">
        <v>5.6031145355523303E-2</v>
      </c>
      <c r="X16" s="17">
        <v>6.6297580817729296E-2</v>
      </c>
      <c r="Y16" s="17"/>
      <c r="Z16" s="17">
        <v>2.2297161793437201E-3</v>
      </c>
      <c r="AA16" s="17">
        <v>4.9316840866513299E-2</v>
      </c>
      <c r="AB16" s="17">
        <v>0</v>
      </c>
      <c r="AC16" s="17">
        <v>0</v>
      </c>
      <c r="AD16" s="17">
        <v>2.3188545107086199E-2</v>
      </c>
      <c r="AE16" s="17">
        <v>2.56750777090483E-2</v>
      </c>
      <c r="AF16" s="17">
        <v>8.3999145661736094E-2</v>
      </c>
      <c r="AG16" s="17">
        <v>2.76450469174855E-2</v>
      </c>
      <c r="AH16" s="17">
        <v>6.0299773508862703E-2</v>
      </c>
      <c r="AI16" s="17">
        <v>6.4669034321706398E-2</v>
      </c>
      <c r="AJ16" s="17"/>
      <c r="AK16" s="17">
        <v>8.1272684340944097E-3</v>
      </c>
      <c r="AL16" s="17">
        <v>6.4929844379203405E-2</v>
      </c>
      <c r="AM16" s="17">
        <v>3.4020315313181302E-4</v>
      </c>
      <c r="AN16" s="17">
        <v>1.2571808812094101E-2</v>
      </c>
      <c r="AO16" s="17">
        <v>1.3149690123710599E-2</v>
      </c>
      <c r="AP16" s="17">
        <v>3.0760263199045498E-2</v>
      </c>
      <c r="AQ16" s="17">
        <v>3.86220910724137E-3</v>
      </c>
      <c r="AR16" s="17"/>
      <c r="AS16" s="17">
        <v>1.40035641789703E-2</v>
      </c>
      <c r="AT16" s="17">
        <v>1.7908979408822301E-2</v>
      </c>
      <c r="AU16" s="17"/>
      <c r="AV16" s="17">
        <v>2.4599154037014199E-2</v>
      </c>
      <c r="AW16" s="17">
        <v>1.56397919702609E-2</v>
      </c>
      <c r="AX16" s="17">
        <v>5.9424855339486196E-3</v>
      </c>
      <c r="AY16" s="17"/>
      <c r="AZ16" s="17">
        <v>2.4649252189734999E-2</v>
      </c>
      <c r="BA16" s="17">
        <v>1.6478326954254299E-2</v>
      </c>
      <c r="BB16" s="17"/>
      <c r="BC16" s="17">
        <v>1.9029988298006499E-2</v>
      </c>
      <c r="BD16" s="17">
        <v>1.55050046055861E-2</v>
      </c>
      <c r="BE16" s="17"/>
      <c r="BF16" s="17">
        <v>1.6652627514575899E-2</v>
      </c>
      <c r="BG16" s="17">
        <v>6.6297580817729296E-2</v>
      </c>
      <c r="BH16" s="17"/>
      <c r="BI16" s="17">
        <v>8.0366877558527405E-3</v>
      </c>
      <c r="BJ16" s="17">
        <v>1.89104305280249E-2</v>
      </c>
      <c r="BK16" s="17"/>
      <c r="BL16" s="17">
        <v>1.22447272656734E-2</v>
      </c>
      <c r="BM16" s="17">
        <v>2.4596179557309101E-2</v>
      </c>
      <c r="BN16" s="17">
        <v>1.08867432892207E-2</v>
      </c>
      <c r="BO16" s="17">
        <v>1.5849402845967999E-2</v>
      </c>
    </row>
    <row r="17" spans="2:67" x14ac:dyDescent="0.35">
      <c r="B17" s="18" t="s">
        <v>174</v>
      </c>
      <c r="C17" s="17">
        <v>1.37017951425595E-2</v>
      </c>
      <c r="D17" s="17">
        <v>2.8768332032939999E-2</v>
      </c>
      <c r="E17" s="17">
        <v>3.24623537637031E-2</v>
      </c>
      <c r="F17" s="17">
        <v>0</v>
      </c>
      <c r="G17" s="17">
        <v>3.3934038960460201E-3</v>
      </c>
      <c r="H17" s="17">
        <v>0</v>
      </c>
      <c r="I17" s="17">
        <v>8.1307807477194599E-2</v>
      </c>
      <c r="J17" s="17">
        <v>2.86701821552021E-3</v>
      </c>
      <c r="K17" s="17">
        <v>0</v>
      </c>
      <c r="L17" s="17">
        <v>3.0367514151611702E-4</v>
      </c>
      <c r="M17" s="17">
        <v>3.3822051251653003E-5</v>
      </c>
      <c r="N17" s="17">
        <v>1.1030825694762E-4</v>
      </c>
      <c r="O17" s="17">
        <v>0</v>
      </c>
      <c r="P17" s="17">
        <v>2.62247803854905E-2</v>
      </c>
      <c r="Q17" s="17">
        <v>2.0558923333234401E-4</v>
      </c>
      <c r="R17" s="17">
        <v>0</v>
      </c>
      <c r="S17" s="17">
        <v>0</v>
      </c>
      <c r="T17" s="17"/>
      <c r="U17" s="17">
        <v>8.7983550314837799E-3</v>
      </c>
      <c r="V17" s="17">
        <v>3.9580815643051798E-2</v>
      </c>
      <c r="W17" s="17">
        <v>2.9056198332691099E-2</v>
      </c>
      <c r="X17" s="17">
        <v>2.7958494375815501E-2</v>
      </c>
      <c r="Y17" s="17"/>
      <c r="Z17" s="17">
        <v>0</v>
      </c>
      <c r="AA17" s="17">
        <v>3.2446448032738801E-2</v>
      </c>
      <c r="AB17" s="17">
        <v>2.8868971189473899E-2</v>
      </c>
      <c r="AC17" s="17">
        <v>1.7159592693065301E-2</v>
      </c>
      <c r="AD17" s="17">
        <v>1.23523938902886E-4</v>
      </c>
      <c r="AE17" s="17">
        <v>4.3608235323138601E-2</v>
      </c>
      <c r="AF17" s="17">
        <v>0</v>
      </c>
      <c r="AG17" s="17">
        <v>6.5901991635576801E-4</v>
      </c>
      <c r="AH17" s="17">
        <v>1.8051536733474802E-2</v>
      </c>
      <c r="AI17" s="17">
        <v>4.7640475179002897E-2</v>
      </c>
      <c r="AJ17" s="17"/>
      <c r="AK17" s="17">
        <v>1.4281402638625E-2</v>
      </c>
      <c r="AL17" s="17">
        <v>4.9895005356557297E-2</v>
      </c>
      <c r="AM17" s="17">
        <v>0</v>
      </c>
      <c r="AN17" s="17">
        <v>4.8380668474600798E-4</v>
      </c>
      <c r="AO17" s="17">
        <v>2.62063965850919E-3</v>
      </c>
      <c r="AP17" s="17">
        <v>4.0993980843380497E-2</v>
      </c>
      <c r="AQ17" s="17">
        <v>1.56488394194398E-2</v>
      </c>
      <c r="AR17" s="17"/>
      <c r="AS17" s="17">
        <v>2.7085364466099399E-2</v>
      </c>
      <c r="AT17" s="17">
        <v>8.7168355514212099E-3</v>
      </c>
      <c r="AU17" s="17"/>
      <c r="AV17" s="17">
        <v>3.2189934110390499E-2</v>
      </c>
      <c r="AW17" s="17">
        <v>2.06016224424658E-2</v>
      </c>
      <c r="AX17" s="17">
        <v>3.0362863164789301E-2</v>
      </c>
      <c r="AY17" s="17"/>
      <c r="AZ17" s="17">
        <v>8.8154169152703105E-2</v>
      </c>
      <c r="BA17" s="17">
        <v>1.0162722007021599E-2</v>
      </c>
      <c r="BB17" s="17"/>
      <c r="BC17" s="17">
        <v>6.93547427669634E-3</v>
      </c>
      <c r="BD17" s="17">
        <v>1.7871946080306501E-2</v>
      </c>
      <c r="BE17" s="17"/>
      <c r="BF17" s="17">
        <v>1.36451479409361E-2</v>
      </c>
      <c r="BG17" s="17">
        <v>2.7958494375815501E-2</v>
      </c>
      <c r="BH17" s="17"/>
      <c r="BI17" s="17">
        <v>3.9647486397196702E-2</v>
      </c>
      <c r="BJ17" s="17">
        <v>7.6327995264811096E-3</v>
      </c>
      <c r="BK17" s="17"/>
      <c r="BL17" s="17">
        <v>1.13584610653588E-2</v>
      </c>
      <c r="BM17" s="17">
        <v>1.11415357576976E-2</v>
      </c>
      <c r="BN17" s="17">
        <v>1.19068492386625E-2</v>
      </c>
      <c r="BO17" s="17">
        <v>0.13416376334014801</v>
      </c>
    </row>
    <row r="18" spans="2:67" x14ac:dyDescent="0.35">
      <c r="B18" s="18" t="s">
        <v>175</v>
      </c>
      <c r="C18" s="17">
        <v>1.5913157417024999E-2</v>
      </c>
      <c r="D18" s="17">
        <v>6.0178037944794097E-3</v>
      </c>
      <c r="E18" s="17">
        <v>3.91504939502356E-2</v>
      </c>
      <c r="F18" s="17">
        <v>6.0099438016527099E-4</v>
      </c>
      <c r="G18" s="17">
        <v>0</v>
      </c>
      <c r="H18" s="17">
        <v>0</v>
      </c>
      <c r="I18" s="17">
        <v>9.0939568498094495E-2</v>
      </c>
      <c r="J18" s="17">
        <v>3.9644081954782903E-2</v>
      </c>
      <c r="K18" s="17">
        <v>0</v>
      </c>
      <c r="L18" s="17">
        <v>3.0367514151611702E-4</v>
      </c>
      <c r="M18" s="17">
        <v>1.0827435068223399E-3</v>
      </c>
      <c r="N18" s="17">
        <v>1.9239899960717802E-2</v>
      </c>
      <c r="O18" s="17">
        <v>0</v>
      </c>
      <c r="P18" s="17">
        <v>2.9062576622368701E-3</v>
      </c>
      <c r="Q18" s="17">
        <v>0</v>
      </c>
      <c r="R18" s="17">
        <v>1.78144466517421E-4</v>
      </c>
      <c r="S18" s="17">
        <v>4.0436872103386798E-2</v>
      </c>
      <c r="T18" s="17"/>
      <c r="U18" s="17">
        <v>8.9970890332318094E-3</v>
      </c>
      <c r="V18" s="17">
        <v>5.0465768818576798E-2</v>
      </c>
      <c r="W18" s="17">
        <v>4.9946287271345799E-2</v>
      </c>
      <c r="X18" s="17">
        <v>3.81203271204517E-2</v>
      </c>
      <c r="Y18" s="17"/>
      <c r="Z18" s="17">
        <v>3.0354541623181398E-5</v>
      </c>
      <c r="AA18" s="17">
        <v>0</v>
      </c>
      <c r="AB18" s="17">
        <v>1.7944626327511101E-4</v>
      </c>
      <c r="AC18" s="17">
        <v>0.10255697561173201</v>
      </c>
      <c r="AD18" s="17">
        <v>1.93200269078295E-2</v>
      </c>
      <c r="AE18" s="17">
        <v>7.0258092153053994E-2</v>
      </c>
      <c r="AF18" s="17">
        <v>1.12456759282956E-2</v>
      </c>
      <c r="AG18" s="17">
        <v>9.6744294970584402E-4</v>
      </c>
      <c r="AH18" s="17">
        <v>6.1456275474519997E-2</v>
      </c>
      <c r="AI18" s="17">
        <v>6.8246309018233295E-2</v>
      </c>
      <c r="AJ18" s="17"/>
      <c r="AK18" s="17">
        <v>8.4344854280250098E-3</v>
      </c>
      <c r="AL18" s="17">
        <v>2.42698547553714E-3</v>
      </c>
      <c r="AM18" s="17">
        <v>3.66353567982482E-3</v>
      </c>
      <c r="AN18" s="17">
        <v>9.9398921550806207E-3</v>
      </c>
      <c r="AO18" s="17">
        <v>3.3785693729044202E-4</v>
      </c>
      <c r="AP18" s="17">
        <v>3.5076051173895201E-2</v>
      </c>
      <c r="AQ18" s="17">
        <v>5.0868753160837103E-2</v>
      </c>
      <c r="AR18" s="17"/>
      <c r="AS18" s="17">
        <v>2.97338411557828E-2</v>
      </c>
      <c r="AT18" s="17">
        <v>1.07653864230472E-2</v>
      </c>
      <c r="AU18" s="17"/>
      <c r="AV18" s="17">
        <v>1.7354574763064701E-3</v>
      </c>
      <c r="AW18" s="17">
        <v>1.48068092443651E-3</v>
      </c>
      <c r="AX18" s="17">
        <v>7.3750501103986801E-2</v>
      </c>
      <c r="AY18" s="17"/>
      <c r="AZ18" s="17">
        <v>5.0598461573291304E-3</v>
      </c>
      <c r="BA18" s="17">
        <v>1.6429066584751299E-2</v>
      </c>
      <c r="BB18" s="17"/>
      <c r="BC18" s="17">
        <v>2.9328502337336901E-2</v>
      </c>
      <c r="BD18" s="17">
        <v>7.6451467346049899E-3</v>
      </c>
      <c r="BE18" s="17"/>
      <c r="BF18" s="17">
        <v>1.5824920020760001E-2</v>
      </c>
      <c r="BG18" s="17">
        <v>3.81203271204517E-2</v>
      </c>
      <c r="BH18" s="17"/>
      <c r="BI18" s="17">
        <v>2.6072286624479302E-2</v>
      </c>
      <c r="BJ18" s="17">
        <v>1.3536820243422201E-2</v>
      </c>
      <c r="BK18" s="17"/>
      <c r="BL18" s="17">
        <v>1.18036541407527E-2</v>
      </c>
      <c r="BM18" s="17">
        <v>1.9228375816565401E-2</v>
      </c>
      <c r="BN18" s="17">
        <v>2.3196298742120602E-2</v>
      </c>
      <c r="BO18" s="17">
        <v>2.4857975320333099E-3</v>
      </c>
    </row>
    <row r="19" spans="2:67" x14ac:dyDescent="0.35">
      <c r="B19" s="18" t="s">
        <v>176</v>
      </c>
      <c r="C19" s="17">
        <v>3.9432358821186002E-3</v>
      </c>
      <c r="D19" s="17">
        <v>7.0746722123888695E-4</v>
      </c>
      <c r="E19" s="17">
        <v>1.9762472876916001E-2</v>
      </c>
      <c r="F19" s="17">
        <v>0</v>
      </c>
      <c r="G19" s="17">
        <v>0</v>
      </c>
      <c r="H19" s="17">
        <v>0</v>
      </c>
      <c r="I19" s="17">
        <v>6.2114453501250599E-4</v>
      </c>
      <c r="J19" s="17">
        <v>8.18845177951639E-5</v>
      </c>
      <c r="K19" s="17">
        <v>0</v>
      </c>
      <c r="L19" s="17">
        <v>1.5183757075805799E-4</v>
      </c>
      <c r="M19" s="17">
        <v>5.9210483028865205E-4</v>
      </c>
      <c r="N19" s="17">
        <v>3.3106757803026002E-3</v>
      </c>
      <c r="O19" s="17">
        <v>0</v>
      </c>
      <c r="P19" s="17">
        <v>0</v>
      </c>
      <c r="Q19" s="17">
        <v>0</v>
      </c>
      <c r="R19" s="17">
        <v>0</v>
      </c>
      <c r="S19" s="17">
        <v>0</v>
      </c>
      <c r="T19" s="17"/>
      <c r="U19" s="17">
        <v>0</v>
      </c>
      <c r="V19" s="17">
        <v>2.4827530227998999E-2</v>
      </c>
      <c r="W19" s="17">
        <v>1.54189833693468E-2</v>
      </c>
      <c r="X19" s="17">
        <v>1.7575665325568701E-2</v>
      </c>
      <c r="Y19" s="17"/>
      <c r="Z19" s="17">
        <v>0</v>
      </c>
      <c r="AA19" s="17">
        <v>0</v>
      </c>
      <c r="AB19" s="17">
        <v>0</v>
      </c>
      <c r="AC19" s="17">
        <v>1.8260543701531899E-2</v>
      </c>
      <c r="AD19" s="17">
        <v>0</v>
      </c>
      <c r="AE19" s="17">
        <v>3.2405352465602499E-2</v>
      </c>
      <c r="AF19" s="17">
        <v>5.64545525482067E-2</v>
      </c>
      <c r="AG19" s="17">
        <v>0</v>
      </c>
      <c r="AH19" s="17">
        <v>1.6329394613559301E-2</v>
      </c>
      <c r="AI19" s="17">
        <v>5.4822450972405604E-3</v>
      </c>
      <c r="AJ19" s="17"/>
      <c r="AK19" s="17">
        <v>5.3110691701323898E-3</v>
      </c>
      <c r="AL19" s="17">
        <v>0</v>
      </c>
      <c r="AM19" s="17">
        <v>0</v>
      </c>
      <c r="AN19" s="17">
        <v>7.9937572209236004E-4</v>
      </c>
      <c r="AO19" s="17">
        <v>1.4924783675129999E-2</v>
      </c>
      <c r="AP19" s="17">
        <v>1.5864056616734502E-2</v>
      </c>
      <c r="AQ19" s="17">
        <v>3.5013869015128199E-4</v>
      </c>
      <c r="AR19" s="17"/>
      <c r="AS19" s="17">
        <v>6.2825960285815201E-4</v>
      </c>
      <c r="AT19" s="17">
        <v>5.1779605208313898E-3</v>
      </c>
      <c r="AU19" s="17"/>
      <c r="AV19" s="17">
        <v>1.54220064882207E-4</v>
      </c>
      <c r="AW19" s="17">
        <v>7.8171600197092105E-4</v>
      </c>
      <c r="AX19" s="17">
        <v>9.5281547730466495E-4</v>
      </c>
      <c r="AY19" s="17"/>
      <c r="AZ19" s="17">
        <v>8.2347585855612403E-4</v>
      </c>
      <c r="BA19" s="17">
        <v>4.0915328173810103E-3</v>
      </c>
      <c r="BB19" s="17"/>
      <c r="BC19" s="17">
        <v>6.1537449934900596E-4</v>
      </c>
      <c r="BD19" s="17">
        <v>5.9942299956350104E-3</v>
      </c>
      <c r="BE19" s="17"/>
      <c r="BF19" s="17">
        <v>3.8890691380030302E-3</v>
      </c>
      <c r="BG19" s="17">
        <v>1.7575665325568701E-2</v>
      </c>
      <c r="BH19" s="17"/>
      <c r="BI19" s="17">
        <v>1.36906339906201E-3</v>
      </c>
      <c r="BJ19" s="17">
        <v>4.5453644344618698E-3</v>
      </c>
      <c r="BK19" s="17"/>
      <c r="BL19" s="17">
        <v>5.3866937223794398E-3</v>
      </c>
      <c r="BM19" s="17">
        <v>3.4142210910073799E-3</v>
      </c>
      <c r="BN19" s="17">
        <v>8.1754865919227799E-4</v>
      </c>
      <c r="BO19" s="17">
        <v>3.2022455257247201E-3</v>
      </c>
    </row>
    <row r="20" spans="2:67" x14ac:dyDescent="0.35">
      <c r="B20" s="18" t="s">
        <v>177</v>
      </c>
      <c r="C20" s="17">
        <v>0.24269072952447801</v>
      </c>
      <c r="D20" s="17">
        <v>0.28655979322388198</v>
      </c>
      <c r="E20" s="17">
        <v>0.15257302977911499</v>
      </c>
      <c r="F20" s="17">
        <v>0.116147271630011</v>
      </c>
      <c r="G20" s="17">
        <v>0.22603845126522401</v>
      </c>
      <c r="H20" s="17">
        <v>0</v>
      </c>
      <c r="I20" s="17">
        <v>6.2114453501250599E-4</v>
      </c>
      <c r="J20" s="17">
        <v>0.19908072725710799</v>
      </c>
      <c r="K20" s="17">
        <v>0.42710743614826402</v>
      </c>
      <c r="L20" s="17">
        <v>7.3511589993183205E-2</v>
      </c>
      <c r="M20" s="17">
        <v>0.35657814523464199</v>
      </c>
      <c r="N20" s="17">
        <v>0.54738955193736405</v>
      </c>
      <c r="O20" s="17">
        <v>0.48107500731742597</v>
      </c>
      <c r="P20" s="17">
        <v>0.29328989651310899</v>
      </c>
      <c r="Q20" s="17">
        <v>0.19865933290001</v>
      </c>
      <c r="R20" s="17">
        <v>0.25820949111403202</v>
      </c>
      <c r="S20" s="17">
        <v>0.189687642971302</v>
      </c>
      <c r="T20" s="17"/>
      <c r="U20" s="17">
        <v>0.28474966590653</v>
      </c>
      <c r="V20" s="17">
        <v>3.8797148025359801E-2</v>
      </c>
      <c r="W20" s="17">
        <v>1.06584274721253E-2</v>
      </c>
      <c r="X20" s="17">
        <v>2.1067995814198399E-2</v>
      </c>
      <c r="Y20" s="17"/>
      <c r="Z20" s="17">
        <v>0.31047609059882397</v>
      </c>
      <c r="AA20" s="17">
        <v>0.29023926059857602</v>
      </c>
      <c r="AB20" s="17">
        <v>0.288758394248119</v>
      </c>
      <c r="AC20" s="17">
        <v>0.19454387677830701</v>
      </c>
      <c r="AD20" s="17">
        <v>6.13890778000531E-2</v>
      </c>
      <c r="AE20" s="17">
        <v>8.1475860080073806E-2</v>
      </c>
      <c r="AF20" s="17">
        <v>3.5395147521220402E-2</v>
      </c>
      <c r="AG20" s="17">
        <v>1.49437506561954E-3</v>
      </c>
      <c r="AH20" s="17">
        <v>0</v>
      </c>
      <c r="AI20" s="17">
        <v>5.8097068338234102E-2</v>
      </c>
      <c r="AJ20" s="17"/>
      <c r="AK20" s="17">
        <v>0.161978710505715</v>
      </c>
      <c r="AL20" s="17">
        <v>0.168077125856365</v>
      </c>
      <c r="AM20" s="17">
        <v>0.29483148400769299</v>
      </c>
      <c r="AN20" s="17">
        <v>0.37579188037733602</v>
      </c>
      <c r="AO20" s="17">
        <v>7.6251926078399299E-2</v>
      </c>
      <c r="AP20" s="17">
        <v>0.153244494478639</v>
      </c>
      <c r="AQ20" s="17">
        <v>0.325276802104354</v>
      </c>
      <c r="AR20" s="17"/>
      <c r="AS20" s="17">
        <v>0.21977393924893099</v>
      </c>
      <c r="AT20" s="17">
        <v>0.25122651476386598</v>
      </c>
      <c r="AU20" s="17"/>
      <c r="AV20" s="17">
        <v>0.21033118345406901</v>
      </c>
      <c r="AW20" s="17">
        <v>0.38196835096573201</v>
      </c>
      <c r="AX20" s="17">
        <v>0.13794548026418399</v>
      </c>
      <c r="AY20" s="17"/>
      <c r="AZ20" s="17">
        <v>9.6729048526901507E-2</v>
      </c>
      <c r="BA20" s="17">
        <v>0.24962897791352401</v>
      </c>
      <c r="BB20" s="17"/>
      <c r="BC20" s="17">
        <v>0.191965675774146</v>
      </c>
      <c r="BD20" s="17">
        <v>0.27395308533905499</v>
      </c>
      <c r="BE20" s="17"/>
      <c r="BF20" s="17">
        <v>0.243571319587818</v>
      </c>
      <c r="BG20" s="17">
        <v>2.1067995814198399E-2</v>
      </c>
      <c r="BH20" s="17"/>
      <c r="BI20" s="17">
        <v>0.31348376535164901</v>
      </c>
      <c r="BJ20" s="17">
        <v>0.226131424171333</v>
      </c>
      <c r="BK20" s="17"/>
      <c r="BL20" s="17">
        <v>0.22793340171631199</v>
      </c>
      <c r="BM20" s="17">
        <v>0.29772270866587602</v>
      </c>
      <c r="BN20" s="17">
        <v>0.13944488705497099</v>
      </c>
      <c r="BO20" s="17">
        <v>0.26825434165742501</v>
      </c>
    </row>
    <row r="21" spans="2:67" x14ac:dyDescent="0.35">
      <c r="B21" s="18" t="s">
        <v>83</v>
      </c>
      <c r="C21" s="19">
        <v>3.7524986632480098E-3</v>
      </c>
      <c r="D21" s="19">
        <v>4.56239930807546E-5</v>
      </c>
      <c r="E21" s="19">
        <v>6.6378155727522597E-3</v>
      </c>
      <c r="F21" s="19">
        <v>0</v>
      </c>
      <c r="G21" s="19">
        <v>0</v>
      </c>
      <c r="H21" s="19">
        <v>0</v>
      </c>
      <c r="I21" s="19">
        <v>0</v>
      </c>
      <c r="J21" s="19">
        <v>0</v>
      </c>
      <c r="K21" s="19">
        <v>0</v>
      </c>
      <c r="L21" s="19">
        <v>0</v>
      </c>
      <c r="M21" s="19">
        <v>5.2446072778534602E-4</v>
      </c>
      <c r="N21" s="19">
        <v>5.3295020326167897E-2</v>
      </c>
      <c r="O21" s="19">
        <v>0</v>
      </c>
      <c r="P21" s="19">
        <v>4.00684252196064E-4</v>
      </c>
      <c r="Q21" s="19">
        <v>0</v>
      </c>
      <c r="R21" s="19">
        <v>1.78144466517421E-4</v>
      </c>
      <c r="S21" s="19">
        <v>0</v>
      </c>
      <c r="T21" s="19"/>
      <c r="U21" s="19">
        <v>2.91534208961513E-3</v>
      </c>
      <c r="V21" s="19">
        <v>8.2758434093329909E-3</v>
      </c>
      <c r="W21" s="19">
        <v>4.6379071033909999E-3</v>
      </c>
      <c r="X21" s="19">
        <v>1.19505914206968E-2</v>
      </c>
      <c r="Y21" s="19"/>
      <c r="Z21" s="19">
        <v>5.9034342775038896E-3</v>
      </c>
      <c r="AA21" s="19">
        <v>0</v>
      </c>
      <c r="AB21" s="19">
        <v>9.2604909494461795E-5</v>
      </c>
      <c r="AC21" s="19">
        <v>0</v>
      </c>
      <c r="AD21" s="19">
        <v>0</v>
      </c>
      <c r="AE21" s="19">
        <v>0</v>
      </c>
      <c r="AF21" s="19">
        <v>0</v>
      </c>
      <c r="AG21" s="19">
        <v>0</v>
      </c>
      <c r="AH21" s="19">
        <v>0</v>
      </c>
      <c r="AI21" s="19">
        <v>3.4601376710286999E-2</v>
      </c>
      <c r="AJ21" s="19"/>
      <c r="AK21" s="19">
        <v>0</v>
      </c>
      <c r="AL21" s="19">
        <v>0</v>
      </c>
      <c r="AM21" s="19">
        <v>0</v>
      </c>
      <c r="AN21" s="19">
        <v>0</v>
      </c>
      <c r="AO21" s="19">
        <v>0</v>
      </c>
      <c r="AP21" s="19">
        <v>8.1682099209291805E-5</v>
      </c>
      <c r="AQ21" s="19">
        <v>2.6930565134972301E-2</v>
      </c>
      <c r="AR21" s="19"/>
      <c r="AS21" s="19">
        <v>0</v>
      </c>
      <c r="AT21" s="19">
        <v>5.15018666036477E-3</v>
      </c>
      <c r="AU21" s="19"/>
      <c r="AV21" s="19">
        <v>0</v>
      </c>
      <c r="AW21" s="19">
        <v>0</v>
      </c>
      <c r="AX21" s="19">
        <v>0</v>
      </c>
      <c r="AY21" s="19"/>
      <c r="AZ21" s="19">
        <v>0</v>
      </c>
      <c r="BA21" s="19">
        <v>3.9308726558413597E-3</v>
      </c>
      <c r="BB21" s="19"/>
      <c r="BC21" s="19">
        <v>9.7603105109469093E-3</v>
      </c>
      <c r="BD21" s="19">
        <v>4.9824387647729898E-5</v>
      </c>
      <c r="BE21" s="19"/>
      <c r="BF21" s="19">
        <v>3.71992457258643E-3</v>
      </c>
      <c r="BG21" s="19">
        <v>1.19505914206968E-2</v>
      </c>
      <c r="BH21" s="19"/>
      <c r="BI21" s="19">
        <v>1.9545391472918699E-2</v>
      </c>
      <c r="BJ21" s="19">
        <v>5.83593826089939E-5</v>
      </c>
      <c r="BK21" s="19"/>
      <c r="BL21" s="19">
        <v>2.7195804757957102E-4</v>
      </c>
      <c r="BM21" s="19">
        <v>4.0324925257965503E-5</v>
      </c>
      <c r="BN21" s="19">
        <v>2.7518328057602199E-2</v>
      </c>
      <c r="BO21" s="19">
        <v>4.5491438257402601E-4</v>
      </c>
    </row>
    <row r="22" spans="2:67" x14ac:dyDescent="0.35">
      <c r="B22" s="16"/>
    </row>
    <row r="23" spans="2:67" x14ac:dyDescent="0.35">
      <c r="B23" t="s">
        <v>86</v>
      </c>
    </row>
    <row r="24" spans="2:67" x14ac:dyDescent="0.35">
      <c r="B24" t="s">
        <v>87</v>
      </c>
    </row>
    <row r="26" spans="2:67" x14ac:dyDescent="0.35">
      <c r="B2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188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180</v>
      </c>
      <c r="C9" s="17">
        <v>0.33693953005715699</v>
      </c>
      <c r="D9" s="17">
        <v>0.34446144923440802</v>
      </c>
      <c r="E9" s="17">
        <v>0.30421905938611998</v>
      </c>
      <c r="F9" s="17">
        <v>0.13320348978678201</v>
      </c>
      <c r="G9" s="17">
        <v>0.46153996480974901</v>
      </c>
      <c r="H9" s="17">
        <v>0</v>
      </c>
      <c r="I9" s="17">
        <v>0.181564544000477</v>
      </c>
      <c r="J9" s="17">
        <v>0.34215358585516298</v>
      </c>
      <c r="K9" s="17">
        <v>0.42975947436060802</v>
      </c>
      <c r="L9" s="17">
        <v>0.275171819150339</v>
      </c>
      <c r="M9" s="17">
        <v>0.42269247815799099</v>
      </c>
      <c r="N9" s="17">
        <v>0.56867086868755001</v>
      </c>
      <c r="O9" s="17">
        <v>0.49751071745570802</v>
      </c>
      <c r="P9" s="17">
        <v>0.419616165096656</v>
      </c>
      <c r="Q9" s="17">
        <v>0</v>
      </c>
      <c r="R9" s="17">
        <v>0.28170674276135099</v>
      </c>
      <c r="S9" s="17">
        <v>0.23043342934626199</v>
      </c>
      <c r="T9" s="17"/>
      <c r="U9" s="17">
        <v>0.35640455806128801</v>
      </c>
      <c r="V9" s="17">
        <v>0.24580613162274501</v>
      </c>
      <c r="W9" s="17">
        <v>0.19682942519149599</v>
      </c>
      <c r="X9" s="17">
        <v>0.29805779703746199</v>
      </c>
      <c r="Y9" s="17"/>
      <c r="Z9" s="17">
        <v>0.414107491516787</v>
      </c>
      <c r="AA9" s="17">
        <v>0.30766453996591903</v>
      </c>
      <c r="AB9" s="17">
        <v>0.34124978859383298</v>
      </c>
      <c r="AC9" s="17">
        <v>0.24687533043050799</v>
      </c>
      <c r="AD9" s="17">
        <v>0.26525785791402201</v>
      </c>
      <c r="AE9" s="17">
        <v>0.29178331325314999</v>
      </c>
      <c r="AF9" s="17">
        <v>0.33130268245372901</v>
      </c>
      <c r="AG9" s="17">
        <v>5.1922943551275802E-2</v>
      </c>
      <c r="AH9" s="17">
        <v>0.136029442520369</v>
      </c>
      <c r="AI9" s="17">
        <v>0.37475865410784498</v>
      </c>
      <c r="AJ9" s="17"/>
      <c r="AK9" s="17">
        <v>0.28482073746234998</v>
      </c>
      <c r="AL9" s="17">
        <v>0.236966105772071</v>
      </c>
      <c r="AM9" s="17">
        <v>0.31172107449666198</v>
      </c>
      <c r="AN9" s="17">
        <v>0.41638511822956598</v>
      </c>
      <c r="AO9" s="17">
        <v>0.177222181658129</v>
      </c>
      <c r="AP9" s="17">
        <v>0.33227442959382197</v>
      </c>
      <c r="AQ9" s="17">
        <v>0.47284144477676099</v>
      </c>
      <c r="AR9" s="17"/>
      <c r="AS9" s="17">
        <v>0.42086868501588998</v>
      </c>
      <c r="AT9" s="17">
        <v>0.30567855356624501</v>
      </c>
      <c r="AU9" s="17"/>
      <c r="AV9" s="17">
        <v>0.323487060893418</v>
      </c>
      <c r="AW9" s="17">
        <v>0.56153628242240605</v>
      </c>
      <c r="AX9" s="17">
        <v>0.41263660769903299</v>
      </c>
      <c r="AY9" s="17"/>
      <c r="AZ9" s="17">
        <v>0.27159213218561801</v>
      </c>
      <c r="BA9" s="17">
        <v>0.34004580065442402</v>
      </c>
      <c r="BB9" s="17"/>
      <c r="BC9" s="17">
        <v>0.33066256816505002</v>
      </c>
      <c r="BD9" s="17">
        <v>0.34080808418568298</v>
      </c>
      <c r="BE9" s="17"/>
      <c r="BF9" s="17">
        <v>0.33709402173393299</v>
      </c>
      <c r="BG9" s="17">
        <v>0.29805779703746199</v>
      </c>
      <c r="BH9" s="17"/>
      <c r="BI9" s="17">
        <v>0.427024403708751</v>
      </c>
      <c r="BJ9" s="17">
        <v>0.31586764193897898</v>
      </c>
      <c r="BK9" s="17"/>
      <c r="BL9" s="17">
        <v>0.34866568939583298</v>
      </c>
      <c r="BM9" s="17">
        <v>0.34710898024987402</v>
      </c>
      <c r="BN9" s="17">
        <v>0.26610214448326203</v>
      </c>
      <c r="BO9" s="17">
        <v>0.451655466720706</v>
      </c>
    </row>
    <row r="10" spans="2:67" x14ac:dyDescent="0.35">
      <c r="B10" s="18" t="s">
        <v>181</v>
      </c>
      <c r="C10" s="17">
        <v>0.11591353057916801</v>
      </c>
      <c r="D10" s="17">
        <v>0.13728029485647</v>
      </c>
      <c r="E10" s="17">
        <v>0.14098960378536801</v>
      </c>
      <c r="F10" s="17">
        <v>0.12504510069191299</v>
      </c>
      <c r="G10" s="17">
        <v>3.2258035964925498E-2</v>
      </c>
      <c r="H10" s="17">
        <v>0.35934702227086901</v>
      </c>
      <c r="I10" s="17">
        <v>0.185606004206264</v>
      </c>
      <c r="J10" s="17">
        <v>0.16112285494933301</v>
      </c>
      <c r="K10" s="17">
        <v>0</v>
      </c>
      <c r="L10" s="17">
        <v>7.0562841653469099E-2</v>
      </c>
      <c r="M10" s="17">
        <v>9.9033081519142099E-2</v>
      </c>
      <c r="N10" s="17">
        <v>1.93110853252035E-3</v>
      </c>
      <c r="O10" s="17">
        <v>1.74314231559984E-2</v>
      </c>
      <c r="P10" s="17">
        <v>0.101103198828547</v>
      </c>
      <c r="Q10" s="17">
        <v>0.109099147429824</v>
      </c>
      <c r="R10" s="17">
        <v>0.28464727960512298</v>
      </c>
      <c r="S10" s="17">
        <v>9.2714274106634794E-3</v>
      </c>
      <c r="T10" s="17"/>
      <c r="U10" s="17">
        <v>8.3491653826256396E-2</v>
      </c>
      <c r="V10" s="17">
        <v>0.26811043792889999</v>
      </c>
      <c r="W10" s="17">
        <v>0.31403370987086898</v>
      </c>
      <c r="X10" s="17">
        <v>0.36012031211726903</v>
      </c>
      <c r="Y10" s="17"/>
      <c r="Z10" s="17">
        <v>3.8133376774052999E-2</v>
      </c>
      <c r="AA10" s="17">
        <v>0.195683365347707</v>
      </c>
      <c r="AB10" s="17">
        <v>0.13340701745444</v>
      </c>
      <c r="AC10" s="17">
        <v>0.19255457491713901</v>
      </c>
      <c r="AD10" s="17">
        <v>0.106501002633799</v>
      </c>
      <c r="AE10" s="17">
        <v>0.12698056600897101</v>
      </c>
      <c r="AF10" s="17">
        <v>0.22313888314852701</v>
      </c>
      <c r="AG10" s="17">
        <v>0.210486347666277</v>
      </c>
      <c r="AH10" s="17">
        <v>0.21459399365602599</v>
      </c>
      <c r="AI10" s="17">
        <v>0.30275059486791001</v>
      </c>
      <c r="AJ10" s="17"/>
      <c r="AK10" s="17">
        <v>7.8556027835690101E-2</v>
      </c>
      <c r="AL10" s="17">
        <v>0.18041264313868299</v>
      </c>
      <c r="AM10" s="17">
        <v>0.28549130535841899</v>
      </c>
      <c r="AN10" s="17">
        <v>7.6051912607138505E-2</v>
      </c>
      <c r="AO10" s="17">
        <v>0.14741896475313199</v>
      </c>
      <c r="AP10" s="17">
        <v>0.169314564375841</v>
      </c>
      <c r="AQ10" s="17">
        <v>8.5188615256149403E-2</v>
      </c>
      <c r="AR10" s="17"/>
      <c r="AS10" s="17">
        <v>0.225556373500584</v>
      </c>
      <c r="AT10" s="17">
        <v>7.5075012228203994E-2</v>
      </c>
      <c r="AU10" s="17"/>
      <c r="AV10" s="17">
        <v>0.351272033344109</v>
      </c>
      <c r="AW10" s="17">
        <v>0.21519896095264199</v>
      </c>
      <c r="AX10" s="17">
        <v>0.157463372703779</v>
      </c>
      <c r="AY10" s="17"/>
      <c r="AZ10" s="17">
        <v>0.37404821304409602</v>
      </c>
      <c r="BA10" s="17">
        <v>0.103643169395819</v>
      </c>
      <c r="BB10" s="17"/>
      <c r="BC10" s="17">
        <v>7.3010428175779699E-2</v>
      </c>
      <c r="BD10" s="17">
        <v>0.14235513987712201</v>
      </c>
      <c r="BE10" s="17"/>
      <c r="BF10" s="17">
        <v>0.114943205641729</v>
      </c>
      <c r="BG10" s="17">
        <v>0.36012031211726903</v>
      </c>
      <c r="BH10" s="17"/>
      <c r="BI10" s="17">
        <v>0.19887218800273901</v>
      </c>
      <c r="BJ10" s="17">
        <v>9.6508546403638901E-2</v>
      </c>
      <c r="BK10" s="17"/>
      <c r="BL10" s="17">
        <v>4.4265287475026303E-2</v>
      </c>
      <c r="BM10" s="17">
        <v>0.13223985717817099</v>
      </c>
      <c r="BN10" s="17">
        <v>0.26864386099551602</v>
      </c>
      <c r="BO10" s="17">
        <v>0.428697323325405</v>
      </c>
    </row>
    <row r="11" spans="2:67" x14ac:dyDescent="0.35">
      <c r="B11" s="18" t="s">
        <v>182</v>
      </c>
      <c r="C11" s="17">
        <v>0.15853076235996999</v>
      </c>
      <c r="D11" s="17">
        <v>0.19855145486248399</v>
      </c>
      <c r="E11" s="17">
        <v>0.155979209484257</v>
      </c>
      <c r="F11" s="17">
        <v>0.19055593234558901</v>
      </c>
      <c r="G11" s="17">
        <v>7.0207312187987999E-3</v>
      </c>
      <c r="H11" s="17">
        <v>0.32154538740555799</v>
      </c>
      <c r="I11" s="17">
        <v>0.31159884538617999</v>
      </c>
      <c r="J11" s="17">
        <v>9.3570412349577595E-2</v>
      </c>
      <c r="K11" s="17">
        <v>0.42710743614826402</v>
      </c>
      <c r="L11" s="17">
        <v>0.24246109508468899</v>
      </c>
      <c r="M11" s="17">
        <v>9.0598553671809898E-2</v>
      </c>
      <c r="N11" s="17">
        <v>0.161485244740181</v>
      </c>
      <c r="O11" s="17">
        <v>1.99142603543368E-3</v>
      </c>
      <c r="P11" s="17">
        <v>9.7195230535820007E-2</v>
      </c>
      <c r="Q11" s="17">
        <v>0.43081180948411701</v>
      </c>
      <c r="R11" s="17">
        <v>2.7623923772539601E-3</v>
      </c>
      <c r="S11" s="17">
        <v>0.299119370278977</v>
      </c>
      <c r="T11" s="17"/>
      <c r="U11" s="17">
        <v>0.173182355108632</v>
      </c>
      <c r="V11" s="17">
        <v>6.8273668105199595E-2</v>
      </c>
      <c r="W11" s="17">
        <v>0.19514686115609001</v>
      </c>
      <c r="X11" s="17">
        <v>0.12783843548402599</v>
      </c>
      <c r="Y11" s="17"/>
      <c r="Z11" s="17">
        <v>0.21616465025610099</v>
      </c>
      <c r="AA11" s="17">
        <v>0.15073213590032999</v>
      </c>
      <c r="AB11" s="17">
        <v>5.6485507938875502E-2</v>
      </c>
      <c r="AC11" s="17">
        <v>4.7960644590047001E-2</v>
      </c>
      <c r="AD11" s="17">
        <v>0.138930288649843</v>
      </c>
      <c r="AE11" s="17">
        <v>0.107373939579764</v>
      </c>
      <c r="AF11" s="17">
        <v>1.7286905237882001E-2</v>
      </c>
      <c r="AG11" s="17">
        <v>0.24785174558853201</v>
      </c>
      <c r="AH11" s="17">
        <v>0.11896253223983901</v>
      </c>
      <c r="AI11" s="17">
        <v>0.108482199747227</v>
      </c>
      <c r="AJ11" s="17"/>
      <c r="AK11" s="17">
        <v>0.18667651513710901</v>
      </c>
      <c r="AL11" s="17">
        <v>0.200884836050407</v>
      </c>
      <c r="AM11" s="17">
        <v>8.0877018689517396E-2</v>
      </c>
      <c r="AN11" s="17">
        <v>0.18061255028847401</v>
      </c>
      <c r="AO11" s="17">
        <v>8.6471981061155695E-2</v>
      </c>
      <c r="AP11" s="17">
        <v>7.2968087105513502E-2</v>
      </c>
      <c r="AQ11" s="17">
        <v>0.17705272621927401</v>
      </c>
      <c r="AR11" s="17"/>
      <c r="AS11" s="17">
        <v>0.12463085617447001</v>
      </c>
      <c r="AT11" s="17">
        <v>0.17115741362114401</v>
      </c>
      <c r="AU11" s="17"/>
      <c r="AV11" s="17">
        <v>7.0865656911790503E-2</v>
      </c>
      <c r="AW11" s="17">
        <v>6.70022971099863E-2</v>
      </c>
      <c r="AX11" s="17">
        <v>0.19048446932530599</v>
      </c>
      <c r="AY11" s="17"/>
      <c r="AZ11" s="17">
        <v>0.109290536246616</v>
      </c>
      <c r="BA11" s="17">
        <v>0.160871382974724</v>
      </c>
      <c r="BB11" s="17"/>
      <c r="BC11" s="17">
        <v>0.182986117950207</v>
      </c>
      <c r="BD11" s="17">
        <v>0.14345868315041299</v>
      </c>
      <c r="BE11" s="17"/>
      <c r="BF11" s="17">
        <v>0.15865271446125101</v>
      </c>
      <c r="BG11" s="17">
        <v>0.12783843548402599</v>
      </c>
      <c r="BH11" s="17"/>
      <c r="BI11" s="17">
        <v>0.117832298153</v>
      </c>
      <c r="BJ11" s="17">
        <v>0.168050601258425</v>
      </c>
      <c r="BK11" s="17"/>
      <c r="BL11" s="17">
        <v>0.194765216323838</v>
      </c>
      <c r="BM11" s="17">
        <v>0.135374908261818</v>
      </c>
      <c r="BN11" s="17">
        <v>0.10670466567467</v>
      </c>
      <c r="BO11" s="17">
        <v>2.7822571425587798E-2</v>
      </c>
    </row>
    <row r="12" spans="2:67" x14ac:dyDescent="0.35">
      <c r="B12" s="18" t="s">
        <v>183</v>
      </c>
      <c r="C12" s="17">
        <v>4.7314668412512799E-2</v>
      </c>
      <c r="D12" s="17">
        <v>1.35417900175981E-2</v>
      </c>
      <c r="E12" s="17">
        <v>6.3665940670787097E-2</v>
      </c>
      <c r="F12" s="17">
        <v>0.135849421177237</v>
      </c>
      <c r="G12" s="17">
        <v>3.0854495404685E-2</v>
      </c>
      <c r="H12" s="17">
        <v>0</v>
      </c>
      <c r="I12" s="17">
        <v>9.6317610208998903E-3</v>
      </c>
      <c r="J12" s="17">
        <v>8.0639788499530698E-2</v>
      </c>
      <c r="K12" s="17">
        <v>1.4591932467208E-2</v>
      </c>
      <c r="L12" s="17">
        <v>2.7090768229257701E-2</v>
      </c>
      <c r="M12" s="17">
        <v>1.0106465456952599E-2</v>
      </c>
      <c r="N12" s="17">
        <v>1.71049201862511E-3</v>
      </c>
      <c r="O12" s="17">
        <v>0.48107500731742597</v>
      </c>
      <c r="P12" s="17">
        <v>0.12632626858354701</v>
      </c>
      <c r="Q12" s="17">
        <v>2.6911626619774899E-2</v>
      </c>
      <c r="R12" s="17">
        <v>8.6247974837861396E-2</v>
      </c>
      <c r="S12" s="17">
        <v>3.0891427157303801E-4</v>
      </c>
      <c r="T12" s="17"/>
      <c r="U12" s="17">
        <v>4.0714771397628399E-2</v>
      </c>
      <c r="V12" s="17">
        <v>7.6596773508166294E-2</v>
      </c>
      <c r="W12" s="17">
        <v>9.9871296691699196E-2</v>
      </c>
      <c r="X12" s="17">
        <v>9.0984691666825199E-2</v>
      </c>
      <c r="Y12" s="17"/>
      <c r="Z12" s="17">
        <v>3.8388187781576599E-2</v>
      </c>
      <c r="AA12" s="17">
        <v>3.5198878138691499E-2</v>
      </c>
      <c r="AB12" s="17">
        <v>3.39642074487096E-2</v>
      </c>
      <c r="AC12" s="17">
        <v>0.13099405409432799</v>
      </c>
      <c r="AD12" s="17">
        <v>7.1277702094052903E-2</v>
      </c>
      <c r="AE12" s="17">
        <v>5.0090688050624499E-2</v>
      </c>
      <c r="AF12" s="17">
        <v>0.200116666360759</v>
      </c>
      <c r="AG12" s="17">
        <v>3.02136001615235E-2</v>
      </c>
      <c r="AH12" s="17">
        <v>2.05330981015273E-2</v>
      </c>
      <c r="AI12" s="17">
        <v>8.0463182750238602E-2</v>
      </c>
      <c r="AJ12" s="17"/>
      <c r="AK12" s="17">
        <v>4.7744051303347503E-2</v>
      </c>
      <c r="AL12" s="17">
        <v>7.0556669212824399E-2</v>
      </c>
      <c r="AM12" s="17">
        <v>8.55379203143741E-2</v>
      </c>
      <c r="AN12" s="17">
        <v>7.3740692580172296E-3</v>
      </c>
      <c r="AO12" s="17">
        <v>8.73301485723781E-2</v>
      </c>
      <c r="AP12" s="17">
        <v>0.15015059176766701</v>
      </c>
      <c r="AQ12" s="17">
        <v>2.3307937405483701E-4</v>
      </c>
      <c r="AR12" s="17"/>
      <c r="AS12" s="17">
        <v>5.8488652179507501E-2</v>
      </c>
      <c r="AT12" s="17">
        <v>4.3152710103488902E-2</v>
      </c>
      <c r="AU12" s="17"/>
      <c r="AV12" s="17">
        <v>6.6114293530872698E-2</v>
      </c>
      <c r="AW12" s="17">
        <v>4.3500716670082096E-3</v>
      </c>
      <c r="AX12" s="17">
        <v>9.5787114910379806E-2</v>
      </c>
      <c r="AY12" s="17"/>
      <c r="AZ12" s="17">
        <v>7.0973097160984294E-2</v>
      </c>
      <c r="BA12" s="17">
        <v>4.6190071504409499E-2</v>
      </c>
      <c r="BB12" s="17"/>
      <c r="BC12" s="17">
        <v>6.1505406112595203E-2</v>
      </c>
      <c r="BD12" s="17">
        <v>3.8568775437517001E-2</v>
      </c>
      <c r="BE12" s="17"/>
      <c r="BF12" s="17">
        <v>4.71411510666171E-2</v>
      </c>
      <c r="BG12" s="17">
        <v>9.0984691666825199E-2</v>
      </c>
      <c r="BH12" s="17"/>
      <c r="BI12" s="17">
        <v>5.0264922946816698E-2</v>
      </c>
      <c r="BJ12" s="17">
        <v>4.6624569942624997E-2</v>
      </c>
      <c r="BK12" s="17"/>
      <c r="BL12" s="17">
        <v>1.63919429672152E-2</v>
      </c>
      <c r="BM12" s="17">
        <v>6.52398479707475E-2</v>
      </c>
      <c r="BN12" s="17">
        <v>0.11051930287150399</v>
      </c>
      <c r="BO12" s="17">
        <v>3.6631699260724002E-3</v>
      </c>
    </row>
    <row r="13" spans="2:67" x14ac:dyDescent="0.35">
      <c r="B13" s="18" t="s">
        <v>184</v>
      </c>
      <c r="C13" s="17">
        <v>0.30647708209464902</v>
      </c>
      <c r="D13" s="17">
        <v>0.27810414621733898</v>
      </c>
      <c r="E13" s="17">
        <v>0.30424454744906598</v>
      </c>
      <c r="F13" s="17">
        <v>0.41534605599848001</v>
      </c>
      <c r="G13" s="17">
        <v>0.46832677260184102</v>
      </c>
      <c r="H13" s="17">
        <v>0.319107590323573</v>
      </c>
      <c r="I13" s="17">
        <v>0.31159884538617999</v>
      </c>
      <c r="J13" s="17">
        <v>0.322513358346396</v>
      </c>
      <c r="K13" s="17">
        <v>0.12854115702391999</v>
      </c>
      <c r="L13" s="17">
        <v>0.38471347588224503</v>
      </c>
      <c r="M13" s="17">
        <v>0.31220543272004198</v>
      </c>
      <c r="N13" s="17">
        <v>0.21290726569495599</v>
      </c>
      <c r="O13" s="17">
        <v>1.99142603543368E-3</v>
      </c>
      <c r="P13" s="17">
        <v>0.15896459067180599</v>
      </c>
      <c r="Q13" s="17">
        <v>0.33384775001627898</v>
      </c>
      <c r="R13" s="17">
        <v>0.258387635580549</v>
      </c>
      <c r="S13" s="17">
        <v>0.46086685869252397</v>
      </c>
      <c r="T13" s="17"/>
      <c r="U13" s="17">
        <v>0.30673740993166698</v>
      </c>
      <c r="V13" s="17">
        <v>0.327299659894287</v>
      </c>
      <c r="W13" s="17">
        <v>0.19411870708984599</v>
      </c>
      <c r="X13" s="17">
        <v>0.119889703483233</v>
      </c>
      <c r="Y13" s="17"/>
      <c r="Z13" s="17">
        <v>0.245055832296945</v>
      </c>
      <c r="AA13" s="17">
        <v>0.27847500210630499</v>
      </c>
      <c r="AB13" s="17">
        <v>0.43489347856414201</v>
      </c>
      <c r="AC13" s="17">
        <v>0.381615395967978</v>
      </c>
      <c r="AD13" s="17">
        <v>0.290688530253643</v>
      </c>
      <c r="AE13" s="17">
        <v>0.42377149310749102</v>
      </c>
      <c r="AF13" s="17">
        <v>0.22815486279910199</v>
      </c>
      <c r="AG13" s="17">
        <v>0.459525363032392</v>
      </c>
      <c r="AH13" s="17">
        <v>0.50988093348223995</v>
      </c>
      <c r="AI13" s="17">
        <v>0.13182654439151201</v>
      </c>
      <c r="AJ13" s="17"/>
      <c r="AK13" s="17">
        <v>0.30639074054788501</v>
      </c>
      <c r="AL13" s="17">
        <v>0.31117974582601499</v>
      </c>
      <c r="AM13" s="17">
        <v>0.20051375568861499</v>
      </c>
      <c r="AN13" s="17">
        <v>0.31957634961680398</v>
      </c>
      <c r="AO13" s="17">
        <v>0.448844721439351</v>
      </c>
      <c r="AP13" s="17">
        <v>0.23046646255044501</v>
      </c>
      <c r="AQ13" s="17">
        <v>0.23775356923878899</v>
      </c>
      <c r="AR13" s="17"/>
      <c r="AS13" s="17">
        <v>0.13179273812537601</v>
      </c>
      <c r="AT13" s="17">
        <v>0.37154151855702899</v>
      </c>
      <c r="AU13" s="17"/>
      <c r="AV13" s="17">
        <v>0.14716261945925099</v>
      </c>
      <c r="AW13" s="17">
        <v>0.15191238784795799</v>
      </c>
      <c r="AX13" s="17">
        <v>0.111894379907268</v>
      </c>
      <c r="AY13" s="17"/>
      <c r="AZ13" s="17">
        <v>0.10000796968608</v>
      </c>
      <c r="BA13" s="17">
        <v>0.31629153460551102</v>
      </c>
      <c r="BB13" s="17"/>
      <c r="BC13" s="17">
        <v>0.30128112974150101</v>
      </c>
      <c r="BD13" s="17">
        <v>0.30967939927816901</v>
      </c>
      <c r="BE13" s="17"/>
      <c r="BF13" s="17">
        <v>0.307218463580199</v>
      </c>
      <c r="BG13" s="17">
        <v>0.119889703483233</v>
      </c>
      <c r="BH13" s="17"/>
      <c r="BI13" s="17">
        <v>0.15152393495680899</v>
      </c>
      <c r="BJ13" s="17">
        <v>0.34272240550683603</v>
      </c>
      <c r="BK13" s="17"/>
      <c r="BL13" s="17">
        <v>0.36967999953507003</v>
      </c>
      <c r="BM13" s="17">
        <v>0.295016328873759</v>
      </c>
      <c r="BN13" s="17">
        <v>0.14728876293096499</v>
      </c>
      <c r="BO13" s="17">
        <v>8.8161468602229606E-2</v>
      </c>
    </row>
    <row r="14" spans="2:67" x14ac:dyDescent="0.35">
      <c r="B14" s="18" t="s">
        <v>83</v>
      </c>
      <c r="C14" s="17">
        <v>3.4824426496544103E-2</v>
      </c>
      <c r="D14" s="17">
        <v>2.80608648117011E-2</v>
      </c>
      <c r="E14" s="17">
        <v>3.0901639224402502E-2</v>
      </c>
      <c r="F14" s="17">
        <v>0</v>
      </c>
      <c r="G14" s="17">
        <v>0</v>
      </c>
      <c r="H14" s="17">
        <v>0</v>
      </c>
      <c r="I14" s="17">
        <v>0</v>
      </c>
      <c r="J14" s="17">
        <v>0</v>
      </c>
      <c r="K14" s="17">
        <v>0</v>
      </c>
      <c r="L14" s="17">
        <v>0</v>
      </c>
      <c r="M14" s="17">
        <v>6.5363988474062301E-2</v>
      </c>
      <c r="N14" s="17">
        <v>5.3295020326167897E-2</v>
      </c>
      <c r="O14" s="17">
        <v>0</v>
      </c>
      <c r="P14" s="17">
        <v>9.6794546283623897E-2</v>
      </c>
      <c r="Q14" s="17">
        <v>9.9329666450004794E-2</v>
      </c>
      <c r="R14" s="17">
        <v>8.6247974837861396E-2</v>
      </c>
      <c r="S14" s="17">
        <v>0</v>
      </c>
      <c r="T14" s="17"/>
      <c r="U14" s="17">
        <v>3.9469251674528298E-2</v>
      </c>
      <c r="V14" s="17">
        <v>1.3913328940702401E-2</v>
      </c>
      <c r="W14" s="17">
        <v>0</v>
      </c>
      <c r="X14" s="17">
        <v>3.1090602111838801E-3</v>
      </c>
      <c r="Y14" s="17"/>
      <c r="Z14" s="17">
        <v>4.8150461374537497E-2</v>
      </c>
      <c r="AA14" s="17">
        <v>3.2246078541048301E-2</v>
      </c>
      <c r="AB14" s="17">
        <v>0</v>
      </c>
      <c r="AC14" s="17">
        <v>0</v>
      </c>
      <c r="AD14" s="17">
        <v>0.12734461845464001</v>
      </c>
      <c r="AE14" s="17">
        <v>0</v>
      </c>
      <c r="AF14" s="17">
        <v>0</v>
      </c>
      <c r="AG14" s="17">
        <v>0</v>
      </c>
      <c r="AH14" s="17">
        <v>0</v>
      </c>
      <c r="AI14" s="17">
        <v>1.7188241352664E-3</v>
      </c>
      <c r="AJ14" s="17"/>
      <c r="AK14" s="17">
        <v>9.5811927713619405E-2</v>
      </c>
      <c r="AL14" s="17">
        <v>0</v>
      </c>
      <c r="AM14" s="17">
        <v>3.58589254524126E-2</v>
      </c>
      <c r="AN14" s="17">
        <v>0</v>
      </c>
      <c r="AO14" s="17">
        <v>5.2712002515854103E-2</v>
      </c>
      <c r="AP14" s="17">
        <v>4.4825864606711202E-2</v>
      </c>
      <c r="AQ14" s="17">
        <v>2.6930565134972301E-2</v>
      </c>
      <c r="AR14" s="17"/>
      <c r="AS14" s="17">
        <v>3.8662695004171903E-2</v>
      </c>
      <c r="AT14" s="17">
        <v>3.3394791923888702E-2</v>
      </c>
      <c r="AU14" s="17"/>
      <c r="AV14" s="17">
        <v>4.1098335860558603E-2</v>
      </c>
      <c r="AW14" s="17">
        <v>0</v>
      </c>
      <c r="AX14" s="17">
        <v>3.17340554542348E-2</v>
      </c>
      <c r="AY14" s="17"/>
      <c r="AZ14" s="17">
        <v>7.4088051676605704E-2</v>
      </c>
      <c r="BA14" s="17">
        <v>3.29580408651114E-2</v>
      </c>
      <c r="BB14" s="17"/>
      <c r="BC14" s="17">
        <v>5.0554349854866697E-2</v>
      </c>
      <c r="BD14" s="17">
        <v>2.51299180710958E-2</v>
      </c>
      <c r="BE14" s="17"/>
      <c r="BF14" s="17">
        <v>3.4950443516271697E-2</v>
      </c>
      <c r="BG14" s="17">
        <v>3.1090602111838801E-3</v>
      </c>
      <c r="BH14" s="17"/>
      <c r="BI14" s="17">
        <v>5.4482252231884E-2</v>
      </c>
      <c r="BJ14" s="17">
        <v>3.0226234949495299E-2</v>
      </c>
      <c r="BK14" s="17"/>
      <c r="BL14" s="17">
        <v>2.6231864303017501E-2</v>
      </c>
      <c r="BM14" s="17">
        <v>2.50200774656309E-2</v>
      </c>
      <c r="BN14" s="17">
        <v>0.100741263044083</v>
      </c>
      <c r="BO14" s="17">
        <v>0</v>
      </c>
    </row>
    <row r="15" spans="2:67" x14ac:dyDescent="0.35">
      <c r="B15" s="18" t="s">
        <v>185</v>
      </c>
      <c r="C15" s="20">
        <v>0.45285306063632502</v>
      </c>
      <c r="D15" s="20">
        <v>0.481741744090878</v>
      </c>
      <c r="E15" s="20">
        <v>0.445208663171487</v>
      </c>
      <c r="F15" s="20">
        <v>0.25824859047869397</v>
      </c>
      <c r="G15" s="20">
        <v>0.49379800077467501</v>
      </c>
      <c r="H15" s="20">
        <v>0.35934702227086901</v>
      </c>
      <c r="I15" s="20">
        <v>0.367170548206741</v>
      </c>
      <c r="J15" s="20">
        <v>0.50327644080449596</v>
      </c>
      <c r="K15" s="20">
        <v>0.42975947436060802</v>
      </c>
      <c r="L15" s="20">
        <v>0.34573466080380799</v>
      </c>
      <c r="M15" s="20">
        <v>0.52172555967713297</v>
      </c>
      <c r="N15" s="20">
        <v>0.57060197722007</v>
      </c>
      <c r="O15" s="20">
        <v>0.51494214061170596</v>
      </c>
      <c r="P15" s="20">
        <v>0.52071936392520302</v>
      </c>
      <c r="Q15" s="20">
        <v>0.109099147429824</v>
      </c>
      <c r="R15" s="20">
        <v>0.56635402236647403</v>
      </c>
      <c r="S15" s="20">
        <v>0.23970485675692599</v>
      </c>
      <c r="T15" s="20"/>
      <c r="U15" s="20">
        <v>0.43989621188754402</v>
      </c>
      <c r="V15" s="20">
        <v>0.513916569551645</v>
      </c>
      <c r="W15" s="20">
        <v>0.51086313506236503</v>
      </c>
      <c r="X15" s="20">
        <v>0.65817810915473196</v>
      </c>
      <c r="Y15" s="20"/>
      <c r="Z15" s="20">
        <v>0.45224086829083998</v>
      </c>
      <c r="AA15" s="20">
        <v>0.50334790531362605</v>
      </c>
      <c r="AB15" s="20">
        <v>0.47465680604827298</v>
      </c>
      <c r="AC15" s="20">
        <v>0.43942990534764698</v>
      </c>
      <c r="AD15" s="20">
        <v>0.37175886054782098</v>
      </c>
      <c r="AE15" s="20">
        <v>0.418763879262121</v>
      </c>
      <c r="AF15" s="20">
        <v>0.55444156560225699</v>
      </c>
      <c r="AG15" s="20">
        <v>0.26240929121755302</v>
      </c>
      <c r="AH15" s="20">
        <v>0.35062343617639402</v>
      </c>
      <c r="AI15" s="20">
        <v>0.67750924897575504</v>
      </c>
      <c r="AJ15" s="20"/>
      <c r="AK15" s="20">
        <v>0.36337676529804003</v>
      </c>
      <c r="AL15" s="20">
        <v>0.41737874891075299</v>
      </c>
      <c r="AM15" s="20">
        <v>0.59721237985508102</v>
      </c>
      <c r="AN15" s="20">
        <v>0.49243703083670498</v>
      </c>
      <c r="AO15" s="20">
        <v>0.32464114641126102</v>
      </c>
      <c r="AP15" s="20">
        <v>0.50158899396966306</v>
      </c>
      <c r="AQ15" s="20">
        <v>0.55803006003291</v>
      </c>
      <c r="AR15" s="20"/>
      <c r="AS15" s="20">
        <v>0.64642505851647403</v>
      </c>
      <c r="AT15" s="20">
        <v>0.38075356579444902</v>
      </c>
      <c r="AU15" s="20"/>
      <c r="AV15" s="20">
        <v>0.674759094237527</v>
      </c>
      <c r="AW15" s="20">
        <v>0.77673524337504796</v>
      </c>
      <c r="AX15" s="20">
        <v>0.57009998040281196</v>
      </c>
      <c r="AY15" s="20"/>
      <c r="AZ15" s="20">
        <v>0.64564034522971503</v>
      </c>
      <c r="BA15" s="20">
        <v>0.44368897005024399</v>
      </c>
      <c r="BB15" s="20"/>
      <c r="BC15" s="20">
        <v>0.40367299634082998</v>
      </c>
      <c r="BD15" s="20">
        <v>0.48316322406280499</v>
      </c>
      <c r="BE15" s="20"/>
      <c r="BF15" s="20">
        <v>0.45203722737566199</v>
      </c>
      <c r="BG15" s="20">
        <v>0.65817810915473196</v>
      </c>
      <c r="BH15" s="20"/>
      <c r="BI15" s="20">
        <v>0.62589659171148904</v>
      </c>
      <c r="BJ15" s="20">
        <v>0.41237618834261802</v>
      </c>
      <c r="BK15" s="20"/>
      <c r="BL15" s="20">
        <v>0.39293097687085898</v>
      </c>
      <c r="BM15" s="20">
        <v>0.47934883742804502</v>
      </c>
      <c r="BN15" s="20">
        <v>0.53474600547877804</v>
      </c>
      <c r="BO15" s="20">
        <v>0.88035279004611</v>
      </c>
    </row>
    <row r="16" spans="2:67" x14ac:dyDescent="0.35">
      <c r="B16" s="18" t="s">
        <v>186</v>
      </c>
      <c r="C16" s="20">
        <v>0.353791750507161</v>
      </c>
      <c r="D16" s="20">
        <v>0.29164593623493701</v>
      </c>
      <c r="E16" s="20">
        <v>0.367910488119853</v>
      </c>
      <c r="F16" s="20">
        <v>0.55119547717571604</v>
      </c>
      <c r="G16" s="20">
        <v>0.49918126800652601</v>
      </c>
      <c r="H16" s="20">
        <v>0.319107590323573</v>
      </c>
      <c r="I16" s="20">
        <v>0.32123060640708001</v>
      </c>
      <c r="J16" s="20">
        <v>0.40315314684592601</v>
      </c>
      <c r="K16" s="20">
        <v>0.14313308949112799</v>
      </c>
      <c r="L16" s="20">
        <v>0.41180424411150202</v>
      </c>
      <c r="M16" s="20">
        <v>0.32231189817699502</v>
      </c>
      <c r="N16" s="20">
        <v>0.21461775771358099</v>
      </c>
      <c r="O16" s="20">
        <v>0.48306643335285998</v>
      </c>
      <c r="P16" s="20">
        <v>0.28529085925535302</v>
      </c>
      <c r="Q16" s="20">
        <v>0.36075937663605401</v>
      </c>
      <c r="R16" s="20">
        <v>0.34463561041841101</v>
      </c>
      <c r="S16" s="20">
        <v>0.46117577296409701</v>
      </c>
      <c r="T16" s="20"/>
      <c r="U16" s="20">
        <v>0.34745218132929501</v>
      </c>
      <c r="V16" s="20">
        <v>0.40389643340245301</v>
      </c>
      <c r="W16" s="20">
        <v>0.293990003781545</v>
      </c>
      <c r="X16" s="20">
        <v>0.21087439515005801</v>
      </c>
      <c r="Y16" s="20"/>
      <c r="Z16" s="20">
        <v>0.28344402007852199</v>
      </c>
      <c r="AA16" s="20">
        <v>0.31367388024499598</v>
      </c>
      <c r="AB16" s="20">
        <v>0.46885768601285099</v>
      </c>
      <c r="AC16" s="20">
        <v>0.51260945006230596</v>
      </c>
      <c r="AD16" s="20">
        <v>0.36196623234769598</v>
      </c>
      <c r="AE16" s="20">
        <v>0.47386218115811601</v>
      </c>
      <c r="AF16" s="20">
        <v>0.428271529159861</v>
      </c>
      <c r="AG16" s="20">
        <v>0.48973896319391502</v>
      </c>
      <c r="AH16" s="20">
        <v>0.53041403158376699</v>
      </c>
      <c r="AI16" s="20">
        <v>0.21228972714175101</v>
      </c>
      <c r="AJ16" s="20"/>
      <c r="AK16" s="20">
        <v>0.35413479185123198</v>
      </c>
      <c r="AL16" s="20">
        <v>0.38173641503883898</v>
      </c>
      <c r="AM16" s="20">
        <v>0.28605167600298897</v>
      </c>
      <c r="AN16" s="20">
        <v>0.32695041887482101</v>
      </c>
      <c r="AO16" s="20">
        <v>0.53617487001172903</v>
      </c>
      <c r="AP16" s="20">
        <v>0.38061705431811299</v>
      </c>
      <c r="AQ16" s="20">
        <v>0.23798664861284299</v>
      </c>
      <c r="AR16" s="20"/>
      <c r="AS16" s="20">
        <v>0.190281390304884</v>
      </c>
      <c r="AT16" s="20">
        <v>0.41469422866051803</v>
      </c>
      <c r="AU16" s="20"/>
      <c r="AV16" s="20">
        <v>0.213276912990124</v>
      </c>
      <c r="AW16" s="20">
        <v>0.15626245951496601</v>
      </c>
      <c r="AX16" s="20">
        <v>0.207681494817648</v>
      </c>
      <c r="AY16" s="20"/>
      <c r="AZ16" s="20">
        <v>0.17098106684706399</v>
      </c>
      <c r="BA16" s="20">
        <v>0.36248160610992097</v>
      </c>
      <c r="BB16" s="20"/>
      <c r="BC16" s="20">
        <v>0.36278653585409598</v>
      </c>
      <c r="BD16" s="20">
        <v>0.34824817471568598</v>
      </c>
      <c r="BE16" s="20"/>
      <c r="BF16" s="20">
        <v>0.35435961464681598</v>
      </c>
      <c r="BG16" s="20">
        <v>0.21087439515005801</v>
      </c>
      <c r="BH16" s="20"/>
      <c r="BI16" s="20">
        <v>0.201788857903626</v>
      </c>
      <c r="BJ16" s="20">
        <v>0.38934697544946101</v>
      </c>
      <c r="BK16" s="20"/>
      <c r="BL16" s="20">
        <v>0.38607194250228499</v>
      </c>
      <c r="BM16" s="20">
        <v>0.360256176844507</v>
      </c>
      <c r="BN16" s="20">
        <v>0.25780806580246901</v>
      </c>
      <c r="BO16" s="20">
        <v>9.1824638528301999E-2</v>
      </c>
    </row>
    <row r="17" spans="2:67" x14ac:dyDescent="0.35">
      <c r="B17" s="18" t="s">
        <v>187</v>
      </c>
      <c r="C17" s="21">
        <v>9.9061310129163693E-2</v>
      </c>
      <c r="D17" s="21">
        <v>0.19009580785594099</v>
      </c>
      <c r="E17" s="21">
        <v>7.7298175051633999E-2</v>
      </c>
      <c r="F17" s="21">
        <v>-0.29294688669702201</v>
      </c>
      <c r="G17" s="21">
        <v>-5.38326723185151E-3</v>
      </c>
      <c r="H17" s="21">
        <v>4.0239431947295498E-2</v>
      </c>
      <c r="I17" s="21">
        <v>4.59399417996613E-2</v>
      </c>
      <c r="J17" s="21">
        <v>0.10012329395857</v>
      </c>
      <c r="K17" s="21">
        <v>0.28662638486948</v>
      </c>
      <c r="L17" s="21">
        <v>-6.6069583307693996E-2</v>
      </c>
      <c r="M17" s="21">
        <v>0.19941366150013801</v>
      </c>
      <c r="N17" s="21">
        <v>0.35598421950648901</v>
      </c>
      <c r="O17" s="21">
        <v>3.1875707258846399E-2</v>
      </c>
      <c r="P17" s="21">
        <v>0.23542850466984999</v>
      </c>
      <c r="Q17" s="21">
        <v>-0.25166022920622999</v>
      </c>
      <c r="R17" s="21">
        <v>0.22171841194806299</v>
      </c>
      <c r="S17" s="21">
        <v>-0.22147091620717199</v>
      </c>
      <c r="T17" s="21"/>
      <c r="U17" s="21">
        <v>9.2444030558249193E-2</v>
      </c>
      <c r="V17" s="21">
        <v>0.110020136149192</v>
      </c>
      <c r="W17" s="21">
        <v>0.21687313128082</v>
      </c>
      <c r="X17" s="21">
        <v>0.447303714004673</v>
      </c>
      <c r="Y17" s="21"/>
      <c r="Z17" s="21">
        <v>0.168796848212318</v>
      </c>
      <c r="AA17" s="21">
        <v>0.18967402506862999</v>
      </c>
      <c r="AB17" s="21">
        <v>5.7991200354217103E-3</v>
      </c>
      <c r="AC17" s="21">
        <v>-7.3179544714659595E-2</v>
      </c>
      <c r="AD17" s="21">
        <v>9.7926282001251103E-3</v>
      </c>
      <c r="AE17" s="21">
        <v>-5.5098301895995197E-2</v>
      </c>
      <c r="AF17" s="21">
        <v>0.12617003644239599</v>
      </c>
      <c r="AG17" s="21">
        <v>-0.227329671976362</v>
      </c>
      <c r="AH17" s="21">
        <v>-0.17979059540737299</v>
      </c>
      <c r="AI17" s="21">
        <v>0.465219521834004</v>
      </c>
      <c r="AJ17" s="21"/>
      <c r="AK17" s="21">
        <v>9.2419734468073295E-3</v>
      </c>
      <c r="AL17" s="21">
        <v>3.5642333871913803E-2</v>
      </c>
      <c r="AM17" s="21">
        <v>0.31116070385209199</v>
      </c>
      <c r="AN17" s="21">
        <v>0.165486611961883</v>
      </c>
      <c r="AO17" s="21">
        <v>-0.21153372360046699</v>
      </c>
      <c r="AP17" s="21">
        <v>0.12097193965155</v>
      </c>
      <c r="AQ17" s="21">
        <v>0.32004341142006698</v>
      </c>
      <c r="AR17" s="21"/>
      <c r="AS17" s="21">
        <v>0.45614366821159003</v>
      </c>
      <c r="AT17" s="21">
        <v>-3.3940662866068803E-2</v>
      </c>
      <c r="AU17" s="21"/>
      <c r="AV17" s="21">
        <v>0.46148218124740298</v>
      </c>
      <c r="AW17" s="21">
        <v>0.62047278386008198</v>
      </c>
      <c r="AX17" s="21">
        <v>0.36241848558516399</v>
      </c>
      <c r="AY17" s="21"/>
      <c r="AZ17" s="21">
        <v>0.47465927838265098</v>
      </c>
      <c r="BA17" s="21">
        <v>8.1207363940323199E-2</v>
      </c>
      <c r="BB17" s="21"/>
      <c r="BC17" s="21">
        <v>4.0886460486734201E-2</v>
      </c>
      <c r="BD17" s="21">
        <v>0.13491504934711901</v>
      </c>
      <c r="BE17" s="21"/>
      <c r="BF17" s="21">
        <v>9.7677612728845897E-2</v>
      </c>
      <c r="BG17" s="21">
        <v>0.447303714004673</v>
      </c>
      <c r="BH17" s="21"/>
      <c r="BI17" s="21">
        <v>0.42410773380786299</v>
      </c>
      <c r="BJ17" s="21">
        <v>2.3029212893156702E-2</v>
      </c>
      <c r="BK17" s="21"/>
      <c r="BL17" s="21">
        <v>6.8590343685746603E-3</v>
      </c>
      <c r="BM17" s="21">
        <v>0.119092660583538</v>
      </c>
      <c r="BN17" s="21">
        <v>0.27693793967630898</v>
      </c>
      <c r="BO17" s="21">
        <v>0.78852815151780797</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I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198</v>
      </c>
      <c r="E2" s="26"/>
      <c r="F2" s="26"/>
      <c r="G2" s="26"/>
      <c r="H2" s="26"/>
      <c r="I2" s="26"/>
    </row>
    <row r="6" spans="2:9" ht="50" customHeight="1" x14ac:dyDescent="0.35">
      <c r="B6" s="23" t="s">
        <v>15</v>
      </c>
      <c r="C6" s="23" t="s">
        <v>189</v>
      </c>
      <c r="D6" s="23" t="s">
        <v>190</v>
      </c>
      <c r="E6" s="23" t="s">
        <v>191</v>
      </c>
      <c r="F6" s="23" t="s">
        <v>192</v>
      </c>
      <c r="G6" s="23" t="s">
        <v>193</v>
      </c>
      <c r="H6" s="23" t="s">
        <v>194</v>
      </c>
    </row>
    <row r="7" spans="2:9" ht="29" x14ac:dyDescent="0.35">
      <c r="B7" s="18" t="s">
        <v>195</v>
      </c>
      <c r="C7" s="17">
        <v>0.52200650963823403</v>
      </c>
      <c r="D7" s="17">
        <v>0.116013168228917</v>
      </c>
      <c r="E7" s="17">
        <v>0.17607841277813799</v>
      </c>
      <c r="F7" s="17">
        <v>0.15620318616919601</v>
      </c>
      <c r="G7" s="17">
        <v>0.179528040356838</v>
      </c>
      <c r="H7" s="17">
        <v>0.19051085328912501</v>
      </c>
    </row>
    <row r="8" spans="2:9" ht="43.5" x14ac:dyDescent="0.35">
      <c r="B8" s="18" t="s">
        <v>196</v>
      </c>
      <c r="C8" s="17">
        <v>0.30413964202011501</v>
      </c>
      <c r="D8" s="17">
        <v>0.21221272391759299</v>
      </c>
      <c r="E8" s="17">
        <v>0.20651620830853101</v>
      </c>
      <c r="F8" s="17">
        <v>0.26649931580160502</v>
      </c>
      <c r="G8" s="17">
        <v>0.25061369138373102</v>
      </c>
      <c r="H8" s="17">
        <v>0.232970242930369</v>
      </c>
    </row>
    <row r="9" spans="2:9" x14ac:dyDescent="0.35">
      <c r="B9" s="18" t="s">
        <v>197</v>
      </c>
      <c r="C9" s="17">
        <v>0.157916161096782</v>
      </c>
      <c r="D9" s="17">
        <v>0.60041222430312102</v>
      </c>
      <c r="E9" s="17">
        <v>0.57204505301837105</v>
      </c>
      <c r="F9" s="17">
        <v>0.54117599088141799</v>
      </c>
      <c r="G9" s="17">
        <v>0.53546872393476797</v>
      </c>
      <c r="H9" s="17">
        <v>0.53736433598128697</v>
      </c>
    </row>
    <row r="10" spans="2:9" x14ac:dyDescent="0.35">
      <c r="B10" s="18" t="s">
        <v>83</v>
      </c>
      <c r="C10" s="17">
        <v>1.5937687244868201E-2</v>
      </c>
      <c r="D10" s="17">
        <v>7.1361883550369307E-2</v>
      </c>
      <c r="E10" s="17">
        <v>4.5360325894959502E-2</v>
      </c>
      <c r="F10" s="17">
        <v>3.6121507147781201E-2</v>
      </c>
      <c r="G10" s="17">
        <v>3.4389544324663103E-2</v>
      </c>
      <c r="H10" s="17">
        <v>3.9154567799218401E-2</v>
      </c>
    </row>
    <row r="11" spans="2:9" x14ac:dyDescent="0.35">
      <c r="B11" s="16"/>
      <c r="C11" s="16"/>
      <c r="D11" s="16"/>
      <c r="E11" s="16"/>
      <c r="F11" s="16"/>
      <c r="G11" s="16"/>
      <c r="H11" s="16"/>
    </row>
    <row r="12" spans="2:9" x14ac:dyDescent="0.35">
      <c r="B12" t="s">
        <v>86</v>
      </c>
    </row>
    <row r="13" spans="2:9" x14ac:dyDescent="0.35">
      <c r="B13" t="s">
        <v>87</v>
      </c>
    </row>
    <row r="17" spans="2:2" x14ac:dyDescent="0.35">
      <c r="B17"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199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195</v>
      </c>
      <c r="C9" s="17">
        <v>0.52200650963823403</v>
      </c>
      <c r="D9" s="17">
        <v>0.49024694149372</v>
      </c>
      <c r="E9" s="17">
        <v>0.60271545963740603</v>
      </c>
      <c r="F9" s="17">
        <v>0.383226467402146</v>
      </c>
      <c r="G9" s="17">
        <v>0.62039084199147099</v>
      </c>
      <c r="H9" s="17">
        <v>4.0239431947295498E-2</v>
      </c>
      <c r="I9" s="17">
        <v>0.52454325058940598</v>
      </c>
      <c r="J9" s="17">
        <v>0.45512023570680998</v>
      </c>
      <c r="K9" s="17">
        <v>2.9183864934416E-2</v>
      </c>
      <c r="L9" s="17">
        <v>0.38654859388058199</v>
      </c>
      <c r="M9" s="17">
        <v>0.56084792861072796</v>
      </c>
      <c r="N9" s="17">
        <v>0.80450458185257301</v>
      </c>
      <c r="O9" s="17">
        <v>0.96712857972343702</v>
      </c>
      <c r="P9" s="17">
        <v>0.57166506191663302</v>
      </c>
      <c r="Q9" s="17">
        <v>0.50016370383447994</v>
      </c>
      <c r="R9" s="17">
        <v>0.56706660023254396</v>
      </c>
      <c r="S9" s="17">
        <v>0.28106847167503202</v>
      </c>
      <c r="T9" s="17"/>
      <c r="U9" s="17">
        <v>0.50332074682039196</v>
      </c>
      <c r="V9" s="17">
        <v>0.60585415054720104</v>
      </c>
      <c r="W9" s="17">
        <v>0.63393207642903304</v>
      </c>
      <c r="X9" s="17">
        <v>0.814454375093287</v>
      </c>
      <c r="Y9" s="17"/>
      <c r="Z9" s="17">
        <v>0.52653160133619004</v>
      </c>
      <c r="AA9" s="17">
        <v>0.55005786061284001</v>
      </c>
      <c r="AB9" s="17">
        <v>0.62328534688659198</v>
      </c>
      <c r="AC9" s="17">
        <v>0.47932656951920199</v>
      </c>
      <c r="AD9" s="17">
        <v>0.33001743199115202</v>
      </c>
      <c r="AE9" s="17">
        <v>0.35626799623577698</v>
      </c>
      <c r="AF9" s="17">
        <v>0.78410426364536401</v>
      </c>
      <c r="AG9" s="17">
        <v>0.93132797509906096</v>
      </c>
      <c r="AH9" s="17">
        <v>0.84637119589439802</v>
      </c>
      <c r="AI9" s="17">
        <v>0.807422764990122</v>
      </c>
      <c r="AJ9" s="17"/>
      <c r="AK9" s="17">
        <v>0.49098187910466701</v>
      </c>
      <c r="AL9" s="17">
        <v>0.56150987203011204</v>
      </c>
      <c r="AM9" s="17">
        <v>0.69128288560090301</v>
      </c>
      <c r="AN9" s="17">
        <v>0.44992164367091803</v>
      </c>
      <c r="AO9" s="17">
        <v>0.63300707319461402</v>
      </c>
      <c r="AP9" s="17">
        <v>0.53273827111740402</v>
      </c>
      <c r="AQ9" s="17">
        <v>0.70489332262855198</v>
      </c>
      <c r="AR9" s="17"/>
      <c r="AS9" s="17">
        <v>0.69666666063388705</v>
      </c>
      <c r="AT9" s="17">
        <v>0.456951084299342</v>
      </c>
      <c r="AU9" s="17"/>
      <c r="AV9" s="17">
        <v>0.66850653856977305</v>
      </c>
      <c r="AW9" s="17">
        <v>0.723835146535035</v>
      </c>
      <c r="AX9" s="17">
        <v>0.73332528661160701</v>
      </c>
      <c r="AY9" s="17"/>
      <c r="AZ9" s="17">
        <v>0.81647908928494495</v>
      </c>
      <c r="BA9" s="17">
        <v>0.50800883649972295</v>
      </c>
      <c r="BB9" s="17"/>
      <c r="BC9" s="17">
        <v>0.55881379396247799</v>
      </c>
      <c r="BD9" s="17">
        <v>0.49932181373280499</v>
      </c>
      <c r="BE9" s="17"/>
      <c r="BF9" s="17">
        <v>0.52084450482016698</v>
      </c>
      <c r="BG9" s="17">
        <v>0.814454375093287</v>
      </c>
      <c r="BH9" s="17"/>
      <c r="BI9" s="17">
        <v>0.80126660317753096</v>
      </c>
      <c r="BJ9" s="17">
        <v>0.45668436166375198</v>
      </c>
      <c r="BK9" s="17"/>
      <c r="BL9" s="17">
        <v>0.33185684552155897</v>
      </c>
      <c r="BM9" s="17">
        <v>0.63224373464572403</v>
      </c>
      <c r="BN9" s="17">
        <v>0.81500055791180803</v>
      </c>
      <c r="BO9" s="17">
        <v>0.96455889221642899</v>
      </c>
    </row>
    <row r="10" spans="2:67" ht="43.5" x14ac:dyDescent="0.35">
      <c r="B10" s="18" t="s">
        <v>196</v>
      </c>
      <c r="C10" s="17">
        <v>0.30413964202011501</v>
      </c>
      <c r="D10" s="17">
        <v>0.39812281897769403</v>
      </c>
      <c r="E10" s="17">
        <v>0.261028427191977</v>
      </c>
      <c r="F10" s="17">
        <v>0.48302836981005898</v>
      </c>
      <c r="G10" s="17">
        <v>0.174728216441982</v>
      </c>
      <c r="H10" s="17">
        <v>0.64065297772913099</v>
      </c>
      <c r="I10" s="17">
        <v>0.17473195411533901</v>
      </c>
      <c r="J10" s="17">
        <v>0.335080355259194</v>
      </c>
      <c r="K10" s="17">
        <v>0.42710743614826402</v>
      </c>
      <c r="L10" s="17">
        <v>0.44245111096350698</v>
      </c>
      <c r="M10" s="17">
        <v>0.24746737112752001</v>
      </c>
      <c r="N10" s="17">
        <v>0.12776104914557401</v>
      </c>
      <c r="O10" s="17">
        <v>3.0879994241129499E-2</v>
      </c>
      <c r="P10" s="17">
        <v>0.23474584551611899</v>
      </c>
      <c r="Q10" s="17">
        <v>0.40050662971551498</v>
      </c>
      <c r="R10" s="17">
        <v>0.17472390865342399</v>
      </c>
      <c r="S10" s="17">
        <v>0.42042998658913699</v>
      </c>
      <c r="T10" s="17"/>
      <c r="U10" s="17">
        <v>0.30810776439034199</v>
      </c>
      <c r="V10" s="17">
        <v>0.28684364755120501</v>
      </c>
      <c r="W10" s="17">
        <v>0.29271358431275002</v>
      </c>
      <c r="X10" s="17">
        <v>0.155796429129862</v>
      </c>
      <c r="Y10" s="17"/>
      <c r="Z10" s="17">
        <v>0.21977658602266301</v>
      </c>
      <c r="AA10" s="17">
        <v>0.37424463054824603</v>
      </c>
      <c r="AB10" s="17">
        <v>0.24878518743745101</v>
      </c>
      <c r="AC10" s="17">
        <v>0.36435054613719797</v>
      </c>
      <c r="AD10" s="17">
        <v>0.57348839330796897</v>
      </c>
      <c r="AE10" s="17">
        <v>0.61870430020199596</v>
      </c>
      <c r="AF10" s="17">
        <v>0.16180716009770699</v>
      </c>
      <c r="AG10" s="17">
        <v>6.86720249009386E-2</v>
      </c>
      <c r="AH10" s="17">
        <v>7.2006725189326701E-2</v>
      </c>
      <c r="AI10" s="17">
        <v>0.122663083605544</v>
      </c>
      <c r="AJ10" s="17"/>
      <c r="AK10" s="17">
        <v>0.298738470229787</v>
      </c>
      <c r="AL10" s="17">
        <v>0.33477900804966199</v>
      </c>
      <c r="AM10" s="17">
        <v>0.197344545672996</v>
      </c>
      <c r="AN10" s="17">
        <v>0.32440161310114501</v>
      </c>
      <c r="AO10" s="17">
        <v>0.36533894662803101</v>
      </c>
      <c r="AP10" s="17">
        <v>0.39770823686448198</v>
      </c>
      <c r="AQ10" s="17">
        <v>0.16382840359710801</v>
      </c>
      <c r="AR10" s="17"/>
      <c r="AS10" s="17">
        <v>0.26513100997280697</v>
      </c>
      <c r="AT10" s="17">
        <v>0.31866913335090602</v>
      </c>
      <c r="AU10" s="17"/>
      <c r="AV10" s="17">
        <v>0.28810426169723902</v>
      </c>
      <c r="AW10" s="17">
        <v>0.27416940776709098</v>
      </c>
      <c r="AX10" s="17">
        <v>0.23167762864608801</v>
      </c>
      <c r="AY10" s="17"/>
      <c r="AZ10" s="17">
        <v>0.18308361842970899</v>
      </c>
      <c r="BA10" s="17">
        <v>0.30989400682956397</v>
      </c>
      <c r="BB10" s="17"/>
      <c r="BC10" s="17">
        <v>0.236189507222759</v>
      </c>
      <c r="BD10" s="17">
        <v>0.34601798683447699</v>
      </c>
      <c r="BE10" s="17"/>
      <c r="BF10" s="17">
        <v>0.30472906512237602</v>
      </c>
      <c r="BG10" s="17">
        <v>0.155796429129862</v>
      </c>
      <c r="BH10" s="17"/>
      <c r="BI10" s="17">
        <v>0.15261682168771301</v>
      </c>
      <c r="BJ10" s="17">
        <v>0.33958257253632701</v>
      </c>
      <c r="BK10" s="17"/>
      <c r="BL10" s="17">
        <v>0.32933735781638801</v>
      </c>
      <c r="BM10" s="17">
        <v>0.32468829190069698</v>
      </c>
      <c r="BN10" s="17">
        <v>0.18341112317265701</v>
      </c>
      <c r="BO10" s="17">
        <v>3.48940949538388E-2</v>
      </c>
    </row>
    <row r="11" spans="2:67" x14ac:dyDescent="0.35">
      <c r="B11" s="18" t="s">
        <v>197</v>
      </c>
      <c r="C11" s="17">
        <v>0.157916161096782</v>
      </c>
      <c r="D11" s="17">
        <v>8.8879711290125701E-2</v>
      </c>
      <c r="E11" s="17">
        <v>0.111941964905186</v>
      </c>
      <c r="F11" s="17">
        <v>0.133745162787794</v>
      </c>
      <c r="G11" s="17">
        <v>0.20488094156654699</v>
      </c>
      <c r="H11" s="17">
        <v>0.319107590323573</v>
      </c>
      <c r="I11" s="17">
        <v>0.30010365076024198</v>
      </c>
      <c r="J11" s="17">
        <v>0.20979940903399599</v>
      </c>
      <c r="K11" s="17">
        <v>0.54282468617987201</v>
      </c>
      <c r="L11" s="17">
        <v>0.151124760115178</v>
      </c>
      <c r="M11" s="17">
        <v>0.158444423245684</v>
      </c>
      <c r="N11" s="17">
        <v>6.7734369001853201E-2</v>
      </c>
      <c r="O11" s="17">
        <v>1.99142603543368E-3</v>
      </c>
      <c r="P11" s="17">
        <v>0.19358909256724799</v>
      </c>
      <c r="Q11" s="17">
        <v>9.9329666450004794E-2</v>
      </c>
      <c r="R11" s="17">
        <v>0.25820949111403202</v>
      </c>
      <c r="S11" s="17">
        <v>0.29850154173583099</v>
      </c>
      <c r="T11" s="17"/>
      <c r="U11" s="17">
        <v>0.171689308020429</v>
      </c>
      <c r="V11" s="17">
        <v>9.5714114233756795E-2</v>
      </c>
      <c r="W11" s="17">
        <v>6.4625794908981196E-2</v>
      </c>
      <c r="X11" s="17">
        <v>1.6047898087058299E-2</v>
      </c>
      <c r="Y11" s="17"/>
      <c r="Z11" s="17">
        <v>0.23587554645971701</v>
      </c>
      <c r="AA11" s="17">
        <v>7.5697508838914296E-2</v>
      </c>
      <c r="AB11" s="17">
        <v>9.5198231273968204E-2</v>
      </c>
      <c r="AC11" s="17">
        <v>0.133347033704173</v>
      </c>
      <c r="AD11" s="17">
        <v>9.4702278004471299E-2</v>
      </c>
      <c r="AE11" s="17">
        <v>2.5027703562227201E-2</v>
      </c>
      <c r="AF11" s="17">
        <v>5.4088576256929803E-2</v>
      </c>
      <c r="AG11" s="17">
        <v>0</v>
      </c>
      <c r="AH11" s="17">
        <v>6.8323682180762693E-2</v>
      </c>
      <c r="AI11" s="17">
        <v>6.1084606050610599E-2</v>
      </c>
      <c r="AJ11" s="17"/>
      <c r="AK11" s="17">
        <v>0.19098649189620601</v>
      </c>
      <c r="AL11" s="17">
        <v>0.103485850444633</v>
      </c>
      <c r="AM11" s="17">
        <v>0.10982520277046499</v>
      </c>
      <c r="AN11" s="17">
        <v>0.20563865717379701</v>
      </c>
      <c r="AO11" s="17">
        <v>1.65398017735442E-3</v>
      </c>
      <c r="AP11" s="17">
        <v>1.487630222239E-3</v>
      </c>
      <c r="AQ11" s="17">
        <v>0.13121011320579301</v>
      </c>
      <c r="AR11" s="17"/>
      <c r="AS11" s="17">
        <v>2.6787924170330501E-2</v>
      </c>
      <c r="AT11" s="17">
        <v>0.20675731449416901</v>
      </c>
      <c r="AU11" s="17"/>
      <c r="AV11" s="17">
        <v>4.3389199732988E-2</v>
      </c>
      <c r="AW11" s="17">
        <v>1.65816060383198E-3</v>
      </c>
      <c r="AX11" s="17">
        <v>3.3978587174598798E-2</v>
      </c>
      <c r="AY11" s="17"/>
      <c r="AZ11" s="17">
        <v>4.37292285346932E-4</v>
      </c>
      <c r="BA11" s="17">
        <v>0.16540187584309099</v>
      </c>
      <c r="BB11" s="17"/>
      <c r="BC11" s="17">
        <v>0.185552495990221</v>
      </c>
      <c r="BD11" s="17">
        <v>0.14088361266219601</v>
      </c>
      <c r="BE11" s="17"/>
      <c r="BF11" s="17">
        <v>0.158479856799918</v>
      </c>
      <c r="BG11" s="17">
        <v>1.6047898087058299E-2</v>
      </c>
      <c r="BH11" s="17"/>
      <c r="BI11" s="17">
        <v>4.54177805696859E-2</v>
      </c>
      <c r="BJ11" s="17">
        <v>0.184230826276992</v>
      </c>
      <c r="BK11" s="17"/>
      <c r="BL11" s="17">
        <v>0.31056862614248898</v>
      </c>
      <c r="BM11" s="17">
        <v>4.27198120392943E-2</v>
      </c>
      <c r="BN11" s="17">
        <v>1.54146056633719E-3</v>
      </c>
      <c r="BO11" s="17">
        <v>5.4701282973223901E-4</v>
      </c>
    </row>
    <row r="12" spans="2:67" x14ac:dyDescent="0.35">
      <c r="B12" s="18" t="s">
        <v>83</v>
      </c>
      <c r="C12" s="19">
        <v>1.5937687244868201E-2</v>
      </c>
      <c r="D12" s="19">
        <v>2.2750528238460601E-2</v>
      </c>
      <c r="E12" s="19">
        <v>2.4314148265430501E-2</v>
      </c>
      <c r="F12" s="19">
        <v>0</v>
      </c>
      <c r="G12" s="19">
        <v>0</v>
      </c>
      <c r="H12" s="19">
        <v>0</v>
      </c>
      <c r="I12" s="19">
        <v>6.2114453501250599E-4</v>
      </c>
      <c r="J12" s="19">
        <v>0</v>
      </c>
      <c r="K12" s="19">
        <v>8.8401273744799004E-4</v>
      </c>
      <c r="L12" s="19">
        <v>1.9875535040733399E-2</v>
      </c>
      <c r="M12" s="19">
        <v>3.3240277016068201E-2</v>
      </c>
      <c r="N12" s="19">
        <v>0</v>
      </c>
      <c r="O12" s="19">
        <v>0</v>
      </c>
      <c r="P12" s="19">
        <v>0</v>
      </c>
      <c r="Q12" s="19">
        <v>0</v>
      </c>
      <c r="R12" s="19">
        <v>0</v>
      </c>
      <c r="S12" s="19">
        <v>0</v>
      </c>
      <c r="T12" s="19"/>
      <c r="U12" s="19">
        <v>1.6882180768836699E-2</v>
      </c>
      <c r="V12" s="19">
        <v>1.1588087667837E-2</v>
      </c>
      <c r="W12" s="19">
        <v>8.7285443492358308E-3</v>
      </c>
      <c r="X12" s="19">
        <v>1.3701297689792599E-2</v>
      </c>
      <c r="Y12" s="19"/>
      <c r="Z12" s="19">
        <v>1.7816266181430299E-2</v>
      </c>
      <c r="AA12" s="19">
        <v>0</v>
      </c>
      <c r="AB12" s="19">
        <v>3.2731234401988302E-2</v>
      </c>
      <c r="AC12" s="19">
        <v>2.2975850639427399E-2</v>
      </c>
      <c r="AD12" s="19">
        <v>1.79189669640687E-3</v>
      </c>
      <c r="AE12" s="19">
        <v>0</v>
      </c>
      <c r="AF12" s="19">
        <v>0</v>
      </c>
      <c r="AG12" s="19">
        <v>0</v>
      </c>
      <c r="AH12" s="19">
        <v>1.3298396735512899E-2</v>
      </c>
      <c r="AI12" s="19">
        <v>8.8295453537230607E-3</v>
      </c>
      <c r="AJ12" s="19"/>
      <c r="AK12" s="19">
        <v>1.9293158769340499E-2</v>
      </c>
      <c r="AL12" s="19">
        <v>2.25269475593361E-4</v>
      </c>
      <c r="AM12" s="19">
        <v>1.54736595563712E-3</v>
      </c>
      <c r="AN12" s="19">
        <v>2.0038086054140501E-2</v>
      </c>
      <c r="AO12" s="19">
        <v>0</v>
      </c>
      <c r="AP12" s="19">
        <v>6.8065861795874497E-2</v>
      </c>
      <c r="AQ12" s="19">
        <v>6.8160568547147294E-5</v>
      </c>
      <c r="AR12" s="19"/>
      <c r="AS12" s="19">
        <v>1.14144052229752E-2</v>
      </c>
      <c r="AT12" s="19">
        <v>1.76224678555831E-2</v>
      </c>
      <c r="AU12" s="19"/>
      <c r="AV12" s="19">
        <v>0</v>
      </c>
      <c r="AW12" s="19">
        <v>3.37285094041959E-4</v>
      </c>
      <c r="AX12" s="19">
        <v>1.01849756770659E-3</v>
      </c>
      <c r="AY12" s="19"/>
      <c r="AZ12" s="19">
        <v>0</v>
      </c>
      <c r="BA12" s="19">
        <v>1.6695280827622699E-2</v>
      </c>
      <c r="BB12" s="19"/>
      <c r="BC12" s="19">
        <v>1.9444202824540902E-2</v>
      </c>
      <c r="BD12" s="19">
        <v>1.37765867705219E-2</v>
      </c>
      <c r="BE12" s="19"/>
      <c r="BF12" s="19">
        <v>1.5946573257539301E-2</v>
      </c>
      <c r="BG12" s="19">
        <v>1.3701297689792599E-2</v>
      </c>
      <c r="BH12" s="19"/>
      <c r="BI12" s="19">
        <v>6.9879456507002298E-4</v>
      </c>
      <c r="BJ12" s="19">
        <v>1.9502239522929201E-2</v>
      </c>
      <c r="BK12" s="19"/>
      <c r="BL12" s="19">
        <v>2.8237170519564401E-2</v>
      </c>
      <c r="BM12" s="19">
        <v>3.4816141428453299E-4</v>
      </c>
      <c r="BN12" s="19">
        <v>4.6858349197139199E-5</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195</v>
      </c>
      <c r="C9" s="17">
        <v>0.116013168228917</v>
      </c>
      <c r="D9" s="17">
        <v>0.13265039177622201</v>
      </c>
      <c r="E9" s="17">
        <v>0.110992785225941</v>
      </c>
      <c r="F9" s="17">
        <v>6.2341473973042898E-2</v>
      </c>
      <c r="G9" s="17">
        <v>1.1349828821671799E-2</v>
      </c>
      <c r="H9" s="17">
        <v>4.8755941639698503E-3</v>
      </c>
      <c r="I9" s="17">
        <v>0.19648005429718901</v>
      </c>
      <c r="J9" s="17">
        <v>4.90181861275681E-2</v>
      </c>
      <c r="K9" s="17">
        <v>8.8401273744799004E-4</v>
      </c>
      <c r="L9" s="17">
        <v>0.123743383893645</v>
      </c>
      <c r="M9" s="17">
        <v>0.14885111001248699</v>
      </c>
      <c r="N9" s="17">
        <v>5.7046929134260897E-2</v>
      </c>
      <c r="O9" s="17">
        <v>0.49850643047342502</v>
      </c>
      <c r="P9" s="17">
        <v>5.6357529063708098E-2</v>
      </c>
      <c r="Q9" s="17">
        <v>0.106322361980993</v>
      </c>
      <c r="R9" s="17">
        <v>0.21931230850384401</v>
      </c>
      <c r="S9" s="17">
        <v>0.149559685139489</v>
      </c>
      <c r="T9" s="17"/>
      <c r="U9" s="17">
        <v>0.101152919836584</v>
      </c>
      <c r="V9" s="17">
        <v>0.17318651516030101</v>
      </c>
      <c r="W9" s="17">
        <v>0.26373820535937098</v>
      </c>
      <c r="X9" s="17">
        <v>0.368070735630178</v>
      </c>
      <c r="Y9" s="17"/>
      <c r="Z9" s="17">
        <v>9.2667039849278807E-2</v>
      </c>
      <c r="AA9" s="17">
        <v>0.16730189453300501</v>
      </c>
      <c r="AB9" s="17">
        <v>0.20945517354499399</v>
      </c>
      <c r="AC9" s="17">
        <v>0.10092491165034401</v>
      </c>
      <c r="AD9" s="17">
        <v>7.1747088864224401E-2</v>
      </c>
      <c r="AE9" s="17">
        <v>0.117062429124267</v>
      </c>
      <c r="AF9" s="17">
        <v>7.6798353253865595E-2</v>
      </c>
      <c r="AG9" s="17">
        <v>5.7140756984763098E-2</v>
      </c>
      <c r="AH9" s="17">
        <v>0.37031419145115702</v>
      </c>
      <c r="AI9" s="17">
        <v>0.28371283997658803</v>
      </c>
      <c r="AJ9" s="17"/>
      <c r="AK9" s="17">
        <v>0.11556000697999801</v>
      </c>
      <c r="AL9" s="17">
        <v>0.18946900339207801</v>
      </c>
      <c r="AM9" s="17">
        <v>8.0626190242179097E-2</v>
      </c>
      <c r="AN9" s="17">
        <v>5.57567461967323E-2</v>
      </c>
      <c r="AO9" s="17">
        <v>0.235129664898933</v>
      </c>
      <c r="AP9" s="17">
        <v>0.138841407799284</v>
      </c>
      <c r="AQ9" s="17">
        <v>0.18963142207810499</v>
      </c>
      <c r="AR9" s="17"/>
      <c r="AS9" s="17">
        <v>0.27010685046663302</v>
      </c>
      <c r="AT9" s="17">
        <v>5.8618107118152699E-2</v>
      </c>
      <c r="AU9" s="17"/>
      <c r="AV9" s="17">
        <v>0.29059599871502501</v>
      </c>
      <c r="AW9" s="17">
        <v>0.439159372877995</v>
      </c>
      <c r="AX9" s="17">
        <v>0.16439928341514001</v>
      </c>
      <c r="AY9" s="17"/>
      <c r="AZ9" s="17">
        <v>0.47117768467946203</v>
      </c>
      <c r="BA9" s="17">
        <v>9.9130520555450102E-2</v>
      </c>
      <c r="BB9" s="17"/>
      <c r="BC9" s="17">
        <v>0.118493568553674</v>
      </c>
      <c r="BD9" s="17">
        <v>0.114484472805609</v>
      </c>
      <c r="BE9" s="17"/>
      <c r="BF9" s="17">
        <v>0.115011649181086</v>
      </c>
      <c r="BG9" s="17">
        <v>0.368070735630178</v>
      </c>
      <c r="BH9" s="17"/>
      <c r="BI9" s="17">
        <v>0.27842376611459402</v>
      </c>
      <c r="BJ9" s="17">
        <v>7.8023461309981598E-2</v>
      </c>
      <c r="BK9" s="17"/>
      <c r="BL9" s="17">
        <v>3.2326667799660598E-2</v>
      </c>
      <c r="BM9" s="17">
        <v>0.116334861394115</v>
      </c>
      <c r="BN9" s="17">
        <v>0.29404615140643398</v>
      </c>
      <c r="BO9" s="17">
        <v>0.85130880478937998</v>
      </c>
    </row>
    <row r="10" spans="2:67" ht="43.5" x14ac:dyDescent="0.35">
      <c r="B10" s="18" t="s">
        <v>196</v>
      </c>
      <c r="C10" s="17">
        <v>0.21221272391759299</v>
      </c>
      <c r="D10" s="17">
        <v>0.179360779398271</v>
      </c>
      <c r="E10" s="17">
        <v>0.23032910880576499</v>
      </c>
      <c r="F10" s="17">
        <v>0.20059642878866801</v>
      </c>
      <c r="G10" s="17">
        <v>0.29137476939734702</v>
      </c>
      <c r="H10" s="17">
        <v>0.35690922518888402</v>
      </c>
      <c r="I10" s="17">
        <v>0.19243859409140199</v>
      </c>
      <c r="J10" s="17">
        <v>0.108466264626708</v>
      </c>
      <c r="K10" s="17">
        <v>2.6520382123439699E-3</v>
      </c>
      <c r="L10" s="17">
        <v>0.26076440237524001</v>
      </c>
      <c r="M10" s="17">
        <v>0.17148050153031899</v>
      </c>
      <c r="N10" s="17">
        <v>0.38321778613797802</v>
      </c>
      <c r="O10" s="17">
        <v>0.49850643047342502</v>
      </c>
      <c r="P10" s="17">
        <v>0.23364266698876399</v>
      </c>
      <c r="Q10" s="17">
        <v>0.45751784687056002</v>
      </c>
      <c r="R10" s="17">
        <v>9.1594615125851903E-2</v>
      </c>
      <c r="S10" s="17">
        <v>0.31702408720887298</v>
      </c>
      <c r="T10" s="17"/>
      <c r="U10" s="17">
        <v>0.19222295611901599</v>
      </c>
      <c r="V10" s="17">
        <v>0.28897627381403002</v>
      </c>
      <c r="W10" s="17">
        <v>0.42278924013407398</v>
      </c>
      <c r="X10" s="17">
        <v>0.491283773371753</v>
      </c>
      <c r="Y10" s="17"/>
      <c r="Z10" s="17">
        <v>0.19444188032078399</v>
      </c>
      <c r="AA10" s="17">
        <v>0.146113652098775</v>
      </c>
      <c r="AB10" s="17">
        <v>0.144027665512864</v>
      </c>
      <c r="AC10" s="17">
        <v>0.296966005246038</v>
      </c>
      <c r="AD10" s="17">
        <v>0.37162183842298402</v>
      </c>
      <c r="AE10" s="17">
        <v>0.32425727340440802</v>
      </c>
      <c r="AF10" s="17">
        <v>0.39880168342941502</v>
      </c>
      <c r="AG10" s="17">
        <v>0.45363458510041199</v>
      </c>
      <c r="AH10" s="17">
        <v>0.52055075499946502</v>
      </c>
      <c r="AI10" s="17">
        <v>0.48074909126847798</v>
      </c>
      <c r="AJ10" s="17"/>
      <c r="AK10" s="17">
        <v>0.117714076467477</v>
      </c>
      <c r="AL10" s="17">
        <v>0.36817849109480999</v>
      </c>
      <c r="AM10" s="17">
        <v>0.26816480639815499</v>
      </c>
      <c r="AN10" s="17">
        <v>0.19235702901269799</v>
      </c>
      <c r="AO10" s="17">
        <v>0.222564185333989</v>
      </c>
      <c r="AP10" s="17">
        <v>0.29770892605160698</v>
      </c>
      <c r="AQ10" s="17">
        <v>0.25839210285577402</v>
      </c>
      <c r="AR10" s="17"/>
      <c r="AS10" s="17">
        <v>0.26944707194977802</v>
      </c>
      <c r="AT10" s="17">
        <v>0.190894725312859</v>
      </c>
      <c r="AU10" s="17"/>
      <c r="AV10" s="17">
        <v>0.337018541975596</v>
      </c>
      <c r="AW10" s="17">
        <v>0.24162999468271601</v>
      </c>
      <c r="AX10" s="17">
        <v>0.26386381703577699</v>
      </c>
      <c r="AY10" s="17"/>
      <c r="AZ10" s="17">
        <v>0.302980120841981</v>
      </c>
      <c r="BA10" s="17">
        <v>0.207898120651967</v>
      </c>
      <c r="BB10" s="17"/>
      <c r="BC10" s="17">
        <v>0.22829251019965399</v>
      </c>
      <c r="BD10" s="17">
        <v>0.20230259148783999</v>
      </c>
      <c r="BE10" s="17"/>
      <c r="BF10" s="17">
        <v>0.21110387019577101</v>
      </c>
      <c r="BG10" s="17">
        <v>0.491283773371753</v>
      </c>
      <c r="BH10" s="17"/>
      <c r="BI10" s="17">
        <v>0.29922739218712802</v>
      </c>
      <c r="BJ10" s="17">
        <v>0.19185899215228699</v>
      </c>
      <c r="BK10" s="17"/>
      <c r="BL10" s="17">
        <v>0.112084793161404</v>
      </c>
      <c r="BM10" s="17">
        <v>0.28610654946714797</v>
      </c>
      <c r="BN10" s="17">
        <v>0.36195320516263901</v>
      </c>
      <c r="BO10" s="17">
        <v>0.14349314287394099</v>
      </c>
    </row>
    <row r="11" spans="2:67" x14ac:dyDescent="0.35">
      <c r="B11" s="18" t="s">
        <v>197</v>
      </c>
      <c r="C11" s="17">
        <v>0.60041222430312102</v>
      </c>
      <c r="D11" s="17">
        <v>0.62461685693747104</v>
      </c>
      <c r="E11" s="17">
        <v>0.59013636271917702</v>
      </c>
      <c r="F11" s="17">
        <v>0.67886826254724997</v>
      </c>
      <c r="G11" s="17">
        <v>0.55363560417039104</v>
      </c>
      <c r="H11" s="17">
        <v>0.638215180647146</v>
      </c>
      <c r="I11" s="17">
        <v>0.61046020707639703</v>
      </c>
      <c r="J11" s="17">
        <v>0.792234670031848</v>
      </c>
      <c r="K11" s="17">
        <v>0.99646394905020796</v>
      </c>
      <c r="L11" s="17">
        <v>0.55100484062631205</v>
      </c>
      <c r="M11" s="17">
        <v>0.58799222561266995</v>
      </c>
      <c r="N11" s="17">
        <v>0.462901601860642</v>
      </c>
      <c r="O11" s="17">
        <v>2.9871390531505202E-3</v>
      </c>
      <c r="P11" s="17">
        <v>0.58657979302621699</v>
      </c>
      <c r="Q11" s="17">
        <v>0.33683012469844198</v>
      </c>
      <c r="R11" s="17">
        <v>0.60266695706592499</v>
      </c>
      <c r="S11" s="17">
        <v>0.53341622765163799</v>
      </c>
      <c r="T11" s="17"/>
      <c r="U11" s="17">
        <v>0.64312755791450604</v>
      </c>
      <c r="V11" s="17">
        <v>0.41407920309878998</v>
      </c>
      <c r="W11" s="17">
        <v>0.27919851337125601</v>
      </c>
      <c r="X11" s="17">
        <v>9.8960237244944099E-2</v>
      </c>
      <c r="Y11" s="17"/>
      <c r="Z11" s="17">
        <v>0.64544010639886995</v>
      </c>
      <c r="AA11" s="17">
        <v>0.68658445336822005</v>
      </c>
      <c r="AB11" s="17">
        <v>0.57518556143881205</v>
      </c>
      <c r="AC11" s="17">
        <v>0.570295752705401</v>
      </c>
      <c r="AD11" s="17">
        <v>0.50908680640092396</v>
      </c>
      <c r="AE11" s="17">
        <v>0.46773466696812799</v>
      </c>
      <c r="AF11" s="17">
        <v>0.49314429915484898</v>
      </c>
      <c r="AG11" s="17">
        <v>0.489224657914825</v>
      </c>
      <c r="AH11" s="17">
        <v>7.3878261625412306E-2</v>
      </c>
      <c r="AI11" s="17">
        <v>0.185218238663934</v>
      </c>
      <c r="AJ11" s="17"/>
      <c r="AK11" s="17">
        <v>0.66807775051174401</v>
      </c>
      <c r="AL11" s="17">
        <v>0.40780186394989498</v>
      </c>
      <c r="AM11" s="17">
        <v>0.63492255897813299</v>
      </c>
      <c r="AN11" s="17">
        <v>0.69388866492365198</v>
      </c>
      <c r="AO11" s="17">
        <v>0.41506396036836601</v>
      </c>
      <c r="AP11" s="17">
        <v>0.49655295696783303</v>
      </c>
      <c r="AQ11" s="17">
        <v>0.49722226396180003</v>
      </c>
      <c r="AR11" s="17"/>
      <c r="AS11" s="17">
        <v>0.41141193396132703</v>
      </c>
      <c r="AT11" s="17">
        <v>0.67080890154901196</v>
      </c>
      <c r="AU11" s="17"/>
      <c r="AV11" s="17">
        <v>0.36125058783641301</v>
      </c>
      <c r="AW11" s="17">
        <v>0.31911510616539901</v>
      </c>
      <c r="AX11" s="17">
        <v>0.51996925428248697</v>
      </c>
      <c r="AY11" s="17"/>
      <c r="AZ11" s="17">
        <v>0.225842194478557</v>
      </c>
      <c r="BA11" s="17">
        <v>0.61821730772126804</v>
      </c>
      <c r="BB11" s="17"/>
      <c r="BC11" s="17">
        <v>0.56922560398816702</v>
      </c>
      <c r="BD11" s="17">
        <v>0.61963284900149895</v>
      </c>
      <c r="BE11" s="17"/>
      <c r="BF11" s="17">
        <v>0.60240468071610997</v>
      </c>
      <c r="BG11" s="17">
        <v>9.8960237244944099E-2</v>
      </c>
      <c r="BH11" s="17"/>
      <c r="BI11" s="17">
        <v>0.32897482229762598</v>
      </c>
      <c r="BJ11" s="17">
        <v>0.66390455474995902</v>
      </c>
      <c r="BK11" s="17"/>
      <c r="BL11" s="17">
        <v>0.77669487180048902</v>
      </c>
      <c r="BM11" s="17">
        <v>0.52100639717118902</v>
      </c>
      <c r="BN11" s="17">
        <v>0.32232777502937898</v>
      </c>
      <c r="BO11" s="17">
        <v>5.1980523366794498E-3</v>
      </c>
    </row>
    <row r="12" spans="2:67" x14ac:dyDescent="0.35">
      <c r="B12" s="18" t="s">
        <v>83</v>
      </c>
      <c r="C12" s="19">
        <v>7.1361883550369307E-2</v>
      </c>
      <c r="D12" s="19">
        <v>6.3371971888036394E-2</v>
      </c>
      <c r="E12" s="19">
        <v>6.8541743249117701E-2</v>
      </c>
      <c r="F12" s="19">
        <v>5.8193834691038698E-2</v>
      </c>
      <c r="G12" s="19">
        <v>0.14363979761059001</v>
      </c>
      <c r="H12" s="19">
        <v>0</v>
      </c>
      <c r="I12" s="19">
        <v>6.2114453501250599E-4</v>
      </c>
      <c r="J12" s="19">
        <v>5.0280879213875702E-2</v>
      </c>
      <c r="K12" s="19">
        <v>0</v>
      </c>
      <c r="L12" s="19">
        <v>6.4487373104802403E-2</v>
      </c>
      <c r="M12" s="19">
        <v>9.1676162844523901E-2</v>
      </c>
      <c r="N12" s="19">
        <v>9.6833682867119103E-2</v>
      </c>
      <c r="O12" s="19">
        <v>0</v>
      </c>
      <c r="P12" s="19">
        <v>0.123420010921311</v>
      </c>
      <c r="Q12" s="19">
        <v>9.9329666450004794E-2</v>
      </c>
      <c r="R12" s="19">
        <v>8.6426119304378796E-2</v>
      </c>
      <c r="S12" s="19">
        <v>0</v>
      </c>
      <c r="T12" s="19"/>
      <c r="U12" s="19">
        <v>6.3496566129893794E-2</v>
      </c>
      <c r="V12" s="19">
        <v>0.12375800792687899</v>
      </c>
      <c r="W12" s="19">
        <v>3.4274041135298403E-2</v>
      </c>
      <c r="X12" s="19">
        <v>4.1685253753124402E-2</v>
      </c>
      <c r="Y12" s="19"/>
      <c r="Z12" s="19">
        <v>6.7450973431066805E-2</v>
      </c>
      <c r="AA12" s="19">
        <v>0</v>
      </c>
      <c r="AB12" s="19">
        <v>7.1331599503329998E-2</v>
      </c>
      <c r="AC12" s="19">
        <v>3.1813330398216599E-2</v>
      </c>
      <c r="AD12" s="19">
        <v>4.7544266311867499E-2</v>
      </c>
      <c r="AE12" s="19">
        <v>9.0945630503196803E-2</v>
      </c>
      <c r="AF12" s="19">
        <v>3.1255664161870603E-2</v>
      </c>
      <c r="AG12" s="19">
        <v>0</v>
      </c>
      <c r="AH12" s="19">
        <v>3.5256791923965997E-2</v>
      </c>
      <c r="AI12" s="19">
        <v>5.03198300910003E-2</v>
      </c>
      <c r="AJ12" s="19"/>
      <c r="AK12" s="19">
        <v>9.8648166040780402E-2</v>
      </c>
      <c r="AL12" s="19">
        <v>3.4550641563217299E-2</v>
      </c>
      <c r="AM12" s="19">
        <v>1.6286444381533399E-2</v>
      </c>
      <c r="AN12" s="19">
        <v>5.7997559866917701E-2</v>
      </c>
      <c r="AO12" s="19">
        <v>0.12724218939871201</v>
      </c>
      <c r="AP12" s="19">
        <v>6.6896709181275493E-2</v>
      </c>
      <c r="AQ12" s="19">
        <v>5.4754211104321097E-2</v>
      </c>
      <c r="AR12" s="19"/>
      <c r="AS12" s="19">
        <v>4.90341436222618E-2</v>
      </c>
      <c r="AT12" s="19">
        <v>7.9678266019976601E-2</v>
      </c>
      <c r="AU12" s="19"/>
      <c r="AV12" s="19">
        <v>1.11348714729667E-2</v>
      </c>
      <c r="AW12" s="19">
        <v>9.5526273889566497E-5</v>
      </c>
      <c r="AX12" s="19">
        <v>5.1767645266595899E-2</v>
      </c>
      <c r="AY12" s="19"/>
      <c r="AZ12" s="19">
        <v>0</v>
      </c>
      <c r="BA12" s="19">
        <v>7.4754051071314803E-2</v>
      </c>
      <c r="BB12" s="19"/>
      <c r="BC12" s="19">
        <v>8.3988317258505196E-2</v>
      </c>
      <c r="BD12" s="19">
        <v>6.35800867050514E-2</v>
      </c>
      <c r="BE12" s="19"/>
      <c r="BF12" s="19">
        <v>7.1479799907032501E-2</v>
      </c>
      <c r="BG12" s="19">
        <v>4.1685253753124402E-2</v>
      </c>
      <c r="BH12" s="19"/>
      <c r="BI12" s="19">
        <v>9.3374019400651501E-2</v>
      </c>
      <c r="BJ12" s="19">
        <v>6.6212991787772402E-2</v>
      </c>
      <c r="BK12" s="19"/>
      <c r="BL12" s="19">
        <v>7.8893667238446402E-2</v>
      </c>
      <c r="BM12" s="19">
        <v>7.6552191967548797E-2</v>
      </c>
      <c r="BN12" s="19">
        <v>2.16728684015473E-2</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195</v>
      </c>
      <c r="C9" s="17">
        <v>0.17607841277813799</v>
      </c>
      <c r="D9" s="17">
        <v>0.25567691233366202</v>
      </c>
      <c r="E9" s="17">
        <v>0.14330849608718399</v>
      </c>
      <c r="F9" s="17">
        <v>0.169961857490778</v>
      </c>
      <c r="G9" s="17">
        <v>0.18561019841024001</v>
      </c>
      <c r="H9" s="17">
        <v>0.319107590323573</v>
      </c>
      <c r="I9" s="17">
        <v>4.9707645713824702E-2</v>
      </c>
      <c r="J9" s="17">
        <v>0.18935981375817601</v>
      </c>
      <c r="K9" s="17">
        <v>2.74158394595201E-2</v>
      </c>
      <c r="L9" s="17">
        <v>3.5976214696120598E-2</v>
      </c>
      <c r="M9" s="17">
        <v>0.218033169544187</v>
      </c>
      <c r="N9" s="17">
        <v>9.0726177770663996E-2</v>
      </c>
      <c r="O9" s="17">
        <v>3.2871420276563201E-2</v>
      </c>
      <c r="P9" s="17">
        <v>0.188896997223925</v>
      </c>
      <c r="Q9" s="17">
        <v>0.30498169488100302</v>
      </c>
      <c r="R9" s="17">
        <v>0.37036082104343199</v>
      </c>
      <c r="S9" s="17">
        <v>8.6281743591037893E-2</v>
      </c>
      <c r="T9" s="17"/>
      <c r="U9" s="17">
        <v>0.153630138452134</v>
      </c>
      <c r="V9" s="17">
        <v>0.25720896939392701</v>
      </c>
      <c r="W9" s="17">
        <v>0.43492236902965298</v>
      </c>
      <c r="X9" s="17">
        <v>0.54916043129890602</v>
      </c>
      <c r="Y9" s="17"/>
      <c r="Z9" s="17">
        <v>0.138116831714407</v>
      </c>
      <c r="AA9" s="17">
        <v>0.12839761446577799</v>
      </c>
      <c r="AB9" s="17">
        <v>0.25961478915797498</v>
      </c>
      <c r="AC9" s="17">
        <v>0.27507489479057201</v>
      </c>
      <c r="AD9" s="17">
        <v>0.17811632602359401</v>
      </c>
      <c r="AE9" s="17">
        <v>0.25203458494875097</v>
      </c>
      <c r="AF9" s="17">
        <v>0.57476240184520999</v>
      </c>
      <c r="AG9" s="17">
        <v>0.353254710859157</v>
      </c>
      <c r="AH9" s="17">
        <v>0.37375129994668499</v>
      </c>
      <c r="AI9" s="17">
        <v>0.51404295878480499</v>
      </c>
      <c r="AJ9" s="17"/>
      <c r="AK9" s="17">
        <v>0.169005974543737</v>
      </c>
      <c r="AL9" s="17">
        <v>0.155726235660155</v>
      </c>
      <c r="AM9" s="17">
        <v>0.21272393293189701</v>
      </c>
      <c r="AN9" s="17">
        <v>0.18013237832273701</v>
      </c>
      <c r="AO9" s="17">
        <v>0.294461831600211</v>
      </c>
      <c r="AP9" s="17">
        <v>0.17049346771215099</v>
      </c>
      <c r="AQ9" s="17">
        <v>0.139420766077265</v>
      </c>
      <c r="AR9" s="17"/>
      <c r="AS9" s="17">
        <v>0.257712737672602</v>
      </c>
      <c r="AT9" s="17">
        <v>0.14567218847346</v>
      </c>
      <c r="AU9" s="17"/>
      <c r="AV9" s="17">
        <v>0.26338512695039001</v>
      </c>
      <c r="AW9" s="17">
        <v>0.41672969310189101</v>
      </c>
      <c r="AX9" s="17">
        <v>0.170205619979237</v>
      </c>
      <c r="AY9" s="17"/>
      <c r="AZ9" s="17">
        <v>0.51086321301272697</v>
      </c>
      <c r="BA9" s="17">
        <v>0.160164509313686</v>
      </c>
      <c r="BB9" s="17"/>
      <c r="BC9" s="17">
        <v>0.19394107856187801</v>
      </c>
      <c r="BD9" s="17">
        <v>0.16506947395519</v>
      </c>
      <c r="BE9" s="17"/>
      <c r="BF9" s="17">
        <v>0.17459601829260901</v>
      </c>
      <c r="BG9" s="17">
        <v>0.54916043129890602</v>
      </c>
      <c r="BH9" s="17"/>
      <c r="BI9" s="17">
        <v>0.32609843417932999</v>
      </c>
      <c r="BJ9" s="17">
        <v>0.140987004217377</v>
      </c>
      <c r="BK9" s="17"/>
      <c r="BL9" s="17">
        <v>7.3187641124163802E-2</v>
      </c>
      <c r="BM9" s="17">
        <v>0.225012124473984</v>
      </c>
      <c r="BN9" s="17">
        <v>0.32383345047733197</v>
      </c>
      <c r="BO9" s="17">
        <v>0.66067984736781504</v>
      </c>
    </row>
    <row r="10" spans="2:67" ht="43.5" x14ac:dyDescent="0.35">
      <c r="B10" s="18" t="s">
        <v>196</v>
      </c>
      <c r="C10" s="17">
        <v>0.20651620830853101</v>
      </c>
      <c r="D10" s="17">
        <v>0.13187871029706799</v>
      </c>
      <c r="E10" s="17">
        <v>0.150975634954788</v>
      </c>
      <c r="F10" s="17">
        <v>0.36184153359045801</v>
      </c>
      <c r="G10" s="17">
        <v>0.32783107633187297</v>
      </c>
      <c r="H10" s="17">
        <v>0.35690922518888402</v>
      </c>
      <c r="I10" s="17">
        <v>0.64708298085087101</v>
      </c>
      <c r="J10" s="17">
        <v>0.15477415458848401</v>
      </c>
      <c r="K10" s="17">
        <v>0.118369288243952</v>
      </c>
      <c r="L10" s="17">
        <v>0.34550788730684301</v>
      </c>
      <c r="M10" s="17">
        <v>9.1820621098771801E-2</v>
      </c>
      <c r="N10" s="17">
        <v>0.25061123874916802</v>
      </c>
      <c r="O10" s="17">
        <v>3.9828520708673496E-3</v>
      </c>
      <c r="P10" s="17">
        <v>0.42101855997934201</v>
      </c>
      <c r="Q10" s="17">
        <v>0.165493596884872</v>
      </c>
      <c r="R10" s="17">
        <v>0.11286390779546999</v>
      </c>
      <c r="S10" s="17">
        <v>0.46086685869252397</v>
      </c>
      <c r="T10" s="17"/>
      <c r="U10" s="17">
        <v>0.15243277947530001</v>
      </c>
      <c r="V10" s="17">
        <v>0.485805801777561</v>
      </c>
      <c r="W10" s="17">
        <v>0.42345161729458097</v>
      </c>
      <c r="X10" s="17">
        <v>0.32347293006884298</v>
      </c>
      <c r="Y10" s="17"/>
      <c r="Z10" s="17">
        <v>7.9118036041149004E-2</v>
      </c>
      <c r="AA10" s="17">
        <v>0.23681391553783601</v>
      </c>
      <c r="AB10" s="17">
        <v>0.35674396333890301</v>
      </c>
      <c r="AC10" s="17">
        <v>0.257504390613086</v>
      </c>
      <c r="AD10" s="17">
        <v>0.57953308397348602</v>
      </c>
      <c r="AE10" s="17">
        <v>0.36351703218839598</v>
      </c>
      <c r="AF10" s="17">
        <v>0.199921727468128</v>
      </c>
      <c r="AG10" s="17">
        <v>0.38979090847776199</v>
      </c>
      <c r="AH10" s="17">
        <v>0.54879511605487696</v>
      </c>
      <c r="AI10" s="17">
        <v>0.34602970917034598</v>
      </c>
      <c r="AJ10" s="17"/>
      <c r="AK10" s="17">
        <v>0.204482605052977</v>
      </c>
      <c r="AL10" s="17">
        <v>0.23763049023919</v>
      </c>
      <c r="AM10" s="17">
        <v>0.232344664749351</v>
      </c>
      <c r="AN10" s="17">
        <v>0.19194340079960001</v>
      </c>
      <c r="AO10" s="17">
        <v>0.18925972830009399</v>
      </c>
      <c r="AP10" s="17">
        <v>0.30008689579241199</v>
      </c>
      <c r="AQ10" s="17">
        <v>0.223790488172983</v>
      </c>
      <c r="AR10" s="17"/>
      <c r="AS10" s="17">
        <v>0.28642919863087102</v>
      </c>
      <c r="AT10" s="17">
        <v>0.176751127115787</v>
      </c>
      <c r="AU10" s="17"/>
      <c r="AV10" s="17">
        <v>0.42446368483598201</v>
      </c>
      <c r="AW10" s="17">
        <v>0.17535442638559401</v>
      </c>
      <c r="AX10" s="17">
        <v>0.27683200598622099</v>
      </c>
      <c r="AY10" s="17"/>
      <c r="AZ10" s="17">
        <v>0.29735181909547698</v>
      </c>
      <c r="BA10" s="17">
        <v>0.20219836251569701</v>
      </c>
      <c r="BB10" s="17"/>
      <c r="BC10" s="17">
        <v>0.175851724683216</v>
      </c>
      <c r="BD10" s="17">
        <v>0.225415034964947</v>
      </c>
      <c r="BE10" s="17"/>
      <c r="BF10" s="17">
        <v>0.206051495481924</v>
      </c>
      <c r="BG10" s="17">
        <v>0.32347293006884298</v>
      </c>
      <c r="BH10" s="17"/>
      <c r="BI10" s="17">
        <v>0.249791085341529</v>
      </c>
      <c r="BJ10" s="17">
        <v>0.196393716815742</v>
      </c>
      <c r="BK10" s="17"/>
      <c r="BL10" s="17">
        <v>0.125641484967531</v>
      </c>
      <c r="BM10" s="17">
        <v>0.25684564154533901</v>
      </c>
      <c r="BN10" s="17">
        <v>0.32262760215997099</v>
      </c>
      <c r="BO10" s="17">
        <v>0.337686816292461</v>
      </c>
    </row>
    <row r="11" spans="2:67" x14ac:dyDescent="0.35">
      <c r="B11" s="18" t="s">
        <v>197</v>
      </c>
      <c r="C11" s="17">
        <v>0.57204505301837105</v>
      </c>
      <c r="D11" s="17">
        <v>0.54565335108944601</v>
      </c>
      <c r="E11" s="17">
        <v>0.68135139607881701</v>
      </c>
      <c r="F11" s="17">
        <v>0.410122973103759</v>
      </c>
      <c r="G11" s="17">
        <v>0.373539499625274</v>
      </c>
      <c r="H11" s="17">
        <v>0.32398318448754299</v>
      </c>
      <c r="I11" s="17">
        <v>0.30320937343530502</v>
      </c>
      <c r="J11" s="17">
        <v>0.64506546535865605</v>
      </c>
      <c r="K11" s="17">
        <v>0.85421487229652804</v>
      </c>
      <c r="L11" s="17">
        <v>0.52528061053387698</v>
      </c>
      <c r="M11" s="17">
        <v>0.60690166363235998</v>
      </c>
      <c r="N11" s="17">
        <v>0.65855227522322102</v>
      </c>
      <c r="O11" s="17">
        <v>0.96314572765256901</v>
      </c>
      <c r="P11" s="17">
        <v>0.39008444279673299</v>
      </c>
      <c r="Q11" s="17">
        <v>0.52952470823412501</v>
      </c>
      <c r="R11" s="17">
        <v>0.516775271161099</v>
      </c>
      <c r="S11" s="17">
        <v>0.448370141146893</v>
      </c>
      <c r="T11" s="17"/>
      <c r="U11" s="17">
        <v>0.64304793520825898</v>
      </c>
      <c r="V11" s="17">
        <v>0.23944538648147901</v>
      </c>
      <c r="W11" s="17">
        <v>0.118733916403618</v>
      </c>
      <c r="X11" s="17">
        <v>0.118668294119704</v>
      </c>
      <c r="Y11" s="17"/>
      <c r="Z11" s="17">
        <v>0.72729486910984698</v>
      </c>
      <c r="AA11" s="17">
        <v>0.60365423173414801</v>
      </c>
      <c r="AB11" s="17">
        <v>0.35091001310113301</v>
      </c>
      <c r="AC11" s="17">
        <v>0.46742071459634199</v>
      </c>
      <c r="AD11" s="17">
        <v>0.240558693306513</v>
      </c>
      <c r="AE11" s="17">
        <v>0.26876717464573502</v>
      </c>
      <c r="AF11" s="17">
        <v>0.22531587068666101</v>
      </c>
      <c r="AG11" s="17">
        <v>0.25695438066308102</v>
      </c>
      <c r="AH11" s="17">
        <v>5.1095823487921001E-2</v>
      </c>
      <c r="AI11" s="17">
        <v>0.107894005541336</v>
      </c>
      <c r="AJ11" s="17"/>
      <c r="AK11" s="17">
        <v>0.55216020685574296</v>
      </c>
      <c r="AL11" s="17">
        <v>0.606537006178687</v>
      </c>
      <c r="AM11" s="17">
        <v>0.55338403636311495</v>
      </c>
      <c r="AN11" s="17">
        <v>0.60761696674127597</v>
      </c>
      <c r="AO11" s="17">
        <v>0.47766951953696701</v>
      </c>
      <c r="AP11" s="17">
        <v>0.43849521673102898</v>
      </c>
      <c r="AQ11" s="17">
        <v>0.56651992439916399</v>
      </c>
      <c r="AR11" s="17"/>
      <c r="AS11" s="17">
        <v>0.40472937678023202</v>
      </c>
      <c r="AT11" s="17">
        <v>0.63436489198271295</v>
      </c>
      <c r="AU11" s="17"/>
      <c r="AV11" s="17">
        <v>0.27493454192329803</v>
      </c>
      <c r="AW11" s="17">
        <v>0.32424069137281503</v>
      </c>
      <c r="AX11" s="17">
        <v>0.53624764878697295</v>
      </c>
      <c r="AY11" s="17"/>
      <c r="AZ11" s="17">
        <v>0.191784967891796</v>
      </c>
      <c r="BA11" s="17">
        <v>0.59012061165140395</v>
      </c>
      <c r="BB11" s="17"/>
      <c r="BC11" s="17">
        <v>0.57518481068396399</v>
      </c>
      <c r="BD11" s="17">
        <v>0.57010998909914101</v>
      </c>
      <c r="BE11" s="17"/>
      <c r="BF11" s="17">
        <v>0.57384648855772902</v>
      </c>
      <c r="BG11" s="17">
        <v>0.118668294119704</v>
      </c>
      <c r="BH11" s="17"/>
      <c r="BI11" s="17">
        <v>0.38204744351537401</v>
      </c>
      <c r="BJ11" s="17">
        <v>0.61648767926495396</v>
      </c>
      <c r="BK11" s="17"/>
      <c r="BL11" s="17">
        <v>0.75547997790325805</v>
      </c>
      <c r="BM11" s="17">
        <v>0.47811766281854701</v>
      </c>
      <c r="BN11" s="17">
        <v>0.30696431965392501</v>
      </c>
      <c r="BO11" s="17">
        <v>1.6333363397239E-3</v>
      </c>
    </row>
    <row r="12" spans="2:67" x14ac:dyDescent="0.35">
      <c r="B12" s="18" t="s">
        <v>83</v>
      </c>
      <c r="C12" s="19">
        <v>4.5360325894959502E-2</v>
      </c>
      <c r="D12" s="19">
        <v>6.6791026279823196E-2</v>
      </c>
      <c r="E12" s="19">
        <v>2.4364472879210699E-2</v>
      </c>
      <c r="F12" s="19">
        <v>5.8073635815005603E-2</v>
      </c>
      <c r="G12" s="19">
        <v>0.11301922563261201</v>
      </c>
      <c r="H12" s="19">
        <v>0</v>
      </c>
      <c r="I12" s="19">
        <v>0</v>
      </c>
      <c r="J12" s="19">
        <v>1.08005662946831E-2</v>
      </c>
      <c r="K12" s="19">
        <v>0</v>
      </c>
      <c r="L12" s="19">
        <v>9.3235287463158595E-2</v>
      </c>
      <c r="M12" s="19">
        <v>8.3244545724682303E-2</v>
      </c>
      <c r="N12" s="19">
        <v>1.1030825694762E-4</v>
      </c>
      <c r="O12" s="19">
        <v>0</v>
      </c>
      <c r="P12" s="19">
        <v>0</v>
      </c>
      <c r="Q12" s="19">
        <v>0</v>
      </c>
      <c r="R12" s="19">
        <v>0</v>
      </c>
      <c r="S12" s="19">
        <v>4.4812565695452203E-3</v>
      </c>
      <c r="T12" s="19"/>
      <c r="U12" s="19">
        <v>5.08891468643069E-2</v>
      </c>
      <c r="V12" s="19">
        <v>1.7539842347033301E-2</v>
      </c>
      <c r="W12" s="19">
        <v>2.28920972721476E-2</v>
      </c>
      <c r="X12" s="19">
        <v>8.6983445125472306E-3</v>
      </c>
      <c r="Y12" s="19"/>
      <c r="Z12" s="19">
        <v>5.5470263134596902E-2</v>
      </c>
      <c r="AA12" s="19">
        <v>3.1134238262238802E-2</v>
      </c>
      <c r="AB12" s="19">
        <v>3.2731234401988302E-2</v>
      </c>
      <c r="AC12" s="19">
        <v>0</v>
      </c>
      <c r="AD12" s="19">
        <v>1.79189669640687E-3</v>
      </c>
      <c r="AE12" s="19">
        <v>0.115681208217117</v>
      </c>
      <c r="AF12" s="19">
        <v>0</v>
      </c>
      <c r="AG12" s="19">
        <v>0</v>
      </c>
      <c r="AH12" s="19">
        <v>2.63577605105174E-2</v>
      </c>
      <c r="AI12" s="19">
        <v>3.2033326503513398E-2</v>
      </c>
      <c r="AJ12" s="19"/>
      <c r="AK12" s="19">
        <v>7.4351213547543593E-2</v>
      </c>
      <c r="AL12" s="19">
        <v>1.06267921968523E-4</v>
      </c>
      <c r="AM12" s="19">
        <v>1.54736595563712E-3</v>
      </c>
      <c r="AN12" s="19">
        <v>2.03072541363871E-2</v>
      </c>
      <c r="AO12" s="19">
        <v>3.8608920562728903E-2</v>
      </c>
      <c r="AP12" s="19">
        <v>9.0924419764408002E-2</v>
      </c>
      <c r="AQ12" s="19">
        <v>7.0268821350588095E-2</v>
      </c>
      <c r="AR12" s="19"/>
      <c r="AS12" s="19">
        <v>5.1128686916294699E-2</v>
      </c>
      <c r="AT12" s="19">
        <v>4.3211792428040803E-2</v>
      </c>
      <c r="AU12" s="19"/>
      <c r="AV12" s="19">
        <v>3.7216646290330599E-2</v>
      </c>
      <c r="AW12" s="19">
        <v>8.3675189139699499E-2</v>
      </c>
      <c r="AX12" s="19">
        <v>1.67147252475684E-2</v>
      </c>
      <c r="AY12" s="19"/>
      <c r="AZ12" s="19">
        <v>0</v>
      </c>
      <c r="BA12" s="19">
        <v>4.7516516519213098E-2</v>
      </c>
      <c r="BB12" s="19"/>
      <c r="BC12" s="19">
        <v>5.5022386070941898E-2</v>
      </c>
      <c r="BD12" s="19">
        <v>3.9405501980722901E-2</v>
      </c>
      <c r="BE12" s="19"/>
      <c r="BF12" s="19">
        <v>4.5505997667738503E-2</v>
      </c>
      <c r="BG12" s="19">
        <v>8.6983445125472306E-3</v>
      </c>
      <c r="BH12" s="19"/>
      <c r="BI12" s="19">
        <v>4.2063036963766197E-2</v>
      </c>
      <c r="BJ12" s="19">
        <v>4.6131599701926602E-2</v>
      </c>
      <c r="BK12" s="19"/>
      <c r="BL12" s="19">
        <v>4.5690896005046902E-2</v>
      </c>
      <c r="BM12" s="19">
        <v>4.00245711621307E-2</v>
      </c>
      <c r="BN12" s="19">
        <v>4.6574627708772701E-2</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195</v>
      </c>
      <c r="C9" s="17">
        <v>0.15620318616919601</v>
      </c>
      <c r="D9" s="17">
        <v>0.15437801124509701</v>
      </c>
      <c r="E9" s="17">
        <v>0.16049877969820101</v>
      </c>
      <c r="F9" s="17">
        <v>6.8827423124975098E-2</v>
      </c>
      <c r="G9" s="17">
        <v>0.32269711165544601</v>
      </c>
      <c r="H9" s="17">
        <v>0.319107590323573</v>
      </c>
      <c r="I9" s="17">
        <v>2.9201834601999901E-2</v>
      </c>
      <c r="J9" s="17">
        <v>0.18120859391314401</v>
      </c>
      <c r="K9" s="17">
        <v>8.8401273744799004E-4</v>
      </c>
      <c r="L9" s="17">
        <v>0.27100837024456098</v>
      </c>
      <c r="M9" s="17">
        <v>0.15787705556923501</v>
      </c>
      <c r="N9" s="17">
        <v>5.8536804638990803E-2</v>
      </c>
      <c r="O9" s="17">
        <v>3.9828520708673496E-3</v>
      </c>
      <c r="P9" s="17">
        <v>0.15104718618948701</v>
      </c>
      <c r="Q9" s="17">
        <v>0.20524084996433301</v>
      </c>
      <c r="R9" s="17">
        <v>0.178377023363266</v>
      </c>
      <c r="S9" s="17">
        <v>4.61537857592242E-2</v>
      </c>
      <c r="T9" s="17"/>
      <c r="U9" s="17">
        <v>0.13036653316214999</v>
      </c>
      <c r="V9" s="17">
        <v>0.27140424655546302</v>
      </c>
      <c r="W9" s="17">
        <v>0.33135544978356801</v>
      </c>
      <c r="X9" s="17">
        <v>0.47485960110791198</v>
      </c>
      <c r="Y9" s="17"/>
      <c r="Z9" s="17">
        <v>0.14907730541261099</v>
      </c>
      <c r="AA9" s="17">
        <v>0.130604556313726</v>
      </c>
      <c r="AB9" s="17">
        <v>0.19819520193227699</v>
      </c>
      <c r="AC9" s="17">
        <v>0.195870824320415</v>
      </c>
      <c r="AD9" s="17">
        <v>0.129057702054061</v>
      </c>
      <c r="AE9" s="17">
        <v>0.15316029745349899</v>
      </c>
      <c r="AF9" s="17">
        <v>0.20516202024378499</v>
      </c>
      <c r="AG9" s="17">
        <v>0.19905730001921901</v>
      </c>
      <c r="AH9" s="17">
        <v>0.51693401890180202</v>
      </c>
      <c r="AI9" s="17">
        <v>0.39386544030536003</v>
      </c>
      <c r="AJ9" s="17"/>
      <c r="AK9" s="17">
        <v>0.219710055646404</v>
      </c>
      <c r="AL9" s="17">
        <v>0.10974949358354</v>
      </c>
      <c r="AM9" s="17">
        <v>0.100415242469584</v>
      </c>
      <c r="AN9" s="17">
        <v>0.106666191794103</v>
      </c>
      <c r="AO9" s="17">
        <v>0.20748953785122001</v>
      </c>
      <c r="AP9" s="17">
        <v>0.26712503700741203</v>
      </c>
      <c r="AQ9" s="17">
        <v>0.15140199386755199</v>
      </c>
      <c r="AR9" s="17"/>
      <c r="AS9" s="17">
        <v>0.25682162066977898</v>
      </c>
      <c r="AT9" s="17">
        <v>0.11872597676536401</v>
      </c>
      <c r="AU9" s="17"/>
      <c r="AV9" s="17">
        <v>0.32414148820587602</v>
      </c>
      <c r="AW9" s="17">
        <v>0.27183475702389998</v>
      </c>
      <c r="AX9" s="17">
        <v>0.21974361785515001</v>
      </c>
      <c r="AY9" s="17"/>
      <c r="AZ9" s="17">
        <v>0.284986953903898</v>
      </c>
      <c r="BA9" s="17">
        <v>0.150081485165798</v>
      </c>
      <c r="BB9" s="17"/>
      <c r="BC9" s="17">
        <v>0.18205923353977299</v>
      </c>
      <c r="BD9" s="17">
        <v>0.14026784666544501</v>
      </c>
      <c r="BE9" s="17"/>
      <c r="BF9" s="17">
        <v>0.154937044975481</v>
      </c>
      <c r="BG9" s="17">
        <v>0.47485960110791198</v>
      </c>
      <c r="BH9" s="17"/>
      <c r="BI9" s="17">
        <v>0.30009405368710901</v>
      </c>
      <c r="BJ9" s="17">
        <v>0.122545457200273</v>
      </c>
      <c r="BK9" s="17"/>
      <c r="BL9" s="17">
        <v>6.0546402242450198E-2</v>
      </c>
      <c r="BM9" s="17">
        <v>0.19420391600318401</v>
      </c>
      <c r="BN9" s="17">
        <v>0.33199366866636498</v>
      </c>
      <c r="BO9" s="17">
        <v>0.49689362835605899</v>
      </c>
    </row>
    <row r="10" spans="2:67" ht="43.5" x14ac:dyDescent="0.35">
      <c r="B10" s="18" t="s">
        <v>196</v>
      </c>
      <c r="C10" s="17">
        <v>0.26649931580160502</v>
      </c>
      <c r="D10" s="17">
        <v>0.28025058209244302</v>
      </c>
      <c r="E10" s="17">
        <v>0.28162922144701602</v>
      </c>
      <c r="F10" s="17">
        <v>0.233928350466858</v>
      </c>
      <c r="G10" s="17">
        <v>0.294768173293393</v>
      </c>
      <c r="H10" s="17">
        <v>0.35447142810689902</v>
      </c>
      <c r="I10" s="17">
        <v>0.58690212902051297</v>
      </c>
      <c r="J10" s="17">
        <v>0.20248757187050401</v>
      </c>
      <c r="K10" s="17">
        <v>0.132077207973712</v>
      </c>
      <c r="L10" s="17">
        <v>0.30877051903858799</v>
      </c>
      <c r="M10" s="17">
        <v>0.15934674799221901</v>
      </c>
      <c r="N10" s="17">
        <v>0.24052395619310801</v>
      </c>
      <c r="O10" s="17">
        <v>0.51394642759398901</v>
      </c>
      <c r="P10" s="17">
        <v>0.33544836009246998</v>
      </c>
      <c r="Q10" s="17">
        <v>0.33467010694960803</v>
      </c>
      <c r="R10" s="17">
        <v>0.30520399440867102</v>
      </c>
      <c r="S10" s="17">
        <v>0.46086685869252397</v>
      </c>
      <c r="T10" s="17"/>
      <c r="U10" s="17">
        <v>0.235617216478996</v>
      </c>
      <c r="V10" s="17">
        <v>0.41022737009591798</v>
      </c>
      <c r="W10" s="17">
        <v>0.48119917660146599</v>
      </c>
      <c r="X10" s="17">
        <v>0.400861752323875</v>
      </c>
      <c r="Y10" s="17"/>
      <c r="Z10" s="17">
        <v>0.12942451238472799</v>
      </c>
      <c r="AA10" s="17">
        <v>0.27969918145832501</v>
      </c>
      <c r="AB10" s="17">
        <v>0.29622812902256801</v>
      </c>
      <c r="AC10" s="17">
        <v>0.435611206729486</v>
      </c>
      <c r="AD10" s="17">
        <v>0.51353359573384205</v>
      </c>
      <c r="AE10" s="17">
        <v>0.58664119074282395</v>
      </c>
      <c r="AF10" s="17">
        <v>0.43524993107985899</v>
      </c>
      <c r="AG10" s="17">
        <v>0.50179882502228002</v>
      </c>
      <c r="AH10" s="17">
        <v>0.42172427418840502</v>
      </c>
      <c r="AI10" s="17">
        <v>0.420688872203895</v>
      </c>
      <c r="AJ10" s="17"/>
      <c r="AK10" s="17">
        <v>0.15883811512818799</v>
      </c>
      <c r="AL10" s="17">
        <v>0.47569435404093702</v>
      </c>
      <c r="AM10" s="17">
        <v>0.26914589340602402</v>
      </c>
      <c r="AN10" s="17">
        <v>0.21363147936851101</v>
      </c>
      <c r="AO10" s="17">
        <v>0.31480254946702702</v>
      </c>
      <c r="AP10" s="17">
        <v>0.40167212042679801</v>
      </c>
      <c r="AQ10" s="17">
        <v>0.35282017703262097</v>
      </c>
      <c r="AR10" s="17"/>
      <c r="AS10" s="17">
        <v>0.36275116097766902</v>
      </c>
      <c r="AT10" s="17">
        <v>0.23064852389579699</v>
      </c>
      <c r="AU10" s="17"/>
      <c r="AV10" s="17">
        <v>0.40020203368454699</v>
      </c>
      <c r="AW10" s="17">
        <v>0.51022763274398097</v>
      </c>
      <c r="AX10" s="17">
        <v>0.25419379507468598</v>
      </c>
      <c r="AY10" s="17"/>
      <c r="AZ10" s="17">
        <v>0.48521532086019298</v>
      </c>
      <c r="BA10" s="17">
        <v>0.25610271061464901</v>
      </c>
      <c r="BB10" s="17"/>
      <c r="BC10" s="17">
        <v>0.27406249306962599</v>
      </c>
      <c r="BD10" s="17">
        <v>0.26183805432704099</v>
      </c>
      <c r="BE10" s="17"/>
      <c r="BF10" s="17">
        <v>0.26596544355615998</v>
      </c>
      <c r="BG10" s="17">
        <v>0.400861752323875</v>
      </c>
      <c r="BH10" s="17"/>
      <c r="BI10" s="17">
        <v>0.33576512777520401</v>
      </c>
      <c r="BJ10" s="17">
        <v>0.25029724567418998</v>
      </c>
      <c r="BK10" s="17"/>
      <c r="BL10" s="17">
        <v>0.16462109218306001</v>
      </c>
      <c r="BM10" s="17">
        <v>0.31223683866312602</v>
      </c>
      <c r="BN10" s="17">
        <v>0.45925745954897601</v>
      </c>
      <c r="BO10" s="17">
        <v>0.48305931960801302</v>
      </c>
    </row>
    <row r="11" spans="2:67" x14ac:dyDescent="0.35">
      <c r="B11" s="18" t="s">
        <v>197</v>
      </c>
      <c r="C11" s="17">
        <v>0.54117599088141799</v>
      </c>
      <c r="D11" s="17">
        <v>0.49858038038263702</v>
      </c>
      <c r="E11" s="17">
        <v>0.50919337771014195</v>
      </c>
      <c r="F11" s="17">
        <v>0.69712402753213298</v>
      </c>
      <c r="G11" s="17">
        <v>0.23889491744057101</v>
      </c>
      <c r="H11" s="17">
        <v>0.32642098156952798</v>
      </c>
      <c r="I11" s="17">
        <v>0.38327489184247399</v>
      </c>
      <c r="J11" s="17">
        <v>0.60558515243946398</v>
      </c>
      <c r="K11" s="17">
        <v>0.86703877928883999</v>
      </c>
      <c r="L11" s="17">
        <v>0.42022111071685098</v>
      </c>
      <c r="M11" s="17">
        <v>0.61688774723669804</v>
      </c>
      <c r="N11" s="17">
        <v>0.70060831439705795</v>
      </c>
      <c r="O11" s="17">
        <v>0.48207072033514298</v>
      </c>
      <c r="P11" s="17">
        <v>0.51350445371804299</v>
      </c>
      <c r="Q11" s="17">
        <v>0.46008904308605902</v>
      </c>
      <c r="R11" s="17">
        <v>0.51641898222806404</v>
      </c>
      <c r="S11" s="17">
        <v>0.49297935554825201</v>
      </c>
      <c r="T11" s="17"/>
      <c r="U11" s="17">
        <v>0.59292373521139097</v>
      </c>
      <c r="V11" s="17">
        <v>0.30646569666863299</v>
      </c>
      <c r="W11" s="17">
        <v>0.17871682926572999</v>
      </c>
      <c r="X11" s="17">
        <v>0.110190024448605</v>
      </c>
      <c r="Y11" s="17"/>
      <c r="Z11" s="17">
        <v>0.67343915098280904</v>
      </c>
      <c r="AA11" s="17">
        <v>0.58969626222794902</v>
      </c>
      <c r="AB11" s="17">
        <v>0.47284543464316597</v>
      </c>
      <c r="AC11" s="17">
        <v>0.36851796895009897</v>
      </c>
      <c r="AD11" s="17">
        <v>0.35561680551569003</v>
      </c>
      <c r="AE11" s="17">
        <v>0.23689349035406199</v>
      </c>
      <c r="AF11" s="17">
        <v>0.35958804867635702</v>
      </c>
      <c r="AG11" s="17">
        <v>0.29914387495850098</v>
      </c>
      <c r="AH11" s="17">
        <v>5.9865534013601202E-2</v>
      </c>
      <c r="AI11" s="17">
        <v>0.146320271458177</v>
      </c>
      <c r="AJ11" s="17"/>
      <c r="AK11" s="17">
        <v>0.54534157057154398</v>
      </c>
      <c r="AL11" s="17">
        <v>0.414286352787472</v>
      </c>
      <c r="AM11" s="17">
        <v>0.613995831905914</v>
      </c>
      <c r="AN11" s="17">
        <v>0.65033055077819402</v>
      </c>
      <c r="AO11" s="17">
        <v>0.42262117246963199</v>
      </c>
      <c r="AP11" s="17">
        <v>0.28645866005828702</v>
      </c>
      <c r="AQ11" s="17">
        <v>0.49577782909982698</v>
      </c>
      <c r="AR11" s="17"/>
      <c r="AS11" s="17">
        <v>0.34688710451884103</v>
      </c>
      <c r="AT11" s="17">
        <v>0.61354250418674405</v>
      </c>
      <c r="AU11" s="17"/>
      <c r="AV11" s="17">
        <v>0.23934636294390599</v>
      </c>
      <c r="AW11" s="17">
        <v>0.21768457937715899</v>
      </c>
      <c r="AX11" s="17">
        <v>0.525949529944994</v>
      </c>
      <c r="AY11" s="17"/>
      <c r="AZ11" s="17">
        <v>0.229797725235909</v>
      </c>
      <c r="BA11" s="17">
        <v>0.55597727115740003</v>
      </c>
      <c r="BB11" s="17"/>
      <c r="BC11" s="17">
        <v>0.48350774668568303</v>
      </c>
      <c r="BD11" s="17">
        <v>0.57671750411711797</v>
      </c>
      <c r="BE11" s="17"/>
      <c r="BF11" s="17">
        <v>0.54288845942255404</v>
      </c>
      <c r="BG11" s="17">
        <v>0.110190024448605</v>
      </c>
      <c r="BH11" s="17"/>
      <c r="BI11" s="17">
        <v>0.29582489166964698</v>
      </c>
      <c r="BJ11" s="17">
        <v>0.59856643505584795</v>
      </c>
      <c r="BK11" s="17"/>
      <c r="BL11" s="17">
        <v>0.73471168554922395</v>
      </c>
      <c r="BM11" s="17">
        <v>0.46278316114370999</v>
      </c>
      <c r="BN11" s="17">
        <v>0.18602300714783601</v>
      </c>
      <c r="BO11" s="17">
        <v>1.9793634597889801E-2</v>
      </c>
    </row>
    <row r="12" spans="2:67" x14ac:dyDescent="0.35">
      <c r="B12" s="18" t="s">
        <v>83</v>
      </c>
      <c r="C12" s="19">
        <v>3.6121507147781201E-2</v>
      </c>
      <c r="D12" s="19">
        <v>6.6791026279823196E-2</v>
      </c>
      <c r="E12" s="19">
        <v>4.86786211446412E-2</v>
      </c>
      <c r="F12" s="19">
        <v>1.20198876033054E-4</v>
      </c>
      <c r="G12" s="19">
        <v>0.14363979761059001</v>
      </c>
      <c r="H12" s="19">
        <v>0</v>
      </c>
      <c r="I12" s="19">
        <v>6.2114453501250599E-4</v>
      </c>
      <c r="J12" s="19">
        <v>1.0718681776888001E-2</v>
      </c>
      <c r="K12" s="19">
        <v>0</v>
      </c>
      <c r="L12" s="19">
        <v>0</v>
      </c>
      <c r="M12" s="19">
        <v>6.5888449201847707E-2</v>
      </c>
      <c r="N12" s="19">
        <v>3.3092477084285999E-4</v>
      </c>
      <c r="O12" s="19">
        <v>0</v>
      </c>
      <c r="P12" s="19">
        <v>0</v>
      </c>
      <c r="Q12" s="19">
        <v>0</v>
      </c>
      <c r="R12" s="19">
        <v>0</v>
      </c>
      <c r="S12" s="19">
        <v>0</v>
      </c>
      <c r="T12" s="19"/>
      <c r="U12" s="19">
        <v>4.1092515147463302E-2</v>
      </c>
      <c r="V12" s="19">
        <v>1.1902686679985499E-2</v>
      </c>
      <c r="W12" s="19">
        <v>8.7285443492358308E-3</v>
      </c>
      <c r="X12" s="19">
        <v>1.4088622119608801E-2</v>
      </c>
      <c r="Y12" s="19"/>
      <c r="Z12" s="19">
        <v>4.8059031219852201E-2</v>
      </c>
      <c r="AA12" s="19">
        <v>0</v>
      </c>
      <c r="AB12" s="19">
        <v>3.2731234401988302E-2</v>
      </c>
      <c r="AC12" s="19">
        <v>0</v>
      </c>
      <c r="AD12" s="19">
        <v>1.79189669640687E-3</v>
      </c>
      <c r="AE12" s="19">
        <v>2.3305021449614199E-2</v>
      </c>
      <c r="AF12" s="19">
        <v>0</v>
      </c>
      <c r="AG12" s="19">
        <v>0</v>
      </c>
      <c r="AH12" s="19">
        <v>1.4761728961918E-3</v>
      </c>
      <c r="AI12" s="19">
        <v>3.9125416032567598E-2</v>
      </c>
      <c r="AJ12" s="19"/>
      <c r="AK12" s="19">
        <v>7.6110258653863699E-2</v>
      </c>
      <c r="AL12" s="19">
        <v>2.69799588051227E-4</v>
      </c>
      <c r="AM12" s="19">
        <v>1.64430322184769E-2</v>
      </c>
      <c r="AN12" s="19">
        <v>2.9371778059192399E-2</v>
      </c>
      <c r="AO12" s="19">
        <v>5.5086740212121198E-2</v>
      </c>
      <c r="AP12" s="19">
        <v>4.4744182507501902E-2</v>
      </c>
      <c r="AQ12" s="19">
        <v>0</v>
      </c>
      <c r="AR12" s="19"/>
      <c r="AS12" s="19">
        <v>3.3540113833710999E-2</v>
      </c>
      <c r="AT12" s="19">
        <v>3.7082995152094102E-2</v>
      </c>
      <c r="AU12" s="19"/>
      <c r="AV12" s="19">
        <v>3.6310115165670398E-2</v>
      </c>
      <c r="AW12" s="19">
        <v>2.5303085495991098E-4</v>
      </c>
      <c r="AX12" s="19">
        <v>1.1305712516989E-4</v>
      </c>
      <c r="AY12" s="19"/>
      <c r="AZ12" s="19">
        <v>0</v>
      </c>
      <c r="BA12" s="19">
        <v>3.7838533062152097E-2</v>
      </c>
      <c r="BB12" s="19"/>
      <c r="BC12" s="19">
        <v>6.0370526704917798E-2</v>
      </c>
      <c r="BD12" s="19">
        <v>2.1176594890396298E-2</v>
      </c>
      <c r="BE12" s="19"/>
      <c r="BF12" s="19">
        <v>3.62090520458054E-2</v>
      </c>
      <c r="BG12" s="19">
        <v>1.4088622119608801E-2</v>
      </c>
      <c r="BH12" s="19"/>
      <c r="BI12" s="19">
        <v>6.8315926868040402E-2</v>
      </c>
      <c r="BJ12" s="19">
        <v>2.8590862069688701E-2</v>
      </c>
      <c r="BK12" s="19"/>
      <c r="BL12" s="19">
        <v>4.01208200252662E-2</v>
      </c>
      <c r="BM12" s="19">
        <v>3.0776084189979201E-2</v>
      </c>
      <c r="BN12" s="19">
        <v>2.27258646368237E-2</v>
      </c>
      <c r="BO12" s="19">
        <v>2.5341743803842701E-4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195</v>
      </c>
      <c r="C9" s="17">
        <v>0.179528040356838</v>
      </c>
      <c r="D9" s="17">
        <v>0.14270739560078399</v>
      </c>
      <c r="E9" s="17">
        <v>0.161082169451611</v>
      </c>
      <c r="F9" s="17">
        <v>0.228155692181816</v>
      </c>
      <c r="G9" s="17">
        <v>0.32948391944753802</v>
      </c>
      <c r="H9" s="17">
        <v>0.32154538740555799</v>
      </c>
      <c r="I9" s="17">
        <v>0.203312644182327</v>
      </c>
      <c r="J9" s="17">
        <v>9.5256621996585397E-2</v>
      </c>
      <c r="K9" s="17">
        <v>1.4591932467208E-2</v>
      </c>
      <c r="L9" s="17">
        <v>0.176481480570786</v>
      </c>
      <c r="M9" s="17">
        <v>0.191690083849964</v>
      </c>
      <c r="N9" s="17">
        <v>5.0270322358503997E-2</v>
      </c>
      <c r="O9" s="17">
        <v>3.9828520708673496E-3</v>
      </c>
      <c r="P9" s="17">
        <v>0.118327231325792</v>
      </c>
      <c r="Q9" s="17">
        <v>0.33765248163177197</v>
      </c>
      <c r="R9" s="17">
        <v>0.45696508481432802</v>
      </c>
      <c r="S9" s="17">
        <v>0.38540111387001502</v>
      </c>
      <c r="T9" s="17"/>
      <c r="U9" s="17">
        <v>0.138606535486446</v>
      </c>
      <c r="V9" s="17">
        <v>0.36868482360518101</v>
      </c>
      <c r="W9" s="17">
        <v>0.42435527050890898</v>
      </c>
      <c r="X9" s="17">
        <v>0.62237609423101703</v>
      </c>
      <c r="Y9" s="17"/>
      <c r="Z9" s="17">
        <v>0.13826706578130399</v>
      </c>
      <c r="AA9" s="17">
        <v>0.173921991923778</v>
      </c>
      <c r="AB9" s="17">
        <v>0.25080014884753898</v>
      </c>
      <c r="AC9" s="17">
        <v>0.136058922378444</v>
      </c>
      <c r="AD9" s="17">
        <v>0.25860046139618098</v>
      </c>
      <c r="AE9" s="17">
        <v>0.20096177584240699</v>
      </c>
      <c r="AF9" s="17">
        <v>0.57630808887719598</v>
      </c>
      <c r="AG9" s="17">
        <v>0.15236451960674799</v>
      </c>
      <c r="AH9" s="17">
        <v>0.67599425519520595</v>
      </c>
      <c r="AI9" s="17">
        <v>0.49614130785426502</v>
      </c>
      <c r="AJ9" s="17"/>
      <c r="AK9" s="17">
        <v>0.12565226949939501</v>
      </c>
      <c r="AL9" s="17">
        <v>0.22146484500858701</v>
      </c>
      <c r="AM9" s="17">
        <v>0.21150577502777501</v>
      </c>
      <c r="AN9" s="17">
        <v>0.12825074849692</v>
      </c>
      <c r="AO9" s="17">
        <v>0.37506283850928501</v>
      </c>
      <c r="AP9" s="17">
        <v>0.24208281843301699</v>
      </c>
      <c r="AQ9" s="17">
        <v>0.209539148666193</v>
      </c>
      <c r="AR9" s="17"/>
      <c r="AS9" s="17">
        <v>0.35381998889139399</v>
      </c>
      <c r="AT9" s="17">
        <v>0.114609758880359</v>
      </c>
      <c r="AU9" s="17"/>
      <c r="AV9" s="17">
        <v>0.45998210668002598</v>
      </c>
      <c r="AW9" s="17">
        <v>0.39230563782802003</v>
      </c>
      <c r="AX9" s="17">
        <v>0.28139136021790301</v>
      </c>
      <c r="AY9" s="17"/>
      <c r="AZ9" s="17">
        <v>0.51697314878369605</v>
      </c>
      <c r="BA9" s="17">
        <v>0.16348767987364499</v>
      </c>
      <c r="BB9" s="17"/>
      <c r="BC9" s="17">
        <v>0.23707937007354199</v>
      </c>
      <c r="BD9" s="17">
        <v>0.14405858267895599</v>
      </c>
      <c r="BE9" s="17"/>
      <c r="BF9" s="17">
        <v>0.17776843930291</v>
      </c>
      <c r="BG9" s="17">
        <v>0.62237609423101703</v>
      </c>
      <c r="BH9" s="17"/>
      <c r="BI9" s="17">
        <v>0.34845178880239602</v>
      </c>
      <c r="BJ9" s="17">
        <v>0.14001483260661499</v>
      </c>
      <c r="BK9" s="17"/>
      <c r="BL9" s="17">
        <v>6.6946646071898194E-2</v>
      </c>
      <c r="BM9" s="17">
        <v>0.17941032820953101</v>
      </c>
      <c r="BN9" s="17">
        <v>0.47915248643075498</v>
      </c>
      <c r="BO9" s="17">
        <v>0.84443925425891597</v>
      </c>
    </row>
    <row r="10" spans="2:67" ht="43.5" x14ac:dyDescent="0.35">
      <c r="B10" s="18" t="s">
        <v>196</v>
      </c>
      <c r="C10" s="17">
        <v>0.25061369138373102</v>
      </c>
      <c r="D10" s="17">
        <v>0.30495960628713198</v>
      </c>
      <c r="E10" s="17">
        <v>0.223767105909739</v>
      </c>
      <c r="F10" s="17">
        <v>0.40382054225695801</v>
      </c>
      <c r="G10" s="17">
        <v>0.46563513898591602</v>
      </c>
      <c r="H10" s="17">
        <v>3.7801634865310602E-2</v>
      </c>
      <c r="I10" s="17">
        <v>9.46664357081696E-2</v>
      </c>
      <c r="J10" s="17">
        <v>0.11820233219005399</v>
      </c>
      <c r="K10" s="17">
        <v>0.13119319523626399</v>
      </c>
      <c r="L10" s="17">
        <v>0.16569708161027599</v>
      </c>
      <c r="M10" s="17">
        <v>0.20522632357531301</v>
      </c>
      <c r="N10" s="17">
        <v>0.436284937812634</v>
      </c>
      <c r="O10" s="17">
        <v>0.98157286382628495</v>
      </c>
      <c r="P10" s="17">
        <v>0.39128649555332101</v>
      </c>
      <c r="Q10" s="17">
        <v>0.25906410320388301</v>
      </c>
      <c r="R10" s="17">
        <v>3.1186813102888002E-3</v>
      </c>
      <c r="S10" s="17">
        <v>0.42460232888711003</v>
      </c>
      <c r="T10" s="17"/>
      <c r="U10" s="17">
        <v>0.227236785345761</v>
      </c>
      <c r="V10" s="17">
        <v>0.37014902046139497</v>
      </c>
      <c r="W10" s="17">
        <v>0.35213706139741602</v>
      </c>
      <c r="X10" s="17">
        <v>0.30115625969021798</v>
      </c>
      <c r="Y10" s="17"/>
      <c r="Z10" s="17">
        <v>0.14265111390456001</v>
      </c>
      <c r="AA10" s="17">
        <v>0.26206012101085002</v>
      </c>
      <c r="AB10" s="17">
        <v>0.32510352385554497</v>
      </c>
      <c r="AC10" s="17">
        <v>0.37381150401479302</v>
      </c>
      <c r="AD10" s="17">
        <v>0.44586664051366198</v>
      </c>
      <c r="AE10" s="17">
        <v>0.55208142167010099</v>
      </c>
      <c r="AF10" s="17">
        <v>0.23359704953392099</v>
      </c>
      <c r="AG10" s="17">
        <v>0.60782218684216804</v>
      </c>
      <c r="AH10" s="17">
        <v>0.22978438781639801</v>
      </c>
      <c r="AI10" s="17">
        <v>0.197009242952353</v>
      </c>
      <c r="AJ10" s="17"/>
      <c r="AK10" s="17">
        <v>0.27643021643622401</v>
      </c>
      <c r="AL10" s="17">
        <v>0.297235387153655</v>
      </c>
      <c r="AM10" s="17">
        <v>0.35345481773922699</v>
      </c>
      <c r="AN10" s="17">
        <v>0.19998646469877701</v>
      </c>
      <c r="AO10" s="17">
        <v>0.25663402864438301</v>
      </c>
      <c r="AP10" s="17">
        <v>0.26767190452390999</v>
      </c>
      <c r="AQ10" s="17">
        <v>0.30383119613485499</v>
      </c>
      <c r="AR10" s="17"/>
      <c r="AS10" s="17">
        <v>0.33229756536170202</v>
      </c>
      <c r="AT10" s="17">
        <v>0.22018901160031801</v>
      </c>
      <c r="AU10" s="17"/>
      <c r="AV10" s="17">
        <v>0.31826862487490598</v>
      </c>
      <c r="AW10" s="17">
        <v>0.35166618964051299</v>
      </c>
      <c r="AX10" s="17">
        <v>0.29738386913887099</v>
      </c>
      <c r="AY10" s="17"/>
      <c r="AZ10" s="17">
        <v>0.32297267249828499</v>
      </c>
      <c r="BA10" s="17">
        <v>0.24717412710412201</v>
      </c>
      <c r="BB10" s="17"/>
      <c r="BC10" s="17">
        <v>0.210570883987934</v>
      </c>
      <c r="BD10" s="17">
        <v>0.27529247238184501</v>
      </c>
      <c r="BE10" s="17"/>
      <c r="BF10" s="17">
        <v>0.25041286684429298</v>
      </c>
      <c r="BG10" s="17">
        <v>0.30115625969021798</v>
      </c>
      <c r="BH10" s="17"/>
      <c r="BI10" s="17">
        <v>0.34273401198736497</v>
      </c>
      <c r="BJ10" s="17">
        <v>0.229065688811425</v>
      </c>
      <c r="BK10" s="17"/>
      <c r="BL10" s="17">
        <v>0.170192667182167</v>
      </c>
      <c r="BM10" s="17">
        <v>0.32123517065785401</v>
      </c>
      <c r="BN10" s="17">
        <v>0.34501673534147698</v>
      </c>
      <c r="BO10" s="17">
        <v>0.13231433699081099</v>
      </c>
    </row>
    <row r="11" spans="2:67" x14ac:dyDescent="0.35">
      <c r="B11" s="18" t="s">
        <v>197</v>
      </c>
      <c r="C11" s="17">
        <v>0.53546872393476797</v>
      </c>
      <c r="D11" s="17">
        <v>0.50090538582684496</v>
      </c>
      <c r="E11" s="17">
        <v>0.566472103494009</v>
      </c>
      <c r="F11" s="17">
        <v>0.36802376556122601</v>
      </c>
      <c r="G11" s="17">
        <v>0.20488094156654699</v>
      </c>
      <c r="H11" s="17">
        <v>0.32154538740555799</v>
      </c>
      <c r="I11" s="17">
        <v>0.68275739806770397</v>
      </c>
      <c r="J11" s="17">
        <v>0.74689696385857696</v>
      </c>
      <c r="K11" s="17">
        <v>0.85421487229652804</v>
      </c>
      <c r="L11" s="17">
        <v>0.63794590277820495</v>
      </c>
      <c r="M11" s="17">
        <v>0.55353614049139099</v>
      </c>
      <c r="N11" s="17">
        <v>0.49889508289622903</v>
      </c>
      <c r="O11" s="17">
        <v>1.44442841028479E-2</v>
      </c>
      <c r="P11" s="17">
        <v>0.49018593099478902</v>
      </c>
      <c r="Q11" s="17">
        <v>0.40328341516434602</v>
      </c>
      <c r="R11" s="17">
        <v>0.53973808940886603</v>
      </c>
      <c r="S11" s="17">
        <v>0.18999655724287501</v>
      </c>
      <c r="T11" s="17"/>
      <c r="U11" s="17">
        <v>0.60067052657495101</v>
      </c>
      <c r="V11" s="17">
        <v>0.22161132579102399</v>
      </c>
      <c r="W11" s="17">
        <v>0.18611862625360501</v>
      </c>
      <c r="X11" s="17">
        <v>5.4700660447556899E-2</v>
      </c>
      <c r="Y11" s="17"/>
      <c r="Z11" s="17">
        <v>0.68586196469736305</v>
      </c>
      <c r="AA11" s="17">
        <v>0.56401788706537204</v>
      </c>
      <c r="AB11" s="17">
        <v>0.39127248798543302</v>
      </c>
      <c r="AC11" s="17">
        <v>0.46737063563000297</v>
      </c>
      <c r="AD11" s="17">
        <v>0.288359608623113</v>
      </c>
      <c r="AE11" s="17">
        <v>0.21753562377104699</v>
      </c>
      <c r="AF11" s="17">
        <v>0.159129871231557</v>
      </c>
      <c r="AG11" s="17">
        <v>0.23981329355108399</v>
      </c>
      <c r="AH11" s="17">
        <v>8.1519591832695498E-2</v>
      </c>
      <c r="AI11" s="17">
        <v>0.267935356019597</v>
      </c>
      <c r="AJ11" s="17"/>
      <c r="AK11" s="17">
        <v>0.56544196749611797</v>
      </c>
      <c r="AL11" s="17">
        <v>0.48024429978759298</v>
      </c>
      <c r="AM11" s="17">
        <v>0.43349204127736102</v>
      </c>
      <c r="AN11" s="17">
        <v>0.65177442252444795</v>
      </c>
      <c r="AO11" s="17">
        <v>0.30644909630740302</v>
      </c>
      <c r="AP11" s="17">
        <v>0.42352285997880401</v>
      </c>
      <c r="AQ11" s="17">
        <v>0.432928336456951</v>
      </c>
      <c r="AR11" s="17"/>
      <c r="AS11" s="17">
        <v>0.28683773867836698</v>
      </c>
      <c r="AT11" s="17">
        <v>0.62807596380075104</v>
      </c>
      <c r="AU11" s="17"/>
      <c r="AV11" s="17">
        <v>0.218480696048581</v>
      </c>
      <c r="AW11" s="17">
        <v>0.25559536116353498</v>
      </c>
      <c r="AX11" s="17">
        <v>0.38275620495879797</v>
      </c>
      <c r="AY11" s="17"/>
      <c r="AZ11" s="17">
        <v>0.160054178718019</v>
      </c>
      <c r="BA11" s="17">
        <v>0.55331395115997095</v>
      </c>
      <c r="BB11" s="17"/>
      <c r="BC11" s="17">
        <v>0.50538592209491695</v>
      </c>
      <c r="BD11" s="17">
        <v>0.55400905431363401</v>
      </c>
      <c r="BE11" s="17"/>
      <c r="BF11" s="17">
        <v>0.53737899537845202</v>
      </c>
      <c r="BG11" s="17">
        <v>5.4700660447556899E-2</v>
      </c>
      <c r="BH11" s="17"/>
      <c r="BI11" s="17">
        <v>0.30616130303452599</v>
      </c>
      <c r="BJ11" s="17">
        <v>0.58910636721509901</v>
      </c>
      <c r="BK11" s="17"/>
      <c r="BL11" s="17">
        <v>0.71338828478430905</v>
      </c>
      <c r="BM11" s="17">
        <v>0.47911297557236199</v>
      </c>
      <c r="BN11" s="17">
        <v>0.167520961347498</v>
      </c>
      <c r="BO11" s="17">
        <v>2.3246408750272601E-2</v>
      </c>
    </row>
    <row r="12" spans="2:67" x14ac:dyDescent="0.35">
      <c r="B12" s="18" t="s">
        <v>83</v>
      </c>
      <c r="C12" s="19">
        <v>3.4389544324663103E-2</v>
      </c>
      <c r="D12" s="19">
        <v>5.1427612285239101E-2</v>
      </c>
      <c r="E12" s="19">
        <v>4.86786211446412E-2</v>
      </c>
      <c r="F12" s="19">
        <v>0</v>
      </c>
      <c r="G12" s="19">
        <v>0</v>
      </c>
      <c r="H12" s="19">
        <v>0.319107590323573</v>
      </c>
      <c r="I12" s="19">
        <v>1.9263522041799801E-2</v>
      </c>
      <c r="J12" s="19">
        <v>3.9644081954782903E-2</v>
      </c>
      <c r="K12" s="19">
        <v>0</v>
      </c>
      <c r="L12" s="19">
        <v>1.9875535040733399E-2</v>
      </c>
      <c r="M12" s="19">
        <v>4.9547452083332097E-2</v>
      </c>
      <c r="N12" s="19">
        <v>1.4549656932632901E-2</v>
      </c>
      <c r="O12" s="19">
        <v>0</v>
      </c>
      <c r="P12" s="19">
        <v>2.00342126098032E-4</v>
      </c>
      <c r="Q12" s="19">
        <v>0</v>
      </c>
      <c r="R12" s="19">
        <v>1.78144466517421E-4</v>
      </c>
      <c r="S12" s="19">
        <v>0</v>
      </c>
      <c r="T12" s="19"/>
      <c r="U12" s="19">
        <v>3.34861525928416E-2</v>
      </c>
      <c r="V12" s="19">
        <v>3.95548301423988E-2</v>
      </c>
      <c r="W12" s="19">
        <v>3.7389041840071198E-2</v>
      </c>
      <c r="X12" s="19">
        <v>2.1766985631207901E-2</v>
      </c>
      <c r="Y12" s="19"/>
      <c r="Z12" s="19">
        <v>3.3219855616772598E-2</v>
      </c>
      <c r="AA12" s="19">
        <v>0</v>
      </c>
      <c r="AB12" s="19">
        <v>3.2823839311482798E-2</v>
      </c>
      <c r="AC12" s="19">
        <v>2.2758937976759999E-2</v>
      </c>
      <c r="AD12" s="19">
        <v>7.1732894670440304E-3</v>
      </c>
      <c r="AE12" s="19">
        <v>2.9421178716445399E-2</v>
      </c>
      <c r="AF12" s="19">
        <v>3.0964990357324799E-2</v>
      </c>
      <c r="AG12" s="19">
        <v>0</v>
      </c>
      <c r="AH12" s="19">
        <v>1.27017651557005E-2</v>
      </c>
      <c r="AI12" s="19">
        <v>3.8914093173785698E-2</v>
      </c>
      <c r="AJ12" s="19"/>
      <c r="AK12" s="19">
        <v>3.2475546568262702E-2</v>
      </c>
      <c r="AL12" s="19">
        <v>1.05546805016496E-3</v>
      </c>
      <c r="AM12" s="19">
        <v>1.54736595563712E-3</v>
      </c>
      <c r="AN12" s="19">
        <v>1.9988364279854998E-2</v>
      </c>
      <c r="AO12" s="19">
        <v>6.1854036538929603E-2</v>
      </c>
      <c r="AP12" s="19">
        <v>6.6722417064268305E-2</v>
      </c>
      <c r="AQ12" s="19">
        <v>5.3701318742001201E-2</v>
      </c>
      <c r="AR12" s="19"/>
      <c r="AS12" s="19">
        <v>2.7044707068537E-2</v>
      </c>
      <c r="AT12" s="19">
        <v>3.7125265718572303E-2</v>
      </c>
      <c r="AU12" s="19"/>
      <c r="AV12" s="19">
        <v>3.2685723964866E-3</v>
      </c>
      <c r="AW12" s="19">
        <v>4.32811367931525E-4</v>
      </c>
      <c r="AX12" s="19">
        <v>3.8468565684428503E-2</v>
      </c>
      <c r="AY12" s="19"/>
      <c r="AZ12" s="19">
        <v>0</v>
      </c>
      <c r="BA12" s="19">
        <v>3.6024241862262399E-2</v>
      </c>
      <c r="BB12" s="19"/>
      <c r="BC12" s="19">
        <v>4.6963823843607803E-2</v>
      </c>
      <c r="BD12" s="19">
        <v>2.66398906255652E-2</v>
      </c>
      <c r="BE12" s="19"/>
      <c r="BF12" s="19">
        <v>3.4439698474344797E-2</v>
      </c>
      <c r="BG12" s="19">
        <v>2.1766985631207901E-2</v>
      </c>
      <c r="BH12" s="19"/>
      <c r="BI12" s="19">
        <v>2.65289617571325E-3</v>
      </c>
      <c r="BJ12" s="19">
        <v>4.18131113668622E-2</v>
      </c>
      <c r="BK12" s="19"/>
      <c r="BL12" s="19">
        <v>4.9472401961625598E-2</v>
      </c>
      <c r="BM12" s="19">
        <v>2.0241525560252799E-2</v>
      </c>
      <c r="BN12" s="19">
        <v>8.3098168802707498E-3</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195</v>
      </c>
      <c r="C9" s="17">
        <v>0.19051085328912501</v>
      </c>
      <c r="D9" s="17">
        <v>0.17753915542128501</v>
      </c>
      <c r="E9" s="17">
        <v>0.16993058860392701</v>
      </c>
      <c r="F9" s="17">
        <v>0.19843129290234601</v>
      </c>
      <c r="G9" s="17">
        <v>0.40848916920612499</v>
      </c>
      <c r="H9" s="17">
        <v>3.5363837783325698E-2</v>
      </c>
      <c r="I9" s="17">
        <v>0.20455493325235199</v>
      </c>
      <c r="J9" s="17">
        <v>0.105811534737883</v>
      </c>
      <c r="K9" s="17">
        <v>1.7680254748959801E-3</v>
      </c>
      <c r="L9" s="17">
        <v>0.25961465528267302</v>
      </c>
      <c r="M9" s="17">
        <v>0.158906623459178</v>
      </c>
      <c r="N9" s="17">
        <v>0.10207546717994199</v>
      </c>
      <c r="O9" s="17">
        <v>0.98256857684400101</v>
      </c>
      <c r="P9" s="17">
        <v>0.13083526325456901</v>
      </c>
      <c r="Q9" s="17">
        <v>0.48484065195699999</v>
      </c>
      <c r="R9" s="17">
        <v>0.36813286206572998</v>
      </c>
      <c r="S9" s="17">
        <v>4.6771614302370201E-2</v>
      </c>
      <c r="T9" s="17"/>
      <c r="U9" s="17">
        <v>0.16181731586852399</v>
      </c>
      <c r="V9" s="17">
        <v>0.32059983481566201</v>
      </c>
      <c r="W9" s="17">
        <v>0.35202993221692702</v>
      </c>
      <c r="X9" s="17">
        <v>0.64848413787124903</v>
      </c>
      <c r="Y9" s="17"/>
      <c r="Z9" s="17">
        <v>0.15029256810827299</v>
      </c>
      <c r="AA9" s="17">
        <v>0.22871614109618801</v>
      </c>
      <c r="AB9" s="17">
        <v>0.24785603938260301</v>
      </c>
      <c r="AC9" s="17">
        <v>0.108261675132913</v>
      </c>
      <c r="AD9" s="17">
        <v>0.24131960553804599</v>
      </c>
      <c r="AE9" s="17">
        <v>0.231583630549451</v>
      </c>
      <c r="AF9" s="17">
        <v>0.495395504549064</v>
      </c>
      <c r="AG9" s="17">
        <v>0.215590353797807</v>
      </c>
      <c r="AH9" s="17">
        <v>0.70829282051303499</v>
      </c>
      <c r="AI9" s="17">
        <v>0.57366481175248796</v>
      </c>
      <c r="AJ9" s="17"/>
      <c r="AK9" s="17">
        <v>0.12914237787475599</v>
      </c>
      <c r="AL9" s="17">
        <v>0.22598489535305399</v>
      </c>
      <c r="AM9" s="17">
        <v>0.19835720207249699</v>
      </c>
      <c r="AN9" s="17">
        <v>0.15150595999403099</v>
      </c>
      <c r="AO9" s="17">
        <v>0.34487333753795102</v>
      </c>
      <c r="AP9" s="17">
        <v>0.29197200638078902</v>
      </c>
      <c r="AQ9" s="17">
        <v>0.23322429993555899</v>
      </c>
      <c r="AR9" s="17"/>
      <c r="AS9" s="17">
        <v>0.361656421706954</v>
      </c>
      <c r="AT9" s="17">
        <v>0.126764499671433</v>
      </c>
      <c r="AU9" s="17"/>
      <c r="AV9" s="17">
        <v>0.45755725564197203</v>
      </c>
      <c r="AW9" s="17">
        <v>0.45167210535262903</v>
      </c>
      <c r="AX9" s="17">
        <v>0.26247135808833599</v>
      </c>
      <c r="AY9" s="17"/>
      <c r="AZ9" s="17">
        <v>0.64121928014810903</v>
      </c>
      <c r="BA9" s="17">
        <v>0.16908655209438</v>
      </c>
      <c r="BB9" s="17"/>
      <c r="BC9" s="17">
        <v>0.194383835393902</v>
      </c>
      <c r="BD9" s="17">
        <v>0.188123895845591</v>
      </c>
      <c r="BE9" s="17"/>
      <c r="BF9" s="17">
        <v>0.18869115403297801</v>
      </c>
      <c r="BG9" s="17">
        <v>0.64848413787124903</v>
      </c>
      <c r="BH9" s="17"/>
      <c r="BI9" s="17">
        <v>0.37680536594233599</v>
      </c>
      <c r="BJ9" s="17">
        <v>0.14693442398933901</v>
      </c>
      <c r="BK9" s="17"/>
      <c r="BL9" s="17">
        <v>8.8591565721020796E-2</v>
      </c>
      <c r="BM9" s="17">
        <v>0.187287825537131</v>
      </c>
      <c r="BN9" s="17">
        <v>0.45010121932990899</v>
      </c>
      <c r="BO9" s="17">
        <v>0.94012933623071204</v>
      </c>
    </row>
    <row r="10" spans="2:67" ht="43.5" x14ac:dyDescent="0.35">
      <c r="B10" s="18" t="s">
        <v>196</v>
      </c>
      <c r="C10" s="17">
        <v>0.232970242930369</v>
      </c>
      <c r="D10" s="17">
        <v>0.150612555173499</v>
      </c>
      <c r="E10" s="17">
        <v>0.27609589033373</v>
      </c>
      <c r="F10" s="17">
        <v>0.30340730114735298</v>
      </c>
      <c r="G10" s="17">
        <v>0.23959668772069101</v>
      </c>
      <c r="H10" s="17">
        <v>4.8755941639698503E-3</v>
      </c>
      <c r="I10" s="17">
        <v>0.39539123100342399</v>
      </c>
      <c r="J10" s="17">
        <v>0.158010183180428</v>
      </c>
      <c r="K10" s="17">
        <v>0.144017102228576</v>
      </c>
      <c r="L10" s="17">
        <v>0.133997334215675</v>
      </c>
      <c r="M10" s="17">
        <v>0.26268093205070198</v>
      </c>
      <c r="N10" s="17">
        <v>0.30241638357060602</v>
      </c>
      <c r="O10" s="17">
        <v>1.6435710138281601E-2</v>
      </c>
      <c r="P10" s="17">
        <v>0.27637174414254501</v>
      </c>
      <c r="Q10" s="17">
        <v>0.30755289109650102</v>
      </c>
      <c r="R10" s="17">
        <v>0.178020734430231</v>
      </c>
      <c r="S10" s="17">
        <v>0.38385654251215001</v>
      </c>
      <c r="T10" s="17"/>
      <c r="U10" s="17">
        <v>0.20467633614226299</v>
      </c>
      <c r="V10" s="17">
        <v>0.36795395780215001</v>
      </c>
      <c r="W10" s="17">
        <v>0.41909358537249902</v>
      </c>
      <c r="X10" s="17">
        <v>0.29539638012743502</v>
      </c>
      <c r="Y10" s="17"/>
      <c r="Z10" s="17">
        <v>0.14014707742107399</v>
      </c>
      <c r="AA10" s="17">
        <v>0.23537990664150901</v>
      </c>
      <c r="AB10" s="17">
        <v>0.33748586231482502</v>
      </c>
      <c r="AC10" s="17">
        <v>0.27167944955565798</v>
      </c>
      <c r="AD10" s="17">
        <v>0.29561129903185102</v>
      </c>
      <c r="AE10" s="17">
        <v>0.31828699167920599</v>
      </c>
      <c r="AF10" s="17">
        <v>0.269783971731128</v>
      </c>
      <c r="AG10" s="17">
        <v>0.386830778841667</v>
      </c>
      <c r="AH10" s="17">
        <v>0.22936175754170901</v>
      </c>
      <c r="AI10" s="17">
        <v>0.18816703259374101</v>
      </c>
      <c r="AJ10" s="17"/>
      <c r="AK10" s="17">
        <v>0.25987852048766602</v>
      </c>
      <c r="AL10" s="17">
        <v>0.31074928887645897</v>
      </c>
      <c r="AM10" s="17">
        <v>0.29622520832149901</v>
      </c>
      <c r="AN10" s="17">
        <v>0.17285544486761301</v>
      </c>
      <c r="AO10" s="17">
        <v>0.23460504205532801</v>
      </c>
      <c r="AP10" s="17">
        <v>0.23892443793357099</v>
      </c>
      <c r="AQ10" s="17">
        <v>0.27187235457318099</v>
      </c>
      <c r="AR10" s="17"/>
      <c r="AS10" s="17">
        <v>0.32268040124393799</v>
      </c>
      <c r="AT10" s="17">
        <v>0.19955602410003101</v>
      </c>
      <c r="AU10" s="17"/>
      <c r="AV10" s="17">
        <v>0.33356577151665801</v>
      </c>
      <c r="AW10" s="17">
        <v>0.29166447667545398</v>
      </c>
      <c r="AX10" s="17">
        <v>0.33022914286086202</v>
      </c>
      <c r="AY10" s="17"/>
      <c r="AZ10" s="17">
        <v>0.26691128304387202</v>
      </c>
      <c r="BA10" s="17">
        <v>0.231356864917177</v>
      </c>
      <c r="BB10" s="17"/>
      <c r="BC10" s="17">
        <v>0.230947831377216</v>
      </c>
      <c r="BD10" s="17">
        <v>0.23421667531246901</v>
      </c>
      <c r="BE10" s="17"/>
      <c r="BF10" s="17">
        <v>0.23272220052430301</v>
      </c>
      <c r="BG10" s="17">
        <v>0.29539638012743502</v>
      </c>
      <c r="BH10" s="17"/>
      <c r="BI10" s="17">
        <v>0.39391988330565503</v>
      </c>
      <c r="BJ10" s="17">
        <v>0.195322270777289</v>
      </c>
      <c r="BK10" s="17"/>
      <c r="BL10" s="17">
        <v>0.12737182962155799</v>
      </c>
      <c r="BM10" s="17">
        <v>0.302288892508419</v>
      </c>
      <c r="BN10" s="17">
        <v>0.40561701714090997</v>
      </c>
      <c r="BO10" s="17">
        <v>4.4701866502516202E-2</v>
      </c>
    </row>
    <row r="11" spans="2:67" x14ac:dyDescent="0.35">
      <c r="B11" s="18" t="s">
        <v>197</v>
      </c>
      <c r="C11" s="17">
        <v>0.53736433598128697</v>
      </c>
      <c r="D11" s="17">
        <v>0.57567271185737601</v>
      </c>
      <c r="E11" s="17">
        <v>0.52960904818313204</v>
      </c>
      <c r="F11" s="17">
        <v>0.49804120707426802</v>
      </c>
      <c r="G11" s="17">
        <v>0.32129357109520501</v>
      </c>
      <c r="H11" s="17">
        <v>0.95976056805270404</v>
      </c>
      <c r="I11" s="17">
        <v>0.381411458237437</v>
      </c>
      <c r="J11" s="17">
        <v>0.69661608464470204</v>
      </c>
      <c r="K11" s="17">
        <v>0.85421487229652804</v>
      </c>
      <c r="L11" s="17">
        <v>0.58210722019059102</v>
      </c>
      <c r="M11" s="17">
        <v>0.50757222871355101</v>
      </c>
      <c r="N11" s="17">
        <v>0.58106880057376697</v>
      </c>
      <c r="O11" s="17">
        <v>9.9571301771683805E-4</v>
      </c>
      <c r="P11" s="17">
        <v>0.59279299260288698</v>
      </c>
      <c r="Q11" s="17">
        <v>0.20462408226433601</v>
      </c>
      <c r="R11" s="17">
        <v>0.453668259037522</v>
      </c>
      <c r="S11" s="17">
        <v>0.56937184318547995</v>
      </c>
      <c r="T11" s="17"/>
      <c r="U11" s="17">
        <v>0.59408172779288804</v>
      </c>
      <c r="V11" s="17">
        <v>0.27726780734927597</v>
      </c>
      <c r="W11" s="17">
        <v>0.163095658489888</v>
      </c>
      <c r="X11" s="17">
        <v>4.09680825957143E-2</v>
      </c>
      <c r="Y11" s="17"/>
      <c r="Z11" s="17">
        <v>0.66912159795324699</v>
      </c>
      <c r="AA11" s="17">
        <v>0.53590395226230303</v>
      </c>
      <c r="AB11" s="17">
        <v>0.381926863900584</v>
      </c>
      <c r="AC11" s="17">
        <v>0.541911974676764</v>
      </c>
      <c r="AD11" s="17">
        <v>0.43756330186707998</v>
      </c>
      <c r="AE11" s="17">
        <v>0.41900604195305902</v>
      </c>
      <c r="AF11" s="17">
        <v>0.23482052371980799</v>
      </c>
      <c r="AG11" s="17">
        <v>0.396902250812949</v>
      </c>
      <c r="AH11" s="17">
        <v>2.6849597060781501E-2</v>
      </c>
      <c r="AI11" s="17">
        <v>0.20623064729351501</v>
      </c>
      <c r="AJ11" s="17"/>
      <c r="AK11" s="17">
        <v>0.57446646384921396</v>
      </c>
      <c r="AL11" s="17">
        <v>0.43258576907746299</v>
      </c>
      <c r="AM11" s="17">
        <v>0.48913114522447099</v>
      </c>
      <c r="AN11" s="17">
        <v>0.63281252802386601</v>
      </c>
      <c r="AO11" s="17">
        <v>0.41375432407991197</v>
      </c>
      <c r="AP11" s="17">
        <v>0.40229727551102601</v>
      </c>
      <c r="AQ11" s="17">
        <v>0.485835688337722</v>
      </c>
      <c r="AR11" s="17"/>
      <c r="AS11" s="17">
        <v>0.27950011567386601</v>
      </c>
      <c r="AT11" s="17">
        <v>0.63341066616108099</v>
      </c>
      <c r="AU11" s="17"/>
      <c r="AV11" s="17">
        <v>0.16928261025663299</v>
      </c>
      <c r="AW11" s="17">
        <v>0.25648363745894498</v>
      </c>
      <c r="AX11" s="17">
        <v>0.37334773424072398</v>
      </c>
      <c r="AY11" s="17"/>
      <c r="AZ11" s="17">
        <v>9.1730575081088797E-2</v>
      </c>
      <c r="BA11" s="17">
        <v>0.55854741432443999</v>
      </c>
      <c r="BB11" s="17"/>
      <c r="BC11" s="17">
        <v>0.513868910166277</v>
      </c>
      <c r="BD11" s="17">
        <v>0.55184480091010002</v>
      </c>
      <c r="BE11" s="17"/>
      <c r="BF11" s="17">
        <v>0.53933670407228695</v>
      </c>
      <c r="BG11" s="17">
        <v>4.09680825957143E-2</v>
      </c>
      <c r="BH11" s="17"/>
      <c r="BI11" s="17">
        <v>0.210563968569001</v>
      </c>
      <c r="BJ11" s="17">
        <v>0.61380670083072997</v>
      </c>
      <c r="BK11" s="17"/>
      <c r="BL11" s="17">
        <v>0.73261943812667196</v>
      </c>
      <c r="BM11" s="17">
        <v>0.48827940409266701</v>
      </c>
      <c r="BN11" s="17">
        <v>0.111974938354462</v>
      </c>
      <c r="BO11" s="17">
        <v>1.5168797266771601E-2</v>
      </c>
    </row>
    <row r="12" spans="2:67" x14ac:dyDescent="0.35">
      <c r="B12" s="18" t="s">
        <v>83</v>
      </c>
      <c r="C12" s="19">
        <v>3.9154567799218401E-2</v>
      </c>
      <c r="D12" s="19">
        <v>9.6175577547840604E-2</v>
      </c>
      <c r="E12" s="19">
        <v>2.4364472879210699E-2</v>
      </c>
      <c r="F12" s="19">
        <v>1.20198876033054E-4</v>
      </c>
      <c r="G12" s="19">
        <v>3.0620571977978302E-2</v>
      </c>
      <c r="H12" s="19">
        <v>0</v>
      </c>
      <c r="I12" s="19">
        <v>1.8642377506787301E-2</v>
      </c>
      <c r="J12" s="19">
        <v>3.9562197436987703E-2</v>
      </c>
      <c r="K12" s="19">
        <v>0</v>
      </c>
      <c r="L12" s="19">
        <v>2.4280790311061399E-2</v>
      </c>
      <c r="M12" s="19">
        <v>7.0840215776569002E-2</v>
      </c>
      <c r="N12" s="19">
        <v>1.4439348675685301E-2</v>
      </c>
      <c r="O12" s="19">
        <v>0</v>
      </c>
      <c r="P12" s="19">
        <v>0</v>
      </c>
      <c r="Q12" s="19">
        <v>2.9823746821632498E-3</v>
      </c>
      <c r="R12" s="19">
        <v>1.78144466517421E-4</v>
      </c>
      <c r="S12" s="19">
        <v>0</v>
      </c>
      <c r="T12" s="19"/>
      <c r="U12" s="19">
        <v>3.9424620196324298E-2</v>
      </c>
      <c r="V12" s="19">
        <v>3.41784000329119E-2</v>
      </c>
      <c r="W12" s="19">
        <v>6.5780823920686099E-2</v>
      </c>
      <c r="X12" s="19">
        <v>1.5151399405601699E-2</v>
      </c>
      <c r="Y12" s="19"/>
      <c r="Z12" s="19">
        <v>4.0438756517405597E-2</v>
      </c>
      <c r="AA12" s="19">
        <v>0</v>
      </c>
      <c r="AB12" s="19">
        <v>3.2731234401988302E-2</v>
      </c>
      <c r="AC12" s="19">
        <v>7.8146900634664701E-2</v>
      </c>
      <c r="AD12" s="19">
        <v>2.55057935630238E-2</v>
      </c>
      <c r="AE12" s="19">
        <v>3.1123335818284501E-2</v>
      </c>
      <c r="AF12" s="19">
        <v>0</v>
      </c>
      <c r="AG12" s="19">
        <v>6.7661654757687501E-4</v>
      </c>
      <c r="AH12" s="19">
        <v>3.5495824884474399E-2</v>
      </c>
      <c r="AI12" s="19">
        <v>3.19375083602563E-2</v>
      </c>
      <c r="AJ12" s="19"/>
      <c r="AK12" s="19">
        <v>3.6512637788363903E-2</v>
      </c>
      <c r="AL12" s="19">
        <v>3.0680046693024401E-2</v>
      </c>
      <c r="AM12" s="19">
        <v>1.6286444381533399E-2</v>
      </c>
      <c r="AN12" s="19">
        <v>4.28260671144894E-2</v>
      </c>
      <c r="AO12" s="19">
        <v>6.7672963268083901E-3</v>
      </c>
      <c r="AP12" s="19">
        <v>6.6806280174614693E-2</v>
      </c>
      <c r="AQ12" s="19">
        <v>9.0676571535381906E-3</v>
      </c>
      <c r="AR12" s="19"/>
      <c r="AS12" s="19">
        <v>3.6163061375241702E-2</v>
      </c>
      <c r="AT12" s="19">
        <v>4.0268810067454398E-2</v>
      </c>
      <c r="AU12" s="19"/>
      <c r="AV12" s="19">
        <v>3.9594362584736899E-2</v>
      </c>
      <c r="AW12" s="19">
        <v>1.7978051297161499E-4</v>
      </c>
      <c r="AX12" s="19">
        <v>3.3951764810078403E-2</v>
      </c>
      <c r="AY12" s="19"/>
      <c r="AZ12" s="19">
        <v>1.3886172693095201E-4</v>
      </c>
      <c r="BA12" s="19">
        <v>4.1009168664002997E-2</v>
      </c>
      <c r="BB12" s="19"/>
      <c r="BC12" s="19">
        <v>6.0799423062604802E-2</v>
      </c>
      <c r="BD12" s="19">
        <v>2.5814627931839099E-2</v>
      </c>
      <c r="BE12" s="19"/>
      <c r="BF12" s="19">
        <v>3.9249941370432098E-2</v>
      </c>
      <c r="BG12" s="19">
        <v>1.5151399405601699E-2</v>
      </c>
      <c r="BH12" s="19"/>
      <c r="BI12" s="19">
        <v>1.8710782183007799E-2</v>
      </c>
      <c r="BJ12" s="19">
        <v>4.3936604402642999E-2</v>
      </c>
      <c r="BK12" s="19"/>
      <c r="BL12" s="19">
        <v>5.1417166530749597E-2</v>
      </c>
      <c r="BM12" s="19">
        <v>2.2143877861783099E-2</v>
      </c>
      <c r="BN12" s="19">
        <v>3.2306825174719202E-2</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BO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205</v>
      </c>
      <c r="C9" s="17">
        <v>0.70706677799696604</v>
      </c>
      <c r="D9" s="17">
        <v>0.62781564417029101</v>
      </c>
      <c r="E9" s="17">
        <v>0.77621238847830798</v>
      </c>
      <c r="F9" s="17">
        <v>0.87729955544959604</v>
      </c>
      <c r="G9" s="17">
        <v>0.53483270786749804</v>
      </c>
      <c r="H9" s="17">
        <v>0.361784819352854</v>
      </c>
      <c r="I9" s="17">
        <v>0.81439399579373595</v>
      </c>
      <c r="J9" s="17">
        <v>0.65743699155586099</v>
      </c>
      <c r="K9" s="17">
        <v>0.98540806753279198</v>
      </c>
      <c r="L9" s="17">
        <v>0.65443024391618998</v>
      </c>
      <c r="M9" s="17">
        <v>0.66558525960866599</v>
      </c>
      <c r="N9" s="17">
        <v>0.77722606826287999</v>
      </c>
      <c r="O9" s="17">
        <v>0.51494214061170596</v>
      </c>
      <c r="P9" s="17">
        <v>0.651153942927575</v>
      </c>
      <c r="Q9" s="17">
        <v>0.59949337028448502</v>
      </c>
      <c r="R9" s="17">
        <v>0.804184943143475</v>
      </c>
      <c r="S9" s="17">
        <v>0.95894529935346695</v>
      </c>
      <c r="T9" s="17"/>
      <c r="U9" s="17">
        <v>0.71444711884004097</v>
      </c>
      <c r="V9" s="17">
        <v>0.66143725173204304</v>
      </c>
      <c r="W9" s="17">
        <v>0.71576088167729601</v>
      </c>
      <c r="X9" s="17">
        <v>0.75116717749270601</v>
      </c>
      <c r="Y9" s="17"/>
      <c r="Z9" s="17">
        <v>0.71961604487816799</v>
      </c>
      <c r="AA9" s="17">
        <v>0.76230377499218605</v>
      </c>
      <c r="AB9" s="17">
        <v>0.63941760882248599</v>
      </c>
      <c r="AC9" s="17">
        <v>0.58202779298290896</v>
      </c>
      <c r="AD9" s="17">
        <v>0.78470133728041302</v>
      </c>
      <c r="AE9" s="17">
        <v>0.76876193139941396</v>
      </c>
      <c r="AF9" s="17">
        <v>0.68036369791864004</v>
      </c>
      <c r="AG9" s="17">
        <v>0.88263686343107695</v>
      </c>
      <c r="AH9" s="17">
        <v>0.82009157731709104</v>
      </c>
      <c r="AI9" s="17">
        <v>0.74100913876512697</v>
      </c>
      <c r="AJ9" s="17"/>
      <c r="AK9" s="17">
        <v>0.60025783953201095</v>
      </c>
      <c r="AL9" s="17">
        <v>0.66328935932231003</v>
      </c>
      <c r="AM9" s="17">
        <v>0.79855964695720405</v>
      </c>
      <c r="AN9" s="17">
        <v>0.74623704317302098</v>
      </c>
      <c r="AO9" s="17">
        <v>0.75335687514185001</v>
      </c>
      <c r="AP9" s="17">
        <v>0.82757885470467596</v>
      </c>
      <c r="AQ9" s="17">
        <v>0.75592335885573902</v>
      </c>
      <c r="AR9" s="17"/>
      <c r="AS9" s="17">
        <v>0.63540554589898102</v>
      </c>
      <c r="AT9" s="17">
        <v>0.73375833819468606</v>
      </c>
      <c r="AU9" s="17"/>
      <c r="AV9" s="17">
        <v>0.59573968937232602</v>
      </c>
      <c r="AW9" s="17">
        <v>0.61866460709128102</v>
      </c>
      <c r="AX9" s="17">
        <v>0.68448889470331997</v>
      </c>
      <c r="AY9" s="17"/>
      <c r="AZ9" s="17">
        <v>0.60219006166875999</v>
      </c>
      <c r="BA9" s="17">
        <v>0.71205206388254405</v>
      </c>
      <c r="BB9" s="17"/>
      <c r="BC9" s="17">
        <v>0.692314189135946</v>
      </c>
      <c r="BD9" s="17">
        <v>0.71615894543811598</v>
      </c>
      <c r="BE9" s="17"/>
      <c r="BF9" s="17">
        <v>0.70689155060519404</v>
      </c>
      <c r="BG9" s="17">
        <v>0.75116717749270601</v>
      </c>
      <c r="BH9" s="17"/>
      <c r="BI9" s="17">
        <v>0.75343580888026096</v>
      </c>
      <c r="BJ9" s="17">
        <v>0.69622052832912396</v>
      </c>
      <c r="BK9" s="17"/>
      <c r="BL9" s="17">
        <v>0.70889372948646101</v>
      </c>
      <c r="BM9" s="17">
        <v>0.71108010191263205</v>
      </c>
      <c r="BN9" s="17">
        <v>0.71924943120610796</v>
      </c>
      <c r="BO9" s="17">
        <v>0.40634346853448899</v>
      </c>
    </row>
    <row r="10" spans="2:67" ht="29" x14ac:dyDescent="0.35">
      <c r="B10" s="18" t="s">
        <v>206</v>
      </c>
      <c r="C10" s="17">
        <v>0.51389398710520295</v>
      </c>
      <c r="D10" s="17">
        <v>0.473331721077416</v>
      </c>
      <c r="E10" s="17">
        <v>0.54105882409106099</v>
      </c>
      <c r="F10" s="17">
        <v>0.53822602080407</v>
      </c>
      <c r="G10" s="17">
        <v>0.41748438463201298</v>
      </c>
      <c r="H10" s="17">
        <v>0.99268660875404502</v>
      </c>
      <c r="I10" s="17">
        <v>0.81315170672371095</v>
      </c>
      <c r="J10" s="17">
        <v>0.68017746040849802</v>
      </c>
      <c r="K10" s="17">
        <v>0.144017102228576</v>
      </c>
      <c r="L10" s="17">
        <v>0.53661049100045399</v>
      </c>
      <c r="M10" s="17">
        <v>0.37941920124245498</v>
      </c>
      <c r="N10" s="17">
        <v>0.74448515384646896</v>
      </c>
      <c r="O10" s="17">
        <v>0.99601714792913298</v>
      </c>
      <c r="P10" s="17">
        <v>0.48238723586313198</v>
      </c>
      <c r="Q10" s="17">
        <v>0.58776946078916503</v>
      </c>
      <c r="R10" s="17">
        <v>0.43658651447729702</v>
      </c>
      <c r="S10" s="17">
        <v>0.32119642950684502</v>
      </c>
      <c r="T10" s="17"/>
      <c r="U10" s="17">
        <v>0.49887488510078098</v>
      </c>
      <c r="V10" s="17">
        <v>0.58972827064963196</v>
      </c>
      <c r="W10" s="17">
        <v>0.568731366910327</v>
      </c>
      <c r="X10" s="17">
        <v>0.63822176722444601</v>
      </c>
      <c r="Y10" s="17"/>
      <c r="Z10" s="17">
        <v>0.53104093042729394</v>
      </c>
      <c r="AA10" s="17">
        <v>0.44231797194811101</v>
      </c>
      <c r="AB10" s="17">
        <v>0.60979283000751805</v>
      </c>
      <c r="AC10" s="17">
        <v>0.48963243244090299</v>
      </c>
      <c r="AD10" s="17">
        <v>0.41686413642790698</v>
      </c>
      <c r="AE10" s="17">
        <v>0.59020228050410295</v>
      </c>
      <c r="AF10" s="17">
        <v>0.55442827329529099</v>
      </c>
      <c r="AG10" s="17">
        <v>0.45923937346400301</v>
      </c>
      <c r="AH10" s="17">
        <v>0.63194555032315403</v>
      </c>
      <c r="AI10" s="17">
        <v>0.64266118131629302</v>
      </c>
      <c r="AJ10" s="17"/>
      <c r="AK10" s="17">
        <v>0.48528564652803902</v>
      </c>
      <c r="AL10" s="17">
        <v>0.59095973031862303</v>
      </c>
      <c r="AM10" s="17">
        <v>0.54077202579814498</v>
      </c>
      <c r="AN10" s="17">
        <v>0.45713848976418098</v>
      </c>
      <c r="AO10" s="17">
        <v>0.57038017078464598</v>
      </c>
      <c r="AP10" s="17">
        <v>0.62416761137179799</v>
      </c>
      <c r="AQ10" s="17">
        <v>0.52691950180507796</v>
      </c>
      <c r="AR10" s="17"/>
      <c r="AS10" s="17">
        <v>0.62419192332454998</v>
      </c>
      <c r="AT10" s="17">
        <v>0.47281146705785498</v>
      </c>
      <c r="AU10" s="17"/>
      <c r="AV10" s="17">
        <v>0.56602660396537197</v>
      </c>
      <c r="AW10" s="17">
        <v>0.79079091537367197</v>
      </c>
      <c r="AX10" s="17">
        <v>0.54446559588039001</v>
      </c>
      <c r="AY10" s="17"/>
      <c r="AZ10" s="17">
        <v>0.74785752749487699</v>
      </c>
      <c r="BA10" s="17">
        <v>0.50277259451702805</v>
      </c>
      <c r="BB10" s="17"/>
      <c r="BC10" s="17">
        <v>0.487875415310425</v>
      </c>
      <c r="BD10" s="17">
        <v>0.52992949203022499</v>
      </c>
      <c r="BE10" s="17"/>
      <c r="BF10" s="17">
        <v>0.51339998630511696</v>
      </c>
      <c r="BG10" s="17">
        <v>0.63822176722444601</v>
      </c>
      <c r="BH10" s="17"/>
      <c r="BI10" s="17">
        <v>0.64364385762106002</v>
      </c>
      <c r="BJ10" s="17">
        <v>0.48354399998713998</v>
      </c>
      <c r="BK10" s="17"/>
      <c r="BL10" s="17">
        <v>0.42177372699049198</v>
      </c>
      <c r="BM10" s="17">
        <v>0.57396633127754204</v>
      </c>
      <c r="BN10" s="17">
        <v>0.61814144822741401</v>
      </c>
      <c r="BO10" s="17">
        <v>0.59570016701853301</v>
      </c>
    </row>
    <row r="11" spans="2:67" x14ac:dyDescent="0.35">
      <c r="B11" s="18" t="s">
        <v>207</v>
      </c>
      <c r="C11" s="17">
        <v>0.28768481261634299</v>
      </c>
      <c r="D11" s="17">
        <v>0.26016901654830898</v>
      </c>
      <c r="E11" s="17">
        <v>0.31931033669563802</v>
      </c>
      <c r="F11" s="17">
        <v>0.257820770082134</v>
      </c>
      <c r="G11" s="17">
        <v>0.27045118312537603</v>
      </c>
      <c r="H11" s="17">
        <v>2.4377970819849299E-3</v>
      </c>
      <c r="I11" s="17">
        <v>0.390107481727612</v>
      </c>
      <c r="J11" s="17">
        <v>0.30418866656152499</v>
      </c>
      <c r="K11" s="17">
        <v>0.54459271165476797</v>
      </c>
      <c r="L11" s="17">
        <v>0.196951298745312</v>
      </c>
      <c r="M11" s="17">
        <v>0.24782785593315501</v>
      </c>
      <c r="N11" s="17">
        <v>0.31823529949407298</v>
      </c>
      <c r="O11" s="17">
        <v>0.48306643335285998</v>
      </c>
      <c r="P11" s="17">
        <v>0.24914525312656399</v>
      </c>
      <c r="Q11" s="17">
        <v>0.23492926203293901</v>
      </c>
      <c r="R11" s="17">
        <v>0.39421436162378598</v>
      </c>
      <c r="S11" s="17">
        <v>0.49328826981982499</v>
      </c>
      <c r="T11" s="17"/>
      <c r="U11" s="17">
        <v>0.29414314133666802</v>
      </c>
      <c r="V11" s="17">
        <v>0.252907912286291</v>
      </c>
      <c r="W11" s="17">
        <v>0.265206602222814</v>
      </c>
      <c r="X11" s="17">
        <v>0.306211003844023</v>
      </c>
      <c r="Y11" s="17"/>
      <c r="Z11" s="17">
        <v>0.30732525745104999</v>
      </c>
      <c r="AA11" s="17">
        <v>0.33148682307161398</v>
      </c>
      <c r="AB11" s="17">
        <v>0.244542415168953</v>
      </c>
      <c r="AC11" s="17">
        <v>0.220818780008433</v>
      </c>
      <c r="AD11" s="17">
        <v>0.186356309427995</v>
      </c>
      <c r="AE11" s="17">
        <v>0.11515266361719199</v>
      </c>
      <c r="AF11" s="17">
        <v>0.363448299075394</v>
      </c>
      <c r="AG11" s="17">
        <v>8.2459263542877498E-2</v>
      </c>
      <c r="AH11" s="17">
        <v>0.16543383776114401</v>
      </c>
      <c r="AI11" s="17">
        <v>0.29977668259316098</v>
      </c>
      <c r="AJ11" s="17"/>
      <c r="AK11" s="17">
        <v>0.243591056118548</v>
      </c>
      <c r="AL11" s="17">
        <v>0.37833192533440901</v>
      </c>
      <c r="AM11" s="17">
        <v>0.28577969634035</v>
      </c>
      <c r="AN11" s="17">
        <v>0.26438367151611802</v>
      </c>
      <c r="AO11" s="17">
        <v>0.38193723888513498</v>
      </c>
      <c r="AP11" s="17">
        <v>0.19000734226153901</v>
      </c>
      <c r="AQ11" s="17">
        <v>0.32663678812208402</v>
      </c>
      <c r="AR11" s="17"/>
      <c r="AS11" s="17">
        <v>0.27929786012311603</v>
      </c>
      <c r="AT11" s="17">
        <v>0.29080868923406999</v>
      </c>
      <c r="AU11" s="17"/>
      <c r="AV11" s="17">
        <v>0.28455914453432102</v>
      </c>
      <c r="AW11" s="17">
        <v>0.34331697263863198</v>
      </c>
      <c r="AX11" s="17">
        <v>0.23009358069324901</v>
      </c>
      <c r="AY11" s="17"/>
      <c r="AZ11" s="17">
        <v>0.60901336635250503</v>
      </c>
      <c r="BA11" s="17">
        <v>0.27241054813078103</v>
      </c>
      <c r="BB11" s="17"/>
      <c r="BC11" s="17">
        <v>0.37757850147362099</v>
      </c>
      <c r="BD11" s="17">
        <v>0.232282436891453</v>
      </c>
      <c r="BE11" s="17"/>
      <c r="BF11" s="17">
        <v>0.28761120112516803</v>
      </c>
      <c r="BG11" s="17">
        <v>0.306211003844023</v>
      </c>
      <c r="BH11" s="17"/>
      <c r="BI11" s="17">
        <v>0.24921742180703499</v>
      </c>
      <c r="BJ11" s="17">
        <v>0.29668277778491198</v>
      </c>
      <c r="BK11" s="17"/>
      <c r="BL11" s="17">
        <v>0.29158588228853599</v>
      </c>
      <c r="BM11" s="17">
        <v>0.276200334682002</v>
      </c>
      <c r="BN11" s="17">
        <v>0.26342319043507501</v>
      </c>
      <c r="BO11" s="17">
        <v>0.53175625128586101</v>
      </c>
    </row>
    <row r="12" spans="2:67" x14ac:dyDescent="0.35">
      <c r="B12" s="18" t="s">
        <v>208</v>
      </c>
      <c r="C12" s="17">
        <v>0.232620474528829</v>
      </c>
      <c r="D12" s="17">
        <v>0.30611938703595998</v>
      </c>
      <c r="E12" s="17">
        <v>0.12658465162956301</v>
      </c>
      <c r="F12" s="17">
        <v>0.23499979602963</v>
      </c>
      <c r="G12" s="17">
        <v>0.32199534137532498</v>
      </c>
      <c r="H12" s="17">
        <v>0</v>
      </c>
      <c r="I12" s="17">
        <v>0.47545674941059402</v>
      </c>
      <c r="J12" s="17">
        <v>0.21393616732168599</v>
      </c>
      <c r="K12" s="17">
        <v>0.427991448885712</v>
      </c>
      <c r="L12" s="17">
        <v>0.18618994938675101</v>
      </c>
      <c r="M12" s="17">
        <v>0.22896379772285</v>
      </c>
      <c r="N12" s="17">
        <v>0.37637581806347797</v>
      </c>
      <c r="O12" s="17">
        <v>1.99142603543368E-3</v>
      </c>
      <c r="P12" s="17">
        <v>0.32843379201140799</v>
      </c>
      <c r="Q12" s="17">
        <v>3.8841125348427902E-2</v>
      </c>
      <c r="R12" s="17">
        <v>0.36777657313269502</v>
      </c>
      <c r="S12" s="17">
        <v>1.2356570862921501E-3</v>
      </c>
      <c r="T12" s="17"/>
      <c r="U12" s="17">
        <v>0.23854099367899501</v>
      </c>
      <c r="V12" s="17">
        <v>0.193235037250754</v>
      </c>
      <c r="W12" s="17">
        <v>0.26612529510421601</v>
      </c>
      <c r="X12" s="17">
        <v>0.22224818395952101</v>
      </c>
      <c r="Y12" s="17"/>
      <c r="Z12" s="17">
        <v>0.17096746949948399</v>
      </c>
      <c r="AA12" s="17">
        <v>0.278784593775048</v>
      </c>
      <c r="AB12" s="17">
        <v>0.36650077746597098</v>
      </c>
      <c r="AC12" s="17">
        <v>0.34851097821686899</v>
      </c>
      <c r="AD12" s="17">
        <v>0.18192649446774101</v>
      </c>
      <c r="AE12" s="17">
        <v>0.25817563369472701</v>
      </c>
      <c r="AF12" s="17">
        <v>0.34707600012686202</v>
      </c>
      <c r="AG12" s="17">
        <v>0.17897958143571799</v>
      </c>
      <c r="AH12" s="17">
        <v>0.161751114226796</v>
      </c>
      <c r="AI12" s="17">
        <v>0.27611953893137398</v>
      </c>
      <c r="AJ12" s="17"/>
      <c r="AK12" s="17">
        <v>0.25914838982890598</v>
      </c>
      <c r="AL12" s="17">
        <v>0.121719373940015</v>
      </c>
      <c r="AM12" s="17">
        <v>0.23581337018326201</v>
      </c>
      <c r="AN12" s="17">
        <v>0.22297366478656</v>
      </c>
      <c r="AO12" s="17">
        <v>0.241537274244186</v>
      </c>
      <c r="AP12" s="17">
        <v>0.268074650372982</v>
      </c>
      <c r="AQ12" s="17">
        <v>0.31791781983713702</v>
      </c>
      <c r="AR12" s="17"/>
      <c r="AS12" s="17">
        <v>0.28983846646766998</v>
      </c>
      <c r="AT12" s="17">
        <v>0.211308568055604</v>
      </c>
      <c r="AU12" s="17"/>
      <c r="AV12" s="17">
        <v>0.39388842776357202</v>
      </c>
      <c r="AW12" s="17">
        <v>0.24489621952888099</v>
      </c>
      <c r="AX12" s="17">
        <v>0.24195240913687299</v>
      </c>
      <c r="AY12" s="17"/>
      <c r="AZ12" s="17">
        <v>0.13326360789651301</v>
      </c>
      <c r="BA12" s="17">
        <v>0.237343375876229</v>
      </c>
      <c r="BB12" s="17"/>
      <c r="BC12" s="17">
        <v>0.22196410733903499</v>
      </c>
      <c r="BD12" s="17">
        <v>0.239188099758323</v>
      </c>
      <c r="BE12" s="17"/>
      <c r="BF12" s="17">
        <v>0.23266168752109001</v>
      </c>
      <c r="BG12" s="17">
        <v>0.22224818395952101</v>
      </c>
      <c r="BH12" s="17"/>
      <c r="BI12" s="17">
        <v>0.25438702049746598</v>
      </c>
      <c r="BJ12" s="17">
        <v>0.22752902906436401</v>
      </c>
      <c r="BK12" s="17"/>
      <c r="BL12" s="17">
        <v>0.199667074369898</v>
      </c>
      <c r="BM12" s="17">
        <v>0.253102952415385</v>
      </c>
      <c r="BN12" s="17">
        <v>0.30445963884431898</v>
      </c>
      <c r="BO12" s="17">
        <v>0.191353646523715</v>
      </c>
    </row>
    <row r="13" spans="2:67" x14ac:dyDescent="0.35">
      <c r="B13" s="18" t="s">
        <v>209</v>
      </c>
      <c r="C13" s="17">
        <v>0.21368502348056401</v>
      </c>
      <c r="D13" s="17">
        <v>0.17165129768597001</v>
      </c>
      <c r="E13" s="17">
        <v>0.12580098580410101</v>
      </c>
      <c r="F13" s="17">
        <v>0.14017813683215399</v>
      </c>
      <c r="G13" s="17">
        <v>0.41701653777859898</v>
      </c>
      <c r="H13" s="17">
        <v>0.638215180647146</v>
      </c>
      <c r="I13" s="17">
        <v>0.104298196729069</v>
      </c>
      <c r="J13" s="17">
        <v>0.21586098353621699</v>
      </c>
      <c r="K13" s="17">
        <v>1.6359957942104E-2</v>
      </c>
      <c r="L13" s="17">
        <v>0.116779939522379</v>
      </c>
      <c r="M13" s="17">
        <v>0.23501944710987099</v>
      </c>
      <c r="N13" s="17">
        <v>0.13922064681179899</v>
      </c>
      <c r="O13" s="17">
        <v>0.96513715368800301</v>
      </c>
      <c r="P13" s="17">
        <v>0.22101592570932699</v>
      </c>
      <c r="Q13" s="17">
        <v>0.41562409235966302</v>
      </c>
      <c r="R13" s="17">
        <v>0.39091753584698002</v>
      </c>
      <c r="S13" s="17">
        <v>0.678494656221582</v>
      </c>
      <c r="T13" s="17"/>
      <c r="U13" s="17">
        <v>0.20138451485186701</v>
      </c>
      <c r="V13" s="17">
        <v>0.26509221862105198</v>
      </c>
      <c r="W13" s="17">
        <v>0.32855169219318803</v>
      </c>
      <c r="X13" s="17">
        <v>0.31609541117654499</v>
      </c>
      <c r="Y13" s="17"/>
      <c r="Z13" s="17">
        <v>0.25944115249043198</v>
      </c>
      <c r="AA13" s="17">
        <v>0.16225772373265299</v>
      </c>
      <c r="AB13" s="17">
        <v>0.104393537156968</v>
      </c>
      <c r="AC13" s="17">
        <v>0.17892341471046799</v>
      </c>
      <c r="AD13" s="17">
        <v>0.35840411321270699</v>
      </c>
      <c r="AE13" s="17">
        <v>0.30818260835144301</v>
      </c>
      <c r="AF13" s="17">
        <v>0.198708213963042</v>
      </c>
      <c r="AG13" s="17">
        <v>0.248220653801075</v>
      </c>
      <c r="AH13" s="17">
        <v>0.256650317733573</v>
      </c>
      <c r="AI13" s="17">
        <v>0.37563846116841698</v>
      </c>
      <c r="AJ13" s="17"/>
      <c r="AK13" s="17">
        <v>0.20353641449389401</v>
      </c>
      <c r="AL13" s="17">
        <v>0.21560624795654099</v>
      </c>
      <c r="AM13" s="17">
        <v>0.35039732913289801</v>
      </c>
      <c r="AN13" s="17">
        <v>0.175885085230958</v>
      </c>
      <c r="AO13" s="17">
        <v>0.25279045258245397</v>
      </c>
      <c r="AP13" s="17">
        <v>0.17579845127750501</v>
      </c>
      <c r="AQ13" s="17">
        <v>0.22789561988052101</v>
      </c>
      <c r="AR13" s="17"/>
      <c r="AS13" s="17">
        <v>0.193141152504192</v>
      </c>
      <c r="AT13" s="17">
        <v>0.22133697074418701</v>
      </c>
      <c r="AU13" s="17"/>
      <c r="AV13" s="17">
        <v>0.209868517315971</v>
      </c>
      <c r="AW13" s="17">
        <v>0.192087682304179</v>
      </c>
      <c r="AX13" s="17">
        <v>0.19300627712209401</v>
      </c>
      <c r="AY13" s="17"/>
      <c r="AZ13" s="17">
        <v>8.1051064691822799E-2</v>
      </c>
      <c r="BA13" s="17">
        <v>0.21998974225750101</v>
      </c>
      <c r="BB13" s="17"/>
      <c r="BC13" s="17">
        <v>0.20414419848486201</v>
      </c>
      <c r="BD13" s="17">
        <v>0.21956512894577099</v>
      </c>
      <c r="BE13" s="17"/>
      <c r="BF13" s="17">
        <v>0.21327810868315999</v>
      </c>
      <c r="BG13" s="17">
        <v>0.31609541117654499</v>
      </c>
      <c r="BH13" s="17"/>
      <c r="BI13" s="17">
        <v>0.24367894890568401</v>
      </c>
      <c r="BJ13" s="17">
        <v>0.20666909932855301</v>
      </c>
      <c r="BK13" s="17"/>
      <c r="BL13" s="17">
        <v>0.195432226933068</v>
      </c>
      <c r="BM13" s="17">
        <v>0.217587082244002</v>
      </c>
      <c r="BN13" s="17">
        <v>0.29293094659307001</v>
      </c>
      <c r="BO13" s="17">
        <v>0.10459604969054501</v>
      </c>
    </row>
    <row r="14" spans="2:67" ht="29" x14ac:dyDescent="0.35">
      <c r="B14" s="18" t="s">
        <v>210</v>
      </c>
      <c r="C14" s="17">
        <v>3.4552281075172803E-2</v>
      </c>
      <c r="D14" s="17">
        <v>3.6954161484216798E-2</v>
      </c>
      <c r="E14" s="17">
        <v>8.5004777947344599E-3</v>
      </c>
      <c r="F14" s="17">
        <v>6.0899087460646199E-2</v>
      </c>
      <c r="G14" s="17">
        <v>0</v>
      </c>
      <c r="H14" s="17">
        <v>0.319107590323573</v>
      </c>
      <c r="I14" s="17">
        <v>1.27374836959624E-2</v>
      </c>
      <c r="J14" s="17">
        <v>6.3866579206283899E-2</v>
      </c>
      <c r="K14" s="17">
        <v>0</v>
      </c>
      <c r="L14" s="17">
        <v>5.1644431241183297E-3</v>
      </c>
      <c r="M14" s="17">
        <v>5.1459054779204601E-2</v>
      </c>
      <c r="N14" s="17">
        <v>1.1030825694762E-4</v>
      </c>
      <c r="O14" s="17">
        <v>1.8427136173715299E-2</v>
      </c>
      <c r="P14" s="17">
        <v>5.5956844811512002E-2</v>
      </c>
      <c r="Q14" s="17">
        <v>9.9740844916669499E-2</v>
      </c>
      <c r="R14" s="17">
        <v>0</v>
      </c>
      <c r="S14" s="17">
        <v>4.0436872103386798E-2</v>
      </c>
      <c r="T14" s="17"/>
      <c r="U14" s="17">
        <v>2.5595094809219201E-2</v>
      </c>
      <c r="V14" s="17">
        <v>7.3383571550730803E-2</v>
      </c>
      <c r="W14" s="17">
        <v>0.10242396247945799</v>
      </c>
      <c r="X14" s="17">
        <v>0.14557930015977599</v>
      </c>
      <c r="Y14" s="17"/>
      <c r="Z14" s="17">
        <v>2.5831572703699599E-2</v>
      </c>
      <c r="AA14" s="17">
        <v>2.83477552930528E-2</v>
      </c>
      <c r="AB14" s="17">
        <v>3.4512960189569203E-2</v>
      </c>
      <c r="AC14" s="17">
        <v>6.9404914049995103E-2</v>
      </c>
      <c r="AD14" s="17">
        <v>4.5471409841300103E-2</v>
      </c>
      <c r="AE14" s="17">
        <v>4.6695710537313702E-2</v>
      </c>
      <c r="AF14" s="17">
        <v>6.6225423712219705E-2</v>
      </c>
      <c r="AG14" s="17">
        <v>4.2326951610496502E-2</v>
      </c>
      <c r="AH14" s="17">
        <v>4.09302973026206E-2</v>
      </c>
      <c r="AI14" s="17">
        <v>5.9109182408927E-2</v>
      </c>
      <c r="AJ14" s="17"/>
      <c r="AK14" s="17">
        <v>1.6443578269046199E-2</v>
      </c>
      <c r="AL14" s="17">
        <v>4.11292848067474E-2</v>
      </c>
      <c r="AM14" s="17">
        <v>1.21815551943508E-2</v>
      </c>
      <c r="AN14" s="17">
        <v>4.9966464410477703E-2</v>
      </c>
      <c r="AO14" s="17">
        <v>3.20793215104377E-2</v>
      </c>
      <c r="AP14" s="17">
        <v>2.1147044857563399E-2</v>
      </c>
      <c r="AQ14" s="17">
        <v>6.1606998273693703E-2</v>
      </c>
      <c r="AR14" s="17"/>
      <c r="AS14" s="17">
        <v>9.1699723523486903E-2</v>
      </c>
      <c r="AT14" s="17">
        <v>1.32666520732977E-2</v>
      </c>
      <c r="AU14" s="17"/>
      <c r="AV14" s="17">
        <v>0.126115450528934</v>
      </c>
      <c r="AW14" s="17">
        <v>8.0752227165728094E-2</v>
      </c>
      <c r="AX14" s="17">
        <v>8.2000150355579102E-2</v>
      </c>
      <c r="AY14" s="17"/>
      <c r="AZ14" s="17">
        <v>0.111528709220755</v>
      </c>
      <c r="BA14" s="17">
        <v>3.0893227720036401E-2</v>
      </c>
      <c r="BB14" s="17"/>
      <c r="BC14" s="17">
        <v>4.8203109135104102E-2</v>
      </c>
      <c r="BD14" s="17">
        <v>2.6139139788547899E-2</v>
      </c>
      <c r="BE14" s="17"/>
      <c r="BF14" s="17">
        <v>3.4111129176487599E-2</v>
      </c>
      <c r="BG14" s="17">
        <v>0.14557930015977599</v>
      </c>
      <c r="BH14" s="17"/>
      <c r="BI14" s="17">
        <v>6.6033536137485402E-2</v>
      </c>
      <c r="BJ14" s="17">
        <v>2.7188453413511501E-2</v>
      </c>
      <c r="BK14" s="17"/>
      <c r="BL14" s="17">
        <v>2.11952275206026E-2</v>
      </c>
      <c r="BM14" s="17">
        <v>2.72985625447974E-2</v>
      </c>
      <c r="BN14" s="17">
        <v>9.9028007693412703E-2</v>
      </c>
      <c r="BO14" s="17">
        <v>6.8503062066167006E-2</v>
      </c>
    </row>
    <row r="15" spans="2:67" x14ac:dyDescent="0.35">
      <c r="B15" s="18" t="s">
        <v>123</v>
      </c>
      <c r="C15" s="19">
        <v>8.2585591877947603E-2</v>
      </c>
      <c r="D15" s="19">
        <v>8.95415545182838E-2</v>
      </c>
      <c r="E15" s="19">
        <v>6.9372425132548293E-2</v>
      </c>
      <c r="F15" s="19">
        <v>1.20198876033054E-4</v>
      </c>
      <c r="G15" s="19">
        <v>0.116646552955365</v>
      </c>
      <c r="H15" s="19">
        <v>0</v>
      </c>
      <c r="I15" s="19">
        <v>6.2114453501250599E-4</v>
      </c>
      <c r="J15" s="19">
        <v>9.1030932205238002E-2</v>
      </c>
      <c r="K15" s="19">
        <v>0</v>
      </c>
      <c r="L15" s="19">
        <v>9.3387125033916593E-2</v>
      </c>
      <c r="M15" s="19">
        <v>0.16150127921677401</v>
      </c>
      <c r="N15" s="19">
        <v>1.1030825694762E-4</v>
      </c>
      <c r="O15" s="19">
        <v>0</v>
      </c>
      <c r="P15" s="19">
        <v>9.6794546283623897E-2</v>
      </c>
      <c r="Q15" s="19">
        <v>9.9329666450004794E-2</v>
      </c>
      <c r="R15" s="19">
        <v>3.56288933034842E-4</v>
      </c>
      <c r="S15" s="19">
        <v>0</v>
      </c>
      <c r="T15" s="19"/>
      <c r="U15" s="19">
        <v>8.7727988054537104E-2</v>
      </c>
      <c r="V15" s="19">
        <v>6.1542478520513699E-2</v>
      </c>
      <c r="W15" s="19">
        <v>3.2098908405229498E-2</v>
      </c>
      <c r="X15" s="19">
        <v>3.7183239659588703E-2</v>
      </c>
      <c r="Y15" s="19"/>
      <c r="Z15" s="19">
        <v>6.7064105968821605E-2</v>
      </c>
      <c r="AA15" s="19">
        <v>7.3039548289994399E-2</v>
      </c>
      <c r="AB15" s="19">
        <v>0.159793908797427</v>
      </c>
      <c r="AC15" s="19">
        <v>0.13489563044040101</v>
      </c>
      <c r="AD15" s="19">
        <v>3.0485740219533602E-4</v>
      </c>
      <c r="AE15" s="19">
        <v>2.79795998809164E-2</v>
      </c>
      <c r="AF15" s="19">
        <v>8.6871923362211699E-4</v>
      </c>
      <c r="AG15" s="19">
        <v>0</v>
      </c>
      <c r="AH15" s="19">
        <v>1.7218488798632799E-2</v>
      </c>
      <c r="AI15" s="19">
        <v>7.4456939514655804E-2</v>
      </c>
      <c r="AJ15" s="19"/>
      <c r="AK15" s="19">
        <v>0.12621912042167599</v>
      </c>
      <c r="AL15" s="19">
        <v>6.9362967611537193E-2</v>
      </c>
      <c r="AM15" s="19">
        <v>2.6918585550318199E-4</v>
      </c>
      <c r="AN15" s="19">
        <v>7.1522517473955605E-2</v>
      </c>
      <c r="AO15" s="19">
        <v>4.40820379531029E-2</v>
      </c>
      <c r="AP15" s="19">
        <v>5.6284181902442602E-2</v>
      </c>
      <c r="AQ15" s="19">
        <v>7.8951814629932907E-2</v>
      </c>
      <c r="AR15" s="19"/>
      <c r="AS15" s="19">
        <v>4.7328389608875997E-2</v>
      </c>
      <c r="AT15" s="19">
        <v>9.5717793337746604E-2</v>
      </c>
      <c r="AU15" s="19"/>
      <c r="AV15" s="19">
        <v>1.3603533043331201E-2</v>
      </c>
      <c r="AW15" s="19">
        <v>1.5094001522521501E-3</v>
      </c>
      <c r="AX15" s="19">
        <v>0.109697620946452</v>
      </c>
      <c r="AY15" s="19"/>
      <c r="AZ15" s="19">
        <v>4.5738326920833601E-3</v>
      </c>
      <c r="BA15" s="19">
        <v>8.62938594095259E-2</v>
      </c>
      <c r="BB15" s="19"/>
      <c r="BC15" s="19">
        <v>0.11738506319726399</v>
      </c>
      <c r="BD15" s="19">
        <v>6.11383311239556E-2</v>
      </c>
      <c r="BE15" s="19"/>
      <c r="BF15" s="19">
        <v>8.2765992415141598E-2</v>
      </c>
      <c r="BG15" s="19">
        <v>3.7183239659588703E-2</v>
      </c>
      <c r="BH15" s="19"/>
      <c r="BI15" s="19">
        <v>5.0058942738168098E-2</v>
      </c>
      <c r="BJ15" s="19">
        <v>9.0193949238623505E-2</v>
      </c>
      <c r="BK15" s="19"/>
      <c r="BL15" s="19">
        <v>0.124189174998975</v>
      </c>
      <c r="BM15" s="19">
        <v>5.3332549057803803E-2</v>
      </c>
      <c r="BN15" s="19">
        <v>3.4462531161003201E-2</v>
      </c>
      <c r="BO15" s="19">
        <v>4.7570763116385903E-2</v>
      </c>
    </row>
    <row r="16" spans="2:67" x14ac:dyDescent="0.35">
      <c r="B16" s="16"/>
    </row>
    <row r="17" spans="2:2" x14ac:dyDescent="0.35">
      <c r="B17" t="s">
        <v>86</v>
      </c>
    </row>
    <row r="18" spans="2:2" x14ac:dyDescent="0.35">
      <c r="B18" t="s">
        <v>87</v>
      </c>
    </row>
    <row r="20" spans="2:2" x14ac:dyDescent="0.3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F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222</v>
      </c>
      <c r="E2" s="26"/>
      <c r="F2" s="26"/>
    </row>
    <row r="6" spans="2:6" ht="50" customHeight="1" x14ac:dyDescent="0.35">
      <c r="B6" s="23" t="s">
        <v>15</v>
      </c>
      <c r="C6" s="23" t="s">
        <v>212</v>
      </c>
      <c r="D6" s="23" t="s">
        <v>213</v>
      </c>
      <c r="E6" s="23" t="s">
        <v>214</v>
      </c>
    </row>
    <row r="7" spans="2:6" x14ac:dyDescent="0.35">
      <c r="B7" s="18" t="s">
        <v>215</v>
      </c>
      <c r="C7" s="17">
        <v>0.297429371807653</v>
      </c>
      <c r="D7" s="17">
        <v>0.286753292686243</v>
      </c>
      <c r="E7" s="17">
        <v>4.8859795110243E-2</v>
      </c>
    </row>
    <row r="8" spans="2:6" x14ac:dyDescent="0.35">
      <c r="B8" s="18" t="s">
        <v>216</v>
      </c>
      <c r="C8" s="17">
        <v>0.46633873434747503</v>
      </c>
      <c r="D8" s="17">
        <v>0.44303202056177199</v>
      </c>
      <c r="E8" s="17">
        <v>0.248889604327068</v>
      </c>
    </row>
    <row r="9" spans="2:6" ht="29" x14ac:dyDescent="0.35">
      <c r="B9" s="18" t="s">
        <v>217</v>
      </c>
      <c r="C9" s="17">
        <v>0.135459420141334</v>
      </c>
      <c r="D9" s="17">
        <v>0.123628244742766</v>
      </c>
      <c r="E9" s="17">
        <v>0.28541939412247702</v>
      </c>
    </row>
    <row r="10" spans="2:6" x14ac:dyDescent="0.35">
      <c r="B10" s="18" t="s">
        <v>218</v>
      </c>
      <c r="C10" s="17">
        <v>6.1933787609021303E-2</v>
      </c>
      <c r="D10" s="17">
        <v>0.106374853321969</v>
      </c>
      <c r="E10" s="17">
        <v>0.24616518650387501</v>
      </c>
    </row>
    <row r="11" spans="2:6" x14ac:dyDescent="0.35">
      <c r="B11" s="18" t="s">
        <v>219</v>
      </c>
      <c r="C11" s="17">
        <v>2.5951512831881601E-2</v>
      </c>
      <c r="D11" s="17">
        <v>4.0206569269227999E-2</v>
      </c>
      <c r="E11" s="17">
        <v>4.5454896524286102E-2</v>
      </c>
    </row>
    <row r="12" spans="2:6" x14ac:dyDescent="0.35">
      <c r="B12" s="18" t="s">
        <v>83</v>
      </c>
      <c r="C12" s="17">
        <v>1.28871732626358E-2</v>
      </c>
      <c r="D12" s="17">
        <v>5.0194180225668303E-6</v>
      </c>
      <c r="E12" s="17">
        <v>0.12521112341205001</v>
      </c>
    </row>
    <row r="13" spans="2:6" x14ac:dyDescent="0.35">
      <c r="B13" s="22" t="s">
        <v>220</v>
      </c>
      <c r="C13" s="20">
        <v>0.76376810615512702</v>
      </c>
      <c r="D13" s="20">
        <v>0.72978531324801499</v>
      </c>
      <c r="E13" s="20">
        <v>0.29774939943731099</v>
      </c>
    </row>
    <row r="14" spans="2:6" x14ac:dyDescent="0.35">
      <c r="B14" s="22" t="s">
        <v>221</v>
      </c>
      <c r="C14" s="20">
        <v>8.7885300440902897E-2</v>
      </c>
      <c r="D14" s="20">
        <v>0.146581422591197</v>
      </c>
      <c r="E14" s="20">
        <v>0.291620083028161</v>
      </c>
    </row>
    <row r="15" spans="2:6" x14ac:dyDescent="0.35">
      <c r="B15" s="22" t="s">
        <v>187</v>
      </c>
      <c r="C15" s="21">
        <v>0.67588280571422499</v>
      </c>
      <c r="D15" s="21">
        <v>0.58320389065681899</v>
      </c>
      <c r="E15" s="21">
        <v>6.12931640914999E-3</v>
      </c>
    </row>
    <row r="16" spans="2:6" x14ac:dyDescent="0.35">
      <c r="B16" s="16" t="s">
        <v>223</v>
      </c>
      <c r="C16" s="16"/>
      <c r="D16" s="16"/>
      <c r="E16" s="16"/>
    </row>
    <row r="17" spans="2:2" x14ac:dyDescent="0.35">
      <c r="B17" t="s">
        <v>86</v>
      </c>
    </row>
    <row r="18" spans="2:2" x14ac:dyDescent="0.35">
      <c r="B18" t="s">
        <v>87</v>
      </c>
    </row>
    <row r="22" spans="2:2" x14ac:dyDescent="0.35">
      <c r="B22"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1010</v>
      </c>
      <c r="D7" s="10">
        <v>126</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182</v>
      </c>
      <c r="X7" s="10">
        <v>458</v>
      </c>
      <c r="Y7" s="10"/>
      <c r="Z7" s="10">
        <v>129</v>
      </c>
      <c r="AA7" s="10">
        <v>67</v>
      </c>
      <c r="AB7" s="10">
        <v>58</v>
      </c>
      <c r="AC7" s="10">
        <v>65</v>
      </c>
      <c r="AD7" s="10">
        <v>72</v>
      </c>
      <c r="AE7" s="10">
        <v>68</v>
      </c>
      <c r="AF7" s="10">
        <v>79</v>
      </c>
      <c r="AG7" s="10">
        <v>61</v>
      </c>
      <c r="AH7" s="10">
        <v>114</v>
      </c>
      <c r="AI7" s="10">
        <v>232</v>
      </c>
      <c r="AJ7" s="10"/>
      <c r="AK7" s="10">
        <v>122</v>
      </c>
      <c r="AL7" s="10">
        <v>84</v>
      </c>
      <c r="AM7" s="10">
        <v>93</v>
      </c>
      <c r="AN7" s="10">
        <v>219</v>
      </c>
      <c r="AO7" s="10">
        <v>155</v>
      </c>
      <c r="AP7" s="10">
        <v>169</v>
      </c>
      <c r="AQ7" s="10">
        <v>118</v>
      </c>
      <c r="AR7" s="10"/>
      <c r="AS7" s="10">
        <v>603</v>
      </c>
      <c r="AT7" s="10">
        <v>407</v>
      </c>
      <c r="AU7" s="10"/>
      <c r="AV7" s="10">
        <v>204</v>
      </c>
      <c r="AW7" s="10">
        <v>216</v>
      </c>
      <c r="AX7" s="10">
        <v>174</v>
      </c>
      <c r="AY7" s="10"/>
      <c r="AZ7" s="10">
        <v>203</v>
      </c>
      <c r="BA7" s="10">
        <v>807</v>
      </c>
      <c r="BB7" s="10"/>
      <c r="BC7" s="10">
        <v>301</v>
      </c>
      <c r="BD7" s="10">
        <v>709</v>
      </c>
      <c r="BE7" s="10"/>
      <c r="BF7" s="10">
        <v>552</v>
      </c>
      <c r="BG7" s="10">
        <v>458</v>
      </c>
      <c r="BH7" s="10"/>
      <c r="BI7" s="10">
        <v>377</v>
      </c>
      <c r="BJ7" s="10">
        <v>633</v>
      </c>
      <c r="BK7" s="10"/>
      <c r="BL7" s="10">
        <v>210</v>
      </c>
      <c r="BM7" s="10">
        <v>321</v>
      </c>
      <c r="BN7" s="10">
        <v>336</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215</v>
      </c>
      <c r="C9" s="17">
        <v>0.286753292686243</v>
      </c>
      <c r="D9" s="17">
        <v>0.28732447862956201</v>
      </c>
      <c r="E9" s="17">
        <v>0.16955347975663099</v>
      </c>
      <c r="F9" s="17">
        <v>0.33145526243394202</v>
      </c>
      <c r="G9" s="17">
        <v>0.64352283589723702</v>
      </c>
      <c r="H9" s="17">
        <v>0.638215180647146</v>
      </c>
      <c r="I9" s="17">
        <v>0.282757018054484</v>
      </c>
      <c r="J9" s="17">
        <v>0.20763598625194199</v>
      </c>
      <c r="K9" s="17">
        <v>2.6520382123439699E-3</v>
      </c>
      <c r="L9" s="17">
        <v>0.272513678802901</v>
      </c>
      <c r="M9" s="17">
        <v>0.33140839856373699</v>
      </c>
      <c r="N9" s="17">
        <v>0.58013046635377497</v>
      </c>
      <c r="O9" s="17">
        <v>0</v>
      </c>
      <c r="P9" s="17">
        <v>0.26157165227990298</v>
      </c>
      <c r="Q9" s="17">
        <v>0.46029463231939099</v>
      </c>
      <c r="R9" s="17">
        <v>0.28188488722786897</v>
      </c>
      <c r="S9" s="17">
        <v>0.15465877025218</v>
      </c>
      <c r="T9" s="17"/>
      <c r="U9" s="17">
        <v>0.27318349463617903</v>
      </c>
      <c r="V9" s="17">
        <v>0.35579352495036498</v>
      </c>
      <c r="W9" s="17">
        <v>0.33792527589944299</v>
      </c>
      <c r="X9" s="17">
        <v>0.37243201849117602</v>
      </c>
      <c r="Y9" s="17"/>
      <c r="Z9" s="17">
        <v>0.29924579322325501</v>
      </c>
      <c r="AA9" s="17">
        <v>0.21964259546244699</v>
      </c>
      <c r="AB9" s="17">
        <v>0.38264696677325999</v>
      </c>
      <c r="AC9" s="17">
        <v>0.35705359639960799</v>
      </c>
      <c r="AD9" s="17">
        <v>0.214650858110565</v>
      </c>
      <c r="AE9" s="17">
        <v>0.43665868421528597</v>
      </c>
      <c r="AF9" s="17">
        <v>0.37947012473004399</v>
      </c>
      <c r="AG9" s="17">
        <v>0.214221064466181</v>
      </c>
      <c r="AH9" s="17">
        <v>0.39079695641770601</v>
      </c>
      <c r="AI9" s="17">
        <v>0.289938245425784</v>
      </c>
      <c r="AJ9" s="17"/>
      <c r="AK9" s="17">
        <v>0.318975742724945</v>
      </c>
      <c r="AL9" s="17">
        <v>0.22938935793327001</v>
      </c>
      <c r="AM9" s="17">
        <v>0.28874164816687398</v>
      </c>
      <c r="AN9" s="17">
        <v>0.31710649844164401</v>
      </c>
      <c r="AO9" s="17">
        <v>0.19693883684229799</v>
      </c>
      <c r="AP9" s="17">
        <v>0.32331404674619302</v>
      </c>
      <c r="AQ9" s="17">
        <v>0.26571605038246998</v>
      </c>
      <c r="AR9" s="17"/>
      <c r="AS9" s="17">
        <v>0.39770266410448901</v>
      </c>
      <c r="AT9" s="17">
        <v>0.245441690674259</v>
      </c>
      <c r="AU9" s="17"/>
      <c r="AV9" s="17">
        <v>0.51742466385640695</v>
      </c>
      <c r="AW9" s="17">
        <v>0.40626698630207297</v>
      </c>
      <c r="AX9" s="17">
        <v>0.30324530899824198</v>
      </c>
      <c r="AY9" s="17"/>
      <c r="AZ9" s="17">
        <v>0.57829992075949399</v>
      </c>
      <c r="BA9" s="17">
        <v>0.27289341123171901</v>
      </c>
      <c r="BB9" s="17"/>
      <c r="BC9" s="17">
        <v>0.237462967678574</v>
      </c>
      <c r="BD9" s="17">
        <v>0.31713578299594197</v>
      </c>
      <c r="BE9" s="17"/>
      <c r="BF9" s="17">
        <v>0.28641282861094502</v>
      </c>
      <c r="BG9" s="17">
        <v>0.37243201849117602</v>
      </c>
      <c r="BH9" s="17"/>
      <c r="BI9" s="17">
        <v>0.45183105817956798</v>
      </c>
      <c r="BJ9" s="17">
        <v>0.248157839498684</v>
      </c>
      <c r="BK9" s="17"/>
      <c r="BL9" s="17">
        <v>0.213849360260323</v>
      </c>
      <c r="BM9" s="17">
        <v>0.336564815278521</v>
      </c>
      <c r="BN9" s="17">
        <v>0.321444506264082</v>
      </c>
      <c r="BO9" s="17">
        <v>0.85164521357981005</v>
      </c>
    </row>
    <row r="10" spans="2:67" x14ac:dyDescent="0.35">
      <c r="B10" s="18" t="s">
        <v>216</v>
      </c>
      <c r="C10" s="17">
        <v>0.44303202056177199</v>
      </c>
      <c r="D10" s="17">
        <v>0.50902141812218504</v>
      </c>
      <c r="E10" s="17">
        <v>0.56466842776356796</v>
      </c>
      <c r="F10" s="17">
        <v>0.346107503070051</v>
      </c>
      <c r="G10" s="17">
        <v>0.18174894766078101</v>
      </c>
      <c r="H10" s="17">
        <v>0.35934702227086901</v>
      </c>
      <c r="I10" s="17">
        <v>0.106161630334107</v>
      </c>
      <c r="J10" s="17">
        <v>0.427012017160179</v>
      </c>
      <c r="K10" s="17">
        <v>0.55653260590963205</v>
      </c>
      <c r="L10" s="17">
        <v>0.54031842719395795</v>
      </c>
      <c r="M10" s="17">
        <v>0.40725020793764699</v>
      </c>
      <c r="N10" s="17">
        <v>0.31652480747544798</v>
      </c>
      <c r="O10" s="17">
        <v>3.3867133294280101E-2</v>
      </c>
      <c r="P10" s="17">
        <v>0.51781310626296595</v>
      </c>
      <c r="Q10" s="17">
        <v>0.34022367784726998</v>
      </c>
      <c r="R10" s="17">
        <v>0.28723152751585901</v>
      </c>
      <c r="S10" s="17">
        <v>0.65534467250494499</v>
      </c>
      <c r="T10" s="17"/>
      <c r="U10" s="17">
        <v>0.45491153212357599</v>
      </c>
      <c r="V10" s="17">
        <v>0.37355543184752599</v>
      </c>
      <c r="W10" s="17">
        <v>0.449813326811003</v>
      </c>
      <c r="X10" s="17">
        <v>0.41090553259061002</v>
      </c>
      <c r="Y10" s="17"/>
      <c r="Z10" s="17">
        <v>0.48625169554846098</v>
      </c>
      <c r="AA10" s="17">
        <v>0.37101517538886303</v>
      </c>
      <c r="AB10" s="17">
        <v>0.42682531685953801</v>
      </c>
      <c r="AC10" s="17">
        <v>0.33019297590608099</v>
      </c>
      <c r="AD10" s="17">
        <v>0.55224468651038305</v>
      </c>
      <c r="AE10" s="17">
        <v>0.32920395696782701</v>
      </c>
      <c r="AF10" s="17">
        <v>0.44580897596467201</v>
      </c>
      <c r="AG10" s="17">
        <v>0.50917916923142503</v>
      </c>
      <c r="AH10" s="17">
        <v>0.546430909407295</v>
      </c>
      <c r="AI10" s="17">
        <v>0.53297864250716798</v>
      </c>
      <c r="AJ10" s="17"/>
      <c r="AK10" s="17">
        <v>0.39233508303599901</v>
      </c>
      <c r="AL10" s="17">
        <v>0.468372097343907</v>
      </c>
      <c r="AM10" s="17">
        <v>0.54587180997454099</v>
      </c>
      <c r="AN10" s="17">
        <v>0.51064506340660198</v>
      </c>
      <c r="AO10" s="17">
        <v>0.37290297528753402</v>
      </c>
      <c r="AP10" s="17">
        <v>0.307875399367813</v>
      </c>
      <c r="AQ10" s="17">
        <v>0.39180517751823901</v>
      </c>
      <c r="AR10" s="17"/>
      <c r="AS10" s="17">
        <v>0.32245909694384201</v>
      </c>
      <c r="AT10" s="17">
        <v>0.48792691784918601</v>
      </c>
      <c r="AU10" s="17"/>
      <c r="AV10" s="17">
        <v>0.25854591951531403</v>
      </c>
      <c r="AW10" s="17">
        <v>0.21484333907089501</v>
      </c>
      <c r="AX10" s="17">
        <v>0.47103291427680799</v>
      </c>
      <c r="AY10" s="17"/>
      <c r="AZ10" s="17">
        <v>0.104014830771171</v>
      </c>
      <c r="BA10" s="17">
        <v>0.45914861258890799</v>
      </c>
      <c r="BB10" s="17"/>
      <c r="BC10" s="17">
        <v>0.39235656626273002</v>
      </c>
      <c r="BD10" s="17">
        <v>0.47426830271127501</v>
      </c>
      <c r="BE10" s="17"/>
      <c r="BF10" s="17">
        <v>0.443159682532897</v>
      </c>
      <c r="BG10" s="17">
        <v>0.41090553259061002</v>
      </c>
      <c r="BH10" s="17"/>
      <c r="BI10" s="17">
        <v>0.36255999686353702</v>
      </c>
      <c r="BJ10" s="17">
        <v>0.46184651210926603</v>
      </c>
      <c r="BK10" s="17"/>
      <c r="BL10" s="17">
        <v>0.49219530392724198</v>
      </c>
      <c r="BM10" s="17">
        <v>0.429158091084057</v>
      </c>
      <c r="BN10" s="17">
        <v>0.36006434494786799</v>
      </c>
      <c r="BO10" s="17">
        <v>9.5551331242604107E-2</v>
      </c>
    </row>
    <row r="11" spans="2:67" ht="29" x14ac:dyDescent="0.35">
      <c r="B11" s="18" t="s">
        <v>217</v>
      </c>
      <c r="C11" s="17">
        <v>0.123628244742766</v>
      </c>
      <c r="D11" s="17">
        <v>0.13038616534768299</v>
      </c>
      <c r="E11" s="17">
        <v>0.12916970701272301</v>
      </c>
      <c r="F11" s="17">
        <v>0.26388280317686902</v>
      </c>
      <c r="G11" s="17">
        <v>4.6784685341350502E-4</v>
      </c>
      <c r="H11" s="17">
        <v>0</v>
      </c>
      <c r="I11" s="17">
        <v>0</v>
      </c>
      <c r="J11" s="17">
        <v>0.114229342937955</v>
      </c>
      <c r="K11" s="17">
        <v>0</v>
      </c>
      <c r="L11" s="17">
        <v>8.6717373351457905E-2</v>
      </c>
      <c r="M11" s="17">
        <v>0.12691059301136101</v>
      </c>
      <c r="N11" s="17">
        <v>7.2645228543833304E-2</v>
      </c>
      <c r="O11" s="17">
        <v>0.48207072033514298</v>
      </c>
      <c r="P11" s="17">
        <v>0.19398977681944399</v>
      </c>
      <c r="Q11" s="17">
        <v>9.9946434150001803E-2</v>
      </c>
      <c r="R11" s="17">
        <v>0.17213966074268799</v>
      </c>
      <c r="S11" s="17">
        <v>4.0745786374959798E-2</v>
      </c>
      <c r="T11" s="17"/>
      <c r="U11" s="17">
        <v>0.115081431494618</v>
      </c>
      <c r="V11" s="17">
        <v>0.17549588196962099</v>
      </c>
      <c r="W11" s="17">
        <v>0.117237014728832</v>
      </c>
      <c r="X11" s="17">
        <v>8.7253454136211606E-2</v>
      </c>
      <c r="Y11" s="17"/>
      <c r="Z11" s="17">
        <v>0.10505505962560401</v>
      </c>
      <c r="AA11" s="17">
        <v>0.107193564238171</v>
      </c>
      <c r="AB11" s="17">
        <v>0.113197938775882</v>
      </c>
      <c r="AC11" s="17">
        <v>0.184053282234592</v>
      </c>
      <c r="AD11" s="17">
        <v>8.7931104830946599E-2</v>
      </c>
      <c r="AE11" s="17">
        <v>0.20699058135935999</v>
      </c>
      <c r="AF11" s="17">
        <v>0.16840588043810101</v>
      </c>
      <c r="AG11" s="17">
        <v>0.16335254030923799</v>
      </c>
      <c r="AH11" s="17">
        <v>3.2291051769788699E-2</v>
      </c>
      <c r="AI11" s="17">
        <v>4.9746515267729698E-2</v>
      </c>
      <c r="AJ11" s="17"/>
      <c r="AK11" s="17">
        <v>0.132982652480509</v>
      </c>
      <c r="AL11" s="17">
        <v>0.15983260764007001</v>
      </c>
      <c r="AM11" s="17">
        <v>1.1303125078646401E-2</v>
      </c>
      <c r="AN11" s="17">
        <v>9.2527219308919398E-2</v>
      </c>
      <c r="AO11" s="17">
        <v>0.196413516370639</v>
      </c>
      <c r="AP11" s="17">
        <v>9.6972882769997298E-2</v>
      </c>
      <c r="AQ11" s="17">
        <v>0.18625698786196901</v>
      </c>
      <c r="AR11" s="17"/>
      <c r="AS11" s="17">
        <v>0.143406583195024</v>
      </c>
      <c r="AT11" s="17">
        <v>0.116263851090476</v>
      </c>
      <c r="AU11" s="17"/>
      <c r="AV11" s="17">
        <v>3.8385864609801403E-2</v>
      </c>
      <c r="AW11" s="17">
        <v>0.23346395692713501</v>
      </c>
      <c r="AX11" s="17">
        <v>0.14920975294317901</v>
      </c>
      <c r="AY11" s="17"/>
      <c r="AZ11" s="17">
        <v>0.12690087542073</v>
      </c>
      <c r="BA11" s="17">
        <v>0.123472666633217</v>
      </c>
      <c r="BB11" s="17"/>
      <c r="BC11" s="17">
        <v>0.171854734967469</v>
      </c>
      <c r="BD11" s="17">
        <v>9.3901500768266005E-2</v>
      </c>
      <c r="BE11" s="17"/>
      <c r="BF11" s="17">
        <v>0.12377278831915101</v>
      </c>
      <c r="BG11" s="17">
        <v>8.7253454136211606E-2</v>
      </c>
      <c r="BH11" s="17"/>
      <c r="BI11" s="17">
        <v>8.3736316451407097E-2</v>
      </c>
      <c r="BJ11" s="17">
        <v>0.132955043214561</v>
      </c>
      <c r="BK11" s="17"/>
      <c r="BL11" s="17">
        <v>0.12551314066577701</v>
      </c>
      <c r="BM11" s="17">
        <v>0.10179135302237199</v>
      </c>
      <c r="BN11" s="17">
        <v>0.17671647918347</v>
      </c>
      <c r="BO11" s="17">
        <v>4.9734705634524999E-2</v>
      </c>
    </row>
    <row r="12" spans="2:67" x14ac:dyDescent="0.35">
      <c r="B12" s="18" t="s">
        <v>218</v>
      </c>
      <c r="C12" s="17">
        <v>0.106374853321969</v>
      </c>
      <c r="D12" s="17">
        <v>2.3039520747731999E-2</v>
      </c>
      <c r="E12" s="17">
        <v>0.111463555318217</v>
      </c>
      <c r="F12" s="17">
        <v>5.8434232443104799E-2</v>
      </c>
      <c r="G12" s="17">
        <v>0.14363979761059001</v>
      </c>
      <c r="H12" s="17">
        <v>2.4377970819849299E-3</v>
      </c>
      <c r="I12" s="17">
        <v>0.61046020707639703</v>
      </c>
      <c r="J12" s="17">
        <v>0.24985291357775499</v>
      </c>
      <c r="K12" s="17">
        <v>1.2823906992311999E-2</v>
      </c>
      <c r="L12" s="17">
        <v>9.82478930165189E-2</v>
      </c>
      <c r="M12" s="17">
        <v>7.6485553335333897E-2</v>
      </c>
      <c r="N12" s="17">
        <v>3.05891893699957E-2</v>
      </c>
      <c r="O12" s="17">
        <v>9.9571301771683805E-4</v>
      </c>
      <c r="P12" s="17">
        <v>2.64251225115886E-2</v>
      </c>
      <c r="Q12" s="17">
        <v>9.9535255683337098E-2</v>
      </c>
      <c r="R12" s="17">
        <v>0.17249594967572299</v>
      </c>
      <c r="S12" s="17">
        <v>0.14925077086791599</v>
      </c>
      <c r="T12" s="17"/>
      <c r="U12" s="17">
        <v>0.11331698135210801</v>
      </c>
      <c r="V12" s="17">
        <v>7.0783339736674306E-2</v>
      </c>
      <c r="W12" s="17">
        <v>7.6215223515667299E-2</v>
      </c>
      <c r="X12" s="17">
        <v>9.4119112138573199E-2</v>
      </c>
      <c r="Y12" s="17"/>
      <c r="Z12" s="17">
        <v>0.102213210306956</v>
      </c>
      <c r="AA12" s="17">
        <v>0.195945010307084</v>
      </c>
      <c r="AB12" s="17">
        <v>7.7329777591320106E-2</v>
      </c>
      <c r="AC12" s="17">
        <v>8.2366575223270899E-2</v>
      </c>
      <c r="AD12" s="17">
        <v>3.8635288681524799E-2</v>
      </c>
      <c r="AE12" s="17">
        <v>2.6955580304707599E-2</v>
      </c>
      <c r="AF12" s="17">
        <v>6.31501886718346E-3</v>
      </c>
      <c r="AG12" s="17">
        <v>9.9213040871331606E-2</v>
      </c>
      <c r="AH12" s="17">
        <v>2.96139647783898E-2</v>
      </c>
      <c r="AI12" s="17">
        <v>4.95624489642447E-2</v>
      </c>
      <c r="AJ12" s="17"/>
      <c r="AK12" s="17">
        <v>0.134431841002534</v>
      </c>
      <c r="AL12" s="17">
        <v>8.1032435637810804E-2</v>
      </c>
      <c r="AM12" s="17">
        <v>0.136800818738611</v>
      </c>
      <c r="AN12" s="17">
        <v>5.53809203644978E-2</v>
      </c>
      <c r="AO12" s="17">
        <v>0.140369683736354</v>
      </c>
      <c r="AP12" s="17">
        <v>0.18720025709541299</v>
      </c>
      <c r="AQ12" s="17">
        <v>9.8022799070446198E-2</v>
      </c>
      <c r="AR12" s="17"/>
      <c r="AS12" s="17">
        <v>9.0292118571505306E-2</v>
      </c>
      <c r="AT12" s="17">
        <v>0.112363202140736</v>
      </c>
      <c r="AU12" s="17"/>
      <c r="AV12" s="17">
        <v>0.13338784045208099</v>
      </c>
      <c r="AW12" s="17">
        <v>7.3473860146194503E-2</v>
      </c>
      <c r="AX12" s="17">
        <v>4.82023828346132E-2</v>
      </c>
      <c r="AY12" s="17"/>
      <c r="AZ12" s="17">
        <v>9.7480345177769004E-2</v>
      </c>
      <c r="BA12" s="17">
        <v>0.106797690757235</v>
      </c>
      <c r="BB12" s="17"/>
      <c r="BC12" s="17">
        <v>0.13226017798315401</v>
      </c>
      <c r="BD12" s="17">
        <v>9.0419173874541306E-2</v>
      </c>
      <c r="BE12" s="17"/>
      <c r="BF12" s="17">
        <v>0.106423554321545</v>
      </c>
      <c r="BG12" s="17">
        <v>9.4119112138573199E-2</v>
      </c>
      <c r="BH12" s="17"/>
      <c r="BI12" s="17">
        <v>1.7854327838531699E-2</v>
      </c>
      <c r="BJ12" s="17">
        <v>0.127071097829666</v>
      </c>
      <c r="BK12" s="17"/>
      <c r="BL12" s="17">
        <v>0.14477947037583799</v>
      </c>
      <c r="BM12" s="17">
        <v>7.3217666524382899E-2</v>
      </c>
      <c r="BN12" s="17">
        <v>9.2611207012693195E-2</v>
      </c>
      <c r="BO12" s="17">
        <v>2.0561726784907E-3</v>
      </c>
    </row>
    <row r="13" spans="2:67" x14ac:dyDescent="0.35">
      <c r="B13" s="18" t="s">
        <v>219</v>
      </c>
      <c r="C13" s="17">
        <v>4.0206569269227999E-2</v>
      </c>
      <c r="D13" s="17">
        <v>5.0228417152837997E-2</v>
      </c>
      <c r="E13" s="17">
        <v>2.5144830148861E-2</v>
      </c>
      <c r="F13" s="17">
        <v>1.20198876033054E-4</v>
      </c>
      <c r="G13" s="17">
        <v>3.0620571977978302E-2</v>
      </c>
      <c r="H13" s="17">
        <v>0</v>
      </c>
      <c r="I13" s="17">
        <v>6.2114453501250599E-4</v>
      </c>
      <c r="J13" s="17">
        <v>1.26974007216978E-3</v>
      </c>
      <c r="K13" s="17">
        <v>0.427991448885712</v>
      </c>
      <c r="L13" s="17">
        <v>2.2026276351640199E-3</v>
      </c>
      <c r="M13" s="17">
        <v>5.7945247151922001E-2</v>
      </c>
      <c r="N13" s="17">
        <v>0</v>
      </c>
      <c r="O13" s="17">
        <v>0.48306643335285998</v>
      </c>
      <c r="P13" s="17">
        <v>2.00342126098032E-4</v>
      </c>
      <c r="Q13" s="17">
        <v>0</v>
      </c>
      <c r="R13" s="17">
        <v>8.6247974837861396E-2</v>
      </c>
      <c r="S13" s="17">
        <v>0</v>
      </c>
      <c r="T13" s="17"/>
      <c r="U13" s="17">
        <v>4.3506560393518703E-2</v>
      </c>
      <c r="V13" s="17">
        <v>2.4371821495813E-2</v>
      </c>
      <c r="W13" s="17">
        <v>1.8809159045054501E-2</v>
      </c>
      <c r="X13" s="17">
        <v>3.4021712803208898E-2</v>
      </c>
      <c r="Y13" s="17"/>
      <c r="Z13" s="17">
        <v>7.2342412957250597E-3</v>
      </c>
      <c r="AA13" s="17">
        <v>0.106203654603435</v>
      </c>
      <c r="AB13" s="17">
        <v>0</v>
      </c>
      <c r="AC13" s="17">
        <v>4.6333570236448102E-2</v>
      </c>
      <c r="AD13" s="17">
        <v>0.106538061866581</v>
      </c>
      <c r="AE13" s="17">
        <v>1.9119715281894399E-4</v>
      </c>
      <c r="AF13" s="17">
        <v>0</v>
      </c>
      <c r="AG13" s="17">
        <v>1.40341851218243E-2</v>
      </c>
      <c r="AH13" s="17">
        <v>8.6711762682101299E-4</v>
      </c>
      <c r="AI13" s="17">
        <v>7.6368537000847794E-2</v>
      </c>
      <c r="AJ13" s="17"/>
      <c r="AK13" s="17">
        <v>2.12746807560126E-2</v>
      </c>
      <c r="AL13" s="17">
        <v>6.1328936129541503E-2</v>
      </c>
      <c r="AM13" s="17">
        <v>1.7282598041327701E-2</v>
      </c>
      <c r="AN13" s="17">
        <v>2.4340298478336402E-2</v>
      </c>
      <c r="AO13" s="17">
        <v>9.3374987763175502E-2</v>
      </c>
      <c r="AP13" s="17">
        <v>8.4637414020583404E-2</v>
      </c>
      <c r="AQ13" s="17">
        <v>5.8198985166875702E-2</v>
      </c>
      <c r="AR13" s="17"/>
      <c r="AS13" s="17">
        <v>4.6121037261704703E-2</v>
      </c>
      <c r="AT13" s="17">
        <v>3.80043382453428E-2</v>
      </c>
      <c r="AU13" s="17"/>
      <c r="AV13" s="17">
        <v>5.2255711566397099E-2</v>
      </c>
      <c r="AW13" s="17">
        <v>7.1951857553701898E-2</v>
      </c>
      <c r="AX13" s="17">
        <v>2.8309640947157901E-2</v>
      </c>
      <c r="AY13" s="17"/>
      <c r="AZ13" s="17">
        <v>9.3304027870835998E-2</v>
      </c>
      <c r="BA13" s="17">
        <v>3.7682360751988997E-2</v>
      </c>
      <c r="BB13" s="17"/>
      <c r="BC13" s="17">
        <v>6.6065553108072494E-2</v>
      </c>
      <c r="BD13" s="17">
        <v>2.4267126269407802E-2</v>
      </c>
      <c r="BE13" s="17"/>
      <c r="BF13" s="17">
        <v>4.0231146215462497E-2</v>
      </c>
      <c r="BG13" s="17">
        <v>3.4021712803208898E-2</v>
      </c>
      <c r="BH13" s="17"/>
      <c r="BI13" s="17">
        <v>8.4018300666955398E-2</v>
      </c>
      <c r="BJ13" s="17">
        <v>2.9963314381607899E-2</v>
      </c>
      <c r="BK13" s="17"/>
      <c r="BL13" s="17">
        <v>2.3662724770820799E-2</v>
      </c>
      <c r="BM13" s="17">
        <v>5.9255141138601503E-2</v>
      </c>
      <c r="BN13" s="17">
        <v>4.9163462591887398E-2</v>
      </c>
      <c r="BO13" s="17">
        <v>1.0125768645697999E-3</v>
      </c>
    </row>
    <row r="14" spans="2:67" x14ac:dyDescent="0.35">
      <c r="B14" s="18" t="s">
        <v>83</v>
      </c>
      <c r="C14" s="17">
        <v>5.0194180225668303E-6</v>
      </c>
      <c r="D14" s="17">
        <v>0</v>
      </c>
      <c r="E14" s="17">
        <v>0</v>
      </c>
      <c r="F14" s="17">
        <v>0</v>
      </c>
      <c r="G14" s="17">
        <v>0</v>
      </c>
      <c r="H14" s="17">
        <v>0</v>
      </c>
      <c r="I14" s="17">
        <v>0</v>
      </c>
      <c r="J14" s="17">
        <v>0</v>
      </c>
      <c r="K14" s="17">
        <v>0</v>
      </c>
      <c r="L14" s="17">
        <v>0</v>
      </c>
      <c r="M14" s="17">
        <v>0</v>
      </c>
      <c r="N14" s="17">
        <v>1.1030825694762E-4</v>
      </c>
      <c r="O14" s="17">
        <v>0</v>
      </c>
      <c r="P14" s="17">
        <v>0</v>
      </c>
      <c r="Q14" s="17">
        <v>0</v>
      </c>
      <c r="R14" s="17">
        <v>0</v>
      </c>
      <c r="S14" s="17">
        <v>0</v>
      </c>
      <c r="T14" s="17"/>
      <c r="U14" s="17">
        <v>0</v>
      </c>
      <c r="V14" s="17">
        <v>0</v>
      </c>
      <c r="W14" s="17">
        <v>0</v>
      </c>
      <c r="X14" s="17">
        <v>1.2681698402202E-3</v>
      </c>
      <c r="Y14" s="17"/>
      <c r="Z14" s="17">
        <v>0</v>
      </c>
      <c r="AA14" s="17">
        <v>0</v>
      </c>
      <c r="AB14" s="17">
        <v>0</v>
      </c>
      <c r="AC14" s="17">
        <v>0</v>
      </c>
      <c r="AD14" s="17">
        <v>0</v>
      </c>
      <c r="AE14" s="17">
        <v>0</v>
      </c>
      <c r="AF14" s="17">
        <v>0</v>
      </c>
      <c r="AG14" s="17">
        <v>0</v>
      </c>
      <c r="AH14" s="17">
        <v>0</v>
      </c>
      <c r="AI14" s="17">
        <v>1.4056108342258701E-3</v>
      </c>
      <c r="AJ14" s="17"/>
      <c r="AK14" s="17">
        <v>0</v>
      </c>
      <c r="AL14" s="17">
        <v>4.4565315399908303E-5</v>
      </c>
      <c r="AM14" s="17">
        <v>0</v>
      </c>
      <c r="AN14" s="17">
        <v>0</v>
      </c>
      <c r="AO14" s="17">
        <v>0</v>
      </c>
      <c r="AP14" s="17">
        <v>0</v>
      </c>
      <c r="AQ14" s="17">
        <v>0</v>
      </c>
      <c r="AR14" s="17"/>
      <c r="AS14" s="17">
        <v>1.8499923434282701E-5</v>
      </c>
      <c r="AT14" s="17">
        <v>0</v>
      </c>
      <c r="AU14" s="17"/>
      <c r="AV14" s="17">
        <v>0</v>
      </c>
      <c r="AW14" s="17">
        <v>0</v>
      </c>
      <c r="AX14" s="17">
        <v>0</v>
      </c>
      <c r="AY14" s="17"/>
      <c r="AZ14" s="17">
        <v>0</v>
      </c>
      <c r="BA14" s="17">
        <v>5.2580369331103603E-6</v>
      </c>
      <c r="BB14" s="17"/>
      <c r="BC14" s="17">
        <v>0</v>
      </c>
      <c r="BD14" s="17">
        <v>8.1133805681016193E-6</v>
      </c>
      <c r="BE14" s="17"/>
      <c r="BF14" s="17">
        <v>0</v>
      </c>
      <c r="BG14" s="17">
        <v>1.2681698402202E-3</v>
      </c>
      <c r="BH14" s="17"/>
      <c r="BI14" s="17">
        <v>0</v>
      </c>
      <c r="BJ14" s="17">
        <v>6.1929662150797903E-6</v>
      </c>
      <c r="BK14" s="17"/>
      <c r="BL14" s="17">
        <v>0</v>
      </c>
      <c r="BM14" s="17">
        <v>1.29329520659041E-5</v>
      </c>
      <c r="BN14" s="17">
        <v>0</v>
      </c>
      <c r="BO14" s="17">
        <v>0</v>
      </c>
    </row>
    <row r="15" spans="2:67" x14ac:dyDescent="0.35">
      <c r="B15" s="18" t="s">
        <v>220</v>
      </c>
      <c r="C15" s="20">
        <v>0.72978531324801499</v>
      </c>
      <c r="D15" s="20">
        <v>0.79634589675174705</v>
      </c>
      <c r="E15" s="20">
        <v>0.734221907520199</v>
      </c>
      <c r="F15" s="20">
        <v>0.67756276550399297</v>
      </c>
      <c r="G15" s="20">
        <v>0.825271783558018</v>
      </c>
      <c r="H15" s="20">
        <v>0.99756220291801501</v>
      </c>
      <c r="I15" s="20">
        <v>0.38891864838859103</v>
      </c>
      <c r="J15" s="20">
        <v>0.63464800341212002</v>
      </c>
      <c r="K15" s="20">
        <v>0.55918464412197599</v>
      </c>
      <c r="L15" s="20">
        <v>0.81283210599685896</v>
      </c>
      <c r="M15" s="20">
        <v>0.73865860650138304</v>
      </c>
      <c r="N15" s="20">
        <v>0.89665527382922305</v>
      </c>
      <c r="O15" s="20">
        <v>3.3867133294280101E-2</v>
      </c>
      <c r="P15" s="20">
        <v>0.77938475854287004</v>
      </c>
      <c r="Q15" s="20">
        <v>0.80051831016666097</v>
      </c>
      <c r="R15" s="20">
        <v>0.56911641474372798</v>
      </c>
      <c r="S15" s="20">
        <v>0.81000344275712499</v>
      </c>
      <c r="T15" s="20"/>
      <c r="U15" s="20">
        <v>0.72809502675975502</v>
      </c>
      <c r="V15" s="20">
        <v>0.72934895679789102</v>
      </c>
      <c r="W15" s="20">
        <v>0.78773860271044605</v>
      </c>
      <c r="X15" s="20">
        <v>0.78333755108178604</v>
      </c>
      <c r="Y15" s="20"/>
      <c r="Z15" s="20">
        <v>0.78549748877171499</v>
      </c>
      <c r="AA15" s="20">
        <v>0.59065777085131099</v>
      </c>
      <c r="AB15" s="20">
        <v>0.809472283632798</v>
      </c>
      <c r="AC15" s="20">
        <v>0.68724657230568897</v>
      </c>
      <c r="AD15" s="20">
        <v>0.766895544620948</v>
      </c>
      <c r="AE15" s="20">
        <v>0.76586264118311398</v>
      </c>
      <c r="AF15" s="20">
        <v>0.82527910069471599</v>
      </c>
      <c r="AG15" s="20">
        <v>0.72340023369760598</v>
      </c>
      <c r="AH15" s="20">
        <v>0.93722786582499995</v>
      </c>
      <c r="AI15" s="20">
        <v>0.82291688793295203</v>
      </c>
      <c r="AJ15" s="20"/>
      <c r="AK15" s="20">
        <v>0.71131082576094395</v>
      </c>
      <c r="AL15" s="20">
        <v>0.69776145527717803</v>
      </c>
      <c r="AM15" s="20">
        <v>0.83461345814141497</v>
      </c>
      <c r="AN15" s="20">
        <v>0.82775156184824605</v>
      </c>
      <c r="AO15" s="20">
        <v>0.56984181212983198</v>
      </c>
      <c r="AP15" s="20">
        <v>0.63118944611400596</v>
      </c>
      <c r="AQ15" s="20">
        <v>0.65752122790070899</v>
      </c>
      <c r="AR15" s="20"/>
      <c r="AS15" s="20">
        <v>0.72016176104833196</v>
      </c>
      <c r="AT15" s="20">
        <v>0.73336860852344499</v>
      </c>
      <c r="AU15" s="20"/>
      <c r="AV15" s="20">
        <v>0.77597058337172098</v>
      </c>
      <c r="AW15" s="20">
        <v>0.62111032537296795</v>
      </c>
      <c r="AX15" s="20">
        <v>0.77427822327505003</v>
      </c>
      <c r="AY15" s="20"/>
      <c r="AZ15" s="20">
        <v>0.68231475153066501</v>
      </c>
      <c r="BA15" s="20">
        <v>0.732042023820627</v>
      </c>
      <c r="BB15" s="20"/>
      <c r="BC15" s="20">
        <v>0.62981953394130397</v>
      </c>
      <c r="BD15" s="20">
        <v>0.79140408570721699</v>
      </c>
      <c r="BE15" s="20"/>
      <c r="BF15" s="20">
        <v>0.72957251114384103</v>
      </c>
      <c r="BG15" s="20">
        <v>0.78333755108178604</v>
      </c>
      <c r="BH15" s="20"/>
      <c r="BI15" s="20">
        <v>0.81439105504310605</v>
      </c>
      <c r="BJ15" s="20">
        <v>0.71000435160794995</v>
      </c>
      <c r="BK15" s="20"/>
      <c r="BL15" s="20">
        <v>0.70604466418756495</v>
      </c>
      <c r="BM15" s="20">
        <v>0.765722906362577</v>
      </c>
      <c r="BN15" s="20">
        <v>0.68150885121195004</v>
      </c>
      <c r="BO15" s="20">
        <v>0.947196544822414</v>
      </c>
    </row>
    <row r="16" spans="2:67" x14ac:dyDescent="0.35">
      <c r="B16" s="18" t="s">
        <v>221</v>
      </c>
      <c r="C16" s="20">
        <v>0.146581422591197</v>
      </c>
      <c r="D16" s="20">
        <v>7.3267937900569999E-2</v>
      </c>
      <c r="E16" s="20">
        <v>0.13660838546707901</v>
      </c>
      <c r="F16" s="20">
        <v>5.8554431319137797E-2</v>
      </c>
      <c r="G16" s="20">
        <v>0.174260369588569</v>
      </c>
      <c r="H16" s="20">
        <v>2.4377970819849299E-3</v>
      </c>
      <c r="I16" s="20">
        <v>0.61108135161140897</v>
      </c>
      <c r="J16" s="20">
        <v>0.25112265364992498</v>
      </c>
      <c r="K16" s="20">
        <v>0.44081535587802401</v>
      </c>
      <c r="L16" s="20">
        <v>0.100450520651683</v>
      </c>
      <c r="M16" s="20">
        <v>0.134430800487256</v>
      </c>
      <c r="N16" s="20">
        <v>3.05891893699957E-2</v>
      </c>
      <c r="O16" s="20">
        <v>0.48406214637057698</v>
      </c>
      <c r="P16" s="20">
        <v>2.6625464637686599E-2</v>
      </c>
      <c r="Q16" s="20">
        <v>9.9535255683337098E-2</v>
      </c>
      <c r="R16" s="20">
        <v>0.25874392451358402</v>
      </c>
      <c r="S16" s="20">
        <v>0.14925077086791599</v>
      </c>
      <c r="T16" s="20"/>
      <c r="U16" s="20">
        <v>0.15682354174562699</v>
      </c>
      <c r="V16" s="20">
        <v>9.5155161232487295E-2</v>
      </c>
      <c r="W16" s="20">
        <v>9.5024382560721807E-2</v>
      </c>
      <c r="X16" s="20">
        <v>0.128140824941782</v>
      </c>
      <c r="Y16" s="20"/>
      <c r="Z16" s="20">
        <v>0.109447451602681</v>
      </c>
      <c r="AA16" s="20">
        <v>0.30214866491051801</v>
      </c>
      <c r="AB16" s="20">
        <v>7.7329777591320106E-2</v>
      </c>
      <c r="AC16" s="20">
        <v>0.128700145459719</v>
      </c>
      <c r="AD16" s="20">
        <v>0.14517335054810601</v>
      </c>
      <c r="AE16" s="20">
        <v>2.71467774575265E-2</v>
      </c>
      <c r="AF16" s="20">
        <v>6.31501886718346E-3</v>
      </c>
      <c r="AG16" s="20">
        <v>0.11324722599315599</v>
      </c>
      <c r="AH16" s="20">
        <v>3.0481082405210799E-2</v>
      </c>
      <c r="AI16" s="20">
        <v>0.125930985965092</v>
      </c>
      <c r="AJ16" s="20"/>
      <c r="AK16" s="20">
        <v>0.15570652175854699</v>
      </c>
      <c r="AL16" s="20">
        <v>0.142361371767352</v>
      </c>
      <c r="AM16" s="20">
        <v>0.154083416779938</v>
      </c>
      <c r="AN16" s="20">
        <v>7.9721218842834202E-2</v>
      </c>
      <c r="AO16" s="20">
        <v>0.23374467149952999</v>
      </c>
      <c r="AP16" s="20">
        <v>0.27183767111599599</v>
      </c>
      <c r="AQ16" s="20">
        <v>0.156221784237322</v>
      </c>
      <c r="AR16" s="20"/>
      <c r="AS16" s="20">
        <v>0.13641315583321001</v>
      </c>
      <c r="AT16" s="20">
        <v>0.150367540386079</v>
      </c>
      <c r="AU16" s="20"/>
      <c r="AV16" s="20">
        <v>0.18564355201847799</v>
      </c>
      <c r="AW16" s="20">
        <v>0.14542571769989601</v>
      </c>
      <c r="AX16" s="20">
        <v>7.6512023781771105E-2</v>
      </c>
      <c r="AY16" s="20"/>
      <c r="AZ16" s="20">
        <v>0.19078437304860499</v>
      </c>
      <c r="BA16" s="20">
        <v>0.14448005150922399</v>
      </c>
      <c r="BB16" s="20"/>
      <c r="BC16" s="20">
        <v>0.198325731091227</v>
      </c>
      <c r="BD16" s="20">
        <v>0.114686300143949</v>
      </c>
      <c r="BE16" s="20"/>
      <c r="BF16" s="20">
        <v>0.14665470053700699</v>
      </c>
      <c r="BG16" s="20">
        <v>0.128140824941782</v>
      </c>
      <c r="BH16" s="20"/>
      <c r="BI16" s="20">
        <v>0.10187262850548701</v>
      </c>
      <c r="BJ16" s="20">
        <v>0.15703441221127401</v>
      </c>
      <c r="BK16" s="20"/>
      <c r="BL16" s="20">
        <v>0.16844219514665801</v>
      </c>
      <c r="BM16" s="20">
        <v>0.132472807662984</v>
      </c>
      <c r="BN16" s="20">
        <v>0.14177466960458099</v>
      </c>
      <c r="BO16" s="20">
        <v>3.0687495430605002E-3</v>
      </c>
    </row>
    <row r="17" spans="2:67" x14ac:dyDescent="0.35">
      <c r="B17" s="18" t="s">
        <v>187</v>
      </c>
      <c r="C17" s="21">
        <v>0.58320389065681899</v>
      </c>
      <c r="D17" s="21">
        <v>0.72307795885117698</v>
      </c>
      <c r="E17" s="21">
        <v>0.59761352205312002</v>
      </c>
      <c r="F17" s="21">
        <v>0.61900833418485501</v>
      </c>
      <c r="G17" s="21">
        <v>0.65101141396944895</v>
      </c>
      <c r="H17" s="21">
        <v>0.99512440583603001</v>
      </c>
      <c r="I17" s="21">
        <v>-0.222162703222819</v>
      </c>
      <c r="J17" s="21">
        <v>0.38352534976219599</v>
      </c>
      <c r="K17" s="21">
        <v>0.118369288243952</v>
      </c>
      <c r="L17" s="21">
        <v>0.71238158534517604</v>
      </c>
      <c r="M17" s="21">
        <v>0.60422780601412696</v>
      </c>
      <c r="N17" s="21">
        <v>0.86606608445922795</v>
      </c>
      <c r="O17" s="21">
        <v>-0.450195013076297</v>
      </c>
      <c r="P17" s="21">
        <v>0.75275929390518304</v>
      </c>
      <c r="Q17" s="21">
        <v>0.70098305448332399</v>
      </c>
      <c r="R17" s="21">
        <v>0.31037249023014402</v>
      </c>
      <c r="S17" s="21">
        <v>0.66075267188920905</v>
      </c>
      <c r="T17" s="21"/>
      <c r="U17" s="21">
        <v>0.57127148501412806</v>
      </c>
      <c r="V17" s="21">
        <v>0.63419379556540401</v>
      </c>
      <c r="W17" s="21">
        <v>0.69271422014972395</v>
      </c>
      <c r="X17" s="21">
        <v>0.65519672614000402</v>
      </c>
      <c r="Y17" s="21"/>
      <c r="Z17" s="21">
        <v>0.676050037169034</v>
      </c>
      <c r="AA17" s="21">
        <v>0.28850910594079199</v>
      </c>
      <c r="AB17" s="21">
        <v>0.73214250604147801</v>
      </c>
      <c r="AC17" s="21">
        <v>0.55854642684597</v>
      </c>
      <c r="AD17" s="21">
        <v>0.62172219407284202</v>
      </c>
      <c r="AE17" s="21">
        <v>0.73871586372558695</v>
      </c>
      <c r="AF17" s="21">
        <v>0.818964081827532</v>
      </c>
      <c r="AG17" s="21">
        <v>0.61015300770445002</v>
      </c>
      <c r="AH17" s="21">
        <v>0.90674678341978998</v>
      </c>
      <c r="AI17" s="21">
        <v>0.69698590196786003</v>
      </c>
      <c r="AJ17" s="21"/>
      <c r="AK17" s="21">
        <v>0.55560430400239702</v>
      </c>
      <c r="AL17" s="21">
        <v>0.55540008350982595</v>
      </c>
      <c r="AM17" s="21">
        <v>0.68053004136147699</v>
      </c>
      <c r="AN17" s="21">
        <v>0.74803034300541205</v>
      </c>
      <c r="AO17" s="21">
        <v>0.33609714063030199</v>
      </c>
      <c r="AP17" s="21">
        <v>0.35935177499801002</v>
      </c>
      <c r="AQ17" s="21">
        <v>0.50129944366338697</v>
      </c>
      <c r="AR17" s="21"/>
      <c r="AS17" s="21">
        <v>0.58374860521512195</v>
      </c>
      <c r="AT17" s="21">
        <v>0.58300106813736596</v>
      </c>
      <c r="AU17" s="21"/>
      <c r="AV17" s="21">
        <v>0.59032703135324305</v>
      </c>
      <c r="AW17" s="21">
        <v>0.47568460767307202</v>
      </c>
      <c r="AX17" s="21">
        <v>0.69776619949327801</v>
      </c>
      <c r="AY17" s="21"/>
      <c r="AZ17" s="21">
        <v>0.49153037848205999</v>
      </c>
      <c r="BA17" s="21">
        <v>0.58756197231140295</v>
      </c>
      <c r="BB17" s="21"/>
      <c r="BC17" s="21">
        <v>0.43149380285007699</v>
      </c>
      <c r="BD17" s="21">
        <v>0.676717785563268</v>
      </c>
      <c r="BE17" s="21"/>
      <c r="BF17" s="21">
        <v>0.58291781060683401</v>
      </c>
      <c r="BG17" s="21">
        <v>0.65519672614000402</v>
      </c>
      <c r="BH17" s="21"/>
      <c r="BI17" s="21">
        <v>0.71251842653761899</v>
      </c>
      <c r="BJ17" s="21">
        <v>0.55296993939667605</v>
      </c>
      <c r="BK17" s="21"/>
      <c r="BL17" s="21">
        <v>0.53760246904090703</v>
      </c>
      <c r="BM17" s="21">
        <v>0.63325009869959303</v>
      </c>
      <c r="BN17" s="21">
        <v>0.53973418160736897</v>
      </c>
      <c r="BO17" s="21">
        <v>0.94412779527935398</v>
      </c>
    </row>
    <row r="18" spans="2:67" x14ac:dyDescent="0.35">
      <c r="B18" s="16" t="s">
        <v>223</v>
      </c>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215</v>
      </c>
      <c r="C9" s="17">
        <v>0.297429371807653</v>
      </c>
      <c r="D9" s="17">
        <v>0.316518866137115</v>
      </c>
      <c r="E9" s="17">
        <v>0.23630772194838001</v>
      </c>
      <c r="F9" s="17">
        <v>0.182096268001773</v>
      </c>
      <c r="G9" s="17">
        <v>0.23959668772069101</v>
      </c>
      <c r="H9" s="17">
        <v>0.95732277097071905</v>
      </c>
      <c r="I9" s="17">
        <v>0.56421829130793899</v>
      </c>
      <c r="J9" s="17">
        <v>0.20105406276274401</v>
      </c>
      <c r="K9" s="17">
        <v>1.5475945204656E-2</v>
      </c>
      <c r="L9" s="17">
        <v>0.36635631654909201</v>
      </c>
      <c r="M9" s="17">
        <v>0.28510626627338098</v>
      </c>
      <c r="N9" s="17">
        <v>0.54127479470329298</v>
      </c>
      <c r="O9" s="17">
        <v>1.99142603543368E-3</v>
      </c>
      <c r="P9" s="17">
        <v>0.25886573674376501</v>
      </c>
      <c r="Q9" s="17">
        <v>0.42762384556862199</v>
      </c>
      <c r="R9" s="17">
        <v>0.39367992822423398</v>
      </c>
      <c r="S9" s="17">
        <v>0.30808188341806803</v>
      </c>
      <c r="T9" s="17"/>
      <c r="U9" s="17">
        <v>0.28348235540696898</v>
      </c>
      <c r="V9" s="17">
        <v>0.37331346227488099</v>
      </c>
      <c r="W9" s="17">
        <v>0.31403355143460399</v>
      </c>
      <c r="X9" s="17">
        <v>0.40490500017088499</v>
      </c>
      <c r="Y9" s="17"/>
      <c r="Z9" s="17">
        <v>0.31283416060455499</v>
      </c>
      <c r="AA9" s="17">
        <v>0.237885270117626</v>
      </c>
      <c r="AB9" s="17">
        <v>0.39290462468369403</v>
      </c>
      <c r="AC9" s="17">
        <v>0.32618315268970799</v>
      </c>
      <c r="AD9" s="17">
        <v>0.287250893089945</v>
      </c>
      <c r="AE9" s="17">
        <v>0.30803906980142398</v>
      </c>
      <c r="AF9" s="17">
        <v>0.50186956772757696</v>
      </c>
      <c r="AG9" s="17">
        <v>0.148546255746939</v>
      </c>
      <c r="AH9" s="17">
        <v>0.37944589293796599</v>
      </c>
      <c r="AI9" s="17">
        <v>0.37398080298769698</v>
      </c>
      <c r="AJ9" s="17"/>
      <c r="AK9" s="17">
        <v>0.34645353439757898</v>
      </c>
      <c r="AL9" s="17">
        <v>0.246804174991234</v>
      </c>
      <c r="AM9" s="17">
        <v>0.22193637668413799</v>
      </c>
      <c r="AN9" s="17">
        <v>0.31008888667182199</v>
      </c>
      <c r="AO9" s="17">
        <v>8.9078275694121897E-2</v>
      </c>
      <c r="AP9" s="17">
        <v>0.47718893878395902</v>
      </c>
      <c r="AQ9" s="17">
        <v>0.32988495356502401</v>
      </c>
      <c r="AR9" s="17"/>
      <c r="AS9" s="17">
        <v>0.39041494056785903</v>
      </c>
      <c r="AT9" s="17">
        <v>0.26279516536966202</v>
      </c>
      <c r="AU9" s="17"/>
      <c r="AV9" s="17">
        <v>0.40551739168135598</v>
      </c>
      <c r="AW9" s="17">
        <v>0.45973020540187798</v>
      </c>
      <c r="AX9" s="17">
        <v>0.341888062026171</v>
      </c>
      <c r="AY9" s="17"/>
      <c r="AZ9" s="17">
        <v>0.45260685076083501</v>
      </c>
      <c r="BA9" s="17">
        <v>0.29005305299572498</v>
      </c>
      <c r="BB9" s="17"/>
      <c r="BC9" s="17">
        <v>0.25890592522411698</v>
      </c>
      <c r="BD9" s="17">
        <v>0.32117175560533301</v>
      </c>
      <c r="BE9" s="17"/>
      <c r="BF9" s="17">
        <v>0.29700233091341099</v>
      </c>
      <c r="BG9" s="17">
        <v>0.40490500017088499</v>
      </c>
      <c r="BH9" s="17"/>
      <c r="BI9" s="17">
        <v>0.50470273549979905</v>
      </c>
      <c r="BJ9" s="17">
        <v>0.24894574794765501</v>
      </c>
      <c r="BK9" s="17"/>
      <c r="BL9" s="17">
        <v>0.214670330703634</v>
      </c>
      <c r="BM9" s="17">
        <v>0.359373685663328</v>
      </c>
      <c r="BN9" s="17">
        <v>0.363283043349441</v>
      </c>
      <c r="BO9" s="17">
        <v>0.64808612050009695</v>
      </c>
    </row>
    <row r="10" spans="2:67" x14ac:dyDescent="0.35">
      <c r="B10" s="18" t="s">
        <v>216</v>
      </c>
      <c r="C10" s="17">
        <v>0.46633873434747503</v>
      </c>
      <c r="D10" s="17">
        <v>0.49612394690573902</v>
      </c>
      <c r="E10" s="17">
        <v>0.54443252775067597</v>
      </c>
      <c r="F10" s="17">
        <v>0.38844710836465002</v>
      </c>
      <c r="G10" s="17">
        <v>0.43887581775739698</v>
      </c>
      <c r="H10" s="17">
        <v>4.0239431947295498E-2</v>
      </c>
      <c r="I10" s="17">
        <v>0.12604629691091901</v>
      </c>
      <c r="J10" s="17">
        <v>0.46640506212240201</v>
      </c>
      <c r="K10" s="17">
        <v>0.54282468617987201</v>
      </c>
      <c r="L10" s="17">
        <v>0.37547050223126399</v>
      </c>
      <c r="M10" s="17">
        <v>0.53968463166751601</v>
      </c>
      <c r="N10" s="17">
        <v>0.39274627527168299</v>
      </c>
      <c r="O10" s="17">
        <v>3.0879994241129499E-2</v>
      </c>
      <c r="P10" s="17">
        <v>0.64103277505817902</v>
      </c>
      <c r="Q10" s="17">
        <v>0.34361723099609798</v>
      </c>
      <c r="R10" s="17">
        <v>0.26168446135735601</v>
      </c>
      <c r="S10" s="17">
        <v>0.50192155933905702</v>
      </c>
      <c r="T10" s="17"/>
      <c r="U10" s="17">
        <v>0.48159828006090299</v>
      </c>
      <c r="V10" s="17">
        <v>0.37636183973366699</v>
      </c>
      <c r="W10" s="17">
        <v>0.47994781263914799</v>
      </c>
      <c r="X10" s="17">
        <v>0.42430938251804901</v>
      </c>
      <c r="Y10" s="17"/>
      <c r="Z10" s="17">
        <v>0.46057082097315899</v>
      </c>
      <c r="AA10" s="17">
        <v>0.45150472181537599</v>
      </c>
      <c r="AB10" s="17">
        <v>0.44641742859782502</v>
      </c>
      <c r="AC10" s="17">
        <v>0.59531595547988003</v>
      </c>
      <c r="AD10" s="17">
        <v>0.50815964561461902</v>
      </c>
      <c r="AE10" s="17">
        <v>0.45779267624494302</v>
      </c>
      <c r="AF10" s="17">
        <v>0.22338930738662</v>
      </c>
      <c r="AG10" s="17">
        <v>0.61497917525457302</v>
      </c>
      <c r="AH10" s="17">
        <v>0.51624021246806095</v>
      </c>
      <c r="AI10" s="17">
        <v>0.48630596498777501</v>
      </c>
      <c r="AJ10" s="17"/>
      <c r="AK10" s="17">
        <v>0.35050390159825001</v>
      </c>
      <c r="AL10" s="17">
        <v>0.48734859644650702</v>
      </c>
      <c r="AM10" s="17">
        <v>0.59177578974147305</v>
      </c>
      <c r="AN10" s="17">
        <v>0.52187478138944199</v>
      </c>
      <c r="AO10" s="17">
        <v>0.57488200395910105</v>
      </c>
      <c r="AP10" s="17">
        <v>0.39913557262446703</v>
      </c>
      <c r="AQ10" s="17">
        <v>0.39124689461817502</v>
      </c>
      <c r="AR10" s="17"/>
      <c r="AS10" s="17">
        <v>0.37394930260697401</v>
      </c>
      <c r="AT10" s="17">
        <v>0.50075089845264897</v>
      </c>
      <c r="AU10" s="17"/>
      <c r="AV10" s="17">
        <v>0.33675237606717001</v>
      </c>
      <c r="AW10" s="17">
        <v>0.36900714388821199</v>
      </c>
      <c r="AX10" s="17">
        <v>0.436421409131726</v>
      </c>
      <c r="AY10" s="17"/>
      <c r="AZ10" s="17">
        <v>0.44909676436505003</v>
      </c>
      <c r="BA10" s="17">
        <v>0.46715832665168</v>
      </c>
      <c r="BB10" s="17"/>
      <c r="BC10" s="17">
        <v>0.44377386276657499</v>
      </c>
      <c r="BD10" s="17">
        <v>0.48024568943409701</v>
      </c>
      <c r="BE10" s="17"/>
      <c r="BF10" s="17">
        <v>0.46650573269177797</v>
      </c>
      <c r="BG10" s="17">
        <v>0.42430938251804901</v>
      </c>
      <c r="BH10" s="17"/>
      <c r="BI10" s="17">
        <v>0.39928598211944599</v>
      </c>
      <c r="BJ10" s="17">
        <v>0.48202314434542298</v>
      </c>
      <c r="BK10" s="17"/>
      <c r="BL10" s="17">
        <v>0.52517735920849495</v>
      </c>
      <c r="BM10" s="17">
        <v>0.41233078543645602</v>
      </c>
      <c r="BN10" s="17">
        <v>0.44348713234541998</v>
      </c>
      <c r="BO10" s="17">
        <v>0.29401603721372899</v>
      </c>
    </row>
    <row r="11" spans="2:67" ht="29" x14ac:dyDescent="0.35">
      <c r="B11" s="18" t="s">
        <v>217</v>
      </c>
      <c r="C11" s="17">
        <v>0.135459420141334</v>
      </c>
      <c r="D11" s="17">
        <v>0.120954259946997</v>
      </c>
      <c r="E11" s="17">
        <v>0.11501306937000701</v>
      </c>
      <c r="F11" s="17">
        <v>0.41185873247579402</v>
      </c>
      <c r="G11" s="17">
        <v>3.4013975874024299E-2</v>
      </c>
      <c r="H11" s="17">
        <v>0</v>
      </c>
      <c r="I11" s="17">
        <v>0.30911426724613</v>
      </c>
      <c r="J11" s="17">
        <v>0.15976418337350601</v>
      </c>
      <c r="K11" s="17">
        <v>1.370791972976E-2</v>
      </c>
      <c r="L11" s="17">
        <v>0.120477893263174</v>
      </c>
      <c r="M11" s="17">
        <v>0.11155087324591299</v>
      </c>
      <c r="N11" s="17">
        <v>2.2550575741020401E-2</v>
      </c>
      <c r="O11" s="17">
        <v>0.48406214637057698</v>
      </c>
      <c r="P11" s="17">
        <v>3.3069419144329299E-3</v>
      </c>
      <c r="Q11" s="17">
        <v>0.19865933290001</v>
      </c>
      <c r="R11" s="17">
        <v>0.17213966074268799</v>
      </c>
      <c r="S11" s="17">
        <v>0.18999655724287501</v>
      </c>
      <c r="T11" s="17"/>
      <c r="U11" s="17">
        <v>0.13313117113855699</v>
      </c>
      <c r="V11" s="17">
        <v>0.14671468530895701</v>
      </c>
      <c r="W11" s="17">
        <v>0.15992369594504199</v>
      </c>
      <c r="X11" s="17">
        <v>8.4965562295956698E-2</v>
      </c>
      <c r="Y11" s="17"/>
      <c r="Z11" s="17">
        <v>0.15990264777706401</v>
      </c>
      <c r="AA11" s="17">
        <v>9.5477516260072698E-2</v>
      </c>
      <c r="AB11" s="17">
        <v>7.8746326072591397E-2</v>
      </c>
      <c r="AC11" s="17">
        <v>3.9488244677706501E-2</v>
      </c>
      <c r="AD11" s="17">
        <v>0.13723860603336999</v>
      </c>
      <c r="AE11" s="17">
        <v>0.20636666632335099</v>
      </c>
      <c r="AF11" s="17">
        <v>0.15427801516598499</v>
      </c>
      <c r="AG11" s="17">
        <v>5.5169977578630403E-2</v>
      </c>
      <c r="AH11" s="17">
        <v>7.6874827687858194E-2</v>
      </c>
      <c r="AI11" s="17">
        <v>9.9031090701191996E-2</v>
      </c>
      <c r="AJ11" s="17"/>
      <c r="AK11" s="17">
        <v>0.191771461536454</v>
      </c>
      <c r="AL11" s="17">
        <v>0.265693627943273</v>
      </c>
      <c r="AM11" s="17">
        <v>2.5157301167457499E-2</v>
      </c>
      <c r="AN11" s="17">
        <v>7.5356667496514596E-2</v>
      </c>
      <c r="AO11" s="17">
        <v>0.275359968180516</v>
      </c>
      <c r="AP11" s="17">
        <v>1.7370276570848501E-2</v>
      </c>
      <c r="AQ11" s="17">
        <v>8.03802519389058E-2</v>
      </c>
      <c r="AR11" s="17"/>
      <c r="AS11" s="17">
        <v>0.12767965119856001</v>
      </c>
      <c r="AT11" s="17">
        <v>0.138357139940185</v>
      </c>
      <c r="AU11" s="17"/>
      <c r="AV11" s="17">
        <v>0.147261456585463</v>
      </c>
      <c r="AW11" s="17">
        <v>9.7177111480819603E-2</v>
      </c>
      <c r="AX11" s="17">
        <v>0.138916676195315</v>
      </c>
      <c r="AY11" s="17"/>
      <c r="AZ11" s="17">
        <v>7.63364377738458E-2</v>
      </c>
      <c r="BA11" s="17">
        <v>0.13826981485838</v>
      </c>
      <c r="BB11" s="17"/>
      <c r="BC11" s="17">
        <v>0.15811632725859201</v>
      </c>
      <c r="BD11" s="17">
        <v>0.12149574263704099</v>
      </c>
      <c r="BE11" s="17"/>
      <c r="BF11" s="17">
        <v>0.13566005113588001</v>
      </c>
      <c r="BG11" s="17">
        <v>8.4965562295956698E-2</v>
      </c>
      <c r="BH11" s="17"/>
      <c r="BI11" s="17">
        <v>1.87833143312739E-2</v>
      </c>
      <c r="BJ11" s="17">
        <v>0.16275130331811399</v>
      </c>
      <c r="BK11" s="17"/>
      <c r="BL11" s="17">
        <v>0.15712477007047401</v>
      </c>
      <c r="BM11" s="17">
        <v>0.105653105872506</v>
      </c>
      <c r="BN11" s="17">
        <v>0.16791953660805101</v>
      </c>
      <c r="BO11" s="17">
        <v>5.3806790956382099E-2</v>
      </c>
    </row>
    <row r="12" spans="2:67" x14ac:dyDescent="0.35">
      <c r="B12" s="18" t="s">
        <v>218</v>
      </c>
      <c r="C12" s="17">
        <v>6.1933787609021303E-2</v>
      </c>
      <c r="D12" s="17">
        <v>4.4359865992927898E-2</v>
      </c>
      <c r="E12" s="17">
        <v>5.5517735172514501E-2</v>
      </c>
      <c r="F12" s="17">
        <v>1.75978911577831E-2</v>
      </c>
      <c r="G12" s="17">
        <v>0.28751351864788699</v>
      </c>
      <c r="H12" s="17">
        <v>2.4377970819849299E-3</v>
      </c>
      <c r="I12" s="17">
        <v>0</v>
      </c>
      <c r="J12" s="17">
        <v>0.17158883618697399</v>
      </c>
      <c r="K12" s="17">
        <v>0</v>
      </c>
      <c r="L12" s="17">
        <v>4.43081629225529E-2</v>
      </c>
      <c r="M12" s="17">
        <v>3.8428797949551098E-2</v>
      </c>
      <c r="N12" s="17">
        <v>2.89890056083183E-2</v>
      </c>
      <c r="O12" s="17">
        <v>9.9571301771683805E-4</v>
      </c>
      <c r="P12" s="17">
        <v>9.6794546283623897E-2</v>
      </c>
      <c r="Q12" s="17">
        <v>3.1879639154955902E-3</v>
      </c>
      <c r="R12" s="17">
        <v>0.172317805209205</v>
      </c>
      <c r="S12" s="17">
        <v>0</v>
      </c>
      <c r="T12" s="17"/>
      <c r="U12" s="17">
        <v>6.0951415834933402E-2</v>
      </c>
      <c r="V12" s="17">
        <v>7.0705738343655095E-2</v>
      </c>
      <c r="W12" s="17">
        <v>4.1776264707739E-2</v>
      </c>
      <c r="X12" s="17">
        <v>6.3391359836990999E-2</v>
      </c>
      <c r="Y12" s="17"/>
      <c r="Z12" s="17">
        <v>3.8278739182994501E-2</v>
      </c>
      <c r="AA12" s="17">
        <v>0.15356213789794201</v>
      </c>
      <c r="AB12" s="17">
        <v>1.0704719316128701E-3</v>
      </c>
      <c r="AC12" s="17">
        <v>3.9012647152705797E-2</v>
      </c>
      <c r="AD12" s="17">
        <v>2.84772843894621E-2</v>
      </c>
      <c r="AE12" s="17">
        <v>2.7801587630281802E-2</v>
      </c>
      <c r="AF12" s="17">
        <v>8.9207445557947296E-2</v>
      </c>
      <c r="AG12" s="17">
        <v>0.181304591419858</v>
      </c>
      <c r="AH12" s="17">
        <v>2.6581463977765001E-2</v>
      </c>
      <c r="AI12" s="17">
        <v>2.8953010170051599E-2</v>
      </c>
      <c r="AJ12" s="17"/>
      <c r="AK12" s="17">
        <v>9.0027130383502199E-2</v>
      </c>
      <c r="AL12" s="17">
        <v>1.5360061898680901E-4</v>
      </c>
      <c r="AM12" s="17">
        <v>0.15119592800774101</v>
      </c>
      <c r="AN12" s="17">
        <v>4.3987429599421701E-2</v>
      </c>
      <c r="AO12" s="17">
        <v>3.9349187593266402E-2</v>
      </c>
      <c r="AP12" s="17">
        <v>2.4947689826847402E-2</v>
      </c>
      <c r="AQ12" s="17">
        <v>8.4717151030104298E-2</v>
      </c>
      <c r="AR12" s="17"/>
      <c r="AS12" s="17">
        <v>7.9960479881833593E-2</v>
      </c>
      <c r="AT12" s="17">
        <v>5.5219410422376602E-2</v>
      </c>
      <c r="AU12" s="17"/>
      <c r="AV12" s="17">
        <v>0.11024345746669099</v>
      </c>
      <c r="AW12" s="17">
        <v>2.1336816753884801E-3</v>
      </c>
      <c r="AX12" s="17">
        <v>6.0705214401562999E-2</v>
      </c>
      <c r="AY12" s="17"/>
      <c r="AZ12" s="17">
        <v>2.1806602119985901E-2</v>
      </c>
      <c r="BA12" s="17">
        <v>6.3841222342393894E-2</v>
      </c>
      <c r="BB12" s="17"/>
      <c r="BC12" s="17">
        <v>7.3726189737577996E-2</v>
      </c>
      <c r="BD12" s="17">
        <v>5.4666012732605303E-2</v>
      </c>
      <c r="BE12" s="17"/>
      <c r="BF12" s="17">
        <v>6.1927996129063197E-2</v>
      </c>
      <c r="BG12" s="17">
        <v>6.3391359836990999E-2</v>
      </c>
      <c r="BH12" s="17"/>
      <c r="BI12" s="17">
        <v>2.6786147256155701E-2</v>
      </c>
      <c r="BJ12" s="17">
        <v>7.0155224961511095E-2</v>
      </c>
      <c r="BK12" s="17"/>
      <c r="BL12" s="17">
        <v>6.89381180738671E-2</v>
      </c>
      <c r="BM12" s="17">
        <v>6.2644932165528106E-2</v>
      </c>
      <c r="BN12" s="17">
        <v>2.4966681858830199E-2</v>
      </c>
      <c r="BO12" s="17">
        <v>3.1027212584343001E-3</v>
      </c>
    </row>
    <row r="13" spans="2:67" x14ac:dyDescent="0.35">
      <c r="B13" s="18" t="s">
        <v>219</v>
      </c>
      <c r="C13" s="17">
        <v>2.5951512831881601E-2</v>
      </c>
      <c r="D13" s="17">
        <v>0</v>
      </c>
      <c r="E13" s="17">
        <v>1.0064922756052499E-4</v>
      </c>
      <c r="F13" s="17">
        <v>0</v>
      </c>
      <c r="G13" s="17">
        <v>0</v>
      </c>
      <c r="H13" s="17">
        <v>0</v>
      </c>
      <c r="I13" s="17">
        <v>6.2114453501250599E-4</v>
      </c>
      <c r="J13" s="17">
        <v>1.1878555543746101E-3</v>
      </c>
      <c r="K13" s="17">
        <v>0.427991448885712</v>
      </c>
      <c r="L13" s="17">
        <v>9.3387125033916593E-2</v>
      </c>
      <c r="M13" s="17">
        <v>2.5229430863639199E-2</v>
      </c>
      <c r="N13" s="17">
        <v>0</v>
      </c>
      <c r="O13" s="17">
        <v>0.48207072033514298</v>
      </c>
      <c r="P13" s="17">
        <v>0</v>
      </c>
      <c r="Q13" s="17">
        <v>0</v>
      </c>
      <c r="R13" s="17">
        <v>1.78144466517421E-4</v>
      </c>
      <c r="S13" s="17">
        <v>0</v>
      </c>
      <c r="T13" s="17"/>
      <c r="U13" s="17">
        <v>2.68050374177672E-2</v>
      </c>
      <c r="V13" s="17">
        <v>2.4371491631491299E-2</v>
      </c>
      <c r="W13" s="17">
        <v>4.3186752734667103E-3</v>
      </c>
      <c r="X13" s="17">
        <v>2.2428695178118199E-2</v>
      </c>
      <c r="Y13" s="17"/>
      <c r="Z13" s="17">
        <v>0</v>
      </c>
      <c r="AA13" s="17">
        <v>6.1570353908982897E-2</v>
      </c>
      <c r="AB13" s="17">
        <v>7.5418883034786305E-2</v>
      </c>
      <c r="AC13" s="17">
        <v>0</v>
      </c>
      <c r="AD13" s="17">
        <v>3.8873570872604297E-2</v>
      </c>
      <c r="AE13" s="17">
        <v>0</v>
      </c>
      <c r="AF13" s="17">
        <v>2.9067380454572998E-4</v>
      </c>
      <c r="AG13" s="17">
        <v>0</v>
      </c>
      <c r="AH13" s="17">
        <v>8.5760292835008805E-4</v>
      </c>
      <c r="AI13" s="17">
        <v>1.1729131153284399E-2</v>
      </c>
      <c r="AJ13" s="17"/>
      <c r="AK13" s="17">
        <v>8.1015166223443996E-3</v>
      </c>
      <c r="AL13" s="17">
        <v>0</v>
      </c>
      <c r="AM13" s="17">
        <v>2.1925905221595001E-4</v>
      </c>
      <c r="AN13" s="17">
        <v>3.4940635027158898E-2</v>
      </c>
      <c r="AO13" s="17">
        <v>2.1330564572994301E-2</v>
      </c>
      <c r="AP13" s="17">
        <v>8.1357522193878401E-2</v>
      </c>
      <c r="AQ13" s="17">
        <v>5.8130824598328502E-2</v>
      </c>
      <c r="AR13" s="17"/>
      <c r="AS13" s="17">
        <v>2.5574780576638801E-2</v>
      </c>
      <c r="AT13" s="17">
        <v>2.6091833774947198E-2</v>
      </c>
      <c r="AU13" s="17"/>
      <c r="AV13" s="17">
        <v>2.2531819932079101E-4</v>
      </c>
      <c r="AW13" s="17">
        <v>7.1951857553701898E-2</v>
      </c>
      <c r="AX13" s="17">
        <v>1.5867247121238701E-2</v>
      </c>
      <c r="AY13" s="17"/>
      <c r="AZ13" s="17">
        <v>1.53344980282874E-4</v>
      </c>
      <c r="BA13" s="17">
        <v>2.71778216501504E-2</v>
      </c>
      <c r="BB13" s="17"/>
      <c r="BC13" s="17">
        <v>3.4869284178861197E-2</v>
      </c>
      <c r="BD13" s="17">
        <v>2.04554015355876E-2</v>
      </c>
      <c r="BE13" s="17"/>
      <c r="BF13" s="17">
        <v>2.5965510304834499E-2</v>
      </c>
      <c r="BG13" s="17">
        <v>2.2428695178118199E-2</v>
      </c>
      <c r="BH13" s="17"/>
      <c r="BI13" s="17">
        <v>5.0441820793324897E-2</v>
      </c>
      <c r="BJ13" s="17">
        <v>2.02229481081398E-2</v>
      </c>
      <c r="BK13" s="17"/>
      <c r="BL13" s="17">
        <v>1.6754316021261099E-2</v>
      </c>
      <c r="BM13" s="17">
        <v>4.7087755463077301E-2</v>
      </c>
      <c r="BN13" s="17">
        <v>3.4360583825863902E-4</v>
      </c>
      <c r="BO13" s="17">
        <v>9.8833007135729002E-4</v>
      </c>
    </row>
    <row r="14" spans="2:67" x14ac:dyDescent="0.35">
      <c r="B14" s="18" t="s">
        <v>83</v>
      </c>
      <c r="C14" s="17">
        <v>1.28871732626358E-2</v>
      </c>
      <c r="D14" s="17">
        <v>2.2043061017221699E-2</v>
      </c>
      <c r="E14" s="17">
        <v>4.8628296530860898E-2</v>
      </c>
      <c r="F14" s="17">
        <v>0</v>
      </c>
      <c r="G14" s="17">
        <v>0</v>
      </c>
      <c r="H14" s="17">
        <v>0</v>
      </c>
      <c r="I14" s="17">
        <v>0</v>
      </c>
      <c r="J14" s="17">
        <v>0</v>
      </c>
      <c r="K14" s="17">
        <v>0</v>
      </c>
      <c r="L14" s="17">
        <v>0</v>
      </c>
      <c r="M14" s="17">
        <v>0</v>
      </c>
      <c r="N14" s="17">
        <v>1.4439348675685301E-2</v>
      </c>
      <c r="O14" s="17">
        <v>0</v>
      </c>
      <c r="P14" s="17">
        <v>0</v>
      </c>
      <c r="Q14" s="17">
        <v>2.6911626619774899E-2</v>
      </c>
      <c r="R14" s="17">
        <v>0</v>
      </c>
      <c r="S14" s="17">
        <v>0</v>
      </c>
      <c r="T14" s="17"/>
      <c r="U14" s="17">
        <v>1.4031740140870899E-2</v>
      </c>
      <c r="V14" s="17">
        <v>8.5327827073486094E-3</v>
      </c>
      <c r="W14" s="17">
        <v>0</v>
      </c>
      <c r="X14" s="17">
        <v>0</v>
      </c>
      <c r="Y14" s="17"/>
      <c r="Z14" s="17">
        <v>2.8413631462227501E-2</v>
      </c>
      <c r="AA14" s="17">
        <v>0</v>
      </c>
      <c r="AB14" s="17">
        <v>5.4422656794902999E-3</v>
      </c>
      <c r="AC14" s="17">
        <v>0</v>
      </c>
      <c r="AD14" s="17">
        <v>0</v>
      </c>
      <c r="AE14" s="17">
        <v>0</v>
      </c>
      <c r="AF14" s="17">
        <v>3.0964990357324799E-2</v>
      </c>
      <c r="AG14" s="17">
        <v>0</v>
      </c>
      <c r="AH14" s="17">
        <v>0</v>
      </c>
      <c r="AI14" s="17">
        <v>0</v>
      </c>
      <c r="AJ14" s="17"/>
      <c r="AK14" s="17">
        <v>1.31424554618701E-2</v>
      </c>
      <c r="AL14" s="17">
        <v>0</v>
      </c>
      <c r="AM14" s="17">
        <v>9.7153453469753497E-3</v>
      </c>
      <c r="AN14" s="17">
        <v>1.3751599815641001E-2</v>
      </c>
      <c r="AO14" s="17">
        <v>0</v>
      </c>
      <c r="AP14" s="17">
        <v>0</v>
      </c>
      <c r="AQ14" s="17">
        <v>5.5639924249462E-2</v>
      </c>
      <c r="AR14" s="17"/>
      <c r="AS14" s="17">
        <v>2.42084516813461E-3</v>
      </c>
      <c r="AT14" s="17">
        <v>1.6785552040180299E-2</v>
      </c>
      <c r="AU14" s="17"/>
      <c r="AV14" s="17">
        <v>0</v>
      </c>
      <c r="AW14" s="17">
        <v>0</v>
      </c>
      <c r="AX14" s="17">
        <v>6.20139112398634E-3</v>
      </c>
      <c r="AY14" s="17"/>
      <c r="AZ14" s="17">
        <v>0</v>
      </c>
      <c r="BA14" s="17">
        <v>1.34997615016703E-2</v>
      </c>
      <c r="BB14" s="17"/>
      <c r="BC14" s="17">
        <v>3.06084108342774E-2</v>
      </c>
      <c r="BD14" s="17">
        <v>1.9653980553362201E-3</v>
      </c>
      <c r="BE14" s="17"/>
      <c r="BF14" s="17">
        <v>1.2938378825032799E-2</v>
      </c>
      <c r="BG14" s="17">
        <v>0</v>
      </c>
      <c r="BH14" s="17"/>
      <c r="BI14" s="17">
        <v>0</v>
      </c>
      <c r="BJ14" s="17">
        <v>1.5901631319158002E-2</v>
      </c>
      <c r="BK14" s="17"/>
      <c r="BL14" s="17">
        <v>1.7335105922269001E-2</v>
      </c>
      <c r="BM14" s="17">
        <v>1.29097353991048E-2</v>
      </c>
      <c r="BN14" s="17">
        <v>0</v>
      </c>
      <c r="BO14" s="17">
        <v>0</v>
      </c>
    </row>
    <row r="15" spans="2:67" x14ac:dyDescent="0.35">
      <c r="B15" s="18" t="s">
        <v>220</v>
      </c>
      <c r="C15" s="20">
        <v>0.76376810615512702</v>
      </c>
      <c r="D15" s="20">
        <v>0.81264281304285302</v>
      </c>
      <c r="E15" s="20">
        <v>0.78074024969905698</v>
      </c>
      <c r="F15" s="20">
        <v>0.57054337636642305</v>
      </c>
      <c r="G15" s="20">
        <v>0.67847250547808802</v>
      </c>
      <c r="H15" s="20">
        <v>0.99756220291801501</v>
      </c>
      <c r="I15" s="20">
        <v>0.69026458821885806</v>
      </c>
      <c r="J15" s="20">
        <v>0.66745912488514603</v>
      </c>
      <c r="K15" s="20">
        <v>0.55830063138452801</v>
      </c>
      <c r="L15" s="20">
        <v>0.74182681878035595</v>
      </c>
      <c r="M15" s="20">
        <v>0.82479089794089699</v>
      </c>
      <c r="N15" s="20">
        <v>0.93402106997497603</v>
      </c>
      <c r="O15" s="20">
        <v>3.2871420276563201E-2</v>
      </c>
      <c r="P15" s="20">
        <v>0.89989851180194302</v>
      </c>
      <c r="Q15" s="20">
        <v>0.77124107656471996</v>
      </c>
      <c r="R15" s="20">
        <v>0.65536438958158905</v>
      </c>
      <c r="S15" s="20">
        <v>0.81000344275712499</v>
      </c>
      <c r="T15" s="20"/>
      <c r="U15" s="20">
        <v>0.76508063546787197</v>
      </c>
      <c r="V15" s="20">
        <v>0.74967530200854804</v>
      </c>
      <c r="W15" s="20">
        <v>0.79398136407375197</v>
      </c>
      <c r="X15" s="20">
        <v>0.82921438268893399</v>
      </c>
      <c r="Y15" s="20"/>
      <c r="Z15" s="20">
        <v>0.77340498157771398</v>
      </c>
      <c r="AA15" s="20">
        <v>0.68938999193300199</v>
      </c>
      <c r="AB15" s="20">
        <v>0.83932205328151899</v>
      </c>
      <c r="AC15" s="20">
        <v>0.92149910816958802</v>
      </c>
      <c r="AD15" s="20">
        <v>0.79541053870456402</v>
      </c>
      <c r="AE15" s="20">
        <v>0.76583174604636695</v>
      </c>
      <c r="AF15" s="20">
        <v>0.72525887511419695</v>
      </c>
      <c r="AG15" s="20">
        <v>0.76352543100151204</v>
      </c>
      <c r="AH15" s="20">
        <v>0.895686105406027</v>
      </c>
      <c r="AI15" s="20">
        <v>0.86028676797547199</v>
      </c>
      <c r="AJ15" s="20"/>
      <c r="AK15" s="20">
        <v>0.69695743599582904</v>
      </c>
      <c r="AL15" s="20">
        <v>0.73415277143774005</v>
      </c>
      <c r="AM15" s="20">
        <v>0.81371216642561095</v>
      </c>
      <c r="AN15" s="20">
        <v>0.83196366806126398</v>
      </c>
      <c r="AO15" s="20">
        <v>0.66396027965322302</v>
      </c>
      <c r="AP15" s="20">
        <v>0.87632451140842604</v>
      </c>
      <c r="AQ15" s="20">
        <v>0.72113184818319898</v>
      </c>
      <c r="AR15" s="20"/>
      <c r="AS15" s="20">
        <v>0.76436424317483298</v>
      </c>
      <c r="AT15" s="20">
        <v>0.76354606382231105</v>
      </c>
      <c r="AU15" s="20"/>
      <c r="AV15" s="20">
        <v>0.74226976774852504</v>
      </c>
      <c r="AW15" s="20">
        <v>0.82873734929009002</v>
      </c>
      <c r="AX15" s="20">
        <v>0.77830947115789695</v>
      </c>
      <c r="AY15" s="20"/>
      <c r="AZ15" s="20">
        <v>0.90170361512588504</v>
      </c>
      <c r="BA15" s="20">
        <v>0.75721137964740504</v>
      </c>
      <c r="BB15" s="20"/>
      <c r="BC15" s="20">
        <v>0.70267978799069197</v>
      </c>
      <c r="BD15" s="20">
        <v>0.80141744503943002</v>
      </c>
      <c r="BE15" s="20"/>
      <c r="BF15" s="20">
        <v>0.76350806360518897</v>
      </c>
      <c r="BG15" s="20">
        <v>0.82921438268893399</v>
      </c>
      <c r="BH15" s="20"/>
      <c r="BI15" s="20">
        <v>0.90398871761924504</v>
      </c>
      <c r="BJ15" s="20">
        <v>0.73096889229307704</v>
      </c>
      <c r="BK15" s="20"/>
      <c r="BL15" s="20">
        <v>0.73984768991212901</v>
      </c>
      <c r="BM15" s="20">
        <v>0.77170447109978402</v>
      </c>
      <c r="BN15" s="20">
        <v>0.80677017569485998</v>
      </c>
      <c r="BO15" s="20">
        <v>0.94210215771382599</v>
      </c>
    </row>
    <row r="16" spans="2:67" x14ac:dyDescent="0.35">
      <c r="B16" s="18" t="s">
        <v>221</v>
      </c>
      <c r="C16" s="20">
        <v>8.7885300440902897E-2</v>
      </c>
      <c r="D16" s="20">
        <v>4.4359865992927898E-2</v>
      </c>
      <c r="E16" s="20">
        <v>5.5618384400075001E-2</v>
      </c>
      <c r="F16" s="20">
        <v>1.75978911577831E-2</v>
      </c>
      <c r="G16" s="20">
        <v>0.28751351864788699</v>
      </c>
      <c r="H16" s="20">
        <v>2.4377970819849299E-3</v>
      </c>
      <c r="I16" s="20">
        <v>6.2114453501250599E-4</v>
      </c>
      <c r="J16" s="20">
        <v>0.17277669174134799</v>
      </c>
      <c r="K16" s="20">
        <v>0.427991448885712</v>
      </c>
      <c r="L16" s="20">
        <v>0.13769528795647001</v>
      </c>
      <c r="M16" s="20">
        <v>6.3658228813190304E-2</v>
      </c>
      <c r="N16" s="20">
        <v>2.89890056083183E-2</v>
      </c>
      <c r="O16" s="20">
        <v>0.48306643335285998</v>
      </c>
      <c r="P16" s="20">
        <v>9.6794546283623897E-2</v>
      </c>
      <c r="Q16" s="20">
        <v>3.1879639154955902E-3</v>
      </c>
      <c r="R16" s="20">
        <v>0.17249594967572299</v>
      </c>
      <c r="S16" s="20">
        <v>0</v>
      </c>
      <c r="T16" s="20"/>
      <c r="U16" s="20">
        <v>8.7756453252700595E-2</v>
      </c>
      <c r="V16" s="20">
        <v>9.5077229975146393E-2</v>
      </c>
      <c r="W16" s="20">
        <v>4.6094939981205701E-2</v>
      </c>
      <c r="X16" s="20">
        <v>8.5820055015109198E-2</v>
      </c>
      <c r="Y16" s="20"/>
      <c r="Z16" s="20">
        <v>3.8278739182994501E-2</v>
      </c>
      <c r="AA16" s="20">
        <v>0.21513249180692501</v>
      </c>
      <c r="AB16" s="20">
        <v>7.6489354966399206E-2</v>
      </c>
      <c r="AC16" s="20">
        <v>3.9012647152705797E-2</v>
      </c>
      <c r="AD16" s="20">
        <v>6.7350855262066397E-2</v>
      </c>
      <c r="AE16" s="20">
        <v>2.7801587630281802E-2</v>
      </c>
      <c r="AF16" s="20">
        <v>8.9498119362492995E-2</v>
      </c>
      <c r="AG16" s="20">
        <v>0.181304591419858</v>
      </c>
      <c r="AH16" s="20">
        <v>2.7439066906115101E-2</v>
      </c>
      <c r="AI16" s="20">
        <v>4.0682141323336002E-2</v>
      </c>
      <c r="AJ16" s="20"/>
      <c r="AK16" s="20">
        <v>9.81286470058466E-2</v>
      </c>
      <c r="AL16" s="20">
        <v>1.5360061898680901E-4</v>
      </c>
      <c r="AM16" s="20">
        <v>0.15141518705995699</v>
      </c>
      <c r="AN16" s="20">
        <v>7.8928064626580599E-2</v>
      </c>
      <c r="AO16" s="20">
        <v>6.0679752166260703E-2</v>
      </c>
      <c r="AP16" s="20">
        <v>0.106305212020726</v>
      </c>
      <c r="AQ16" s="20">
        <v>0.14284797562843299</v>
      </c>
      <c r="AR16" s="20"/>
      <c r="AS16" s="20">
        <v>0.105535260458472</v>
      </c>
      <c r="AT16" s="20">
        <v>8.1311244197323801E-2</v>
      </c>
      <c r="AU16" s="20"/>
      <c r="AV16" s="20">
        <v>0.110468775666012</v>
      </c>
      <c r="AW16" s="20">
        <v>7.4085539229090405E-2</v>
      </c>
      <c r="AX16" s="20">
        <v>7.6572461522801699E-2</v>
      </c>
      <c r="AY16" s="20"/>
      <c r="AZ16" s="20">
        <v>2.1959947100268801E-2</v>
      </c>
      <c r="BA16" s="20">
        <v>9.1019043992544305E-2</v>
      </c>
      <c r="BB16" s="20"/>
      <c r="BC16" s="20">
        <v>0.10859547391643901</v>
      </c>
      <c r="BD16" s="20">
        <v>7.5121414268192896E-2</v>
      </c>
      <c r="BE16" s="20"/>
      <c r="BF16" s="20">
        <v>8.7893506433897706E-2</v>
      </c>
      <c r="BG16" s="20">
        <v>8.5820055015109198E-2</v>
      </c>
      <c r="BH16" s="20"/>
      <c r="BI16" s="20">
        <v>7.7227968049480705E-2</v>
      </c>
      <c r="BJ16" s="20">
        <v>9.0378173069650902E-2</v>
      </c>
      <c r="BK16" s="20"/>
      <c r="BL16" s="20">
        <v>8.5692434095128195E-2</v>
      </c>
      <c r="BM16" s="20">
        <v>0.109732687628605</v>
      </c>
      <c r="BN16" s="20">
        <v>2.5310287697088801E-2</v>
      </c>
      <c r="BO16" s="20">
        <v>4.0910513297915899E-3</v>
      </c>
    </row>
    <row r="17" spans="2:67" x14ac:dyDescent="0.35">
      <c r="B17" s="18" t="s">
        <v>187</v>
      </c>
      <c r="C17" s="21">
        <v>0.67588280571422499</v>
      </c>
      <c r="D17" s="21">
        <v>0.76828294704992495</v>
      </c>
      <c r="E17" s="21">
        <v>0.72512186529898204</v>
      </c>
      <c r="F17" s="21">
        <v>0.55294548520863995</v>
      </c>
      <c r="G17" s="21">
        <v>0.39095898683020103</v>
      </c>
      <c r="H17" s="21">
        <v>0.99512440583603001</v>
      </c>
      <c r="I17" s="21">
        <v>0.689643443683845</v>
      </c>
      <c r="J17" s="21">
        <v>0.49468243314379801</v>
      </c>
      <c r="K17" s="21">
        <v>0.13030918249881601</v>
      </c>
      <c r="L17" s="21">
        <v>0.60413153082388604</v>
      </c>
      <c r="M17" s="21">
        <v>0.76113266912770705</v>
      </c>
      <c r="N17" s="21">
        <v>0.90503206436665795</v>
      </c>
      <c r="O17" s="21">
        <v>-0.450195013076297</v>
      </c>
      <c r="P17" s="21">
        <v>0.80310396551831897</v>
      </c>
      <c r="Q17" s="21">
        <v>0.76805311264922405</v>
      </c>
      <c r="R17" s="21">
        <v>0.48286843990586598</v>
      </c>
      <c r="S17" s="21">
        <v>0.81000344275712499</v>
      </c>
      <c r="T17" s="21"/>
      <c r="U17" s="21">
        <v>0.67732418221517099</v>
      </c>
      <c r="V17" s="21">
        <v>0.65459807203340203</v>
      </c>
      <c r="W17" s="21">
        <v>0.74788642409254602</v>
      </c>
      <c r="X17" s="21">
        <v>0.74339432767382496</v>
      </c>
      <c r="Y17" s="21"/>
      <c r="Z17" s="21">
        <v>0.73512624239471902</v>
      </c>
      <c r="AA17" s="21">
        <v>0.47425750012607698</v>
      </c>
      <c r="AB17" s="21">
        <v>0.76283269831512002</v>
      </c>
      <c r="AC17" s="21">
        <v>0.882486461016882</v>
      </c>
      <c r="AD17" s="21">
        <v>0.72805968344249705</v>
      </c>
      <c r="AE17" s="21">
        <v>0.73803015841608499</v>
      </c>
      <c r="AF17" s="21">
        <v>0.63576075575170399</v>
      </c>
      <c r="AG17" s="21">
        <v>0.58222083958165405</v>
      </c>
      <c r="AH17" s="21">
        <v>0.86824703849991203</v>
      </c>
      <c r="AI17" s="21">
        <v>0.81960462665213596</v>
      </c>
      <c r="AJ17" s="21"/>
      <c r="AK17" s="21">
        <v>0.59882878898998204</v>
      </c>
      <c r="AL17" s="21">
        <v>0.73399917081875399</v>
      </c>
      <c r="AM17" s="21">
        <v>0.66229697936565401</v>
      </c>
      <c r="AN17" s="21">
        <v>0.75303560343468301</v>
      </c>
      <c r="AO17" s="21">
        <v>0.60328052748696204</v>
      </c>
      <c r="AP17" s="21">
        <v>0.77001929938769997</v>
      </c>
      <c r="AQ17" s="21">
        <v>0.57828387255476599</v>
      </c>
      <c r="AR17" s="21"/>
      <c r="AS17" s="21">
        <v>0.65882898271636103</v>
      </c>
      <c r="AT17" s="21">
        <v>0.682234819624987</v>
      </c>
      <c r="AU17" s="21"/>
      <c r="AV17" s="21">
        <v>0.63180099208251395</v>
      </c>
      <c r="AW17" s="21">
        <v>0.75465181006100002</v>
      </c>
      <c r="AX17" s="21">
        <v>0.701737009635095</v>
      </c>
      <c r="AY17" s="21"/>
      <c r="AZ17" s="21">
        <v>0.87974366802561699</v>
      </c>
      <c r="BA17" s="21">
        <v>0.66619233565486102</v>
      </c>
      <c r="BB17" s="21"/>
      <c r="BC17" s="21">
        <v>0.59408431407425299</v>
      </c>
      <c r="BD17" s="21">
        <v>0.72629603077123694</v>
      </c>
      <c r="BE17" s="21"/>
      <c r="BF17" s="21">
        <v>0.67561455717129204</v>
      </c>
      <c r="BG17" s="21">
        <v>0.74339432767382496</v>
      </c>
      <c r="BH17" s="21"/>
      <c r="BI17" s="21">
        <v>0.82676074956976497</v>
      </c>
      <c r="BJ17" s="21">
        <v>0.64059071922342703</v>
      </c>
      <c r="BK17" s="21"/>
      <c r="BL17" s="21">
        <v>0.65415525581700096</v>
      </c>
      <c r="BM17" s="21">
        <v>0.66197178347117902</v>
      </c>
      <c r="BN17" s="21">
        <v>0.781459887997772</v>
      </c>
      <c r="BO17" s="21">
        <v>0.93801110638403495</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215</v>
      </c>
      <c r="C9" s="17">
        <v>4.8859795110243E-2</v>
      </c>
      <c r="D9" s="17">
        <v>3.6155446276816397E-2</v>
      </c>
      <c r="E9" s="17">
        <v>4.1113805399778297E-2</v>
      </c>
      <c r="F9" s="17">
        <v>5.5307044152482004E-3</v>
      </c>
      <c r="G9" s="17">
        <v>0.23282525905731599</v>
      </c>
      <c r="H9" s="17">
        <v>0</v>
      </c>
      <c r="I9" s="17">
        <v>1.1495194625937399E-2</v>
      </c>
      <c r="J9" s="17">
        <v>2.3362179768307002E-2</v>
      </c>
      <c r="K9" s="17">
        <v>1.2823906992311999E-2</v>
      </c>
      <c r="L9" s="17">
        <v>0.100602358222441</v>
      </c>
      <c r="M9" s="17">
        <v>6.1819404553929397E-2</v>
      </c>
      <c r="N9" s="17">
        <v>5.6936620877313299E-2</v>
      </c>
      <c r="O9" s="17">
        <v>9.9571301771683805E-4</v>
      </c>
      <c r="P9" s="17">
        <v>2.00342126098032E-4</v>
      </c>
      <c r="Q9" s="17">
        <v>2.0558923333234401E-4</v>
      </c>
      <c r="R9" s="17">
        <v>0.109388937552146</v>
      </c>
      <c r="S9" s="17">
        <v>0</v>
      </c>
      <c r="T9" s="17"/>
      <c r="U9" s="17">
        <v>4.2276065415106902E-2</v>
      </c>
      <c r="V9" s="17">
        <v>6.9766576775658298E-2</v>
      </c>
      <c r="W9" s="17">
        <v>0.14480322563247799</v>
      </c>
      <c r="X9" s="17">
        <v>0.152108843879873</v>
      </c>
      <c r="Y9" s="17"/>
      <c r="Z9" s="17">
        <v>5.0712607715857602E-2</v>
      </c>
      <c r="AA9" s="17">
        <v>3.4647085456673797E-2</v>
      </c>
      <c r="AB9" s="17">
        <v>6.7003516904681898E-2</v>
      </c>
      <c r="AC9" s="17">
        <v>4.7084643088203197E-2</v>
      </c>
      <c r="AD9" s="17">
        <v>2.7391334631797701E-2</v>
      </c>
      <c r="AE9" s="17">
        <v>0.159665701640509</v>
      </c>
      <c r="AF9" s="17">
        <v>1.4080108407986101E-2</v>
      </c>
      <c r="AG9" s="17">
        <v>3.7222364265228597E-2</v>
      </c>
      <c r="AH9" s="17">
        <v>7.2973450441659898E-2</v>
      </c>
      <c r="AI9" s="17">
        <v>0.124682510087388</v>
      </c>
      <c r="AJ9" s="17"/>
      <c r="AK9" s="17">
        <v>3.7825583663726701E-2</v>
      </c>
      <c r="AL9" s="17">
        <v>3.3839317671491301E-2</v>
      </c>
      <c r="AM9" s="17">
        <v>0.16688778650297301</v>
      </c>
      <c r="AN9" s="17">
        <v>3.7912717336444503E-2</v>
      </c>
      <c r="AO9" s="17">
        <v>4.1106827498726302E-2</v>
      </c>
      <c r="AP9" s="17">
        <v>5.7531743773408403E-2</v>
      </c>
      <c r="AQ9" s="17">
        <v>6.3144985967153497E-2</v>
      </c>
      <c r="AR9" s="17"/>
      <c r="AS9" s="17">
        <v>0.106785935922678</v>
      </c>
      <c r="AT9" s="17">
        <v>2.7284125403605902E-2</v>
      </c>
      <c r="AU9" s="17"/>
      <c r="AV9" s="17">
        <v>6.8305553808092001E-2</v>
      </c>
      <c r="AW9" s="17">
        <v>0.114142241648253</v>
      </c>
      <c r="AX9" s="17">
        <v>0.14232547644609</v>
      </c>
      <c r="AY9" s="17"/>
      <c r="AZ9" s="17">
        <v>0.12883373248493299</v>
      </c>
      <c r="BA9" s="17">
        <v>4.5058255977758199E-2</v>
      </c>
      <c r="BB9" s="17"/>
      <c r="BC9" s="17">
        <v>6.7922668576990697E-2</v>
      </c>
      <c r="BD9" s="17">
        <v>3.7111156338976499E-2</v>
      </c>
      <c r="BE9" s="17"/>
      <c r="BF9" s="17">
        <v>4.8449547998524502E-2</v>
      </c>
      <c r="BG9" s="17">
        <v>0.152108843879873</v>
      </c>
      <c r="BH9" s="17"/>
      <c r="BI9" s="17">
        <v>7.7448293427688095E-2</v>
      </c>
      <c r="BJ9" s="17">
        <v>4.2172616524171203E-2</v>
      </c>
      <c r="BK9" s="17"/>
      <c r="BL9" s="17">
        <v>3.5114556583649002E-2</v>
      </c>
      <c r="BM9" s="17">
        <v>4.2334296679164801E-2</v>
      </c>
      <c r="BN9" s="17">
        <v>7.4851668471386801E-2</v>
      </c>
      <c r="BO9" s="17">
        <v>0.33681631510758298</v>
      </c>
    </row>
    <row r="10" spans="2:67" x14ac:dyDescent="0.35">
      <c r="B10" s="18" t="s">
        <v>216</v>
      </c>
      <c r="C10" s="17">
        <v>0.248889604327068</v>
      </c>
      <c r="D10" s="17">
        <v>0.37202437652543902</v>
      </c>
      <c r="E10" s="17">
        <v>0.183609468171786</v>
      </c>
      <c r="F10" s="17">
        <v>0.367241694808147</v>
      </c>
      <c r="G10" s="17">
        <v>0.30516692927952099</v>
      </c>
      <c r="H10" s="17">
        <v>3.5363837783325698E-2</v>
      </c>
      <c r="I10" s="17">
        <v>1.9570073581099998E-2</v>
      </c>
      <c r="J10" s="17">
        <v>0.18795966987710699</v>
      </c>
      <c r="K10" s="17">
        <v>2.6520382123439699E-3</v>
      </c>
      <c r="L10" s="17">
        <v>0.29679446911396301</v>
      </c>
      <c r="M10" s="17">
        <v>0.203468924783306</v>
      </c>
      <c r="N10" s="17">
        <v>0.41980417234748102</v>
      </c>
      <c r="O10" s="17">
        <v>1.74314231559984E-2</v>
      </c>
      <c r="P10" s="17">
        <v>0.18228311339505901</v>
      </c>
      <c r="Q10" s="17">
        <v>0.659159554452733</v>
      </c>
      <c r="R10" s="17">
        <v>0.17784258996371299</v>
      </c>
      <c r="S10" s="17">
        <v>0.34434641322348197</v>
      </c>
      <c r="T10" s="17"/>
      <c r="U10" s="17">
        <v>0.239322902966464</v>
      </c>
      <c r="V10" s="17">
        <v>0.28755798273448002</v>
      </c>
      <c r="W10" s="17">
        <v>0.33988466144479101</v>
      </c>
      <c r="X10" s="17">
        <v>0.36671879485557202</v>
      </c>
      <c r="Y10" s="17"/>
      <c r="Z10" s="17">
        <v>0.20756383105989801</v>
      </c>
      <c r="AA10" s="17">
        <v>0.14284867999295001</v>
      </c>
      <c r="AB10" s="17">
        <v>0.32812977312418701</v>
      </c>
      <c r="AC10" s="17">
        <v>0.432264462349712</v>
      </c>
      <c r="AD10" s="17">
        <v>0.22647396904602499</v>
      </c>
      <c r="AE10" s="17">
        <v>0.13270233124172201</v>
      </c>
      <c r="AF10" s="17">
        <v>0.61580391209698204</v>
      </c>
      <c r="AG10" s="17">
        <v>0.496810667085128</v>
      </c>
      <c r="AH10" s="17">
        <v>0.65800529625312498</v>
      </c>
      <c r="AI10" s="17">
        <v>0.34111165833538798</v>
      </c>
      <c r="AJ10" s="17"/>
      <c r="AK10" s="17">
        <v>0.21843791533100201</v>
      </c>
      <c r="AL10" s="17">
        <v>0.209196990951793</v>
      </c>
      <c r="AM10" s="17">
        <v>0.19897031431505999</v>
      </c>
      <c r="AN10" s="17">
        <v>0.26084233799572698</v>
      </c>
      <c r="AO10" s="17">
        <v>0.26755544395066899</v>
      </c>
      <c r="AP10" s="17">
        <v>0.29038829087191698</v>
      </c>
      <c r="AQ10" s="17">
        <v>0.24134718839241001</v>
      </c>
      <c r="AR10" s="17"/>
      <c r="AS10" s="17">
        <v>0.37591673976461698</v>
      </c>
      <c r="AT10" s="17">
        <v>0.20157598254005599</v>
      </c>
      <c r="AU10" s="17"/>
      <c r="AV10" s="17">
        <v>0.463586951681705</v>
      </c>
      <c r="AW10" s="17">
        <v>0.36908832783092799</v>
      </c>
      <c r="AX10" s="17">
        <v>0.342652152408218</v>
      </c>
      <c r="AY10" s="17"/>
      <c r="AZ10" s="17">
        <v>0.33401557453341901</v>
      </c>
      <c r="BA10" s="17">
        <v>0.24484316472995299</v>
      </c>
      <c r="BB10" s="17"/>
      <c r="BC10" s="17">
        <v>0.249790109884445</v>
      </c>
      <c r="BD10" s="17">
        <v>0.24833461378361299</v>
      </c>
      <c r="BE10" s="17"/>
      <c r="BF10" s="17">
        <v>0.24842142485552399</v>
      </c>
      <c r="BG10" s="17">
        <v>0.36671879485557202</v>
      </c>
      <c r="BH10" s="17"/>
      <c r="BI10" s="17">
        <v>0.34018506710323998</v>
      </c>
      <c r="BJ10" s="17">
        <v>0.227534545488256</v>
      </c>
      <c r="BK10" s="17"/>
      <c r="BL10" s="17">
        <v>0.18393581343117901</v>
      </c>
      <c r="BM10" s="17">
        <v>0.29452037897407202</v>
      </c>
      <c r="BN10" s="17">
        <v>0.33779054300314898</v>
      </c>
      <c r="BO10" s="17">
        <v>0.30119738662074602</v>
      </c>
    </row>
    <row r="11" spans="2:67" ht="29" x14ac:dyDescent="0.35">
      <c r="B11" s="18" t="s">
        <v>217</v>
      </c>
      <c r="C11" s="17">
        <v>0.28541939412247702</v>
      </c>
      <c r="D11" s="17">
        <v>0.232903867427149</v>
      </c>
      <c r="E11" s="17">
        <v>0.359364016650219</v>
      </c>
      <c r="F11" s="17">
        <v>0.359376678572917</v>
      </c>
      <c r="G11" s="17">
        <v>0.20511486499325399</v>
      </c>
      <c r="H11" s="17">
        <v>0.32398318448754299</v>
      </c>
      <c r="I11" s="17">
        <v>0.26815610075348401</v>
      </c>
      <c r="J11" s="17">
        <v>0.249573894797679</v>
      </c>
      <c r="K11" s="17">
        <v>1.370791972976E-2</v>
      </c>
      <c r="L11" s="17">
        <v>0.214776043721639</v>
      </c>
      <c r="M11" s="17">
        <v>0.26805165748432103</v>
      </c>
      <c r="N11" s="17">
        <v>0.19378492612880199</v>
      </c>
      <c r="O11" s="17">
        <v>0.49850643047342502</v>
      </c>
      <c r="P11" s="17">
        <v>0.52011833754690895</v>
      </c>
      <c r="Q11" s="17">
        <v>0.23194688735077601</v>
      </c>
      <c r="R11" s="17">
        <v>0.25856578004706698</v>
      </c>
      <c r="S11" s="17">
        <v>0.37999311448575102</v>
      </c>
      <c r="T11" s="17"/>
      <c r="U11" s="17">
        <v>0.27794394403962402</v>
      </c>
      <c r="V11" s="17">
        <v>0.33167529051408401</v>
      </c>
      <c r="W11" s="17">
        <v>0.27141988758597502</v>
      </c>
      <c r="X11" s="17">
        <v>0.26793011787177301</v>
      </c>
      <c r="Y11" s="17"/>
      <c r="Z11" s="17">
        <v>0.27378174507143499</v>
      </c>
      <c r="AA11" s="17">
        <v>0.34175159158158502</v>
      </c>
      <c r="AB11" s="17">
        <v>0.20646692887096599</v>
      </c>
      <c r="AC11" s="17">
        <v>0.25078306473081002</v>
      </c>
      <c r="AD11" s="17">
        <v>0.35184321965281801</v>
      </c>
      <c r="AE11" s="17">
        <v>0.39974778842130598</v>
      </c>
      <c r="AF11" s="17">
        <v>0.21268718941081299</v>
      </c>
      <c r="AG11" s="17">
        <v>0.39851958258533698</v>
      </c>
      <c r="AH11" s="17">
        <v>9.3382261713960593E-2</v>
      </c>
      <c r="AI11" s="17">
        <v>0.21402944578393401</v>
      </c>
      <c r="AJ11" s="17"/>
      <c r="AK11" s="17">
        <v>0.281674763253635</v>
      </c>
      <c r="AL11" s="17">
        <v>0.240828007137287</v>
      </c>
      <c r="AM11" s="17">
        <v>0.34957251828434699</v>
      </c>
      <c r="AN11" s="17">
        <v>0.25321839657596901</v>
      </c>
      <c r="AO11" s="17">
        <v>0.31515220451015902</v>
      </c>
      <c r="AP11" s="17">
        <v>0.38459705116428</v>
      </c>
      <c r="AQ11" s="17">
        <v>0.32184124347130999</v>
      </c>
      <c r="AR11" s="17"/>
      <c r="AS11" s="17">
        <v>0.28894046032241499</v>
      </c>
      <c r="AT11" s="17">
        <v>0.28410790745549802</v>
      </c>
      <c r="AU11" s="17"/>
      <c r="AV11" s="17">
        <v>0.30687019096021101</v>
      </c>
      <c r="AW11" s="17">
        <v>0.25182379172494701</v>
      </c>
      <c r="AX11" s="17">
        <v>0.32224447376097398</v>
      </c>
      <c r="AY11" s="17"/>
      <c r="AZ11" s="17">
        <v>0.245902286178036</v>
      </c>
      <c r="BA11" s="17">
        <v>0.28729782898744599</v>
      </c>
      <c r="BB11" s="17"/>
      <c r="BC11" s="17">
        <v>0.26797106012647098</v>
      </c>
      <c r="BD11" s="17">
        <v>0.29617297613817301</v>
      </c>
      <c r="BE11" s="17"/>
      <c r="BF11" s="17">
        <v>0.285488885562383</v>
      </c>
      <c r="BG11" s="17">
        <v>0.26793011787177301</v>
      </c>
      <c r="BH11" s="17"/>
      <c r="BI11" s="17">
        <v>0.30399500698458198</v>
      </c>
      <c r="BJ11" s="17">
        <v>0.281074344614269</v>
      </c>
      <c r="BK11" s="17"/>
      <c r="BL11" s="17">
        <v>0.27200477093213499</v>
      </c>
      <c r="BM11" s="17">
        <v>0.28223064577588602</v>
      </c>
      <c r="BN11" s="17">
        <v>0.32626354651577599</v>
      </c>
      <c r="BO11" s="17">
        <v>0.33289655762142001</v>
      </c>
    </row>
    <row r="12" spans="2:67" x14ac:dyDescent="0.35">
      <c r="B12" s="18" t="s">
        <v>218</v>
      </c>
      <c r="C12" s="17">
        <v>0.24616518650387501</v>
      </c>
      <c r="D12" s="17">
        <v>0.214622336078307</v>
      </c>
      <c r="E12" s="17">
        <v>0.220468192543782</v>
      </c>
      <c r="F12" s="17">
        <v>0.207913425751306</v>
      </c>
      <c r="G12" s="17">
        <v>0.14387372103729701</v>
      </c>
      <c r="H12" s="17">
        <v>0.32154538740555799</v>
      </c>
      <c r="I12" s="17">
        <v>0.69176801455359105</v>
      </c>
      <c r="J12" s="17">
        <v>0.25954750883585898</v>
      </c>
      <c r="K12" s="17">
        <v>0.54370869891731999</v>
      </c>
      <c r="L12" s="17">
        <v>0.27221000366138498</v>
      </c>
      <c r="M12" s="17">
        <v>0.174396934962294</v>
      </c>
      <c r="N12" s="17">
        <v>0.32936397238945597</v>
      </c>
      <c r="O12" s="17">
        <v>0.48107500731742597</v>
      </c>
      <c r="P12" s="17">
        <v>0.20060366064831001</v>
      </c>
      <c r="Q12" s="17">
        <v>0.102723219598833</v>
      </c>
      <c r="R12" s="17">
        <v>0.367954717599213</v>
      </c>
      <c r="S12" s="17">
        <v>0.27535155801919398</v>
      </c>
      <c r="T12" s="17"/>
      <c r="U12" s="17">
        <v>0.249140789869809</v>
      </c>
      <c r="V12" s="17">
        <v>0.23965483353978001</v>
      </c>
      <c r="W12" s="17">
        <v>0.18938815532376099</v>
      </c>
      <c r="X12" s="17">
        <v>0.16745202075593499</v>
      </c>
      <c r="Y12" s="17"/>
      <c r="Z12" s="17">
        <v>0.25663081297399898</v>
      </c>
      <c r="AA12" s="17">
        <v>0.28777653241616002</v>
      </c>
      <c r="AB12" s="17">
        <v>0.232880897305869</v>
      </c>
      <c r="AC12" s="17">
        <v>0.18039583940332701</v>
      </c>
      <c r="AD12" s="17">
        <v>0.29067315987908099</v>
      </c>
      <c r="AE12" s="17">
        <v>0.30413322608958598</v>
      </c>
      <c r="AF12" s="17">
        <v>0.157138116279674</v>
      </c>
      <c r="AG12" s="17">
        <v>5.1219556972724199E-2</v>
      </c>
      <c r="AH12" s="17">
        <v>0.15988584542206</v>
      </c>
      <c r="AI12" s="17">
        <v>0.22106435666806601</v>
      </c>
      <c r="AJ12" s="17"/>
      <c r="AK12" s="17">
        <v>0.263417120046465</v>
      </c>
      <c r="AL12" s="17">
        <v>0.40341072125626398</v>
      </c>
      <c r="AM12" s="17">
        <v>0.22766975391243599</v>
      </c>
      <c r="AN12" s="17">
        <v>0.19779979084129101</v>
      </c>
      <c r="AO12" s="17">
        <v>0.204815259686631</v>
      </c>
      <c r="AP12" s="17">
        <v>0.26181704767230901</v>
      </c>
      <c r="AQ12" s="17">
        <v>0.25505419967462101</v>
      </c>
      <c r="AR12" s="17"/>
      <c r="AS12" s="17">
        <v>0.19147033507392</v>
      </c>
      <c r="AT12" s="17">
        <v>0.266537302314722</v>
      </c>
      <c r="AU12" s="17"/>
      <c r="AV12" s="17">
        <v>0.160877418774794</v>
      </c>
      <c r="AW12" s="17">
        <v>0.252161247761438</v>
      </c>
      <c r="AX12" s="17">
        <v>0.13534466939699999</v>
      </c>
      <c r="AY12" s="17"/>
      <c r="AZ12" s="17">
        <v>0.29072106706623502</v>
      </c>
      <c r="BA12" s="17">
        <v>0.24404723496740699</v>
      </c>
      <c r="BB12" s="17"/>
      <c r="BC12" s="17">
        <v>0.241447831476053</v>
      </c>
      <c r="BD12" s="17">
        <v>0.249072539389283</v>
      </c>
      <c r="BE12" s="17"/>
      <c r="BF12" s="17">
        <v>0.24647794336979401</v>
      </c>
      <c r="BG12" s="17">
        <v>0.16745202075593499</v>
      </c>
      <c r="BH12" s="17"/>
      <c r="BI12" s="17">
        <v>0.210606166852777</v>
      </c>
      <c r="BJ12" s="17">
        <v>0.254482850205974</v>
      </c>
      <c r="BK12" s="17"/>
      <c r="BL12" s="17">
        <v>0.22100682888531301</v>
      </c>
      <c r="BM12" s="17">
        <v>0.29324433737361</v>
      </c>
      <c r="BN12" s="17">
        <v>0.218343899677092</v>
      </c>
      <c r="BO12" s="17">
        <v>1.88609421039003E-2</v>
      </c>
    </row>
    <row r="13" spans="2:67" x14ac:dyDescent="0.35">
      <c r="B13" s="18" t="s">
        <v>219</v>
      </c>
      <c r="C13" s="17">
        <v>4.5454896524286102E-2</v>
      </c>
      <c r="D13" s="17">
        <v>3.4078668606180501E-2</v>
      </c>
      <c r="E13" s="17">
        <v>4.8829594985982001E-2</v>
      </c>
      <c r="F13" s="17">
        <v>1.20198876033054E-4</v>
      </c>
      <c r="G13" s="17">
        <v>0</v>
      </c>
      <c r="H13" s="17">
        <v>0</v>
      </c>
      <c r="I13" s="17">
        <v>9.0106164858873797E-3</v>
      </c>
      <c r="J13" s="17">
        <v>8.1581990500519799E-2</v>
      </c>
      <c r="K13" s="17">
        <v>0.42710743614826402</v>
      </c>
      <c r="L13" s="17">
        <v>2.2230000246655501E-2</v>
      </c>
      <c r="M13" s="17">
        <v>6.28631916753917E-2</v>
      </c>
      <c r="N13" s="17">
        <v>0</v>
      </c>
      <c r="O13" s="17">
        <v>1.99142603543368E-3</v>
      </c>
      <c r="P13" s="17">
        <v>0</v>
      </c>
      <c r="Q13" s="17">
        <v>0</v>
      </c>
      <c r="R13" s="17">
        <v>8.6247974837861396E-2</v>
      </c>
      <c r="S13" s="17">
        <v>3.0891427157303801E-4</v>
      </c>
      <c r="T13" s="17"/>
      <c r="U13" s="17">
        <v>4.6409487649810899E-2</v>
      </c>
      <c r="V13" s="17">
        <v>4.2038164676057303E-2</v>
      </c>
      <c r="W13" s="17">
        <v>3.3968663991233099E-2</v>
      </c>
      <c r="X13" s="17">
        <v>3.1027088143100401E-2</v>
      </c>
      <c r="Y13" s="17"/>
      <c r="Z13" s="17">
        <v>2.84487591057586E-2</v>
      </c>
      <c r="AA13" s="17">
        <v>8.1825073152941699E-2</v>
      </c>
      <c r="AB13" s="17">
        <v>2.4945455864745801E-2</v>
      </c>
      <c r="AC13" s="17">
        <v>4.6333570236448102E-2</v>
      </c>
      <c r="AD13" s="17">
        <v>4.3938189329614498E-2</v>
      </c>
      <c r="AE13" s="17">
        <v>0</v>
      </c>
      <c r="AF13" s="17">
        <v>2.9067380454572998E-4</v>
      </c>
      <c r="AG13" s="17">
        <v>2.1936439697576799E-3</v>
      </c>
      <c r="AH13" s="17">
        <v>1.3298396735512899E-2</v>
      </c>
      <c r="AI13" s="17">
        <v>6.7665846921242695E-2</v>
      </c>
      <c r="AJ13" s="17"/>
      <c r="AK13" s="17">
        <v>4.3716134801870102E-2</v>
      </c>
      <c r="AL13" s="17">
        <v>5.8517553421930102E-2</v>
      </c>
      <c r="AM13" s="17">
        <v>0</v>
      </c>
      <c r="AN13" s="17">
        <v>5.5491582197791503E-2</v>
      </c>
      <c r="AO13" s="17">
        <v>4.7664734336463302E-2</v>
      </c>
      <c r="AP13" s="17">
        <v>4.3630729873559903E-3</v>
      </c>
      <c r="AQ13" s="17">
        <v>8.1275084011587104E-2</v>
      </c>
      <c r="AR13" s="17"/>
      <c r="AS13" s="17">
        <v>2.5960247307258901E-2</v>
      </c>
      <c r="AT13" s="17">
        <v>5.2716041607561402E-2</v>
      </c>
      <c r="AU13" s="17"/>
      <c r="AV13" s="17">
        <v>3.59884775197394E-4</v>
      </c>
      <c r="AW13" s="17">
        <v>1.2784391034434199E-2</v>
      </c>
      <c r="AX13" s="17">
        <v>5.7433227987717599E-2</v>
      </c>
      <c r="AY13" s="17"/>
      <c r="AZ13" s="17">
        <v>5.2733973737742695E-4</v>
      </c>
      <c r="BA13" s="17">
        <v>4.7590515587933903E-2</v>
      </c>
      <c r="BB13" s="17"/>
      <c r="BC13" s="17">
        <v>3.6764719601246498E-2</v>
      </c>
      <c r="BD13" s="17">
        <v>5.0810739110414699E-2</v>
      </c>
      <c r="BE13" s="17"/>
      <c r="BF13" s="17">
        <v>4.5512223606591802E-2</v>
      </c>
      <c r="BG13" s="17">
        <v>3.1027088143100401E-2</v>
      </c>
      <c r="BH13" s="17"/>
      <c r="BI13" s="17">
        <v>6.7738989951134407E-2</v>
      </c>
      <c r="BJ13" s="17">
        <v>4.0242390756429401E-2</v>
      </c>
      <c r="BK13" s="17"/>
      <c r="BL13" s="17">
        <v>5.7447087026155801E-2</v>
      </c>
      <c r="BM13" s="17">
        <v>4.6141946005491298E-2</v>
      </c>
      <c r="BN13" s="17">
        <v>9.4772725564125793E-3</v>
      </c>
      <c r="BO13" s="17">
        <v>1.0228798546351701E-2</v>
      </c>
    </row>
    <row r="14" spans="2:67" x14ac:dyDescent="0.35">
      <c r="B14" s="18" t="s">
        <v>83</v>
      </c>
      <c r="C14" s="17">
        <v>0.12521112341205001</v>
      </c>
      <c r="D14" s="17">
        <v>0.110215305086108</v>
      </c>
      <c r="E14" s="17">
        <v>0.14661492224845299</v>
      </c>
      <c r="F14" s="17">
        <v>5.98172975763488E-2</v>
      </c>
      <c r="G14" s="17">
        <v>0.11301922563261201</v>
      </c>
      <c r="H14" s="17">
        <v>0.319107590323573</v>
      </c>
      <c r="I14" s="17">
        <v>0</v>
      </c>
      <c r="J14" s="17">
        <v>0.19797475622052901</v>
      </c>
      <c r="K14" s="17">
        <v>0</v>
      </c>
      <c r="L14" s="17">
        <v>9.3387125033916593E-2</v>
      </c>
      <c r="M14" s="17">
        <v>0.22939988654075799</v>
      </c>
      <c r="N14" s="17">
        <v>1.1030825694762E-4</v>
      </c>
      <c r="O14" s="17">
        <v>0</v>
      </c>
      <c r="P14" s="17">
        <v>9.6794546283623897E-2</v>
      </c>
      <c r="Q14" s="17">
        <v>5.9647493643264996E-3</v>
      </c>
      <c r="R14" s="17">
        <v>0</v>
      </c>
      <c r="S14" s="17">
        <v>0</v>
      </c>
      <c r="T14" s="17"/>
      <c r="U14" s="17">
        <v>0.14490681005918499</v>
      </c>
      <c r="V14" s="17">
        <v>2.9307151759940302E-2</v>
      </c>
      <c r="W14" s="17">
        <v>2.05354060217619E-2</v>
      </c>
      <c r="X14" s="17">
        <v>1.4763134493746499E-2</v>
      </c>
      <c r="Y14" s="17"/>
      <c r="Z14" s="17">
        <v>0.18286224407305199</v>
      </c>
      <c r="AA14" s="17">
        <v>0.11115103739969</v>
      </c>
      <c r="AB14" s="17">
        <v>0.14057342792954999</v>
      </c>
      <c r="AC14" s="17">
        <v>4.3138420191499098E-2</v>
      </c>
      <c r="AD14" s="17">
        <v>5.9680127460663798E-2</v>
      </c>
      <c r="AE14" s="17">
        <v>3.7509526068774798E-3</v>
      </c>
      <c r="AF14" s="17">
        <v>0</v>
      </c>
      <c r="AG14" s="17">
        <v>1.40341851218243E-2</v>
      </c>
      <c r="AH14" s="17">
        <v>2.4547494336822902E-3</v>
      </c>
      <c r="AI14" s="17">
        <v>3.1446182203982299E-2</v>
      </c>
      <c r="AJ14" s="17"/>
      <c r="AK14" s="17">
        <v>0.154928482903301</v>
      </c>
      <c r="AL14" s="17">
        <v>5.42074095612348E-2</v>
      </c>
      <c r="AM14" s="17">
        <v>5.68996269851842E-2</v>
      </c>
      <c r="AN14" s="17">
        <v>0.19473517505277699</v>
      </c>
      <c r="AO14" s="17">
        <v>0.123705530017352</v>
      </c>
      <c r="AP14" s="17">
        <v>1.30279353072971E-3</v>
      </c>
      <c r="AQ14" s="17">
        <v>3.7337298482918002E-2</v>
      </c>
      <c r="AR14" s="17"/>
      <c r="AS14" s="17">
        <v>1.09262816091112E-2</v>
      </c>
      <c r="AT14" s="17">
        <v>0.167778640678557</v>
      </c>
      <c r="AU14" s="17"/>
      <c r="AV14" s="17">
        <v>0</v>
      </c>
      <c r="AW14" s="17">
        <v>0</v>
      </c>
      <c r="AX14" s="17">
        <v>0</v>
      </c>
      <c r="AY14" s="17"/>
      <c r="AZ14" s="17">
        <v>0</v>
      </c>
      <c r="BA14" s="17">
        <v>0.13116299974950199</v>
      </c>
      <c r="BB14" s="17"/>
      <c r="BC14" s="17">
        <v>0.13610361033479501</v>
      </c>
      <c r="BD14" s="17">
        <v>0.11849797523954</v>
      </c>
      <c r="BE14" s="17"/>
      <c r="BF14" s="17">
        <v>0.125649974607182</v>
      </c>
      <c r="BG14" s="17">
        <v>1.4763134493746499E-2</v>
      </c>
      <c r="BH14" s="17"/>
      <c r="BI14" s="17">
        <v>2.6475680579035599E-5</v>
      </c>
      <c r="BJ14" s="17">
        <v>0.15449325241090001</v>
      </c>
      <c r="BK14" s="17"/>
      <c r="BL14" s="17">
        <v>0.23049094314156801</v>
      </c>
      <c r="BM14" s="17">
        <v>4.1528395191775799E-2</v>
      </c>
      <c r="BN14" s="17">
        <v>3.3273069776182801E-2</v>
      </c>
      <c r="BO14" s="17">
        <v>0</v>
      </c>
    </row>
    <row r="15" spans="2:67" x14ac:dyDescent="0.35">
      <c r="B15" s="18" t="s">
        <v>220</v>
      </c>
      <c r="C15" s="20">
        <v>0.29774939943731099</v>
      </c>
      <c r="D15" s="20">
        <v>0.40817982280225601</v>
      </c>
      <c r="E15" s="20">
        <v>0.22472327357156399</v>
      </c>
      <c r="F15" s="20">
        <v>0.372772399223396</v>
      </c>
      <c r="G15" s="20">
        <v>0.53799218833683704</v>
      </c>
      <c r="H15" s="20">
        <v>3.5363837783325698E-2</v>
      </c>
      <c r="I15" s="20">
        <v>3.1065268207037401E-2</v>
      </c>
      <c r="J15" s="20">
        <v>0.21132184964541401</v>
      </c>
      <c r="K15" s="20">
        <v>1.5475945204656E-2</v>
      </c>
      <c r="L15" s="20">
        <v>0.39739682733640402</v>
      </c>
      <c r="M15" s="20">
        <v>0.26528832933723601</v>
      </c>
      <c r="N15" s="20">
        <v>0.47674079322479501</v>
      </c>
      <c r="O15" s="20">
        <v>1.8427136173715299E-2</v>
      </c>
      <c r="P15" s="20">
        <v>0.182483455521157</v>
      </c>
      <c r="Q15" s="20">
        <v>0.65936514368606503</v>
      </c>
      <c r="R15" s="20">
        <v>0.28723152751585901</v>
      </c>
      <c r="S15" s="20">
        <v>0.34434641322348197</v>
      </c>
      <c r="T15" s="20"/>
      <c r="U15" s="20">
        <v>0.281598968381571</v>
      </c>
      <c r="V15" s="20">
        <v>0.35732455951013897</v>
      </c>
      <c r="W15" s="20">
        <v>0.48468788707726901</v>
      </c>
      <c r="X15" s="20">
        <v>0.51882763873544402</v>
      </c>
      <c r="Y15" s="20"/>
      <c r="Z15" s="20">
        <v>0.25827643877575601</v>
      </c>
      <c r="AA15" s="20">
        <v>0.177495765449624</v>
      </c>
      <c r="AB15" s="20">
        <v>0.39513329002886899</v>
      </c>
      <c r="AC15" s="20">
        <v>0.47934910543791598</v>
      </c>
      <c r="AD15" s="20">
        <v>0.25386530367782201</v>
      </c>
      <c r="AE15" s="20">
        <v>0.29236803288223101</v>
      </c>
      <c r="AF15" s="20">
        <v>0.62988402050496795</v>
      </c>
      <c r="AG15" s="20">
        <v>0.53403303135035696</v>
      </c>
      <c r="AH15" s="20">
        <v>0.73097874669478502</v>
      </c>
      <c r="AI15" s="20">
        <v>0.46579416842277499</v>
      </c>
      <c r="AJ15" s="20"/>
      <c r="AK15" s="20">
        <v>0.256263498994728</v>
      </c>
      <c r="AL15" s="20">
        <v>0.24303630862328399</v>
      </c>
      <c r="AM15" s="20">
        <v>0.36585810081803299</v>
      </c>
      <c r="AN15" s="20">
        <v>0.298755055332172</v>
      </c>
      <c r="AO15" s="20">
        <v>0.30866227144939501</v>
      </c>
      <c r="AP15" s="20">
        <v>0.347920034645326</v>
      </c>
      <c r="AQ15" s="20">
        <v>0.30449217435956399</v>
      </c>
      <c r="AR15" s="20"/>
      <c r="AS15" s="20">
        <v>0.48270267568729602</v>
      </c>
      <c r="AT15" s="20">
        <v>0.22886010794366199</v>
      </c>
      <c r="AU15" s="20"/>
      <c r="AV15" s="20">
        <v>0.53189250548979705</v>
      </c>
      <c r="AW15" s="20">
        <v>0.48323056947918103</v>
      </c>
      <c r="AX15" s="20">
        <v>0.48497762885430801</v>
      </c>
      <c r="AY15" s="20"/>
      <c r="AZ15" s="20">
        <v>0.46284930701835197</v>
      </c>
      <c r="BA15" s="20">
        <v>0.28990142070771102</v>
      </c>
      <c r="BB15" s="20"/>
      <c r="BC15" s="20">
        <v>0.31771277846143497</v>
      </c>
      <c r="BD15" s="20">
        <v>0.28544577012258898</v>
      </c>
      <c r="BE15" s="20"/>
      <c r="BF15" s="20">
        <v>0.29687097285404801</v>
      </c>
      <c r="BG15" s="20">
        <v>0.51882763873544402</v>
      </c>
      <c r="BH15" s="20"/>
      <c r="BI15" s="20">
        <v>0.41763336053092798</v>
      </c>
      <c r="BJ15" s="20">
        <v>0.269707162012427</v>
      </c>
      <c r="BK15" s="20"/>
      <c r="BL15" s="20">
        <v>0.21905037001482799</v>
      </c>
      <c r="BM15" s="20">
        <v>0.33685467565323701</v>
      </c>
      <c r="BN15" s="20">
        <v>0.412642211474536</v>
      </c>
      <c r="BO15" s="20">
        <v>0.63801370172832805</v>
      </c>
    </row>
    <row r="16" spans="2:67" x14ac:dyDescent="0.35">
      <c r="B16" s="18" t="s">
        <v>221</v>
      </c>
      <c r="C16" s="20">
        <v>0.291620083028161</v>
      </c>
      <c r="D16" s="20">
        <v>0.248701004684487</v>
      </c>
      <c r="E16" s="20">
        <v>0.26929778752976402</v>
      </c>
      <c r="F16" s="20">
        <v>0.20803362462733899</v>
      </c>
      <c r="G16" s="20">
        <v>0.14387372103729701</v>
      </c>
      <c r="H16" s="20">
        <v>0.32154538740555799</v>
      </c>
      <c r="I16" s="20">
        <v>0.70077863103947902</v>
      </c>
      <c r="J16" s="20">
        <v>0.34112949933637798</v>
      </c>
      <c r="K16" s="20">
        <v>0.97081613506558395</v>
      </c>
      <c r="L16" s="20">
        <v>0.29444000390803998</v>
      </c>
      <c r="M16" s="20">
        <v>0.237260126637685</v>
      </c>
      <c r="N16" s="20">
        <v>0.32936397238945597</v>
      </c>
      <c r="O16" s="20">
        <v>0.48306643335285998</v>
      </c>
      <c r="P16" s="20">
        <v>0.20060366064831001</v>
      </c>
      <c r="Q16" s="20">
        <v>0.102723219598833</v>
      </c>
      <c r="R16" s="20">
        <v>0.45420269243707401</v>
      </c>
      <c r="S16" s="20">
        <v>0.27566047229076701</v>
      </c>
      <c r="T16" s="20"/>
      <c r="U16" s="20">
        <v>0.29555027751961999</v>
      </c>
      <c r="V16" s="20">
        <v>0.28169299821583699</v>
      </c>
      <c r="W16" s="20">
        <v>0.22335681931499399</v>
      </c>
      <c r="X16" s="20">
        <v>0.198479108899036</v>
      </c>
      <c r="Y16" s="20"/>
      <c r="Z16" s="20">
        <v>0.28507957207975698</v>
      </c>
      <c r="AA16" s="20">
        <v>0.36960160556910099</v>
      </c>
      <c r="AB16" s="20">
        <v>0.25782635317061497</v>
      </c>
      <c r="AC16" s="20">
        <v>0.226729409639775</v>
      </c>
      <c r="AD16" s="20">
        <v>0.33461134920869601</v>
      </c>
      <c r="AE16" s="20">
        <v>0.30413322608958598</v>
      </c>
      <c r="AF16" s="20">
        <v>0.15742879008421901</v>
      </c>
      <c r="AG16" s="20">
        <v>5.3413200942481899E-2</v>
      </c>
      <c r="AH16" s="20">
        <v>0.173184242157572</v>
      </c>
      <c r="AI16" s="20">
        <v>0.28873020358930801</v>
      </c>
      <c r="AJ16" s="20"/>
      <c r="AK16" s="20">
        <v>0.30713325484833498</v>
      </c>
      <c r="AL16" s="20">
        <v>0.46192827467819397</v>
      </c>
      <c r="AM16" s="20">
        <v>0.22766975391243599</v>
      </c>
      <c r="AN16" s="20">
        <v>0.253291373039083</v>
      </c>
      <c r="AO16" s="20">
        <v>0.25247999402309401</v>
      </c>
      <c r="AP16" s="20">
        <v>0.26618012065966501</v>
      </c>
      <c r="AQ16" s="20">
        <v>0.33632928368620801</v>
      </c>
      <c r="AR16" s="20"/>
      <c r="AS16" s="20">
        <v>0.21743058238117799</v>
      </c>
      <c r="AT16" s="20">
        <v>0.31925334392228299</v>
      </c>
      <c r="AU16" s="20"/>
      <c r="AV16" s="20">
        <v>0.16123730354999199</v>
      </c>
      <c r="AW16" s="20">
        <v>0.26494563879587202</v>
      </c>
      <c r="AX16" s="20">
        <v>0.19277789738471801</v>
      </c>
      <c r="AY16" s="20"/>
      <c r="AZ16" s="20">
        <v>0.29124840680361302</v>
      </c>
      <c r="BA16" s="20">
        <v>0.29163775055534102</v>
      </c>
      <c r="BB16" s="20"/>
      <c r="BC16" s="20">
        <v>0.27821255107729898</v>
      </c>
      <c r="BD16" s="20">
        <v>0.29988327849969798</v>
      </c>
      <c r="BE16" s="20"/>
      <c r="BF16" s="20">
        <v>0.29199016697638602</v>
      </c>
      <c r="BG16" s="20">
        <v>0.198479108899036</v>
      </c>
      <c r="BH16" s="20"/>
      <c r="BI16" s="20">
        <v>0.27834515680391098</v>
      </c>
      <c r="BJ16" s="20">
        <v>0.29472524096240399</v>
      </c>
      <c r="BK16" s="20"/>
      <c r="BL16" s="20">
        <v>0.27845391591146901</v>
      </c>
      <c r="BM16" s="20">
        <v>0.33938628337910098</v>
      </c>
      <c r="BN16" s="20">
        <v>0.22782117223350501</v>
      </c>
      <c r="BO16" s="20">
        <v>2.9089740650252001E-2</v>
      </c>
    </row>
    <row r="17" spans="2:67" x14ac:dyDescent="0.35">
      <c r="B17" s="18" t="s">
        <v>187</v>
      </c>
      <c r="C17" s="21">
        <v>6.12931640914999E-3</v>
      </c>
      <c r="D17" s="21">
        <v>0.15947881811776901</v>
      </c>
      <c r="E17" s="21">
        <v>-4.4574513958199898E-2</v>
      </c>
      <c r="F17" s="21">
        <v>0.16473877459605599</v>
      </c>
      <c r="G17" s="21">
        <v>0.39411846729953998</v>
      </c>
      <c r="H17" s="21">
        <v>-0.28618154962223202</v>
      </c>
      <c r="I17" s="21">
        <v>-0.66971336283244098</v>
      </c>
      <c r="J17" s="21">
        <v>-0.129807649690965</v>
      </c>
      <c r="K17" s="21">
        <v>-0.95534018986092795</v>
      </c>
      <c r="L17" s="21">
        <v>0.102956823428363</v>
      </c>
      <c r="M17" s="21">
        <v>2.8028202699550302E-2</v>
      </c>
      <c r="N17" s="21">
        <v>0.14737682083533901</v>
      </c>
      <c r="O17" s="21">
        <v>-0.46463929717914498</v>
      </c>
      <c r="P17" s="21">
        <v>-1.8120205127152299E-2</v>
      </c>
      <c r="Q17" s="21">
        <v>0.55664192408723201</v>
      </c>
      <c r="R17" s="21">
        <v>-0.166971164921215</v>
      </c>
      <c r="S17" s="21">
        <v>6.8685940932715003E-2</v>
      </c>
      <c r="T17" s="21"/>
      <c r="U17" s="21">
        <v>-1.3951309138048301E-2</v>
      </c>
      <c r="V17" s="21">
        <v>7.5631561294301403E-2</v>
      </c>
      <c r="W17" s="21">
        <v>0.26133106776227499</v>
      </c>
      <c r="X17" s="21">
        <v>0.32034852983640899</v>
      </c>
      <c r="Y17" s="21"/>
      <c r="Z17" s="21">
        <v>-2.6803133304001799E-2</v>
      </c>
      <c r="AA17" s="21">
        <v>-0.19210584011947801</v>
      </c>
      <c r="AB17" s="21">
        <v>0.13730693685825399</v>
      </c>
      <c r="AC17" s="21">
        <v>0.25261969579814098</v>
      </c>
      <c r="AD17" s="21">
        <v>-8.0746045530873403E-2</v>
      </c>
      <c r="AE17" s="21">
        <v>-1.1765193207354901E-2</v>
      </c>
      <c r="AF17" s="21">
        <v>0.472455230420749</v>
      </c>
      <c r="AG17" s="21">
        <v>0.48061983040787498</v>
      </c>
      <c r="AH17" s="21">
        <v>0.55779450453721202</v>
      </c>
      <c r="AI17" s="21">
        <v>0.17706396483346701</v>
      </c>
      <c r="AJ17" s="21"/>
      <c r="AK17" s="21">
        <v>-5.0869755853606903E-2</v>
      </c>
      <c r="AL17" s="21">
        <v>-0.21889196605490899</v>
      </c>
      <c r="AM17" s="21">
        <v>0.138188346905597</v>
      </c>
      <c r="AN17" s="21">
        <v>4.5463682293089197E-2</v>
      </c>
      <c r="AO17" s="21">
        <v>5.6182277426301101E-2</v>
      </c>
      <c r="AP17" s="21">
        <v>8.1739913985661106E-2</v>
      </c>
      <c r="AQ17" s="21">
        <v>-3.18371093266442E-2</v>
      </c>
      <c r="AR17" s="21"/>
      <c r="AS17" s="21">
        <v>0.26527209330611701</v>
      </c>
      <c r="AT17" s="21">
        <v>-9.0393235978621297E-2</v>
      </c>
      <c r="AU17" s="21"/>
      <c r="AV17" s="21">
        <v>0.370655201939805</v>
      </c>
      <c r="AW17" s="21">
        <v>0.21828493068331001</v>
      </c>
      <c r="AX17" s="21">
        <v>0.29219973146959</v>
      </c>
      <c r="AY17" s="21"/>
      <c r="AZ17" s="21">
        <v>0.17160090021473901</v>
      </c>
      <c r="BA17" s="21">
        <v>-1.73632984762995E-3</v>
      </c>
      <c r="BB17" s="21"/>
      <c r="BC17" s="21">
        <v>3.9500227384136298E-2</v>
      </c>
      <c r="BD17" s="21">
        <v>-1.44375083771081E-2</v>
      </c>
      <c r="BE17" s="21"/>
      <c r="BF17" s="21">
        <v>4.8808058776622599E-3</v>
      </c>
      <c r="BG17" s="21">
        <v>0.32034852983640899</v>
      </c>
      <c r="BH17" s="21"/>
      <c r="BI17" s="21">
        <v>0.139288203727017</v>
      </c>
      <c r="BJ17" s="21">
        <v>-2.5018078949976302E-2</v>
      </c>
      <c r="BK17" s="21"/>
      <c r="BL17" s="21">
        <v>-5.9403545896641402E-2</v>
      </c>
      <c r="BM17" s="21">
        <v>-2.5316077258636899E-3</v>
      </c>
      <c r="BN17" s="21">
        <v>0.18482103924103199</v>
      </c>
      <c r="BO17" s="21">
        <v>0.608923961078077</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20.7265625" customWidth="1"/>
  </cols>
  <sheetData>
    <row r="2" spans="2:15" ht="40" customHeight="1" x14ac:dyDescent="0.35">
      <c r="D2" s="30" t="s">
        <v>246</v>
      </c>
      <c r="E2" s="26"/>
      <c r="F2" s="26"/>
      <c r="G2" s="26"/>
      <c r="H2" s="26"/>
      <c r="I2" s="26"/>
      <c r="J2" s="26"/>
      <c r="K2" s="26"/>
      <c r="L2" s="26"/>
      <c r="M2" s="26"/>
      <c r="N2" s="26"/>
      <c r="O2" s="26"/>
    </row>
    <row r="6" spans="2:15" ht="50" customHeight="1" x14ac:dyDescent="0.35">
      <c r="B6" s="23" t="s">
        <v>15</v>
      </c>
      <c r="C6" s="23" t="s">
        <v>227</v>
      </c>
      <c r="D6" s="23" t="s">
        <v>228</v>
      </c>
      <c r="E6" s="23" t="s">
        <v>229</v>
      </c>
      <c r="F6" s="23" t="s">
        <v>230</v>
      </c>
      <c r="G6" s="23" t="s">
        <v>231</v>
      </c>
      <c r="H6" s="23" t="s">
        <v>232</v>
      </c>
      <c r="I6" s="23" t="s">
        <v>233</v>
      </c>
      <c r="J6" s="23" t="s">
        <v>234</v>
      </c>
      <c r="K6" s="23" t="s">
        <v>235</v>
      </c>
      <c r="L6" s="23" t="s">
        <v>236</v>
      </c>
      <c r="M6" s="23" t="s">
        <v>237</v>
      </c>
      <c r="N6" s="23" t="s">
        <v>238</v>
      </c>
    </row>
    <row r="7" spans="2:15" x14ac:dyDescent="0.35">
      <c r="B7" s="18" t="s">
        <v>239</v>
      </c>
      <c r="C7" s="17">
        <v>0.72832274186317403</v>
      </c>
      <c r="D7" s="17">
        <v>0.813792348685621</v>
      </c>
      <c r="E7" s="17">
        <v>0.86517847459542496</v>
      </c>
      <c r="F7" s="17">
        <v>0.76338931315338898</v>
      </c>
      <c r="G7" s="17">
        <v>0.60266472594333298</v>
      </c>
      <c r="H7" s="17">
        <v>0.47115908859493599</v>
      </c>
      <c r="I7" s="17">
        <v>0.49419654346312097</v>
      </c>
      <c r="J7" s="17">
        <v>0.43124546586691997</v>
      </c>
      <c r="K7" s="17">
        <v>0.48429179923548799</v>
      </c>
      <c r="L7" s="17">
        <v>0.24188082807994801</v>
      </c>
      <c r="M7" s="17">
        <v>0.125671792953298</v>
      </c>
      <c r="N7" s="17">
        <v>5.8421546066533298E-2</v>
      </c>
    </row>
    <row r="8" spans="2:15" x14ac:dyDescent="0.35">
      <c r="B8" s="18" t="s">
        <v>240</v>
      </c>
      <c r="C8" s="17">
        <v>0.198185560974701</v>
      </c>
      <c r="D8" s="17">
        <v>0.11597500296682201</v>
      </c>
      <c r="E8" s="17">
        <v>9.0145043874592795E-2</v>
      </c>
      <c r="F8" s="17">
        <v>0.175674825479466</v>
      </c>
      <c r="G8" s="17">
        <v>0.244748869227744</v>
      </c>
      <c r="H8" s="17">
        <v>0.30002809110469397</v>
      </c>
      <c r="I8" s="17">
        <v>0.25272802728709498</v>
      </c>
      <c r="J8" s="17">
        <v>0.31810770457954402</v>
      </c>
      <c r="K8" s="17">
        <v>0.28313728473661598</v>
      </c>
      <c r="L8" s="17">
        <v>0.26850116110032801</v>
      </c>
      <c r="M8" s="17">
        <v>0.13112094384870501</v>
      </c>
      <c r="N8" s="17">
        <v>0.100014068122375</v>
      </c>
    </row>
    <row r="9" spans="2:15" ht="29" x14ac:dyDescent="0.35">
      <c r="B9" s="18" t="s">
        <v>241</v>
      </c>
      <c r="C9" s="17">
        <v>4.47237017224811E-2</v>
      </c>
      <c r="D9" s="17">
        <v>4.7093034371892002E-2</v>
      </c>
      <c r="E9" s="17">
        <v>2.1333770811867499E-2</v>
      </c>
      <c r="F9" s="17">
        <v>2.4307304373367099E-2</v>
      </c>
      <c r="G9" s="17">
        <v>8.6717253638855504E-2</v>
      </c>
      <c r="H9" s="17">
        <v>0.14093303735229701</v>
      </c>
      <c r="I9" s="17">
        <v>0.123102731154483</v>
      </c>
      <c r="J9" s="17">
        <v>0.12783073421076299</v>
      </c>
      <c r="K9" s="17">
        <v>0.114448677833679</v>
      </c>
      <c r="L9" s="17">
        <v>0.22187608007574</v>
      </c>
      <c r="M9" s="17">
        <v>0.19767654887566299</v>
      </c>
      <c r="N9" s="17">
        <v>0.208273985575264</v>
      </c>
    </row>
    <row r="10" spans="2:15" x14ac:dyDescent="0.35">
      <c r="B10" s="18" t="s">
        <v>242</v>
      </c>
      <c r="C10" s="17">
        <v>7.8778827084472394E-3</v>
      </c>
      <c r="D10" s="17">
        <v>1.0641155288368899E-2</v>
      </c>
      <c r="E10" s="17">
        <v>5.6319611849695904E-3</v>
      </c>
      <c r="F10" s="17">
        <v>1.4091943474084399E-2</v>
      </c>
      <c r="G10" s="17">
        <v>2.4710033821165898E-2</v>
      </c>
      <c r="H10" s="17">
        <v>3.86220405027538E-2</v>
      </c>
      <c r="I10" s="17">
        <v>4.4574973599526398E-2</v>
      </c>
      <c r="J10" s="17">
        <v>5.3316518907613401E-2</v>
      </c>
      <c r="K10" s="17">
        <v>6.8604321818450401E-2</v>
      </c>
      <c r="L10" s="17">
        <v>0.12592077147130501</v>
      </c>
      <c r="M10" s="17">
        <v>0.20124515224626899</v>
      </c>
      <c r="N10" s="17">
        <v>0.14674128242022999</v>
      </c>
    </row>
    <row r="11" spans="2:15" x14ac:dyDescent="0.35">
      <c r="B11" s="18" t="s">
        <v>243</v>
      </c>
      <c r="C11" s="17">
        <v>6.41127362205475E-3</v>
      </c>
      <c r="D11" s="17">
        <v>5.5915590605350096E-3</v>
      </c>
      <c r="E11" s="17">
        <v>1.0803849906383599E-2</v>
      </c>
      <c r="F11" s="17">
        <v>8.8144133245305102E-3</v>
      </c>
      <c r="G11" s="17">
        <v>2.35868805380989E-2</v>
      </c>
      <c r="H11" s="17">
        <v>3.4229498249145798E-2</v>
      </c>
      <c r="I11" s="17">
        <v>3.1874852131494401E-2</v>
      </c>
      <c r="J11" s="17">
        <v>4.1493889036826798E-2</v>
      </c>
      <c r="K11" s="17">
        <v>2.9458997614469299E-2</v>
      </c>
      <c r="L11" s="17">
        <v>0.107215639988731</v>
      </c>
      <c r="M11" s="17">
        <v>0.29332678817604602</v>
      </c>
      <c r="N11" s="17">
        <v>0.36702624228457997</v>
      </c>
    </row>
    <row r="12" spans="2:15" x14ac:dyDescent="0.35">
      <c r="B12" s="18" t="s">
        <v>83</v>
      </c>
      <c r="C12" s="17">
        <v>1.4478839109141601E-2</v>
      </c>
      <c r="D12" s="17">
        <v>6.9068996267618796E-3</v>
      </c>
      <c r="E12" s="17">
        <v>6.9068996267618796E-3</v>
      </c>
      <c r="F12" s="17">
        <v>1.37222001951631E-2</v>
      </c>
      <c r="G12" s="17">
        <v>1.75722368308029E-2</v>
      </c>
      <c r="H12" s="17">
        <v>1.50282441961739E-2</v>
      </c>
      <c r="I12" s="17">
        <v>5.3522872364280702E-2</v>
      </c>
      <c r="J12" s="17">
        <v>2.8005687398332601E-2</v>
      </c>
      <c r="K12" s="17">
        <v>2.0058918761296899E-2</v>
      </c>
      <c r="L12" s="17">
        <v>3.4605519283948297E-2</v>
      </c>
      <c r="M12" s="17">
        <v>5.0958773900018899E-2</v>
      </c>
      <c r="N12" s="17">
        <v>0.11952287553101799</v>
      </c>
    </row>
    <row r="13" spans="2:15" x14ac:dyDescent="0.35">
      <c r="B13" s="22" t="s">
        <v>244</v>
      </c>
      <c r="C13" s="20">
        <v>0.926508302837875</v>
      </c>
      <c r="D13" s="20">
        <v>0.92976735165244195</v>
      </c>
      <c r="E13" s="20">
        <v>0.95532351847001695</v>
      </c>
      <c r="F13" s="20">
        <v>0.93906413863285498</v>
      </c>
      <c r="G13" s="20">
        <v>0.84741359517107695</v>
      </c>
      <c r="H13" s="20">
        <v>0.77118717969962902</v>
      </c>
      <c r="I13" s="20">
        <v>0.74692457075021601</v>
      </c>
      <c r="J13" s="20">
        <v>0.74935317044646399</v>
      </c>
      <c r="K13" s="20">
        <v>0.76742908397210396</v>
      </c>
      <c r="L13" s="20">
        <v>0.510381989180276</v>
      </c>
      <c r="M13" s="20">
        <v>0.25679273680200299</v>
      </c>
      <c r="N13" s="20">
        <v>0.158435614188909</v>
      </c>
    </row>
    <row r="14" spans="2:15" x14ac:dyDescent="0.35">
      <c r="B14" s="22" t="s">
        <v>245</v>
      </c>
      <c r="C14" s="20">
        <v>1.4289156330502E-2</v>
      </c>
      <c r="D14" s="20">
        <v>1.6232714348903901E-2</v>
      </c>
      <c r="E14" s="20">
        <v>1.6435811091353201E-2</v>
      </c>
      <c r="F14" s="20">
        <v>2.2906356798614899E-2</v>
      </c>
      <c r="G14" s="20">
        <v>4.8296914359264802E-2</v>
      </c>
      <c r="H14" s="20">
        <v>7.2851538751899605E-2</v>
      </c>
      <c r="I14" s="20">
        <v>7.6449825731020798E-2</v>
      </c>
      <c r="J14" s="20">
        <v>9.4810407944440303E-2</v>
      </c>
      <c r="K14" s="20">
        <v>9.8063319432919696E-2</v>
      </c>
      <c r="L14" s="20">
        <v>0.233136411460035</v>
      </c>
      <c r="M14" s="20">
        <v>0.494571940422315</v>
      </c>
      <c r="N14" s="20">
        <v>0.51376752470480902</v>
      </c>
    </row>
    <row r="15" spans="2:15" x14ac:dyDescent="0.35">
      <c r="B15" s="22" t="s">
        <v>187</v>
      </c>
      <c r="C15" s="21">
        <v>0.91221914650737301</v>
      </c>
      <c r="D15" s="21">
        <v>0.91353463730353801</v>
      </c>
      <c r="E15" s="21">
        <v>0.938887707378664</v>
      </c>
      <c r="F15" s="21">
        <v>0.91615778183424001</v>
      </c>
      <c r="G15" s="21">
        <v>0.79911668081181197</v>
      </c>
      <c r="H15" s="21">
        <v>0.69833564094773004</v>
      </c>
      <c r="I15" s="21">
        <v>0.67047474501919502</v>
      </c>
      <c r="J15" s="21">
        <v>0.65454276250202303</v>
      </c>
      <c r="K15" s="21">
        <v>0.66936576453918395</v>
      </c>
      <c r="L15" s="21">
        <v>0.27724557772024</v>
      </c>
      <c r="M15" s="21">
        <v>-0.23777920362031199</v>
      </c>
      <c r="N15" s="21">
        <v>-0.35533191051590102</v>
      </c>
    </row>
    <row r="16" spans="2:15" x14ac:dyDescent="0.35">
      <c r="B16" s="16"/>
      <c r="C16" s="16"/>
      <c r="D16" s="16"/>
      <c r="E16" s="16"/>
      <c r="F16" s="16"/>
      <c r="G16" s="16"/>
      <c r="H16" s="16"/>
      <c r="I16" s="16"/>
      <c r="J16" s="16"/>
      <c r="K16" s="16"/>
      <c r="L16" s="16"/>
      <c r="M16" s="16"/>
      <c r="N16" s="16"/>
    </row>
    <row r="17" spans="2:2" x14ac:dyDescent="0.35">
      <c r="B17" t="s">
        <v>86</v>
      </c>
    </row>
    <row r="18" spans="2:2" x14ac:dyDescent="0.35">
      <c r="B18" t="s">
        <v>87</v>
      </c>
    </row>
    <row r="22" spans="2:2" x14ac:dyDescent="0.35">
      <c r="B22"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239</v>
      </c>
      <c r="C9" s="17">
        <v>0.813792348685621</v>
      </c>
      <c r="D9" s="17">
        <v>0.82300833249568495</v>
      </c>
      <c r="E9" s="17">
        <v>0.83290543833602204</v>
      </c>
      <c r="F9" s="17">
        <v>0.57107714697812795</v>
      </c>
      <c r="G9" s="17">
        <v>0.79488513500674596</v>
      </c>
      <c r="H9" s="17">
        <v>0.68089240967642695</v>
      </c>
      <c r="I9" s="17">
        <v>0.89570180327093096</v>
      </c>
      <c r="J9" s="17">
        <v>0.85049655652330103</v>
      </c>
      <c r="K9" s="17">
        <v>0.87145884297608001</v>
      </c>
      <c r="L9" s="17">
        <v>0.79249107579114197</v>
      </c>
      <c r="M9" s="17">
        <v>0.83321738072663099</v>
      </c>
      <c r="N9" s="17">
        <v>0.96427933457412895</v>
      </c>
      <c r="O9" s="17">
        <v>0.96712857972343702</v>
      </c>
      <c r="P9" s="17">
        <v>0.77046564343006096</v>
      </c>
      <c r="Q9" s="17">
        <v>0.70201100064998601</v>
      </c>
      <c r="R9" s="17">
        <v>0.65260199720433498</v>
      </c>
      <c r="S9" s="17">
        <v>0.91881734152165295</v>
      </c>
      <c r="T9" s="17"/>
      <c r="U9" s="17">
        <v>0.83195568970996203</v>
      </c>
      <c r="V9" s="17">
        <v>0.74718901321549802</v>
      </c>
      <c r="W9" s="17">
        <v>0.57146778134495202</v>
      </c>
      <c r="X9" s="17">
        <v>0.72732456730762796</v>
      </c>
      <c r="Y9" s="17"/>
      <c r="Z9" s="17">
        <v>0.82019370173041894</v>
      </c>
      <c r="AA9" s="17">
        <v>0.87970048172267801</v>
      </c>
      <c r="AB9" s="17">
        <v>0.85198385448594605</v>
      </c>
      <c r="AC9" s="17">
        <v>0.75315225001720698</v>
      </c>
      <c r="AD9" s="17">
        <v>0.83990916577450703</v>
      </c>
      <c r="AE9" s="17">
        <v>0.77171300217468597</v>
      </c>
      <c r="AF9" s="17">
        <v>0.69976336854398402</v>
      </c>
      <c r="AG9" s="17">
        <v>0.86133154561131797</v>
      </c>
      <c r="AH9" s="17">
        <v>0.83057726291071698</v>
      </c>
      <c r="AI9" s="17">
        <v>0.72364171972656899</v>
      </c>
      <c r="AJ9" s="17"/>
      <c r="AK9" s="17">
        <v>0.77401790961870398</v>
      </c>
      <c r="AL9" s="17">
        <v>0.87006372480920502</v>
      </c>
      <c r="AM9" s="17">
        <v>0.71825324326247397</v>
      </c>
      <c r="AN9" s="17">
        <v>0.85362511041281897</v>
      </c>
      <c r="AO9" s="17">
        <v>0.85475962810135897</v>
      </c>
      <c r="AP9" s="17">
        <v>0.77430956001749296</v>
      </c>
      <c r="AQ9" s="17">
        <v>0.81883713746786202</v>
      </c>
      <c r="AR9" s="17"/>
      <c r="AS9" s="17">
        <v>0.83235989017148504</v>
      </c>
      <c r="AT9" s="17">
        <v>0.80687652213918304</v>
      </c>
      <c r="AU9" s="17"/>
      <c r="AV9" s="17">
        <v>0.75999679691201805</v>
      </c>
      <c r="AW9" s="17">
        <v>0.90743107411986801</v>
      </c>
      <c r="AX9" s="17">
        <v>0.82806549036421795</v>
      </c>
      <c r="AY9" s="17"/>
      <c r="AZ9" s="17">
        <v>0.853382787022539</v>
      </c>
      <c r="BA9" s="17">
        <v>0.81191042808059999</v>
      </c>
      <c r="BB9" s="17"/>
      <c r="BC9" s="17">
        <v>0.79802595045673397</v>
      </c>
      <c r="BD9" s="17">
        <v>0.82350933693706296</v>
      </c>
      <c r="BE9" s="17"/>
      <c r="BF9" s="17">
        <v>0.81413591754160297</v>
      </c>
      <c r="BG9" s="17">
        <v>0.72732456730762796</v>
      </c>
      <c r="BH9" s="17"/>
      <c r="BI9" s="17">
        <v>0.84911865062052305</v>
      </c>
      <c r="BJ9" s="17">
        <v>0.80552912033409796</v>
      </c>
      <c r="BK9" s="17"/>
      <c r="BL9" s="17">
        <v>0.80608163108799202</v>
      </c>
      <c r="BM9" s="17">
        <v>0.83355355142121301</v>
      </c>
      <c r="BN9" s="17">
        <v>0.788386951033064</v>
      </c>
      <c r="BO9" s="17">
        <v>0.89847723030605697</v>
      </c>
    </row>
    <row r="10" spans="2:67" x14ac:dyDescent="0.35">
      <c r="B10" s="18" t="s">
        <v>240</v>
      </c>
      <c r="C10" s="17">
        <v>0.11597500296682201</v>
      </c>
      <c r="D10" s="17">
        <v>0.133357858997461</v>
      </c>
      <c r="E10" s="17">
        <v>0.105107181816193</v>
      </c>
      <c r="F10" s="17">
        <v>0.31043092525035298</v>
      </c>
      <c r="G10" s="17">
        <v>0.174494293015275</v>
      </c>
      <c r="H10" s="17">
        <v>0</v>
      </c>
      <c r="I10" s="17">
        <v>1.27374836959624E-2</v>
      </c>
      <c r="J10" s="17">
        <v>0.10478040123323699</v>
      </c>
      <c r="K10" s="17">
        <v>0.115717250031608</v>
      </c>
      <c r="L10" s="17">
        <v>0.102956823428363</v>
      </c>
      <c r="M10" s="17">
        <v>5.6802904604195299E-2</v>
      </c>
      <c r="N10" s="17">
        <v>3.25202979025161E-2</v>
      </c>
      <c r="O10" s="17">
        <v>3.0879994241129499E-2</v>
      </c>
      <c r="P10" s="17">
        <v>0.12963321049797999</v>
      </c>
      <c r="Q10" s="17">
        <v>0.29798899935001399</v>
      </c>
      <c r="R10" s="17">
        <v>0.34704171386263</v>
      </c>
      <c r="S10" s="17">
        <v>4.0745786374959798E-2</v>
      </c>
      <c r="T10" s="17"/>
      <c r="U10" s="17">
        <v>0.105824063745605</v>
      </c>
      <c r="V10" s="17">
        <v>0.15591479543922501</v>
      </c>
      <c r="W10" s="17">
        <v>0.22688358352126001</v>
      </c>
      <c r="X10" s="17">
        <v>0.201299048805131</v>
      </c>
      <c r="Y10" s="17"/>
      <c r="Z10" s="17">
        <v>0.11051366970085599</v>
      </c>
      <c r="AA10" s="17">
        <v>8.2155560308084699E-2</v>
      </c>
      <c r="AB10" s="17">
        <v>6.3827656228014298E-2</v>
      </c>
      <c r="AC10" s="17">
        <v>0.17084122070973901</v>
      </c>
      <c r="AD10" s="17">
        <v>0.135273634068069</v>
      </c>
      <c r="AE10" s="17">
        <v>0.110082437502814</v>
      </c>
      <c r="AF10" s="17">
        <v>0.21435851566469499</v>
      </c>
      <c r="AG10" s="17">
        <v>0.108924368821732</v>
      </c>
      <c r="AH10" s="17">
        <v>9.5574528608392495E-2</v>
      </c>
      <c r="AI10" s="17">
        <v>0.25155944303925398</v>
      </c>
      <c r="AJ10" s="17"/>
      <c r="AK10" s="17">
        <v>0.12684546356860901</v>
      </c>
      <c r="AL10" s="17">
        <v>8.8478872721077503E-2</v>
      </c>
      <c r="AM10" s="17">
        <v>0.260291008752283</v>
      </c>
      <c r="AN10" s="17">
        <v>8.4456335034016394E-2</v>
      </c>
      <c r="AO10" s="17">
        <v>8.9732663759194004E-2</v>
      </c>
      <c r="AP10" s="17">
        <v>0.141061720393167</v>
      </c>
      <c r="AQ10" s="17">
        <v>0.124727758074981</v>
      </c>
      <c r="AR10" s="17"/>
      <c r="AS10" s="17">
        <v>8.1771305668541197E-2</v>
      </c>
      <c r="AT10" s="17">
        <v>0.128714806884418</v>
      </c>
      <c r="AU10" s="17"/>
      <c r="AV10" s="17">
        <v>0.10441809564308099</v>
      </c>
      <c r="AW10" s="17">
        <v>7.9054056302492501E-2</v>
      </c>
      <c r="AX10" s="17">
        <v>7.4488113331246594E-2</v>
      </c>
      <c r="AY10" s="17"/>
      <c r="AZ10" s="17">
        <v>0.12865379728326801</v>
      </c>
      <c r="BA10" s="17">
        <v>0.11537231996372201</v>
      </c>
      <c r="BB10" s="17"/>
      <c r="BC10" s="17">
        <v>0.13344600374415999</v>
      </c>
      <c r="BD10" s="17">
        <v>0.105207451188045</v>
      </c>
      <c r="BE10" s="17"/>
      <c r="BF10" s="17">
        <v>0.115635978600182</v>
      </c>
      <c r="BG10" s="17">
        <v>0.201299048805131</v>
      </c>
      <c r="BH10" s="17"/>
      <c r="BI10" s="17">
        <v>9.4515090302309701E-2</v>
      </c>
      <c r="BJ10" s="17">
        <v>0.12099472337450499</v>
      </c>
      <c r="BK10" s="17"/>
      <c r="BL10" s="17">
        <v>0.13095669209058999</v>
      </c>
      <c r="BM10" s="17">
        <v>0.101174236863249</v>
      </c>
      <c r="BN10" s="17">
        <v>0.11843890611624</v>
      </c>
      <c r="BO10" s="17">
        <v>8.53905428424378E-2</v>
      </c>
    </row>
    <row r="11" spans="2:67" ht="29" x14ac:dyDescent="0.35">
      <c r="B11" s="18" t="s">
        <v>241</v>
      </c>
      <c r="C11" s="17">
        <v>4.7093034371892002E-2</v>
      </c>
      <c r="D11" s="17">
        <v>3.6201070269897197E-2</v>
      </c>
      <c r="E11" s="17">
        <v>6.04769899222641E-2</v>
      </c>
      <c r="F11" s="17">
        <v>5.8434232443104799E-2</v>
      </c>
      <c r="G11" s="17">
        <v>3.0620571977978302E-2</v>
      </c>
      <c r="H11" s="17">
        <v>0.319107590323573</v>
      </c>
      <c r="I11" s="17">
        <v>9.1560713033107005E-2</v>
      </c>
      <c r="J11" s="17">
        <v>4.3453302171292202E-2</v>
      </c>
      <c r="K11" s="17">
        <v>1.2823906992311999E-2</v>
      </c>
      <c r="L11" s="17">
        <v>2.8837883152147501E-2</v>
      </c>
      <c r="M11" s="17">
        <v>7.2870414585207099E-2</v>
      </c>
      <c r="N11" s="17">
        <v>1.60018376167749E-3</v>
      </c>
      <c r="O11" s="17">
        <v>9.9571301771683805E-4</v>
      </c>
      <c r="P11" s="17">
        <v>2.9062576622368701E-3</v>
      </c>
      <c r="Q11" s="17">
        <v>0</v>
      </c>
      <c r="R11" s="17">
        <v>1.78144466517421E-4</v>
      </c>
      <c r="S11" s="17">
        <v>4.0436872103386798E-2</v>
      </c>
      <c r="T11" s="17"/>
      <c r="U11" s="17">
        <v>3.7623254483088703E-2</v>
      </c>
      <c r="V11" s="17">
        <v>8.4867003832080901E-2</v>
      </c>
      <c r="W11" s="17">
        <v>0.16118499520427501</v>
      </c>
      <c r="X11" s="17">
        <v>4.97393179429736E-2</v>
      </c>
      <c r="Y11" s="17"/>
      <c r="Z11" s="17">
        <v>5.2210003238637899E-2</v>
      </c>
      <c r="AA11" s="17">
        <v>8.77658156416079E-4</v>
      </c>
      <c r="AB11" s="17">
        <v>5.1457254884051E-2</v>
      </c>
      <c r="AC11" s="17">
        <v>6.4934539896461196E-2</v>
      </c>
      <c r="AD11" s="17">
        <v>2.3228308494967799E-2</v>
      </c>
      <c r="AE11" s="17">
        <v>0.109237725977001</v>
      </c>
      <c r="AF11" s="17">
        <v>8.1569838707527306E-2</v>
      </c>
      <c r="AG11" s="17">
        <v>2.97440855669499E-2</v>
      </c>
      <c r="AH11" s="17">
        <v>6.13424101015504E-2</v>
      </c>
      <c r="AI11" s="17">
        <v>1.43135453485604E-2</v>
      </c>
      <c r="AJ11" s="17"/>
      <c r="AK11" s="17">
        <v>4.6686430744229297E-2</v>
      </c>
      <c r="AL11" s="17">
        <v>4.0571364300270203E-2</v>
      </c>
      <c r="AM11" s="17">
        <v>2.08109950809225E-2</v>
      </c>
      <c r="AN11" s="17">
        <v>4.1680065104968203E-2</v>
      </c>
      <c r="AO11" s="17">
        <v>5.3237169919555599E-2</v>
      </c>
      <c r="AP11" s="17">
        <v>8.2889255161950101E-2</v>
      </c>
      <c r="AQ11" s="17">
        <v>4.6427736032114399E-2</v>
      </c>
      <c r="AR11" s="17"/>
      <c r="AS11" s="17">
        <v>5.98303742138689E-2</v>
      </c>
      <c r="AT11" s="17">
        <v>4.2348774983690399E-2</v>
      </c>
      <c r="AU11" s="17"/>
      <c r="AV11" s="17">
        <v>6.5455850313715896E-2</v>
      </c>
      <c r="AW11" s="17">
        <v>1.35148695776396E-2</v>
      </c>
      <c r="AX11" s="17">
        <v>9.2478211864035001E-2</v>
      </c>
      <c r="AY11" s="17"/>
      <c r="AZ11" s="17">
        <v>1.72127428662214E-2</v>
      </c>
      <c r="BA11" s="17">
        <v>4.8513385816096502E-2</v>
      </c>
      <c r="BB11" s="17"/>
      <c r="BC11" s="17">
        <v>4.8831784591530397E-2</v>
      </c>
      <c r="BD11" s="17">
        <v>4.6021425294717699E-2</v>
      </c>
      <c r="BE11" s="17"/>
      <c r="BF11" s="17">
        <v>4.7082519696892498E-2</v>
      </c>
      <c r="BG11" s="17">
        <v>4.97393179429736E-2</v>
      </c>
      <c r="BH11" s="17"/>
      <c r="BI11" s="17">
        <v>2.3478924783495999E-2</v>
      </c>
      <c r="BJ11" s="17">
        <v>5.2616646217999802E-2</v>
      </c>
      <c r="BK11" s="17"/>
      <c r="BL11" s="17">
        <v>4.1163710823378101E-2</v>
      </c>
      <c r="BM11" s="17">
        <v>3.21826962064619E-2</v>
      </c>
      <c r="BN11" s="17">
        <v>9.0851920761291297E-2</v>
      </c>
      <c r="BO11" s="17">
        <v>1.1636864746344599E-2</v>
      </c>
    </row>
    <row r="12" spans="2:67" x14ac:dyDescent="0.35">
      <c r="B12" s="18" t="s">
        <v>242</v>
      </c>
      <c r="C12" s="17">
        <v>1.0641155288368899E-2</v>
      </c>
      <c r="D12" s="17">
        <v>7.3871142438764296E-3</v>
      </c>
      <c r="E12" s="17">
        <v>1.51038992552036E-3</v>
      </c>
      <c r="F12" s="17">
        <v>6.0057695328414901E-2</v>
      </c>
      <c r="G12" s="17">
        <v>0</v>
      </c>
      <c r="H12" s="17">
        <v>0</v>
      </c>
      <c r="I12" s="17">
        <v>0</v>
      </c>
      <c r="J12" s="17">
        <v>1.26974007216978E-3</v>
      </c>
      <c r="K12" s="17">
        <v>0</v>
      </c>
      <c r="L12" s="17">
        <v>7.3511589993183205E-2</v>
      </c>
      <c r="M12" s="17">
        <v>0</v>
      </c>
      <c r="N12" s="17">
        <v>0</v>
      </c>
      <c r="O12" s="17">
        <v>9.9571301771683805E-4</v>
      </c>
      <c r="P12" s="17">
        <v>2.00342126098032E-4</v>
      </c>
      <c r="Q12" s="17">
        <v>0</v>
      </c>
      <c r="R12" s="17">
        <v>0</v>
      </c>
      <c r="S12" s="17">
        <v>0</v>
      </c>
      <c r="T12" s="17"/>
      <c r="U12" s="17">
        <v>1.0988103957554301E-2</v>
      </c>
      <c r="V12" s="17">
        <v>5.6374855313694296E-3</v>
      </c>
      <c r="W12" s="17">
        <v>2.87099442010443E-2</v>
      </c>
      <c r="X12" s="17">
        <v>1.85280057330835E-2</v>
      </c>
      <c r="Y12" s="17"/>
      <c r="Z12" s="17">
        <v>1.48651278822719E-2</v>
      </c>
      <c r="AA12" s="17">
        <v>1.5227032663716901E-2</v>
      </c>
      <c r="AB12" s="17">
        <v>0</v>
      </c>
      <c r="AC12" s="17">
        <v>1.10719893765929E-2</v>
      </c>
      <c r="AD12" s="17">
        <v>0</v>
      </c>
      <c r="AE12" s="17">
        <v>8.9668343454997693E-3</v>
      </c>
      <c r="AF12" s="17">
        <v>4.3082770837936102E-3</v>
      </c>
      <c r="AG12" s="17">
        <v>0</v>
      </c>
      <c r="AH12" s="17">
        <v>1.25057983793401E-2</v>
      </c>
      <c r="AI12" s="17">
        <v>1.04852918856171E-2</v>
      </c>
      <c r="AJ12" s="17"/>
      <c r="AK12" s="17">
        <v>2.8044662011045898E-2</v>
      </c>
      <c r="AL12" s="17">
        <v>8.8603816944690097E-4</v>
      </c>
      <c r="AM12" s="17">
        <v>5.3808562927771804E-4</v>
      </c>
      <c r="AN12" s="17">
        <v>9.6176833928521503E-3</v>
      </c>
      <c r="AO12" s="17">
        <v>1.34916172539635E-3</v>
      </c>
      <c r="AP12" s="17">
        <v>1.7394644273900401E-3</v>
      </c>
      <c r="AQ12" s="17">
        <v>1.0007368425043199E-2</v>
      </c>
      <c r="AR12" s="17"/>
      <c r="AS12" s="17">
        <v>5.0513702129721004E-3</v>
      </c>
      <c r="AT12" s="17">
        <v>1.2723174819211799E-2</v>
      </c>
      <c r="AU12" s="17"/>
      <c r="AV12" s="17">
        <v>2.8153248610144799E-3</v>
      </c>
      <c r="AW12" s="17">
        <v>0</v>
      </c>
      <c r="AX12" s="17">
        <v>3.1828084719348099E-3</v>
      </c>
      <c r="AY12" s="17"/>
      <c r="AZ12" s="17">
        <v>7.5067282797104998E-4</v>
      </c>
      <c r="BA12" s="17">
        <v>1.11112966537514E-2</v>
      </c>
      <c r="BB12" s="17"/>
      <c r="BC12" s="17">
        <v>1.0176195257473101E-2</v>
      </c>
      <c r="BD12" s="17">
        <v>1.0927714786106799E-2</v>
      </c>
      <c r="BE12" s="17"/>
      <c r="BF12" s="17">
        <v>1.06098178798982E-2</v>
      </c>
      <c r="BG12" s="17">
        <v>1.85280057330835E-2</v>
      </c>
      <c r="BH12" s="17"/>
      <c r="BI12" s="17">
        <v>3.2887334293671397E-2</v>
      </c>
      <c r="BJ12" s="17">
        <v>5.4375181398097303E-3</v>
      </c>
      <c r="BK12" s="17"/>
      <c r="BL12" s="17">
        <v>6.9873591779032497E-3</v>
      </c>
      <c r="BM12" s="17">
        <v>1.86970029782174E-2</v>
      </c>
      <c r="BN12" s="17">
        <v>9.24968759638942E-4</v>
      </c>
      <c r="BO12" s="17">
        <v>4.4953621051603398E-3</v>
      </c>
    </row>
    <row r="13" spans="2:67" x14ac:dyDescent="0.35">
      <c r="B13" s="18" t="s">
        <v>243</v>
      </c>
      <c r="C13" s="17">
        <v>5.5915590605350096E-3</v>
      </c>
      <c r="D13" s="17">
        <v>4.56239930807546E-5</v>
      </c>
      <c r="E13" s="17">
        <v>0</v>
      </c>
      <c r="F13" s="17">
        <v>0</v>
      </c>
      <c r="G13" s="17">
        <v>0</v>
      </c>
      <c r="H13" s="17">
        <v>0</v>
      </c>
      <c r="I13" s="17">
        <v>0</v>
      </c>
      <c r="J13" s="17">
        <v>0</v>
      </c>
      <c r="K13" s="17">
        <v>0</v>
      </c>
      <c r="L13" s="17">
        <v>0</v>
      </c>
      <c r="M13" s="17">
        <v>4.4273058469359904E-3</v>
      </c>
      <c r="N13" s="17">
        <v>1.60018376167749E-3</v>
      </c>
      <c r="O13" s="17">
        <v>0</v>
      </c>
      <c r="P13" s="17">
        <v>9.6794546283623897E-2</v>
      </c>
      <c r="Q13" s="17">
        <v>0</v>
      </c>
      <c r="R13" s="17">
        <v>1.78144466517421E-4</v>
      </c>
      <c r="S13" s="17">
        <v>0</v>
      </c>
      <c r="T13" s="17"/>
      <c r="U13" s="17">
        <v>5.5250623664373603E-3</v>
      </c>
      <c r="V13" s="17">
        <v>6.3917019818271296E-3</v>
      </c>
      <c r="W13" s="17">
        <v>3.34521951005548E-3</v>
      </c>
      <c r="X13" s="17">
        <v>3.1090602111838801E-3</v>
      </c>
      <c r="Y13" s="17"/>
      <c r="Z13" s="17">
        <v>2.2174974478155101E-3</v>
      </c>
      <c r="AA13" s="17">
        <v>2.2039267149104699E-2</v>
      </c>
      <c r="AB13" s="17">
        <v>0</v>
      </c>
      <c r="AC13" s="17">
        <v>0</v>
      </c>
      <c r="AD13" s="17">
        <v>1.58889166245575E-3</v>
      </c>
      <c r="AE13" s="17">
        <v>0</v>
      </c>
      <c r="AF13" s="17">
        <v>0</v>
      </c>
      <c r="AG13" s="17">
        <v>0</v>
      </c>
      <c r="AH13" s="17">
        <v>0</v>
      </c>
      <c r="AI13" s="17">
        <v>0</v>
      </c>
      <c r="AJ13" s="17"/>
      <c r="AK13" s="17">
        <v>2.4405534057411901E-2</v>
      </c>
      <c r="AL13" s="17">
        <v>0</v>
      </c>
      <c r="AM13" s="17">
        <v>1.0666727504314E-4</v>
      </c>
      <c r="AN13" s="17">
        <v>0</v>
      </c>
      <c r="AO13" s="17">
        <v>9.2137649449519296E-4</v>
      </c>
      <c r="AP13" s="17">
        <v>0</v>
      </c>
      <c r="AQ13" s="17">
        <v>0</v>
      </c>
      <c r="AR13" s="17"/>
      <c r="AS13" s="17">
        <v>2.0312715033504701E-2</v>
      </c>
      <c r="AT13" s="17">
        <v>1.08390416500349E-4</v>
      </c>
      <c r="AU13" s="17"/>
      <c r="AV13" s="17">
        <v>6.7313932270170698E-2</v>
      </c>
      <c r="AW13" s="17">
        <v>0</v>
      </c>
      <c r="AX13" s="17">
        <v>5.7931648778953098E-5</v>
      </c>
      <c r="AY13" s="17"/>
      <c r="AZ13" s="17">
        <v>0</v>
      </c>
      <c r="BA13" s="17">
        <v>5.8573522836526002E-3</v>
      </c>
      <c r="BB13" s="17"/>
      <c r="BC13" s="17">
        <v>2.2321170650199299E-4</v>
      </c>
      <c r="BD13" s="17">
        <v>8.9001250000422805E-3</v>
      </c>
      <c r="BE13" s="17"/>
      <c r="BF13" s="17">
        <v>5.6014229575386803E-3</v>
      </c>
      <c r="BG13" s="17">
        <v>3.1090602111838801E-3</v>
      </c>
      <c r="BH13" s="17"/>
      <c r="BI13" s="17">
        <v>0</v>
      </c>
      <c r="BJ13" s="17">
        <v>6.8994890398284001E-3</v>
      </c>
      <c r="BK13" s="17"/>
      <c r="BL13" s="17">
        <v>1.3571979457837401E-5</v>
      </c>
      <c r="BM13" s="17">
        <v>1.43925125308594E-2</v>
      </c>
      <c r="BN13" s="17">
        <v>0</v>
      </c>
      <c r="BO13" s="17">
        <v>0</v>
      </c>
    </row>
    <row r="14" spans="2:67" x14ac:dyDescent="0.35">
      <c r="B14" s="18" t="s">
        <v>83</v>
      </c>
      <c r="C14" s="17">
        <v>6.9068996267618796E-3</v>
      </c>
      <c r="D14" s="17">
        <v>0</v>
      </c>
      <c r="E14" s="17">
        <v>0</v>
      </c>
      <c r="F14" s="17">
        <v>0</v>
      </c>
      <c r="G14" s="17">
        <v>0</v>
      </c>
      <c r="H14" s="17">
        <v>0</v>
      </c>
      <c r="I14" s="17">
        <v>0</v>
      </c>
      <c r="J14" s="17">
        <v>0</v>
      </c>
      <c r="K14" s="17">
        <v>0</v>
      </c>
      <c r="L14" s="17">
        <v>2.2026276351640199E-3</v>
      </c>
      <c r="M14" s="17">
        <v>3.2681994237031199E-2</v>
      </c>
      <c r="N14" s="17">
        <v>0</v>
      </c>
      <c r="O14" s="17">
        <v>0</v>
      </c>
      <c r="P14" s="17">
        <v>0</v>
      </c>
      <c r="Q14" s="17">
        <v>0</v>
      </c>
      <c r="R14" s="17">
        <v>0</v>
      </c>
      <c r="S14" s="17">
        <v>0</v>
      </c>
      <c r="T14" s="17"/>
      <c r="U14" s="17">
        <v>8.0838257373529003E-3</v>
      </c>
      <c r="V14" s="17">
        <v>0</v>
      </c>
      <c r="W14" s="17">
        <v>8.4084762184133792E-3</v>
      </c>
      <c r="X14" s="17">
        <v>0</v>
      </c>
      <c r="Y14" s="17"/>
      <c r="Z14" s="17">
        <v>0</v>
      </c>
      <c r="AA14" s="17">
        <v>0</v>
      </c>
      <c r="AB14" s="17">
        <v>3.2731234401988302E-2</v>
      </c>
      <c r="AC14" s="17">
        <v>0</v>
      </c>
      <c r="AD14" s="17">
        <v>0</v>
      </c>
      <c r="AE14" s="17">
        <v>0</v>
      </c>
      <c r="AF14" s="17">
        <v>0</v>
      </c>
      <c r="AG14" s="17">
        <v>0</v>
      </c>
      <c r="AH14" s="17">
        <v>0</v>
      </c>
      <c r="AI14" s="17">
        <v>0</v>
      </c>
      <c r="AJ14" s="17"/>
      <c r="AK14" s="17">
        <v>0</v>
      </c>
      <c r="AL14" s="17">
        <v>0</v>
      </c>
      <c r="AM14" s="17">
        <v>0</v>
      </c>
      <c r="AN14" s="17">
        <v>1.0620806055344399E-2</v>
      </c>
      <c r="AO14" s="17">
        <v>0</v>
      </c>
      <c r="AP14" s="17">
        <v>0</v>
      </c>
      <c r="AQ14" s="17">
        <v>0</v>
      </c>
      <c r="AR14" s="17"/>
      <c r="AS14" s="17">
        <v>6.74344699627609E-4</v>
      </c>
      <c r="AT14" s="17">
        <v>9.2283307569961705E-3</v>
      </c>
      <c r="AU14" s="17"/>
      <c r="AV14" s="17">
        <v>0</v>
      </c>
      <c r="AW14" s="17">
        <v>0</v>
      </c>
      <c r="AX14" s="17">
        <v>1.72744431978698E-3</v>
      </c>
      <c r="AY14" s="17"/>
      <c r="AZ14" s="17">
        <v>0</v>
      </c>
      <c r="BA14" s="17">
        <v>7.2352172021772597E-3</v>
      </c>
      <c r="BB14" s="17"/>
      <c r="BC14" s="17">
        <v>9.2968542436003398E-3</v>
      </c>
      <c r="BD14" s="17">
        <v>5.4339467940247299E-3</v>
      </c>
      <c r="BE14" s="17"/>
      <c r="BF14" s="17">
        <v>6.9343433238861999E-3</v>
      </c>
      <c r="BG14" s="17">
        <v>0</v>
      </c>
      <c r="BH14" s="17"/>
      <c r="BI14" s="17">
        <v>0</v>
      </c>
      <c r="BJ14" s="17">
        <v>8.5225028937598001E-3</v>
      </c>
      <c r="BK14" s="17"/>
      <c r="BL14" s="17">
        <v>1.4797034840679501E-2</v>
      </c>
      <c r="BM14" s="17">
        <v>0</v>
      </c>
      <c r="BN14" s="17">
        <v>1.39725332976542E-3</v>
      </c>
      <c r="BO14" s="17">
        <v>0</v>
      </c>
    </row>
    <row r="15" spans="2:67" x14ac:dyDescent="0.35">
      <c r="B15" s="18" t="s">
        <v>244</v>
      </c>
      <c r="C15" s="20">
        <v>0.92976735165244195</v>
      </c>
      <c r="D15" s="20">
        <v>0.95636619149314595</v>
      </c>
      <c r="E15" s="20">
        <v>0.93801262015221598</v>
      </c>
      <c r="F15" s="20">
        <v>0.88150807222848004</v>
      </c>
      <c r="G15" s="20">
        <v>0.96937942802202204</v>
      </c>
      <c r="H15" s="20">
        <v>0.68089240967642695</v>
      </c>
      <c r="I15" s="20">
        <v>0.90843928696689302</v>
      </c>
      <c r="J15" s="20">
        <v>0.95527695775653798</v>
      </c>
      <c r="K15" s="20">
        <v>0.98717609300768805</v>
      </c>
      <c r="L15" s="20">
        <v>0.89544789921950496</v>
      </c>
      <c r="M15" s="20">
        <v>0.890020285330826</v>
      </c>
      <c r="N15" s="20">
        <v>0.99679963247664505</v>
      </c>
      <c r="O15" s="20">
        <v>0.99800857396456599</v>
      </c>
      <c r="P15" s="20">
        <v>0.90009885392804101</v>
      </c>
      <c r="Q15" s="20">
        <v>1</v>
      </c>
      <c r="R15" s="20">
        <v>0.99964371106696503</v>
      </c>
      <c r="S15" s="20">
        <v>0.95956312789661302</v>
      </c>
      <c r="T15" s="20"/>
      <c r="U15" s="20">
        <v>0.93777975345556697</v>
      </c>
      <c r="V15" s="20">
        <v>0.90310380865472295</v>
      </c>
      <c r="W15" s="20">
        <v>0.79835136486621205</v>
      </c>
      <c r="X15" s="20">
        <v>0.92862361611275901</v>
      </c>
      <c r="Y15" s="20"/>
      <c r="Z15" s="20">
        <v>0.93070737143127502</v>
      </c>
      <c r="AA15" s="20">
        <v>0.96185604203076203</v>
      </c>
      <c r="AB15" s="20">
        <v>0.91581151071396005</v>
      </c>
      <c r="AC15" s="20">
        <v>0.92399347072694604</v>
      </c>
      <c r="AD15" s="20">
        <v>0.97518279984257605</v>
      </c>
      <c r="AE15" s="20">
        <v>0.88179543967749996</v>
      </c>
      <c r="AF15" s="20">
        <v>0.91412188420867901</v>
      </c>
      <c r="AG15" s="20">
        <v>0.97025591443305004</v>
      </c>
      <c r="AH15" s="20">
        <v>0.92615179151910898</v>
      </c>
      <c r="AI15" s="20">
        <v>0.97520116276582303</v>
      </c>
      <c r="AJ15" s="20"/>
      <c r="AK15" s="20">
        <v>0.90086337318731302</v>
      </c>
      <c r="AL15" s="20">
        <v>0.95854259753028304</v>
      </c>
      <c r="AM15" s="20">
        <v>0.97854425201475603</v>
      </c>
      <c r="AN15" s="20">
        <v>0.93808144544683503</v>
      </c>
      <c r="AO15" s="20">
        <v>0.94449229186055295</v>
      </c>
      <c r="AP15" s="20">
        <v>0.91537128041065996</v>
      </c>
      <c r="AQ15" s="20">
        <v>0.94356489554284195</v>
      </c>
      <c r="AR15" s="20"/>
      <c r="AS15" s="20">
        <v>0.914131195840027</v>
      </c>
      <c r="AT15" s="20">
        <v>0.93559132902360098</v>
      </c>
      <c r="AU15" s="20"/>
      <c r="AV15" s="20">
        <v>0.86441489255509896</v>
      </c>
      <c r="AW15" s="20">
        <v>0.98648513042235997</v>
      </c>
      <c r="AX15" s="20">
        <v>0.902553603695464</v>
      </c>
      <c r="AY15" s="20"/>
      <c r="AZ15" s="20">
        <v>0.98203658430580798</v>
      </c>
      <c r="BA15" s="20">
        <v>0.92728274804432198</v>
      </c>
      <c r="BB15" s="20"/>
      <c r="BC15" s="20">
        <v>0.93147195420089401</v>
      </c>
      <c r="BD15" s="20">
        <v>0.92871678812510905</v>
      </c>
      <c r="BE15" s="20"/>
      <c r="BF15" s="20">
        <v>0.92977189614178402</v>
      </c>
      <c r="BG15" s="20">
        <v>0.92862361611275901</v>
      </c>
      <c r="BH15" s="20"/>
      <c r="BI15" s="20">
        <v>0.94363374092283303</v>
      </c>
      <c r="BJ15" s="20">
        <v>0.92652384370860197</v>
      </c>
      <c r="BK15" s="20"/>
      <c r="BL15" s="20">
        <v>0.93703832317858105</v>
      </c>
      <c r="BM15" s="20">
        <v>0.93472778828446101</v>
      </c>
      <c r="BN15" s="20">
        <v>0.90682585714930397</v>
      </c>
      <c r="BO15" s="20">
        <v>0.98386777314849505</v>
      </c>
    </row>
    <row r="16" spans="2:67" x14ac:dyDescent="0.35">
      <c r="B16" s="18" t="s">
        <v>245</v>
      </c>
      <c r="C16" s="20">
        <v>1.6232714348903901E-2</v>
      </c>
      <c r="D16" s="20">
        <v>7.4327382369571903E-3</v>
      </c>
      <c r="E16" s="20">
        <v>1.51038992552036E-3</v>
      </c>
      <c r="F16" s="20">
        <v>6.0057695328414901E-2</v>
      </c>
      <c r="G16" s="20">
        <v>0</v>
      </c>
      <c r="H16" s="20">
        <v>0</v>
      </c>
      <c r="I16" s="20">
        <v>0</v>
      </c>
      <c r="J16" s="20">
        <v>1.26974007216978E-3</v>
      </c>
      <c r="K16" s="20">
        <v>0</v>
      </c>
      <c r="L16" s="20">
        <v>7.3511589993183205E-2</v>
      </c>
      <c r="M16" s="20">
        <v>4.4273058469359904E-3</v>
      </c>
      <c r="N16" s="20">
        <v>1.60018376167749E-3</v>
      </c>
      <c r="O16" s="20">
        <v>9.9571301771683805E-4</v>
      </c>
      <c r="P16" s="20">
        <v>9.6994888409721994E-2</v>
      </c>
      <c r="Q16" s="20">
        <v>0</v>
      </c>
      <c r="R16" s="20">
        <v>1.78144466517421E-4</v>
      </c>
      <c r="S16" s="20">
        <v>0</v>
      </c>
      <c r="T16" s="20"/>
      <c r="U16" s="20">
        <v>1.65131663239916E-2</v>
      </c>
      <c r="V16" s="20">
        <v>1.20291875131966E-2</v>
      </c>
      <c r="W16" s="20">
        <v>3.2055163711099802E-2</v>
      </c>
      <c r="X16" s="20">
        <v>2.1637065944267401E-2</v>
      </c>
      <c r="Y16" s="20"/>
      <c r="Z16" s="20">
        <v>1.70826253300875E-2</v>
      </c>
      <c r="AA16" s="20">
        <v>3.7266299812821597E-2</v>
      </c>
      <c r="AB16" s="20">
        <v>0</v>
      </c>
      <c r="AC16" s="20">
        <v>1.10719893765929E-2</v>
      </c>
      <c r="AD16" s="20">
        <v>1.58889166245575E-3</v>
      </c>
      <c r="AE16" s="20">
        <v>8.9668343454997693E-3</v>
      </c>
      <c r="AF16" s="20">
        <v>4.3082770837936102E-3</v>
      </c>
      <c r="AG16" s="20">
        <v>0</v>
      </c>
      <c r="AH16" s="20">
        <v>1.25057983793401E-2</v>
      </c>
      <c r="AI16" s="20">
        <v>1.04852918856171E-2</v>
      </c>
      <c r="AJ16" s="20"/>
      <c r="AK16" s="20">
        <v>5.2450196068457702E-2</v>
      </c>
      <c r="AL16" s="20">
        <v>8.8603816944690097E-4</v>
      </c>
      <c r="AM16" s="20">
        <v>6.4475290432085795E-4</v>
      </c>
      <c r="AN16" s="20">
        <v>9.6176833928521503E-3</v>
      </c>
      <c r="AO16" s="20">
        <v>2.2705382198915502E-3</v>
      </c>
      <c r="AP16" s="20">
        <v>1.7394644273900401E-3</v>
      </c>
      <c r="AQ16" s="20">
        <v>1.0007368425043199E-2</v>
      </c>
      <c r="AR16" s="20"/>
      <c r="AS16" s="20">
        <v>2.5364085246476799E-2</v>
      </c>
      <c r="AT16" s="20">
        <v>1.2831565235712199E-2</v>
      </c>
      <c r="AU16" s="20"/>
      <c r="AV16" s="20">
        <v>7.0129257131185202E-2</v>
      </c>
      <c r="AW16" s="20">
        <v>0</v>
      </c>
      <c r="AX16" s="20">
        <v>3.2407401207137699E-3</v>
      </c>
      <c r="AY16" s="20"/>
      <c r="AZ16" s="20">
        <v>7.5067282797104998E-4</v>
      </c>
      <c r="BA16" s="20">
        <v>1.6968648937404001E-2</v>
      </c>
      <c r="BB16" s="20"/>
      <c r="BC16" s="20">
        <v>1.0399406963975E-2</v>
      </c>
      <c r="BD16" s="20">
        <v>1.9827839786149E-2</v>
      </c>
      <c r="BE16" s="20"/>
      <c r="BF16" s="20">
        <v>1.6211240837436899E-2</v>
      </c>
      <c r="BG16" s="20">
        <v>2.1637065944267401E-2</v>
      </c>
      <c r="BH16" s="20"/>
      <c r="BI16" s="20">
        <v>3.2887334293671397E-2</v>
      </c>
      <c r="BJ16" s="20">
        <v>1.23370071796381E-2</v>
      </c>
      <c r="BK16" s="20"/>
      <c r="BL16" s="20">
        <v>7.0009311573610896E-3</v>
      </c>
      <c r="BM16" s="20">
        <v>3.3089515509076801E-2</v>
      </c>
      <c r="BN16" s="20">
        <v>9.24968759638942E-4</v>
      </c>
      <c r="BO16" s="20">
        <v>4.4953621051603398E-3</v>
      </c>
    </row>
    <row r="17" spans="2:67" x14ac:dyDescent="0.35">
      <c r="B17" s="18" t="s">
        <v>187</v>
      </c>
      <c r="C17" s="21">
        <v>0.91353463730353801</v>
      </c>
      <c r="D17" s="21">
        <v>0.94893345325618805</v>
      </c>
      <c r="E17" s="21">
        <v>0.93650223022669499</v>
      </c>
      <c r="F17" s="21">
        <v>0.82145037690006495</v>
      </c>
      <c r="G17" s="21">
        <v>0.96937942802202204</v>
      </c>
      <c r="H17" s="21">
        <v>0.68089240967642695</v>
      </c>
      <c r="I17" s="21">
        <v>0.90843928696689302</v>
      </c>
      <c r="J17" s="21">
        <v>0.95400721768436803</v>
      </c>
      <c r="K17" s="21">
        <v>0.98717609300768805</v>
      </c>
      <c r="L17" s="21">
        <v>0.82193630922632199</v>
      </c>
      <c r="M17" s="21">
        <v>0.88559297948389004</v>
      </c>
      <c r="N17" s="21">
        <v>0.99519944871496802</v>
      </c>
      <c r="O17" s="21">
        <v>0.99701286094684904</v>
      </c>
      <c r="P17" s="21">
        <v>0.80310396551831897</v>
      </c>
      <c r="Q17" s="21">
        <v>1</v>
      </c>
      <c r="R17" s="21">
        <v>0.99946556660044805</v>
      </c>
      <c r="S17" s="21">
        <v>0.95956312789661302</v>
      </c>
      <c r="T17" s="21"/>
      <c r="U17" s="21">
        <v>0.92126658713157505</v>
      </c>
      <c r="V17" s="21">
        <v>0.89107462114152602</v>
      </c>
      <c r="W17" s="21">
        <v>0.76629620115511299</v>
      </c>
      <c r="X17" s="21">
        <v>0.90698655016849195</v>
      </c>
      <c r="Y17" s="21"/>
      <c r="Z17" s="21">
        <v>0.91362474610118705</v>
      </c>
      <c r="AA17" s="21">
        <v>0.92458974221794099</v>
      </c>
      <c r="AB17" s="21">
        <v>0.91581151071396005</v>
      </c>
      <c r="AC17" s="21">
        <v>0.912921481350353</v>
      </c>
      <c r="AD17" s="21">
        <v>0.97359390818012104</v>
      </c>
      <c r="AE17" s="21">
        <v>0.87282860533200002</v>
      </c>
      <c r="AF17" s="21">
        <v>0.90981360712488502</v>
      </c>
      <c r="AG17" s="21">
        <v>0.97025591443305004</v>
      </c>
      <c r="AH17" s="21">
        <v>0.91364599313976902</v>
      </c>
      <c r="AI17" s="21">
        <v>0.96471587088020505</v>
      </c>
      <c r="AJ17" s="21"/>
      <c r="AK17" s="21">
        <v>0.848413177118855</v>
      </c>
      <c r="AL17" s="21">
        <v>0.95765655936083605</v>
      </c>
      <c r="AM17" s="21">
        <v>0.97789949911043605</v>
      </c>
      <c r="AN17" s="21">
        <v>0.92846376205398296</v>
      </c>
      <c r="AO17" s="21">
        <v>0.94222175364066096</v>
      </c>
      <c r="AP17" s="21">
        <v>0.91363181598327003</v>
      </c>
      <c r="AQ17" s="21">
        <v>0.93355752711779905</v>
      </c>
      <c r="AR17" s="21"/>
      <c r="AS17" s="21">
        <v>0.88876711059354996</v>
      </c>
      <c r="AT17" s="21">
        <v>0.92275976378788904</v>
      </c>
      <c r="AU17" s="21"/>
      <c r="AV17" s="21">
        <v>0.79428563542391395</v>
      </c>
      <c r="AW17" s="21">
        <v>0.98648513042235997</v>
      </c>
      <c r="AX17" s="21">
        <v>0.89931286357475104</v>
      </c>
      <c r="AY17" s="21"/>
      <c r="AZ17" s="21">
        <v>0.98128591147783695</v>
      </c>
      <c r="BA17" s="21">
        <v>0.91031409910691796</v>
      </c>
      <c r="BB17" s="21"/>
      <c r="BC17" s="21">
        <v>0.921072547236919</v>
      </c>
      <c r="BD17" s="21">
        <v>0.90888894833895995</v>
      </c>
      <c r="BE17" s="21"/>
      <c r="BF17" s="21">
        <v>0.91356065530434705</v>
      </c>
      <c r="BG17" s="21">
        <v>0.90698655016849195</v>
      </c>
      <c r="BH17" s="21"/>
      <c r="BI17" s="21">
        <v>0.91074640662916095</v>
      </c>
      <c r="BJ17" s="21">
        <v>0.91418683652896404</v>
      </c>
      <c r="BK17" s="21"/>
      <c r="BL17" s="21">
        <v>0.93003739202122004</v>
      </c>
      <c r="BM17" s="21">
        <v>0.901638272775385</v>
      </c>
      <c r="BN17" s="21">
        <v>0.90590088838966498</v>
      </c>
      <c r="BO17" s="21">
        <v>0.97937241104333495</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239</v>
      </c>
      <c r="C9" s="17">
        <v>0.43124546586691997</v>
      </c>
      <c r="D9" s="17">
        <v>0.34068432881805299</v>
      </c>
      <c r="E9" s="17">
        <v>0.44585855221175003</v>
      </c>
      <c r="F9" s="17">
        <v>0.39103216225822401</v>
      </c>
      <c r="G9" s="17">
        <v>0.61337011077267201</v>
      </c>
      <c r="H9" s="17">
        <v>0.64065297772913099</v>
      </c>
      <c r="I9" s="17">
        <v>0.88482775318000595</v>
      </c>
      <c r="J9" s="17">
        <v>0.31539865544518397</v>
      </c>
      <c r="K9" s="17">
        <v>0.42975947436060802</v>
      </c>
      <c r="L9" s="17">
        <v>0.48539077003089298</v>
      </c>
      <c r="M9" s="17">
        <v>0.42019681569342898</v>
      </c>
      <c r="N9" s="17">
        <v>0.51548615661832997</v>
      </c>
      <c r="O9" s="17">
        <v>0.48605357240600999</v>
      </c>
      <c r="P9" s="17">
        <v>0.233442324862666</v>
      </c>
      <c r="Q9" s="17">
        <v>0.23215247658410801</v>
      </c>
      <c r="R9" s="17">
        <v>0.47734365515135901</v>
      </c>
      <c r="S9" s="17">
        <v>0.6832848270627</v>
      </c>
      <c r="T9" s="17"/>
      <c r="U9" s="17">
        <v>0.43137886593682501</v>
      </c>
      <c r="V9" s="17">
        <v>0.43393056376533301</v>
      </c>
      <c r="W9" s="17">
        <v>0.38838314273199798</v>
      </c>
      <c r="X9" s="17">
        <v>0.54224097767101498</v>
      </c>
      <c r="Y9" s="17"/>
      <c r="Z9" s="17">
        <v>0.409833691024306</v>
      </c>
      <c r="AA9" s="17">
        <v>0.56103855129420599</v>
      </c>
      <c r="AB9" s="17">
        <v>0.36967363173180101</v>
      </c>
      <c r="AC9" s="17">
        <v>0.39391292713075199</v>
      </c>
      <c r="AD9" s="17">
        <v>0.39264050060982297</v>
      </c>
      <c r="AE9" s="17">
        <v>0.47487987858314201</v>
      </c>
      <c r="AF9" s="17">
        <v>0.63503223172455203</v>
      </c>
      <c r="AG9" s="17">
        <v>0.44314370403035303</v>
      </c>
      <c r="AH9" s="17">
        <v>0.35475476012193702</v>
      </c>
      <c r="AI9" s="17">
        <v>0.61659709683341002</v>
      </c>
      <c r="AJ9" s="17"/>
      <c r="AK9" s="17">
        <v>0.34365574760907602</v>
      </c>
      <c r="AL9" s="17">
        <v>0.40233211934202701</v>
      </c>
      <c r="AM9" s="17">
        <v>0.52122409154726501</v>
      </c>
      <c r="AN9" s="17">
        <v>0.48559116684443898</v>
      </c>
      <c r="AO9" s="17">
        <v>0.42444785915647398</v>
      </c>
      <c r="AP9" s="17">
        <v>0.36928195719354101</v>
      </c>
      <c r="AQ9" s="17">
        <v>0.54695004807510605</v>
      </c>
      <c r="AR9" s="17"/>
      <c r="AS9" s="17">
        <v>0.59283951758281095</v>
      </c>
      <c r="AT9" s="17">
        <v>0.37105675249019798</v>
      </c>
      <c r="AU9" s="17"/>
      <c r="AV9" s="17">
        <v>0.65766965758078999</v>
      </c>
      <c r="AW9" s="17">
        <v>0.62955792185661097</v>
      </c>
      <c r="AX9" s="17">
        <v>0.54991496027553599</v>
      </c>
      <c r="AY9" s="17"/>
      <c r="AZ9" s="17">
        <v>0.60144760346080095</v>
      </c>
      <c r="BA9" s="17">
        <v>0.42315495403599301</v>
      </c>
      <c r="BB9" s="17"/>
      <c r="BC9" s="17">
        <v>0.42069919614659101</v>
      </c>
      <c r="BD9" s="17">
        <v>0.43774523692948403</v>
      </c>
      <c r="BE9" s="17"/>
      <c r="BF9" s="17">
        <v>0.43080443915845101</v>
      </c>
      <c r="BG9" s="17">
        <v>0.54224097767101498</v>
      </c>
      <c r="BH9" s="17"/>
      <c r="BI9" s="17">
        <v>0.63115231691843798</v>
      </c>
      <c r="BJ9" s="17">
        <v>0.38448495404440802</v>
      </c>
      <c r="BK9" s="17"/>
      <c r="BL9" s="17">
        <v>0.36361675254056203</v>
      </c>
      <c r="BM9" s="17">
        <v>0.43734921319186998</v>
      </c>
      <c r="BN9" s="17">
        <v>0.58657250924686299</v>
      </c>
      <c r="BO9" s="17">
        <v>0.83299928065081197</v>
      </c>
    </row>
    <row r="10" spans="2:67" x14ac:dyDescent="0.35">
      <c r="B10" s="18" t="s">
        <v>240</v>
      </c>
      <c r="C10" s="17">
        <v>0.31810770457954402</v>
      </c>
      <c r="D10" s="17">
        <v>0.36074186015080001</v>
      </c>
      <c r="E10" s="17">
        <v>0.27073403867373902</v>
      </c>
      <c r="F10" s="17">
        <v>0.243950600199104</v>
      </c>
      <c r="G10" s="17">
        <v>0.32538874527137102</v>
      </c>
      <c r="H10" s="17">
        <v>0.35690922518888402</v>
      </c>
      <c r="I10" s="17">
        <v>1.21163391609499E-2</v>
      </c>
      <c r="J10" s="17">
        <v>0.468371350642175</v>
      </c>
      <c r="K10" s="17">
        <v>0.116601262769056</v>
      </c>
      <c r="L10" s="17">
        <v>0.290034748637712</v>
      </c>
      <c r="M10" s="17">
        <v>0.30421641299396301</v>
      </c>
      <c r="N10" s="17">
        <v>0.33129508092197602</v>
      </c>
      <c r="O10" s="17">
        <v>0.50996357552312199</v>
      </c>
      <c r="P10" s="17">
        <v>0.32342264519132602</v>
      </c>
      <c r="Q10" s="17">
        <v>0.66532989305039203</v>
      </c>
      <c r="R10" s="17">
        <v>0.43364597763352603</v>
      </c>
      <c r="S10" s="17">
        <v>0.23136017216098101</v>
      </c>
      <c r="T10" s="17"/>
      <c r="U10" s="17">
        <v>0.31263911426392299</v>
      </c>
      <c r="V10" s="17">
        <v>0.34859295043500999</v>
      </c>
      <c r="W10" s="17">
        <v>0.33121363196115999</v>
      </c>
      <c r="X10" s="17">
        <v>0.29764557184464102</v>
      </c>
      <c r="Y10" s="17"/>
      <c r="Z10" s="17">
        <v>0.33511722568109698</v>
      </c>
      <c r="AA10" s="17">
        <v>0.25529244785549099</v>
      </c>
      <c r="AB10" s="17">
        <v>0.25489843375579102</v>
      </c>
      <c r="AC10" s="17">
        <v>0.32665497543586702</v>
      </c>
      <c r="AD10" s="17">
        <v>0.46212330716358901</v>
      </c>
      <c r="AE10" s="17">
        <v>0.21420637023300901</v>
      </c>
      <c r="AF10" s="17">
        <v>0.24655475940517699</v>
      </c>
      <c r="AG10" s="17">
        <v>0.30437482475396399</v>
      </c>
      <c r="AH10" s="17">
        <v>0.51513951751479004</v>
      </c>
      <c r="AI10" s="17">
        <v>0.19449997534664301</v>
      </c>
      <c r="AJ10" s="17"/>
      <c r="AK10" s="17">
        <v>0.41880410777582899</v>
      </c>
      <c r="AL10" s="17">
        <v>0.37025186393075399</v>
      </c>
      <c r="AM10" s="17">
        <v>0.34672960589775698</v>
      </c>
      <c r="AN10" s="17">
        <v>0.24406548545246601</v>
      </c>
      <c r="AO10" s="17">
        <v>0.21169576405069301</v>
      </c>
      <c r="AP10" s="17">
        <v>0.29538470418363</v>
      </c>
      <c r="AQ10" s="17">
        <v>0.39623732317717397</v>
      </c>
      <c r="AR10" s="17"/>
      <c r="AS10" s="17">
        <v>0.24077008692781701</v>
      </c>
      <c r="AT10" s="17">
        <v>0.346913540268733</v>
      </c>
      <c r="AU10" s="17"/>
      <c r="AV10" s="17">
        <v>0.16116004475540499</v>
      </c>
      <c r="AW10" s="17">
        <v>0.29522836719286399</v>
      </c>
      <c r="AX10" s="17">
        <v>0.230621398182216</v>
      </c>
      <c r="AY10" s="17"/>
      <c r="AZ10" s="17">
        <v>0.36363333656931901</v>
      </c>
      <c r="BA10" s="17">
        <v>0.31594365617550801</v>
      </c>
      <c r="BB10" s="17"/>
      <c r="BC10" s="17">
        <v>0.29655131407103502</v>
      </c>
      <c r="BD10" s="17">
        <v>0.33139312273744198</v>
      </c>
      <c r="BE10" s="17"/>
      <c r="BF10" s="17">
        <v>0.318189008290853</v>
      </c>
      <c r="BG10" s="17">
        <v>0.29764557184464102</v>
      </c>
      <c r="BH10" s="17"/>
      <c r="BI10" s="17">
        <v>0.30498055714428202</v>
      </c>
      <c r="BJ10" s="17">
        <v>0.32117829535526599</v>
      </c>
      <c r="BK10" s="17"/>
      <c r="BL10" s="17">
        <v>0.31036208293836998</v>
      </c>
      <c r="BM10" s="17">
        <v>0.347332692534703</v>
      </c>
      <c r="BN10" s="17">
        <v>0.300466144764861</v>
      </c>
      <c r="BO10" s="17">
        <v>0.147994158064466</v>
      </c>
    </row>
    <row r="11" spans="2:67" ht="29" x14ac:dyDescent="0.35">
      <c r="B11" s="18" t="s">
        <v>241</v>
      </c>
      <c r="C11" s="17">
        <v>0.12783073421076299</v>
      </c>
      <c r="D11" s="17">
        <v>0.160297641133337</v>
      </c>
      <c r="E11" s="17">
        <v>0.18469075074104899</v>
      </c>
      <c r="F11" s="17">
        <v>0.175062299577248</v>
      </c>
      <c r="G11" s="17">
        <v>0</v>
      </c>
      <c r="H11" s="17">
        <v>2.4377970819849299E-3</v>
      </c>
      <c r="I11" s="17">
        <v>9.3424146638144606E-2</v>
      </c>
      <c r="J11" s="17">
        <v>0.16578534566317399</v>
      </c>
      <c r="K11" s="17">
        <v>8.8401273744799004E-4</v>
      </c>
      <c r="L11" s="17">
        <v>5.1219720969561101E-2</v>
      </c>
      <c r="M11" s="17">
        <v>0.118648086147777</v>
      </c>
      <c r="N11" s="17">
        <v>9.9923742133526394E-2</v>
      </c>
      <c r="O11" s="17">
        <v>2.9871390531505202E-3</v>
      </c>
      <c r="P11" s="17">
        <v>0.22332115699326899</v>
      </c>
      <c r="Q11" s="17">
        <v>0.1025176303655</v>
      </c>
      <c r="R11" s="17">
        <v>2.7623923772539601E-3</v>
      </c>
      <c r="S11" s="17">
        <v>8.5355000776318801E-2</v>
      </c>
      <c r="T11" s="17"/>
      <c r="U11" s="17">
        <v>0.12119130535070401</v>
      </c>
      <c r="V11" s="17">
        <v>0.1550887878178</v>
      </c>
      <c r="W11" s="17">
        <v>0.20062622895952301</v>
      </c>
      <c r="X11" s="17">
        <v>0.141389497861555</v>
      </c>
      <c r="Y11" s="17"/>
      <c r="Z11" s="17">
        <v>0.16703049112707199</v>
      </c>
      <c r="AA11" s="17">
        <v>8.3283694848546502E-2</v>
      </c>
      <c r="AB11" s="17">
        <v>0.10247821903993801</v>
      </c>
      <c r="AC11" s="17">
        <v>8.2075999103887104E-2</v>
      </c>
      <c r="AD11" s="17">
        <v>3.2523636379471602E-2</v>
      </c>
      <c r="AE11" s="17">
        <v>0.18960018211204499</v>
      </c>
      <c r="AF11" s="17">
        <v>0.11841300887027099</v>
      </c>
      <c r="AG11" s="17">
        <v>0.23646812902487399</v>
      </c>
      <c r="AH11" s="17">
        <v>9.4252298859494293E-2</v>
      </c>
      <c r="AI11" s="17">
        <v>0.125734592631769</v>
      </c>
      <c r="AJ11" s="17"/>
      <c r="AK11" s="17">
        <v>0.102723113507057</v>
      </c>
      <c r="AL11" s="17">
        <v>9.3385719398897393E-2</v>
      </c>
      <c r="AM11" s="17">
        <v>0.108117127308204</v>
      </c>
      <c r="AN11" s="17">
        <v>0.14452557081037501</v>
      </c>
      <c r="AO11" s="17">
        <v>0.19949568094040199</v>
      </c>
      <c r="AP11" s="17">
        <v>0.13590289967232499</v>
      </c>
      <c r="AQ11" s="17">
        <v>5.3994973996496401E-2</v>
      </c>
      <c r="AR11" s="17"/>
      <c r="AS11" s="17">
        <v>0.13605406787751401</v>
      </c>
      <c r="AT11" s="17">
        <v>0.124767800471473</v>
      </c>
      <c r="AU11" s="17"/>
      <c r="AV11" s="17">
        <v>0.14814669905241601</v>
      </c>
      <c r="AW11" s="17">
        <v>6.9748886125138104E-2</v>
      </c>
      <c r="AX11" s="17">
        <v>0.171008837034753</v>
      </c>
      <c r="AY11" s="17"/>
      <c r="AZ11" s="17">
        <v>3.4919059969880199E-2</v>
      </c>
      <c r="BA11" s="17">
        <v>0.132247265109281</v>
      </c>
      <c r="BB11" s="17"/>
      <c r="BC11" s="17">
        <v>0.160034383049413</v>
      </c>
      <c r="BD11" s="17">
        <v>0.107983304704294</v>
      </c>
      <c r="BE11" s="17"/>
      <c r="BF11" s="17">
        <v>0.127776860168411</v>
      </c>
      <c r="BG11" s="17">
        <v>0.141389497861555</v>
      </c>
      <c r="BH11" s="17"/>
      <c r="BI11" s="17">
        <v>3.8612527428929899E-2</v>
      </c>
      <c r="BJ11" s="17">
        <v>0.14869989897955899</v>
      </c>
      <c r="BK11" s="17"/>
      <c r="BL11" s="17">
        <v>0.153673785687199</v>
      </c>
      <c r="BM11" s="17">
        <v>0.112429668399505</v>
      </c>
      <c r="BN11" s="17">
        <v>7.8111282698566806E-2</v>
      </c>
      <c r="BO11" s="17">
        <v>1.86552161689633E-2</v>
      </c>
    </row>
    <row r="12" spans="2:67" x14ac:dyDescent="0.35">
      <c r="B12" s="18" t="s">
        <v>242</v>
      </c>
      <c r="C12" s="17">
        <v>5.3316518907613401E-2</v>
      </c>
      <c r="D12" s="17">
        <v>9.4190047863366197E-2</v>
      </c>
      <c r="E12" s="17">
        <v>2.50441809213005E-2</v>
      </c>
      <c r="F12" s="17">
        <v>0.174220907445017</v>
      </c>
      <c r="G12" s="17">
        <v>3.0620571977978302E-2</v>
      </c>
      <c r="H12" s="17">
        <v>0</v>
      </c>
      <c r="I12" s="17">
        <v>9.6317610208998903E-3</v>
      </c>
      <c r="J12" s="17">
        <v>1.08824508124783E-2</v>
      </c>
      <c r="K12" s="17">
        <v>1.2823906992311999E-2</v>
      </c>
      <c r="L12" s="17">
        <v>2.2230000246655501E-2</v>
      </c>
      <c r="M12" s="17">
        <v>7.4743060895719596E-2</v>
      </c>
      <c r="N12" s="17">
        <v>0</v>
      </c>
      <c r="O12" s="17">
        <v>0</v>
      </c>
      <c r="P12" s="17">
        <v>9.6794546283623897E-2</v>
      </c>
      <c r="Q12" s="17">
        <v>0</v>
      </c>
      <c r="R12" s="17">
        <v>8.6247974837861396E-2</v>
      </c>
      <c r="S12" s="17">
        <v>0</v>
      </c>
      <c r="T12" s="17"/>
      <c r="U12" s="17">
        <v>5.5748772768624E-2</v>
      </c>
      <c r="V12" s="17">
        <v>4.1911663842846301E-2</v>
      </c>
      <c r="W12" s="17">
        <v>4.1826725125700397E-2</v>
      </c>
      <c r="X12" s="17">
        <v>1.5986551525809502E-2</v>
      </c>
      <c r="Y12" s="17"/>
      <c r="Z12" s="17">
        <v>4.2111100797208798E-2</v>
      </c>
      <c r="AA12" s="17">
        <v>1.4600237140795299E-2</v>
      </c>
      <c r="AB12" s="17">
        <v>8.2683398243693598E-2</v>
      </c>
      <c r="AC12" s="17">
        <v>0.113353828606905</v>
      </c>
      <c r="AD12" s="17">
        <v>0.11271255584711699</v>
      </c>
      <c r="AE12" s="17">
        <v>9.2376186767502894E-2</v>
      </c>
      <c r="AF12" s="17">
        <v>0</v>
      </c>
      <c r="AG12" s="17">
        <v>1.9791570689840598E-3</v>
      </c>
      <c r="AH12" s="17">
        <v>1.3298396735512899E-2</v>
      </c>
      <c r="AI12" s="17">
        <v>8.8812237050666792E-3</v>
      </c>
      <c r="AJ12" s="17"/>
      <c r="AK12" s="17">
        <v>4.8847402983764499E-2</v>
      </c>
      <c r="AL12" s="17">
        <v>8.2557643477605899E-2</v>
      </c>
      <c r="AM12" s="17">
        <v>6.9185595770963901E-3</v>
      </c>
      <c r="AN12" s="17">
        <v>3.5614362088993497E-2</v>
      </c>
      <c r="AO12" s="17">
        <v>0.16436069585243199</v>
      </c>
      <c r="AP12" s="17">
        <v>0.107332032761931</v>
      </c>
      <c r="AQ12" s="17">
        <v>2.8176547512235501E-3</v>
      </c>
      <c r="AR12" s="17"/>
      <c r="AS12" s="17">
        <v>3.0336327611857301E-2</v>
      </c>
      <c r="AT12" s="17">
        <v>6.1875919037479001E-2</v>
      </c>
      <c r="AU12" s="17"/>
      <c r="AV12" s="17">
        <v>3.3023598611388601E-2</v>
      </c>
      <c r="AW12" s="17">
        <v>5.4648248253864303E-3</v>
      </c>
      <c r="AX12" s="17">
        <v>4.8454804507494599E-2</v>
      </c>
      <c r="AY12" s="17"/>
      <c r="AZ12" s="17">
        <v>0</v>
      </c>
      <c r="BA12" s="17">
        <v>5.5850904979985301E-2</v>
      </c>
      <c r="BB12" s="17"/>
      <c r="BC12" s="17">
        <v>3.2355204673688097E-2</v>
      </c>
      <c r="BD12" s="17">
        <v>6.6235185630915794E-2</v>
      </c>
      <c r="BE12" s="17"/>
      <c r="BF12" s="17">
        <v>5.3464844838761703E-2</v>
      </c>
      <c r="BG12" s="17">
        <v>1.5986551525809502E-2</v>
      </c>
      <c r="BH12" s="17"/>
      <c r="BI12" s="17">
        <v>2.52545985083499E-2</v>
      </c>
      <c r="BJ12" s="17">
        <v>5.9880524861836502E-2</v>
      </c>
      <c r="BK12" s="17"/>
      <c r="BL12" s="17">
        <v>4.72826516292425E-2</v>
      </c>
      <c r="BM12" s="17">
        <v>7.2956145274251302E-2</v>
      </c>
      <c r="BN12" s="17">
        <v>2.6809325814983399E-2</v>
      </c>
      <c r="BO12" s="17">
        <v>3.5134511575955697E-4</v>
      </c>
    </row>
    <row r="13" spans="2:67" x14ac:dyDescent="0.35">
      <c r="B13" s="18" t="s">
        <v>243</v>
      </c>
      <c r="C13" s="17">
        <v>4.1493889036826798E-2</v>
      </c>
      <c r="D13" s="17">
        <v>4.4086122034443398E-2</v>
      </c>
      <c r="E13" s="17">
        <v>4.8628296530860898E-2</v>
      </c>
      <c r="F13" s="17">
        <v>1.5734030520406901E-2</v>
      </c>
      <c r="G13" s="17">
        <v>0</v>
      </c>
      <c r="H13" s="17">
        <v>0</v>
      </c>
      <c r="I13" s="17">
        <v>0</v>
      </c>
      <c r="J13" s="17">
        <v>3.9562197436987703E-2</v>
      </c>
      <c r="K13" s="17">
        <v>0.42710743614826402</v>
      </c>
      <c r="L13" s="17">
        <v>7.3359752422425206E-2</v>
      </c>
      <c r="M13" s="17">
        <v>1.63409971185156E-2</v>
      </c>
      <c r="N13" s="17">
        <v>0</v>
      </c>
      <c r="O13" s="17">
        <v>0</v>
      </c>
      <c r="P13" s="17">
        <v>0.123019326669114</v>
      </c>
      <c r="Q13" s="17">
        <v>0</v>
      </c>
      <c r="R13" s="17">
        <v>0</v>
      </c>
      <c r="S13" s="17">
        <v>0</v>
      </c>
      <c r="T13" s="17"/>
      <c r="U13" s="17">
        <v>4.7397617992329097E-2</v>
      </c>
      <c r="V13" s="17">
        <v>1.4525102138221399E-2</v>
      </c>
      <c r="W13" s="17">
        <v>0</v>
      </c>
      <c r="X13" s="17">
        <v>0</v>
      </c>
      <c r="Y13" s="17"/>
      <c r="Z13" s="17">
        <v>4.0004057092812399E-2</v>
      </c>
      <c r="AA13" s="17">
        <v>6.4909291381854695E-2</v>
      </c>
      <c r="AB13" s="17">
        <v>9.2072614022810403E-2</v>
      </c>
      <c r="AC13" s="17">
        <v>0</v>
      </c>
      <c r="AD13" s="17">
        <v>0</v>
      </c>
      <c r="AE13" s="17">
        <v>2.2663866344733202E-2</v>
      </c>
      <c r="AF13" s="17">
        <v>0</v>
      </c>
      <c r="AG13" s="17">
        <v>0</v>
      </c>
      <c r="AH13" s="17">
        <v>0</v>
      </c>
      <c r="AI13" s="17">
        <v>0</v>
      </c>
      <c r="AJ13" s="17"/>
      <c r="AK13" s="17">
        <v>3.9661601606651199E-2</v>
      </c>
      <c r="AL13" s="17">
        <v>2.6308661270201199E-2</v>
      </c>
      <c r="AM13" s="17">
        <v>0</v>
      </c>
      <c r="AN13" s="17">
        <v>5.77628527216624E-2</v>
      </c>
      <c r="AO13" s="17">
        <v>0</v>
      </c>
      <c r="AP13" s="17">
        <v>9.2098406188571694E-2</v>
      </c>
      <c r="AQ13" s="17">
        <v>0</v>
      </c>
      <c r="AR13" s="17"/>
      <c r="AS13" s="17">
        <v>0</v>
      </c>
      <c r="AT13" s="17">
        <v>5.6949060607832502E-2</v>
      </c>
      <c r="AU13" s="17"/>
      <c r="AV13" s="17">
        <v>0</v>
      </c>
      <c r="AW13" s="17">
        <v>0</v>
      </c>
      <c r="AX13" s="17">
        <v>0</v>
      </c>
      <c r="AY13" s="17"/>
      <c r="AZ13" s="17">
        <v>0</v>
      </c>
      <c r="BA13" s="17">
        <v>4.3466289647708801E-2</v>
      </c>
      <c r="BB13" s="17"/>
      <c r="BC13" s="17">
        <v>6.64815014305703E-2</v>
      </c>
      <c r="BD13" s="17">
        <v>2.6093774658341101E-2</v>
      </c>
      <c r="BE13" s="17"/>
      <c r="BF13" s="17">
        <v>4.16587597870582E-2</v>
      </c>
      <c r="BG13" s="17">
        <v>0</v>
      </c>
      <c r="BH13" s="17"/>
      <c r="BI13" s="17">
        <v>0</v>
      </c>
      <c r="BJ13" s="17">
        <v>5.1199786952093901E-2</v>
      </c>
      <c r="BK13" s="17"/>
      <c r="BL13" s="17">
        <v>6.9560049469577306E-2</v>
      </c>
      <c r="BM13" s="17">
        <v>2.33469883995432E-2</v>
      </c>
      <c r="BN13" s="17">
        <v>6.2975357454224997E-3</v>
      </c>
      <c r="BO13" s="17">
        <v>0</v>
      </c>
    </row>
    <row r="14" spans="2:67" x14ac:dyDescent="0.35">
      <c r="B14" s="18" t="s">
        <v>83</v>
      </c>
      <c r="C14" s="17">
        <v>2.8005687398332601E-2</v>
      </c>
      <c r="D14" s="17">
        <v>0</v>
      </c>
      <c r="E14" s="17">
        <v>2.50441809213005E-2</v>
      </c>
      <c r="F14" s="17">
        <v>0</v>
      </c>
      <c r="G14" s="17">
        <v>3.0620571977978302E-2</v>
      </c>
      <c r="H14" s="17">
        <v>0</v>
      </c>
      <c r="I14" s="17">
        <v>0</v>
      </c>
      <c r="J14" s="17">
        <v>0</v>
      </c>
      <c r="K14" s="17">
        <v>1.2823906992311999E-2</v>
      </c>
      <c r="L14" s="17">
        <v>7.7765007692753199E-2</v>
      </c>
      <c r="M14" s="17">
        <v>6.5854627150596007E-2</v>
      </c>
      <c r="N14" s="17">
        <v>5.3295020326167897E-2</v>
      </c>
      <c r="O14" s="17">
        <v>9.9571301771683805E-4</v>
      </c>
      <c r="P14" s="17">
        <v>0</v>
      </c>
      <c r="Q14" s="17">
        <v>0</v>
      </c>
      <c r="R14" s="17">
        <v>0</v>
      </c>
      <c r="S14" s="17">
        <v>0</v>
      </c>
      <c r="T14" s="17"/>
      <c r="U14" s="17">
        <v>3.1644323687594997E-2</v>
      </c>
      <c r="V14" s="17">
        <v>5.9509320007892696E-3</v>
      </c>
      <c r="W14" s="17">
        <v>3.7950271221618502E-2</v>
      </c>
      <c r="X14" s="17">
        <v>2.7374010969787401E-3</v>
      </c>
      <c r="Y14" s="17"/>
      <c r="Z14" s="17">
        <v>5.9034342775038896E-3</v>
      </c>
      <c r="AA14" s="17">
        <v>2.0875777479106E-2</v>
      </c>
      <c r="AB14" s="17">
        <v>9.8193703205965002E-2</v>
      </c>
      <c r="AC14" s="17">
        <v>8.4002269722588493E-2</v>
      </c>
      <c r="AD14" s="17">
        <v>0</v>
      </c>
      <c r="AE14" s="17">
        <v>6.27351595956734E-3</v>
      </c>
      <c r="AF14" s="17">
        <v>0</v>
      </c>
      <c r="AG14" s="17">
        <v>1.40341851218243E-2</v>
      </c>
      <c r="AH14" s="17">
        <v>2.2555026768265499E-2</v>
      </c>
      <c r="AI14" s="17">
        <v>5.42871114831113E-2</v>
      </c>
      <c r="AJ14" s="17"/>
      <c r="AK14" s="17">
        <v>4.6308026517621899E-2</v>
      </c>
      <c r="AL14" s="17">
        <v>2.51639925805149E-2</v>
      </c>
      <c r="AM14" s="17">
        <v>1.70106156696779E-2</v>
      </c>
      <c r="AN14" s="17">
        <v>3.24405620820645E-2</v>
      </c>
      <c r="AO14" s="17">
        <v>0</v>
      </c>
      <c r="AP14" s="17">
        <v>0</v>
      </c>
      <c r="AQ14" s="17">
        <v>0</v>
      </c>
      <c r="AR14" s="17"/>
      <c r="AS14" s="17">
        <v>0</v>
      </c>
      <c r="AT14" s="17">
        <v>3.8436927124284398E-2</v>
      </c>
      <c r="AU14" s="17"/>
      <c r="AV14" s="17">
        <v>0</v>
      </c>
      <c r="AW14" s="17">
        <v>0</v>
      </c>
      <c r="AX14" s="17">
        <v>0</v>
      </c>
      <c r="AY14" s="17"/>
      <c r="AZ14" s="17">
        <v>0</v>
      </c>
      <c r="BA14" s="17">
        <v>2.9336930051524601E-2</v>
      </c>
      <c r="BB14" s="17"/>
      <c r="BC14" s="17">
        <v>2.3878400628702501E-2</v>
      </c>
      <c r="BD14" s="17">
        <v>3.0549375339523399E-2</v>
      </c>
      <c r="BE14" s="17"/>
      <c r="BF14" s="17">
        <v>2.8106087756464102E-2</v>
      </c>
      <c r="BG14" s="17">
        <v>2.7374010969787401E-3</v>
      </c>
      <c r="BH14" s="17"/>
      <c r="BI14" s="17">
        <v>0</v>
      </c>
      <c r="BJ14" s="17">
        <v>3.4556539806836602E-2</v>
      </c>
      <c r="BK14" s="17"/>
      <c r="BL14" s="17">
        <v>5.55046777350496E-2</v>
      </c>
      <c r="BM14" s="17">
        <v>6.5852922001278904E-3</v>
      </c>
      <c r="BN14" s="17">
        <v>1.74320172930401E-3</v>
      </c>
      <c r="BO14" s="17">
        <v>0</v>
      </c>
    </row>
    <row r="15" spans="2:67" x14ac:dyDescent="0.35">
      <c r="B15" s="18" t="s">
        <v>244</v>
      </c>
      <c r="C15" s="20">
        <v>0.74935317044646399</v>
      </c>
      <c r="D15" s="20">
        <v>0.701426188968853</v>
      </c>
      <c r="E15" s="20">
        <v>0.71659259088548899</v>
      </c>
      <c r="F15" s="20">
        <v>0.63498276245732799</v>
      </c>
      <c r="G15" s="20">
        <v>0.93875885604404397</v>
      </c>
      <c r="H15" s="20">
        <v>0.99756220291801501</v>
      </c>
      <c r="I15" s="20">
        <v>0.89694409234095596</v>
      </c>
      <c r="J15" s="20">
        <v>0.78377000608736003</v>
      </c>
      <c r="K15" s="20">
        <v>0.54636073712966404</v>
      </c>
      <c r="L15" s="20">
        <v>0.77542551866860498</v>
      </c>
      <c r="M15" s="20">
        <v>0.724413228687391</v>
      </c>
      <c r="N15" s="20">
        <v>0.84678123754030599</v>
      </c>
      <c r="O15" s="20">
        <v>0.99601714792913298</v>
      </c>
      <c r="P15" s="20">
        <v>0.55686497005399205</v>
      </c>
      <c r="Q15" s="20">
        <v>0.89748236963450001</v>
      </c>
      <c r="R15" s="20">
        <v>0.91098963278488498</v>
      </c>
      <c r="S15" s="20">
        <v>0.91464499922368103</v>
      </c>
      <c r="T15" s="20"/>
      <c r="U15" s="20">
        <v>0.74401798020074805</v>
      </c>
      <c r="V15" s="20">
        <v>0.78252351420034305</v>
      </c>
      <c r="W15" s="20">
        <v>0.71959677469315797</v>
      </c>
      <c r="X15" s="20">
        <v>0.839886549515656</v>
      </c>
      <c r="Y15" s="20"/>
      <c r="Z15" s="20">
        <v>0.74495091670540303</v>
      </c>
      <c r="AA15" s="20">
        <v>0.81633099914969698</v>
      </c>
      <c r="AB15" s="20">
        <v>0.62457206548759303</v>
      </c>
      <c r="AC15" s="20">
        <v>0.72056790256661896</v>
      </c>
      <c r="AD15" s="20">
        <v>0.85476380777341199</v>
      </c>
      <c r="AE15" s="20">
        <v>0.68908624881615199</v>
      </c>
      <c r="AF15" s="20">
        <v>0.88158699112972905</v>
      </c>
      <c r="AG15" s="20">
        <v>0.74751852878431801</v>
      </c>
      <c r="AH15" s="20">
        <v>0.869894277636727</v>
      </c>
      <c r="AI15" s="20">
        <v>0.811097072180053</v>
      </c>
      <c r="AJ15" s="20"/>
      <c r="AK15" s="20">
        <v>0.76245985538490502</v>
      </c>
      <c r="AL15" s="20">
        <v>0.77258398327278099</v>
      </c>
      <c r="AM15" s="20">
        <v>0.86795369744502204</v>
      </c>
      <c r="AN15" s="20">
        <v>0.72965665229690502</v>
      </c>
      <c r="AO15" s="20">
        <v>0.636143623207166</v>
      </c>
      <c r="AP15" s="20">
        <v>0.66466666137717101</v>
      </c>
      <c r="AQ15" s="20">
        <v>0.94318737125228003</v>
      </c>
      <c r="AR15" s="20"/>
      <c r="AS15" s="20">
        <v>0.83360960451062804</v>
      </c>
      <c r="AT15" s="20">
        <v>0.71797029275893098</v>
      </c>
      <c r="AU15" s="20"/>
      <c r="AV15" s="20">
        <v>0.81882970233619601</v>
      </c>
      <c r="AW15" s="20">
        <v>0.92478628904947502</v>
      </c>
      <c r="AX15" s="20">
        <v>0.78053635845775204</v>
      </c>
      <c r="AY15" s="20"/>
      <c r="AZ15" s="20">
        <v>0.96508094003012002</v>
      </c>
      <c r="BA15" s="20">
        <v>0.73909861021150103</v>
      </c>
      <c r="BB15" s="20"/>
      <c r="BC15" s="20">
        <v>0.71725051021762598</v>
      </c>
      <c r="BD15" s="20">
        <v>0.76913835966692501</v>
      </c>
      <c r="BE15" s="20"/>
      <c r="BF15" s="20">
        <v>0.74899344744930496</v>
      </c>
      <c r="BG15" s="20">
        <v>0.839886549515656</v>
      </c>
      <c r="BH15" s="20"/>
      <c r="BI15" s="20">
        <v>0.93613287406272006</v>
      </c>
      <c r="BJ15" s="20">
        <v>0.70566324939967395</v>
      </c>
      <c r="BK15" s="20"/>
      <c r="BL15" s="20">
        <v>0.673978835478932</v>
      </c>
      <c r="BM15" s="20">
        <v>0.78468190572657204</v>
      </c>
      <c r="BN15" s="20">
        <v>0.88703865401172299</v>
      </c>
      <c r="BO15" s="20">
        <v>0.980993438715277</v>
      </c>
    </row>
    <row r="16" spans="2:67" x14ac:dyDescent="0.35">
      <c r="B16" s="18" t="s">
        <v>245</v>
      </c>
      <c r="C16" s="20">
        <v>9.4810407944440303E-2</v>
      </c>
      <c r="D16" s="20">
        <v>0.13827616989781</v>
      </c>
      <c r="E16" s="20">
        <v>7.3672477452161406E-2</v>
      </c>
      <c r="F16" s="20">
        <v>0.18995493796542401</v>
      </c>
      <c r="G16" s="20">
        <v>3.0620571977978302E-2</v>
      </c>
      <c r="H16" s="20">
        <v>0</v>
      </c>
      <c r="I16" s="20">
        <v>9.6317610208998903E-3</v>
      </c>
      <c r="J16" s="20">
        <v>5.0444648249465998E-2</v>
      </c>
      <c r="K16" s="20">
        <v>0.43993134314057603</v>
      </c>
      <c r="L16" s="20">
        <v>9.5589752669080694E-2</v>
      </c>
      <c r="M16" s="20">
        <v>9.1084058014235206E-2</v>
      </c>
      <c r="N16" s="20">
        <v>0</v>
      </c>
      <c r="O16" s="20">
        <v>0</v>
      </c>
      <c r="P16" s="20">
        <v>0.21981387295273799</v>
      </c>
      <c r="Q16" s="20">
        <v>0</v>
      </c>
      <c r="R16" s="20">
        <v>8.6247974837861396E-2</v>
      </c>
      <c r="S16" s="20">
        <v>0</v>
      </c>
      <c r="T16" s="20"/>
      <c r="U16" s="20">
        <v>0.103146390760953</v>
      </c>
      <c r="V16" s="20">
        <v>5.6436765981067699E-2</v>
      </c>
      <c r="W16" s="20">
        <v>4.1826725125700397E-2</v>
      </c>
      <c r="X16" s="20">
        <v>1.5986551525809502E-2</v>
      </c>
      <c r="Y16" s="20"/>
      <c r="Z16" s="20">
        <v>8.2115157890021204E-2</v>
      </c>
      <c r="AA16" s="20">
        <v>7.9509528522650003E-2</v>
      </c>
      <c r="AB16" s="20">
        <v>0.174756012266504</v>
      </c>
      <c r="AC16" s="20">
        <v>0.113353828606905</v>
      </c>
      <c r="AD16" s="20">
        <v>0.11271255584711699</v>
      </c>
      <c r="AE16" s="20">
        <v>0.115040053112236</v>
      </c>
      <c r="AF16" s="20">
        <v>0</v>
      </c>
      <c r="AG16" s="20">
        <v>1.9791570689840598E-3</v>
      </c>
      <c r="AH16" s="20">
        <v>1.3298396735512899E-2</v>
      </c>
      <c r="AI16" s="20">
        <v>8.8812237050666792E-3</v>
      </c>
      <c r="AJ16" s="20"/>
      <c r="AK16" s="20">
        <v>8.8509004590415705E-2</v>
      </c>
      <c r="AL16" s="20">
        <v>0.10886630474780699</v>
      </c>
      <c r="AM16" s="20">
        <v>6.9185595770963901E-3</v>
      </c>
      <c r="AN16" s="20">
        <v>9.3377214810655904E-2</v>
      </c>
      <c r="AO16" s="20">
        <v>0.16436069585243199</v>
      </c>
      <c r="AP16" s="20">
        <v>0.199430438950503</v>
      </c>
      <c r="AQ16" s="20">
        <v>2.8176547512235501E-3</v>
      </c>
      <c r="AR16" s="20"/>
      <c r="AS16" s="20">
        <v>3.0336327611857301E-2</v>
      </c>
      <c r="AT16" s="20">
        <v>0.118824979645312</v>
      </c>
      <c r="AU16" s="20"/>
      <c r="AV16" s="20">
        <v>3.3023598611388601E-2</v>
      </c>
      <c r="AW16" s="20">
        <v>5.4648248253864303E-3</v>
      </c>
      <c r="AX16" s="20">
        <v>4.8454804507494599E-2</v>
      </c>
      <c r="AY16" s="20"/>
      <c r="AZ16" s="20">
        <v>0</v>
      </c>
      <c r="BA16" s="20">
        <v>9.93171946276942E-2</v>
      </c>
      <c r="BB16" s="20"/>
      <c r="BC16" s="20">
        <v>9.8836706104258404E-2</v>
      </c>
      <c r="BD16" s="20">
        <v>9.2328960289256898E-2</v>
      </c>
      <c r="BE16" s="20"/>
      <c r="BF16" s="20">
        <v>9.5123604625819896E-2</v>
      </c>
      <c r="BG16" s="20">
        <v>1.5986551525809502E-2</v>
      </c>
      <c r="BH16" s="20"/>
      <c r="BI16" s="20">
        <v>2.52545985083499E-2</v>
      </c>
      <c r="BJ16" s="20">
        <v>0.11108031181392999</v>
      </c>
      <c r="BK16" s="20"/>
      <c r="BL16" s="20">
        <v>0.11684270109882</v>
      </c>
      <c r="BM16" s="20">
        <v>9.6303133673794505E-2</v>
      </c>
      <c r="BN16" s="20">
        <v>3.3106861560405799E-2</v>
      </c>
      <c r="BO16" s="20">
        <v>3.5134511575955697E-4</v>
      </c>
    </row>
    <row r="17" spans="2:67" x14ac:dyDescent="0.35">
      <c r="B17" s="18" t="s">
        <v>187</v>
      </c>
      <c r="C17" s="21">
        <v>0.65454276250202303</v>
      </c>
      <c r="D17" s="21">
        <v>0.56315001907104301</v>
      </c>
      <c r="E17" s="21">
        <v>0.642920113433328</v>
      </c>
      <c r="F17" s="21">
        <v>0.44502782449190398</v>
      </c>
      <c r="G17" s="21">
        <v>0.908138284066065</v>
      </c>
      <c r="H17" s="21">
        <v>0.99756220291801501</v>
      </c>
      <c r="I17" s="21">
        <v>0.88731233132005605</v>
      </c>
      <c r="J17" s="21">
        <v>0.73332535783789399</v>
      </c>
      <c r="K17" s="21">
        <v>0.106429393989088</v>
      </c>
      <c r="L17" s="21">
        <v>0.679835765999524</v>
      </c>
      <c r="M17" s="21">
        <v>0.63332917067315597</v>
      </c>
      <c r="N17" s="21">
        <v>0.84678123754030599</v>
      </c>
      <c r="O17" s="21">
        <v>0.99601714792913298</v>
      </c>
      <c r="P17" s="21">
        <v>0.33705109710125403</v>
      </c>
      <c r="Q17" s="21">
        <v>0.89748236963450001</v>
      </c>
      <c r="R17" s="21">
        <v>0.82474165794702303</v>
      </c>
      <c r="S17" s="21">
        <v>0.91464499922368103</v>
      </c>
      <c r="T17" s="21"/>
      <c r="U17" s="21">
        <v>0.64087158943979505</v>
      </c>
      <c r="V17" s="21">
        <v>0.72608674821927499</v>
      </c>
      <c r="W17" s="21">
        <v>0.67777004956745701</v>
      </c>
      <c r="X17" s="21">
        <v>0.82389999798984703</v>
      </c>
      <c r="Y17" s="21"/>
      <c r="Z17" s="21">
        <v>0.66283575881538204</v>
      </c>
      <c r="AA17" s="21">
        <v>0.73682147062704795</v>
      </c>
      <c r="AB17" s="21">
        <v>0.44981605322108897</v>
      </c>
      <c r="AC17" s="21">
        <v>0.60721407395971405</v>
      </c>
      <c r="AD17" s="21">
        <v>0.74205125192629495</v>
      </c>
      <c r="AE17" s="21">
        <v>0.57404619570391502</v>
      </c>
      <c r="AF17" s="21">
        <v>0.88158699112972905</v>
      </c>
      <c r="AG17" s="21">
        <v>0.74553937171533302</v>
      </c>
      <c r="AH17" s="21">
        <v>0.85659588090121397</v>
      </c>
      <c r="AI17" s="21">
        <v>0.80221584847498595</v>
      </c>
      <c r="AJ17" s="21"/>
      <c r="AK17" s="21">
        <v>0.67395085079449002</v>
      </c>
      <c r="AL17" s="21">
        <v>0.66371767852497399</v>
      </c>
      <c r="AM17" s="21">
        <v>0.86103513786792596</v>
      </c>
      <c r="AN17" s="21">
        <v>0.63627943748624904</v>
      </c>
      <c r="AO17" s="21">
        <v>0.47178292735473498</v>
      </c>
      <c r="AP17" s="21">
        <v>0.46523622242666801</v>
      </c>
      <c r="AQ17" s="21">
        <v>0.94036971650105605</v>
      </c>
      <c r="AR17" s="21"/>
      <c r="AS17" s="21">
        <v>0.80327327689877104</v>
      </c>
      <c r="AT17" s="21">
        <v>0.59914531311361896</v>
      </c>
      <c r="AU17" s="21"/>
      <c r="AV17" s="21">
        <v>0.78580610372480697</v>
      </c>
      <c r="AW17" s="21">
        <v>0.919321464224089</v>
      </c>
      <c r="AX17" s="21">
        <v>0.73208155395025698</v>
      </c>
      <c r="AY17" s="21"/>
      <c r="AZ17" s="21">
        <v>0.96508094003012002</v>
      </c>
      <c r="BA17" s="21">
        <v>0.63978141558380697</v>
      </c>
      <c r="BB17" s="21"/>
      <c r="BC17" s="21">
        <v>0.61841380411336799</v>
      </c>
      <c r="BD17" s="21">
        <v>0.67680939937766804</v>
      </c>
      <c r="BE17" s="21"/>
      <c r="BF17" s="21">
        <v>0.65386984282348504</v>
      </c>
      <c r="BG17" s="21">
        <v>0.82389999798984703</v>
      </c>
      <c r="BH17" s="21"/>
      <c r="BI17" s="21">
        <v>0.91087827555436995</v>
      </c>
      <c r="BJ17" s="21">
        <v>0.59458293758574399</v>
      </c>
      <c r="BK17" s="21"/>
      <c r="BL17" s="21">
        <v>0.557136134380112</v>
      </c>
      <c r="BM17" s="21">
        <v>0.68837877205277798</v>
      </c>
      <c r="BN17" s="21">
        <v>0.85393179245131701</v>
      </c>
      <c r="BO17" s="21">
        <v>0.98064209359951804</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239</v>
      </c>
      <c r="C9" s="17">
        <v>0.86517847459542496</v>
      </c>
      <c r="D9" s="17">
        <v>0.87240479110336799</v>
      </c>
      <c r="E9" s="17">
        <v>0.890311323793465</v>
      </c>
      <c r="F9" s="17">
        <v>0.78763765971774302</v>
      </c>
      <c r="G9" s="17">
        <v>0.93805708576392299</v>
      </c>
      <c r="H9" s="17">
        <v>0.68089240967642695</v>
      </c>
      <c r="I9" s="17">
        <v>0.90595470882684304</v>
      </c>
      <c r="J9" s="17">
        <v>0.86113335378239397</v>
      </c>
      <c r="K9" s="17">
        <v>0.87145884297608001</v>
      </c>
      <c r="L9" s="17">
        <v>0.72589104384496705</v>
      </c>
      <c r="M9" s="17">
        <v>0.90370224603167204</v>
      </c>
      <c r="N9" s="17">
        <v>0.96747970209748402</v>
      </c>
      <c r="O9" s="17">
        <v>0.96812429274115397</v>
      </c>
      <c r="P9" s="17">
        <v>0.84955384018880697</v>
      </c>
      <c r="Q9" s="17">
        <v>0.80113507786665805</v>
      </c>
      <c r="R9" s="17">
        <v>0.74125607548641603</v>
      </c>
      <c r="S9" s="17">
        <v>0.91850842725007997</v>
      </c>
      <c r="T9" s="17"/>
      <c r="U9" s="17">
        <v>0.88838382877483402</v>
      </c>
      <c r="V9" s="17">
        <v>0.76487162867979097</v>
      </c>
      <c r="W9" s="17">
        <v>0.657360846470188</v>
      </c>
      <c r="X9" s="17">
        <v>0.74286686487102804</v>
      </c>
      <c r="Y9" s="17"/>
      <c r="Z9" s="17">
        <v>0.87733843869598505</v>
      </c>
      <c r="AA9" s="17">
        <v>0.92559114602063697</v>
      </c>
      <c r="AB9" s="17">
        <v>0.84768865464361298</v>
      </c>
      <c r="AC9" s="17">
        <v>0.86845265413066597</v>
      </c>
      <c r="AD9" s="17">
        <v>0.77884341784762501</v>
      </c>
      <c r="AE9" s="17">
        <v>0.79223227642100802</v>
      </c>
      <c r="AF9" s="17">
        <v>0.779076675665484</v>
      </c>
      <c r="AG9" s="17">
        <v>0.88515577532161405</v>
      </c>
      <c r="AH9" s="17">
        <v>0.89550782277753804</v>
      </c>
      <c r="AI9" s="17">
        <v>0.74559040111993502</v>
      </c>
      <c r="AJ9" s="17"/>
      <c r="AK9" s="17">
        <v>0.82838894736961499</v>
      </c>
      <c r="AL9" s="17">
        <v>0.837026801378147</v>
      </c>
      <c r="AM9" s="17">
        <v>0.84638149336129398</v>
      </c>
      <c r="AN9" s="17">
        <v>0.87300248729062102</v>
      </c>
      <c r="AO9" s="17">
        <v>0.93417483176426397</v>
      </c>
      <c r="AP9" s="17">
        <v>0.93258147491920296</v>
      </c>
      <c r="AQ9" s="17">
        <v>0.86809215617583502</v>
      </c>
      <c r="AR9" s="17"/>
      <c r="AS9" s="17">
        <v>0.866201723173331</v>
      </c>
      <c r="AT9" s="17">
        <v>0.86479734661011398</v>
      </c>
      <c r="AU9" s="17"/>
      <c r="AV9" s="17">
        <v>0.77163837740028995</v>
      </c>
      <c r="AW9" s="17">
        <v>0.90729513754824498</v>
      </c>
      <c r="AX9" s="17">
        <v>0.89827806093354701</v>
      </c>
      <c r="AY9" s="17"/>
      <c r="AZ9" s="17">
        <v>0.84947025306149404</v>
      </c>
      <c r="BA9" s="17">
        <v>0.86592516058867797</v>
      </c>
      <c r="BB9" s="17"/>
      <c r="BC9" s="17">
        <v>0.84696693783228105</v>
      </c>
      <c r="BD9" s="17">
        <v>0.87640242607750496</v>
      </c>
      <c r="BE9" s="17"/>
      <c r="BF9" s="17">
        <v>0.86566446439597999</v>
      </c>
      <c r="BG9" s="17">
        <v>0.74286686487102804</v>
      </c>
      <c r="BH9" s="17"/>
      <c r="BI9" s="17">
        <v>0.88427766479867898</v>
      </c>
      <c r="BJ9" s="17">
        <v>0.86071095432484901</v>
      </c>
      <c r="BK9" s="17"/>
      <c r="BL9" s="17">
        <v>0.862969689840971</v>
      </c>
      <c r="BM9" s="17">
        <v>0.87598142103493404</v>
      </c>
      <c r="BN9" s="17">
        <v>0.85671181445207001</v>
      </c>
      <c r="BO9" s="17">
        <v>0.90461302891296402</v>
      </c>
    </row>
    <row r="10" spans="2:67" x14ac:dyDescent="0.35">
      <c r="B10" s="18" t="s">
        <v>240</v>
      </c>
      <c r="C10" s="17">
        <v>9.0145043874592795E-2</v>
      </c>
      <c r="D10" s="17">
        <v>0.105479490158083</v>
      </c>
      <c r="E10" s="17">
        <v>5.6428560671552198E-2</v>
      </c>
      <c r="F10" s="17">
        <v>0.19464425024844101</v>
      </c>
      <c r="G10" s="17">
        <v>6.1942914236076799E-2</v>
      </c>
      <c r="H10" s="17">
        <v>0</v>
      </c>
      <c r="I10" s="17">
        <v>9.3424146638144606E-2</v>
      </c>
      <c r="J10" s="17">
        <v>0.13497554148330099</v>
      </c>
      <c r="K10" s="17">
        <v>0.115717250031608</v>
      </c>
      <c r="L10" s="17">
        <v>0.19398948325635801</v>
      </c>
      <c r="M10" s="17">
        <v>2.93741646756598E-2</v>
      </c>
      <c r="N10" s="17">
        <v>1.6480765465153299E-2</v>
      </c>
      <c r="O10" s="17">
        <v>1.54399971205648E-2</v>
      </c>
      <c r="P10" s="17">
        <v>2.7226491015980701E-2</v>
      </c>
      <c r="Q10" s="17">
        <v>0.198864922133342</v>
      </c>
      <c r="R10" s="17">
        <v>0.25856578004706698</v>
      </c>
      <c r="S10" s="17">
        <v>4.0745786374959798E-2</v>
      </c>
      <c r="T10" s="17"/>
      <c r="U10" s="17">
        <v>7.6170655020037795E-2</v>
      </c>
      <c r="V10" s="17">
        <v>0.15545044387974899</v>
      </c>
      <c r="W10" s="17">
        <v>0.17688608235966199</v>
      </c>
      <c r="X10" s="17">
        <v>0.198579970554011</v>
      </c>
      <c r="Y10" s="17"/>
      <c r="Z10" s="17">
        <v>7.6184176482531396E-2</v>
      </c>
      <c r="AA10" s="17">
        <v>4.8516783806216601E-2</v>
      </c>
      <c r="AB10" s="17">
        <v>0.109665920959825</v>
      </c>
      <c r="AC10" s="17">
        <v>4.8980880838147701E-2</v>
      </c>
      <c r="AD10" s="17">
        <v>0.190797780802971</v>
      </c>
      <c r="AE10" s="17">
        <v>0.151399606300295</v>
      </c>
      <c r="AF10" s="17">
        <v>0.14844729545794999</v>
      </c>
      <c r="AG10" s="17">
        <v>4.5532628045258997E-2</v>
      </c>
      <c r="AH10" s="17">
        <v>6.0543878339449103E-2</v>
      </c>
      <c r="AI10" s="17">
        <v>0.21088892938192999</v>
      </c>
      <c r="AJ10" s="17"/>
      <c r="AK10" s="17">
        <v>8.4161925169379898E-2</v>
      </c>
      <c r="AL10" s="17">
        <v>0.13903947430441299</v>
      </c>
      <c r="AM10" s="17">
        <v>0.111970532567318</v>
      </c>
      <c r="AN10" s="17">
        <v>8.6590589223015005E-2</v>
      </c>
      <c r="AO10" s="17">
        <v>6.0043710634729602E-2</v>
      </c>
      <c r="AP10" s="17">
        <v>5.9546015545509798E-2</v>
      </c>
      <c r="AQ10" s="17">
        <v>0.10466475753897</v>
      </c>
      <c r="AR10" s="17"/>
      <c r="AS10" s="17">
        <v>7.24161048161793E-2</v>
      </c>
      <c r="AT10" s="17">
        <v>9.6748517332491596E-2</v>
      </c>
      <c r="AU10" s="17"/>
      <c r="AV10" s="17">
        <v>8.7966357470175505E-2</v>
      </c>
      <c r="AW10" s="17">
        <v>5.5881941885163003E-2</v>
      </c>
      <c r="AX10" s="17">
        <v>7.9159150127968106E-2</v>
      </c>
      <c r="AY10" s="17"/>
      <c r="AZ10" s="17">
        <v>0.106464806874632</v>
      </c>
      <c r="BA10" s="17">
        <v>8.9369288425828794E-2</v>
      </c>
      <c r="BB10" s="17"/>
      <c r="BC10" s="17">
        <v>0.10891621415082101</v>
      </c>
      <c r="BD10" s="17">
        <v>7.8576184684815503E-2</v>
      </c>
      <c r="BE10" s="17"/>
      <c r="BF10" s="17">
        <v>8.9714191329123893E-2</v>
      </c>
      <c r="BG10" s="17">
        <v>0.198579970554011</v>
      </c>
      <c r="BH10" s="17"/>
      <c r="BI10" s="17">
        <v>5.4108170661707401E-2</v>
      </c>
      <c r="BJ10" s="17">
        <v>9.8574483021144105E-2</v>
      </c>
      <c r="BK10" s="17"/>
      <c r="BL10" s="17">
        <v>9.3928868392596898E-2</v>
      </c>
      <c r="BM10" s="17">
        <v>7.4467781397213204E-2</v>
      </c>
      <c r="BN10" s="17">
        <v>0.10840397135785799</v>
      </c>
      <c r="BO10" s="17">
        <v>7.0698757862698303E-2</v>
      </c>
    </row>
    <row r="11" spans="2:67" ht="29" x14ac:dyDescent="0.35">
      <c r="B11" s="18" t="s">
        <v>241</v>
      </c>
      <c r="C11" s="17">
        <v>2.1333770811867499E-2</v>
      </c>
      <c r="D11" s="17">
        <v>2.1408251517309702E-2</v>
      </c>
      <c r="E11" s="17">
        <v>5.32601155349825E-2</v>
      </c>
      <c r="F11" s="17">
        <v>1.7718090033816199E-2</v>
      </c>
      <c r="G11" s="17">
        <v>0</v>
      </c>
      <c r="H11" s="17">
        <v>0</v>
      </c>
      <c r="I11" s="17">
        <v>6.2114453501250599E-4</v>
      </c>
      <c r="J11" s="17">
        <v>2.4575956265443901E-3</v>
      </c>
      <c r="K11" s="17">
        <v>1.2823906992311999E-2</v>
      </c>
      <c r="L11" s="17">
        <v>4.5570928410860996E-3</v>
      </c>
      <c r="M11" s="17">
        <v>2.4405706008697299E-2</v>
      </c>
      <c r="N11" s="17">
        <v>1.6039532437362801E-2</v>
      </c>
      <c r="O11" s="17">
        <v>1.44442841028479E-2</v>
      </c>
      <c r="P11" s="17">
        <v>2.64251225115886E-2</v>
      </c>
      <c r="Q11" s="17">
        <v>0</v>
      </c>
      <c r="R11" s="17">
        <v>0</v>
      </c>
      <c r="S11" s="17">
        <v>3.0891427157303801E-4</v>
      </c>
      <c r="T11" s="17"/>
      <c r="U11" s="17">
        <v>1.4508683087450701E-2</v>
      </c>
      <c r="V11" s="17">
        <v>4.2439453565245901E-2</v>
      </c>
      <c r="W11" s="17">
        <v>0.13965946822564301</v>
      </c>
      <c r="X11" s="17">
        <v>4.5057683920208098E-2</v>
      </c>
      <c r="Y11" s="17"/>
      <c r="Z11" s="17">
        <v>2.9394759491396E-2</v>
      </c>
      <c r="AA11" s="17">
        <v>3.8528030240416399E-3</v>
      </c>
      <c r="AB11" s="17">
        <v>9.9141899945743295E-3</v>
      </c>
      <c r="AC11" s="17">
        <v>3.4536847436966001E-2</v>
      </c>
      <c r="AD11" s="17">
        <v>2.8327174021595899E-2</v>
      </c>
      <c r="AE11" s="17">
        <v>5.3785430363461499E-2</v>
      </c>
      <c r="AF11" s="17">
        <v>2.8950631001194001E-2</v>
      </c>
      <c r="AG11" s="17">
        <v>6.8148292666941904E-2</v>
      </c>
      <c r="AH11" s="17">
        <v>3.1507505075850102E-2</v>
      </c>
      <c r="AI11" s="17">
        <v>1.4957308866087701E-2</v>
      </c>
      <c r="AJ11" s="17"/>
      <c r="AK11" s="17">
        <v>2.0582550550837499E-2</v>
      </c>
      <c r="AL11" s="17">
        <v>1.5660005797611402E-2</v>
      </c>
      <c r="AM11" s="17">
        <v>3.9780978681325699E-2</v>
      </c>
      <c r="AN11" s="17">
        <v>2.9504856358864601E-2</v>
      </c>
      <c r="AO11" s="17">
        <v>4.50996378925586E-3</v>
      </c>
      <c r="AP11" s="17">
        <v>6.4428292269383203E-3</v>
      </c>
      <c r="AQ11" s="17">
        <v>2.7174925716648202E-2</v>
      </c>
      <c r="AR11" s="17"/>
      <c r="AS11" s="17">
        <v>2.2627470526974901E-2</v>
      </c>
      <c r="AT11" s="17">
        <v>2.08519082648163E-2</v>
      </c>
      <c r="AU11" s="17"/>
      <c r="AV11" s="17">
        <v>2.9664475740027101E-2</v>
      </c>
      <c r="AW11" s="17">
        <v>3.4037037184019202E-2</v>
      </c>
      <c r="AX11" s="17">
        <v>1.07025124425674E-2</v>
      </c>
      <c r="AY11" s="17"/>
      <c r="AZ11" s="17">
        <v>4.1960144007069398E-2</v>
      </c>
      <c r="BA11" s="17">
        <v>2.0353301831136698E-2</v>
      </c>
      <c r="BB11" s="17"/>
      <c r="BC11" s="17">
        <v>3.2121894621941802E-2</v>
      </c>
      <c r="BD11" s="17">
        <v>1.46849426650852E-2</v>
      </c>
      <c r="BE11" s="17"/>
      <c r="BF11" s="17">
        <v>2.1239506826413498E-2</v>
      </c>
      <c r="BG11" s="17">
        <v>4.5057683920208098E-2</v>
      </c>
      <c r="BH11" s="17"/>
      <c r="BI11" s="17">
        <v>9.9498958483409203E-3</v>
      </c>
      <c r="BJ11" s="17">
        <v>2.3996590105043202E-2</v>
      </c>
      <c r="BK11" s="17"/>
      <c r="BL11" s="17">
        <v>2.82908349462953E-2</v>
      </c>
      <c r="BM11" s="17">
        <v>1.02502768466704E-2</v>
      </c>
      <c r="BN11" s="17">
        <v>2.5172390292737899E-2</v>
      </c>
      <c r="BO11" s="17">
        <v>2.01928511191771E-2</v>
      </c>
    </row>
    <row r="12" spans="2:67" x14ac:dyDescent="0.35">
      <c r="B12" s="18" t="s">
        <v>242</v>
      </c>
      <c r="C12" s="17">
        <v>5.6319611849695904E-3</v>
      </c>
      <c r="D12" s="17">
        <v>6.6184322815813199E-4</v>
      </c>
      <c r="E12" s="17">
        <v>0</v>
      </c>
      <c r="F12" s="17">
        <v>0</v>
      </c>
      <c r="G12" s="17">
        <v>0</v>
      </c>
      <c r="H12" s="17">
        <v>0.319107590323573</v>
      </c>
      <c r="I12" s="17">
        <v>0</v>
      </c>
      <c r="J12" s="17">
        <v>8.18845177951639E-5</v>
      </c>
      <c r="K12" s="17">
        <v>0</v>
      </c>
      <c r="L12" s="17">
        <v>0</v>
      </c>
      <c r="M12" s="17">
        <v>9.8358890469393695E-3</v>
      </c>
      <c r="N12" s="17">
        <v>0</v>
      </c>
      <c r="O12" s="17">
        <v>1.99142603543368E-3</v>
      </c>
      <c r="P12" s="17">
        <v>0</v>
      </c>
      <c r="Q12" s="17">
        <v>0</v>
      </c>
      <c r="R12" s="17">
        <v>1.78144466517421E-4</v>
      </c>
      <c r="S12" s="17">
        <v>4.0436872103386798E-2</v>
      </c>
      <c r="T12" s="17"/>
      <c r="U12" s="17">
        <v>0</v>
      </c>
      <c r="V12" s="17">
        <v>3.7238473875213902E-2</v>
      </c>
      <c r="W12" s="17">
        <v>1.33664514526268E-2</v>
      </c>
      <c r="X12" s="17">
        <v>8.6703114253578496E-3</v>
      </c>
      <c r="Y12" s="17"/>
      <c r="Z12" s="17">
        <v>2.2438721241626598E-3</v>
      </c>
      <c r="AA12" s="17">
        <v>0</v>
      </c>
      <c r="AB12" s="17">
        <v>0</v>
      </c>
      <c r="AC12" s="17">
        <v>4.8029617594220503E-2</v>
      </c>
      <c r="AD12" s="17">
        <v>2.0316273278081602E-3</v>
      </c>
      <c r="AE12" s="17">
        <v>0</v>
      </c>
      <c r="AF12" s="17">
        <v>4.29307399119793E-2</v>
      </c>
      <c r="AG12" s="17">
        <v>1.1633039661852901E-3</v>
      </c>
      <c r="AH12" s="17">
        <v>1.24407938071628E-2</v>
      </c>
      <c r="AI12" s="17">
        <v>2.6748718353523701E-2</v>
      </c>
      <c r="AJ12" s="17"/>
      <c r="AK12" s="17">
        <v>1.9483266324575699E-2</v>
      </c>
      <c r="AL12" s="17">
        <v>8.2737185198281001E-3</v>
      </c>
      <c r="AM12" s="17">
        <v>1.7543818055449801E-3</v>
      </c>
      <c r="AN12" s="17">
        <v>2.8126107215443102E-4</v>
      </c>
      <c r="AO12" s="17">
        <v>8.1997615052657006E-5</v>
      </c>
      <c r="AP12" s="17">
        <v>1.34344473160625E-3</v>
      </c>
      <c r="AQ12" s="17">
        <v>0</v>
      </c>
      <c r="AR12" s="17"/>
      <c r="AS12" s="17">
        <v>2.07298689749549E-2</v>
      </c>
      <c r="AT12" s="17">
        <v>8.4643117227620192E-6</v>
      </c>
      <c r="AU12" s="17"/>
      <c r="AV12" s="17">
        <v>5.3402686420513698E-2</v>
      </c>
      <c r="AW12" s="17">
        <v>2.6079811746081002E-3</v>
      </c>
      <c r="AX12" s="17">
        <v>1.0074900527351899E-2</v>
      </c>
      <c r="AY12" s="17"/>
      <c r="AZ12" s="17">
        <v>1.9620059663841799E-3</v>
      </c>
      <c r="BA12" s="17">
        <v>5.8064114976077502E-3</v>
      </c>
      <c r="BB12" s="17"/>
      <c r="BC12" s="17">
        <v>2.6980991513553799E-3</v>
      </c>
      <c r="BD12" s="17">
        <v>7.44012957562657E-3</v>
      </c>
      <c r="BE12" s="17"/>
      <c r="BF12" s="17">
        <v>5.6198886823619404E-3</v>
      </c>
      <c r="BG12" s="17">
        <v>8.6703114253578496E-3</v>
      </c>
      <c r="BH12" s="17"/>
      <c r="BI12" s="17">
        <v>1.94773165210172E-2</v>
      </c>
      <c r="BJ12" s="17">
        <v>2.3933733203081601E-3</v>
      </c>
      <c r="BK12" s="17"/>
      <c r="BL12" s="17">
        <v>1.3571979457837401E-5</v>
      </c>
      <c r="BM12" s="17">
        <v>1.1477711970777999E-2</v>
      </c>
      <c r="BN12" s="17">
        <v>8.2651000372152596E-3</v>
      </c>
      <c r="BO12" s="17">
        <v>4.4953621051603398E-3</v>
      </c>
    </row>
    <row r="13" spans="2:67" x14ac:dyDescent="0.35">
      <c r="B13" s="18" t="s">
        <v>243</v>
      </c>
      <c r="C13" s="17">
        <v>1.0803849906383599E-2</v>
      </c>
      <c r="D13" s="17">
        <v>4.56239930807546E-5</v>
      </c>
      <c r="E13" s="17">
        <v>0</v>
      </c>
      <c r="F13" s="17">
        <v>0</v>
      </c>
      <c r="G13" s="17">
        <v>0</v>
      </c>
      <c r="H13" s="17">
        <v>0</v>
      </c>
      <c r="I13" s="17">
        <v>0</v>
      </c>
      <c r="J13" s="17">
        <v>1.35162458996494E-3</v>
      </c>
      <c r="K13" s="17">
        <v>0</v>
      </c>
      <c r="L13" s="17">
        <v>7.3359752422425206E-2</v>
      </c>
      <c r="M13" s="17">
        <v>0</v>
      </c>
      <c r="N13" s="17">
        <v>0</v>
      </c>
      <c r="O13" s="17">
        <v>0</v>
      </c>
      <c r="P13" s="17">
        <v>9.6794546283623897E-2</v>
      </c>
      <c r="Q13" s="17">
        <v>0</v>
      </c>
      <c r="R13" s="17">
        <v>0</v>
      </c>
      <c r="S13" s="17">
        <v>0</v>
      </c>
      <c r="T13" s="17"/>
      <c r="U13" s="17">
        <v>1.2853007380324299E-2</v>
      </c>
      <c r="V13" s="17">
        <v>0</v>
      </c>
      <c r="W13" s="17">
        <v>4.3186752734667103E-3</v>
      </c>
      <c r="X13" s="17">
        <v>4.8251692293952301E-3</v>
      </c>
      <c r="Y13" s="17"/>
      <c r="Z13" s="17">
        <v>1.4838753205924799E-2</v>
      </c>
      <c r="AA13" s="17">
        <v>2.2039267149104699E-2</v>
      </c>
      <c r="AB13" s="17">
        <v>0</v>
      </c>
      <c r="AC13" s="17">
        <v>0</v>
      </c>
      <c r="AD13" s="17">
        <v>0</v>
      </c>
      <c r="AE13" s="17">
        <v>2.58268691523569E-3</v>
      </c>
      <c r="AF13" s="17">
        <v>5.9465796339274303E-4</v>
      </c>
      <c r="AG13" s="17">
        <v>0</v>
      </c>
      <c r="AH13" s="17">
        <v>0</v>
      </c>
      <c r="AI13" s="17">
        <v>1.8146422785234599E-3</v>
      </c>
      <c r="AJ13" s="17"/>
      <c r="AK13" s="17">
        <v>4.7383310585592101E-2</v>
      </c>
      <c r="AL13" s="17">
        <v>0</v>
      </c>
      <c r="AM13" s="17">
        <v>1.12613584517867E-4</v>
      </c>
      <c r="AN13" s="17">
        <v>0</v>
      </c>
      <c r="AO13" s="17">
        <v>1.18949619669767E-3</v>
      </c>
      <c r="AP13" s="17">
        <v>8.6235576742559394E-5</v>
      </c>
      <c r="AQ13" s="17">
        <v>6.8160568547147294E-5</v>
      </c>
      <c r="AR13" s="17"/>
      <c r="AS13" s="17">
        <v>1.7350487808932901E-2</v>
      </c>
      <c r="AT13" s="17">
        <v>8.3654327238594992E-3</v>
      </c>
      <c r="AU13" s="17"/>
      <c r="AV13" s="17">
        <v>5.7328102968994203E-2</v>
      </c>
      <c r="AW13" s="17">
        <v>1.7790220796429801E-4</v>
      </c>
      <c r="AX13" s="17">
        <v>5.7931648778953098E-5</v>
      </c>
      <c r="AY13" s="17"/>
      <c r="AZ13" s="17">
        <v>1.4279009042110499E-4</v>
      </c>
      <c r="BA13" s="17">
        <v>1.1310620454571801E-2</v>
      </c>
      <c r="BB13" s="17"/>
      <c r="BC13" s="17">
        <v>0</v>
      </c>
      <c r="BD13" s="17">
        <v>1.7462370202943001E-2</v>
      </c>
      <c r="BE13" s="17"/>
      <c r="BF13" s="17">
        <v>1.08276054422346E-2</v>
      </c>
      <c r="BG13" s="17">
        <v>4.8251692293952301E-3</v>
      </c>
      <c r="BH13" s="17"/>
      <c r="BI13" s="17">
        <v>3.2186952170255398E-2</v>
      </c>
      <c r="BJ13" s="17">
        <v>5.8020963348961096E-3</v>
      </c>
      <c r="BK13" s="17"/>
      <c r="BL13" s="17">
        <v>0</v>
      </c>
      <c r="BM13" s="17">
        <v>2.78228087504039E-2</v>
      </c>
      <c r="BN13" s="17">
        <v>4.9470530352871597E-5</v>
      </c>
      <c r="BO13" s="17">
        <v>0</v>
      </c>
    </row>
    <row r="14" spans="2:67" x14ac:dyDescent="0.35">
      <c r="B14" s="18" t="s">
        <v>83</v>
      </c>
      <c r="C14" s="17">
        <v>6.9068996267618796E-3</v>
      </c>
      <c r="D14" s="17">
        <v>0</v>
      </c>
      <c r="E14" s="17">
        <v>0</v>
      </c>
      <c r="F14" s="17">
        <v>0</v>
      </c>
      <c r="G14" s="17">
        <v>0</v>
      </c>
      <c r="H14" s="17">
        <v>0</v>
      </c>
      <c r="I14" s="17">
        <v>0</v>
      </c>
      <c r="J14" s="17">
        <v>0</v>
      </c>
      <c r="K14" s="17">
        <v>0</v>
      </c>
      <c r="L14" s="17">
        <v>2.2026276351640199E-3</v>
      </c>
      <c r="M14" s="17">
        <v>3.2681994237031199E-2</v>
      </c>
      <c r="N14" s="17">
        <v>0</v>
      </c>
      <c r="O14" s="17">
        <v>0</v>
      </c>
      <c r="P14" s="17">
        <v>0</v>
      </c>
      <c r="Q14" s="17">
        <v>0</v>
      </c>
      <c r="R14" s="17">
        <v>0</v>
      </c>
      <c r="S14" s="17">
        <v>0</v>
      </c>
      <c r="T14" s="17"/>
      <c r="U14" s="17">
        <v>8.0838257373529003E-3</v>
      </c>
      <c r="V14" s="17">
        <v>0</v>
      </c>
      <c r="W14" s="17">
        <v>8.4084762184133792E-3</v>
      </c>
      <c r="X14" s="17">
        <v>0</v>
      </c>
      <c r="Y14" s="17"/>
      <c r="Z14" s="17">
        <v>0</v>
      </c>
      <c r="AA14" s="17">
        <v>0</v>
      </c>
      <c r="AB14" s="17">
        <v>3.2731234401988302E-2</v>
      </c>
      <c r="AC14" s="17">
        <v>0</v>
      </c>
      <c r="AD14" s="17">
        <v>0</v>
      </c>
      <c r="AE14" s="17">
        <v>0</v>
      </c>
      <c r="AF14" s="17">
        <v>0</v>
      </c>
      <c r="AG14" s="17">
        <v>0</v>
      </c>
      <c r="AH14" s="17">
        <v>0</v>
      </c>
      <c r="AI14" s="17">
        <v>0</v>
      </c>
      <c r="AJ14" s="17"/>
      <c r="AK14" s="17">
        <v>0</v>
      </c>
      <c r="AL14" s="17">
        <v>0</v>
      </c>
      <c r="AM14" s="17">
        <v>0</v>
      </c>
      <c r="AN14" s="17">
        <v>1.0620806055344399E-2</v>
      </c>
      <c r="AO14" s="17">
        <v>0</v>
      </c>
      <c r="AP14" s="17">
        <v>0</v>
      </c>
      <c r="AQ14" s="17">
        <v>0</v>
      </c>
      <c r="AR14" s="17"/>
      <c r="AS14" s="17">
        <v>6.74344699627609E-4</v>
      </c>
      <c r="AT14" s="17">
        <v>9.2283307569961705E-3</v>
      </c>
      <c r="AU14" s="17"/>
      <c r="AV14" s="17">
        <v>0</v>
      </c>
      <c r="AW14" s="17">
        <v>0</v>
      </c>
      <c r="AX14" s="17">
        <v>1.72744431978698E-3</v>
      </c>
      <c r="AY14" s="17"/>
      <c r="AZ14" s="17">
        <v>0</v>
      </c>
      <c r="BA14" s="17">
        <v>7.2352172021772597E-3</v>
      </c>
      <c r="BB14" s="17"/>
      <c r="BC14" s="17">
        <v>9.2968542436003398E-3</v>
      </c>
      <c r="BD14" s="17">
        <v>5.4339467940247299E-3</v>
      </c>
      <c r="BE14" s="17"/>
      <c r="BF14" s="17">
        <v>6.9343433238861999E-3</v>
      </c>
      <c r="BG14" s="17">
        <v>0</v>
      </c>
      <c r="BH14" s="17"/>
      <c r="BI14" s="17">
        <v>0</v>
      </c>
      <c r="BJ14" s="17">
        <v>8.5225028937598001E-3</v>
      </c>
      <c r="BK14" s="17"/>
      <c r="BL14" s="17">
        <v>1.4797034840679501E-2</v>
      </c>
      <c r="BM14" s="17">
        <v>0</v>
      </c>
      <c r="BN14" s="17">
        <v>1.39725332976542E-3</v>
      </c>
      <c r="BO14" s="17">
        <v>0</v>
      </c>
    </row>
    <row r="15" spans="2:67" x14ac:dyDescent="0.35">
      <c r="B15" s="18" t="s">
        <v>244</v>
      </c>
      <c r="C15" s="20">
        <v>0.95532351847001695</v>
      </c>
      <c r="D15" s="20">
        <v>0.97788428126145099</v>
      </c>
      <c r="E15" s="20">
        <v>0.946739884465017</v>
      </c>
      <c r="F15" s="20">
        <v>0.98228190996618403</v>
      </c>
      <c r="G15" s="20">
        <v>1</v>
      </c>
      <c r="H15" s="20">
        <v>0.68089240967642695</v>
      </c>
      <c r="I15" s="20">
        <v>0.99937885546498795</v>
      </c>
      <c r="J15" s="20">
        <v>0.99610889526569502</v>
      </c>
      <c r="K15" s="20">
        <v>0.98717609300768805</v>
      </c>
      <c r="L15" s="20">
        <v>0.91988052710132495</v>
      </c>
      <c r="M15" s="20">
        <v>0.93307641070733205</v>
      </c>
      <c r="N15" s="20">
        <v>0.983960467562637</v>
      </c>
      <c r="O15" s="20">
        <v>0.98356428986171796</v>
      </c>
      <c r="P15" s="20">
        <v>0.87678033120478804</v>
      </c>
      <c r="Q15" s="20">
        <v>1</v>
      </c>
      <c r="R15" s="20">
        <v>0.99982185553348302</v>
      </c>
      <c r="S15" s="20">
        <v>0.95925421362504004</v>
      </c>
      <c r="T15" s="20"/>
      <c r="U15" s="20">
        <v>0.96455448379487196</v>
      </c>
      <c r="V15" s="20">
        <v>0.92032207255954002</v>
      </c>
      <c r="W15" s="20">
        <v>0.83424692882984997</v>
      </c>
      <c r="X15" s="20">
        <v>0.94144683542503904</v>
      </c>
      <c r="Y15" s="20"/>
      <c r="Z15" s="20">
        <v>0.953522615178517</v>
      </c>
      <c r="AA15" s="20">
        <v>0.97410792982685401</v>
      </c>
      <c r="AB15" s="20">
        <v>0.95735457560343695</v>
      </c>
      <c r="AC15" s="20">
        <v>0.91743353496881397</v>
      </c>
      <c r="AD15" s="20">
        <v>0.96964119865059595</v>
      </c>
      <c r="AE15" s="20">
        <v>0.94363188272130305</v>
      </c>
      <c r="AF15" s="20">
        <v>0.92752397112343399</v>
      </c>
      <c r="AG15" s="20">
        <v>0.93068840336687297</v>
      </c>
      <c r="AH15" s="20">
        <v>0.95605170111698701</v>
      </c>
      <c r="AI15" s="20">
        <v>0.95647933050186495</v>
      </c>
      <c r="AJ15" s="20"/>
      <c r="AK15" s="20">
        <v>0.91255087253899503</v>
      </c>
      <c r="AL15" s="20">
        <v>0.97606627568256099</v>
      </c>
      <c r="AM15" s="20">
        <v>0.95835202592861102</v>
      </c>
      <c r="AN15" s="20">
        <v>0.95959307651363601</v>
      </c>
      <c r="AO15" s="20">
        <v>0.99421854239899399</v>
      </c>
      <c r="AP15" s="20">
        <v>0.99212749046471305</v>
      </c>
      <c r="AQ15" s="20">
        <v>0.97275691371480499</v>
      </c>
      <c r="AR15" s="20"/>
      <c r="AS15" s="20">
        <v>0.93861782798950999</v>
      </c>
      <c r="AT15" s="20">
        <v>0.96154586394260499</v>
      </c>
      <c r="AU15" s="20"/>
      <c r="AV15" s="20">
        <v>0.85960473487046496</v>
      </c>
      <c r="AW15" s="20">
        <v>0.96317707943340802</v>
      </c>
      <c r="AX15" s="20">
        <v>0.97743721106151504</v>
      </c>
      <c r="AY15" s="20"/>
      <c r="AZ15" s="20">
        <v>0.95593505993612504</v>
      </c>
      <c r="BA15" s="20">
        <v>0.955294449014507</v>
      </c>
      <c r="BB15" s="20"/>
      <c r="BC15" s="20">
        <v>0.95588315198310303</v>
      </c>
      <c r="BD15" s="20">
        <v>0.95497861076232005</v>
      </c>
      <c r="BE15" s="20"/>
      <c r="BF15" s="20">
        <v>0.95537865572510405</v>
      </c>
      <c r="BG15" s="20">
        <v>0.94144683542503904</v>
      </c>
      <c r="BH15" s="20"/>
      <c r="BI15" s="20">
        <v>0.93838583546038601</v>
      </c>
      <c r="BJ15" s="20">
        <v>0.95928543734599303</v>
      </c>
      <c r="BK15" s="20"/>
      <c r="BL15" s="20">
        <v>0.95689855823356795</v>
      </c>
      <c r="BM15" s="20">
        <v>0.95044920243214803</v>
      </c>
      <c r="BN15" s="20">
        <v>0.96511578580992896</v>
      </c>
      <c r="BO15" s="20">
        <v>0.97531178677566299</v>
      </c>
    </row>
    <row r="16" spans="2:67" x14ac:dyDescent="0.35">
      <c r="B16" s="18" t="s">
        <v>245</v>
      </c>
      <c r="C16" s="20">
        <v>1.6435811091353201E-2</v>
      </c>
      <c r="D16" s="20">
        <v>7.0746722123888695E-4</v>
      </c>
      <c r="E16" s="20">
        <v>0</v>
      </c>
      <c r="F16" s="20">
        <v>0</v>
      </c>
      <c r="G16" s="20">
        <v>0</v>
      </c>
      <c r="H16" s="20">
        <v>0.319107590323573</v>
      </c>
      <c r="I16" s="20">
        <v>0</v>
      </c>
      <c r="J16" s="20">
        <v>1.43350910776011E-3</v>
      </c>
      <c r="K16" s="20">
        <v>0</v>
      </c>
      <c r="L16" s="20">
        <v>7.3359752422425206E-2</v>
      </c>
      <c r="M16" s="20">
        <v>9.8358890469393695E-3</v>
      </c>
      <c r="N16" s="20">
        <v>0</v>
      </c>
      <c r="O16" s="20">
        <v>1.99142603543368E-3</v>
      </c>
      <c r="P16" s="20">
        <v>9.6794546283623897E-2</v>
      </c>
      <c r="Q16" s="20">
        <v>0</v>
      </c>
      <c r="R16" s="20">
        <v>1.78144466517421E-4</v>
      </c>
      <c r="S16" s="20">
        <v>4.0436872103386798E-2</v>
      </c>
      <c r="T16" s="20"/>
      <c r="U16" s="20">
        <v>1.2853007380324299E-2</v>
      </c>
      <c r="V16" s="20">
        <v>3.7238473875213902E-2</v>
      </c>
      <c r="W16" s="20">
        <v>1.76851267260935E-2</v>
      </c>
      <c r="X16" s="20">
        <v>1.34954806547531E-2</v>
      </c>
      <c r="Y16" s="20"/>
      <c r="Z16" s="20">
        <v>1.70826253300875E-2</v>
      </c>
      <c r="AA16" s="20">
        <v>2.2039267149104699E-2</v>
      </c>
      <c r="AB16" s="20">
        <v>0</v>
      </c>
      <c r="AC16" s="20">
        <v>4.8029617594220503E-2</v>
      </c>
      <c r="AD16" s="20">
        <v>2.0316273278081602E-3</v>
      </c>
      <c r="AE16" s="20">
        <v>2.58268691523569E-3</v>
      </c>
      <c r="AF16" s="20">
        <v>4.3525397875372102E-2</v>
      </c>
      <c r="AG16" s="20">
        <v>1.1633039661852901E-3</v>
      </c>
      <c r="AH16" s="20">
        <v>1.24407938071628E-2</v>
      </c>
      <c r="AI16" s="20">
        <v>2.8563360632047199E-2</v>
      </c>
      <c r="AJ16" s="20"/>
      <c r="AK16" s="20">
        <v>6.6866576910167799E-2</v>
      </c>
      <c r="AL16" s="20">
        <v>8.2737185198281001E-3</v>
      </c>
      <c r="AM16" s="20">
        <v>1.8669953900628501E-3</v>
      </c>
      <c r="AN16" s="20">
        <v>2.8126107215443102E-4</v>
      </c>
      <c r="AO16" s="20">
        <v>1.27149381175033E-3</v>
      </c>
      <c r="AP16" s="20">
        <v>1.42968030834881E-3</v>
      </c>
      <c r="AQ16" s="20">
        <v>6.8160568547147294E-5</v>
      </c>
      <c r="AR16" s="20"/>
      <c r="AS16" s="20">
        <v>3.8080356783887701E-2</v>
      </c>
      <c r="AT16" s="20">
        <v>8.3738970355822697E-3</v>
      </c>
      <c r="AU16" s="20"/>
      <c r="AV16" s="20">
        <v>0.11073078938950801</v>
      </c>
      <c r="AW16" s="20">
        <v>2.7858833825723998E-3</v>
      </c>
      <c r="AX16" s="20">
        <v>1.0132832176130899E-2</v>
      </c>
      <c r="AY16" s="20"/>
      <c r="AZ16" s="20">
        <v>2.10479605680528E-3</v>
      </c>
      <c r="BA16" s="20">
        <v>1.71170319521796E-2</v>
      </c>
      <c r="BB16" s="20"/>
      <c r="BC16" s="20">
        <v>2.6980991513553799E-3</v>
      </c>
      <c r="BD16" s="20">
        <v>2.4902499778569599E-2</v>
      </c>
      <c r="BE16" s="20"/>
      <c r="BF16" s="20">
        <v>1.64474941245965E-2</v>
      </c>
      <c r="BG16" s="20">
        <v>1.34954806547531E-2</v>
      </c>
      <c r="BH16" s="20"/>
      <c r="BI16" s="20">
        <v>5.1664268691272601E-2</v>
      </c>
      <c r="BJ16" s="20">
        <v>8.1954696552042697E-3</v>
      </c>
      <c r="BK16" s="20"/>
      <c r="BL16" s="20">
        <v>1.3571979457837401E-5</v>
      </c>
      <c r="BM16" s="20">
        <v>3.9300520721181897E-2</v>
      </c>
      <c r="BN16" s="20">
        <v>8.3145705675681299E-3</v>
      </c>
      <c r="BO16" s="20">
        <v>4.4953621051603398E-3</v>
      </c>
    </row>
    <row r="17" spans="2:67" x14ac:dyDescent="0.35">
      <c r="B17" s="18" t="s">
        <v>187</v>
      </c>
      <c r="C17" s="21">
        <v>0.938887707378664</v>
      </c>
      <c r="D17" s="21">
        <v>0.97717681404021295</v>
      </c>
      <c r="E17" s="21">
        <v>0.946739884465017</v>
      </c>
      <c r="F17" s="21">
        <v>0.98228190996618403</v>
      </c>
      <c r="G17" s="21">
        <v>1</v>
      </c>
      <c r="H17" s="21">
        <v>0.361784819352854</v>
      </c>
      <c r="I17" s="21">
        <v>0.99937885546498795</v>
      </c>
      <c r="J17" s="21">
        <v>0.99467538615793505</v>
      </c>
      <c r="K17" s="21">
        <v>0.98717609300768805</v>
      </c>
      <c r="L17" s="21">
        <v>0.84652077467889897</v>
      </c>
      <c r="M17" s="21">
        <v>0.92324052166039305</v>
      </c>
      <c r="N17" s="21">
        <v>0.983960467562637</v>
      </c>
      <c r="O17" s="21">
        <v>0.98157286382628495</v>
      </c>
      <c r="P17" s="21">
        <v>0.77998578492116399</v>
      </c>
      <c r="Q17" s="21">
        <v>1</v>
      </c>
      <c r="R17" s="21">
        <v>0.99964371106696503</v>
      </c>
      <c r="S17" s="21">
        <v>0.91881734152165295</v>
      </c>
      <c r="T17" s="21"/>
      <c r="U17" s="21">
        <v>0.95170147641454805</v>
      </c>
      <c r="V17" s="21">
        <v>0.88308359868432595</v>
      </c>
      <c r="W17" s="21">
        <v>0.81656180210375695</v>
      </c>
      <c r="X17" s="21">
        <v>0.92795135477028601</v>
      </c>
      <c r="Y17" s="21"/>
      <c r="Z17" s="21">
        <v>0.93643998984842902</v>
      </c>
      <c r="AA17" s="21">
        <v>0.95206866267774903</v>
      </c>
      <c r="AB17" s="21">
        <v>0.95735457560343695</v>
      </c>
      <c r="AC17" s="21">
        <v>0.86940391737459299</v>
      </c>
      <c r="AD17" s="21">
        <v>0.96760957132278802</v>
      </c>
      <c r="AE17" s="21">
        <v>0.94104919580606705</v>
      </c>
      <c r="AF17" s="21">
        <v>0.88399857324806197</v>
      </c>
      <c r="AG17" s="21">
        <v>0.92952509940068795</v>
      </c>
      <c r="AH17" s="21">
        <v>0.943610907309824</v>
      </c>
      <c r="AI17" s="21">
        <v>0.92791596986981795</v>
      </c>
      <c r="AJ17" s="21"/>
      <c r="AK17" s="21">
        <v>0.84568429562882697</v>
      </c>
      <c r="AL17" s="21">
        <v>0.96779255716273205</v>
      </c>
      <c r="AM17" s="21">
        <v>0.95648503053854905</v>
      </c>
      <c r="AN17" s="21">
        <v>0.95931181544148203</v>
      </c>
      <c r="AO17" s="21">
        <v>0.99294704858724403</v>
      </c>
      <c r="AP17" s="21">
        <v>0.99069781015636404</v>
      </c>
      <c r="AQ17" s="21">
        <v>0.97268875314625702</v>
      </c>
      <c r="AR17" s="21"/>
      <c r="AS17" s="21">
        <v>0.900537471205622</v>
      </c>
      <c r="AT17" s="21">
        <v>0.95317196690702299</v>
      </c>
      <c r="AU17" s="21"/>
      <c r="AV17" s="21">
        <v>0.74887394548095698</v>
      </c>
      <c r="AW17" s="21">
        <v>0.960391196050836</v>
      </c>
      <c r="AX17" s="21">
        <v>0.96730437888538401</v>
      </c>
      <c r="AY17" s="21"/>
      <c r="AZ17" s="21">
        <v>0.95383026387932002</v>
      </c>
      <c r="BA17" s="21">
        <v>0.93817741706232705</v>
      </c>
      <c r="BB17" s="21"/>
      <c r="BC17" s="21">
        <v>0.95318505283174704</v>
      </c>
      <c r="BD17" s="21">
        <v>0.93007611098375098</v>
      </c>
      <c r="BE17" s="21"/>
      <c r="BF17" s="21">
        <v>0.93893116160050705</v>
      </c>
      <c r="BG17" s="21">
        <v>0.92795135477028601</v>
      </c>
      <c r="BH17" s="21"/>
      <c r="BI17" s="21">
        <v>0.88672156676911396</v>
      </c>
      <c r="BJ17" s="21">
        <v>0.95108996769078802</v>
      </c>
      <c r="BK17" s="21"/>
      <c r="BL17" s="21">
        <v>0.95688498625411</v>
      </c>
      <c r="BM17" s="21">
        <v>0.91114868171096597</v>
      </c>
      <c r="BN17" s="21">
        <v>0.95680121524235995</v>
      </c>
      <c r="BO17" s="21">
        <v>0.970816424670502</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239</v>
      </c>
      <c r="C9" s="17">
        <v>0.60266472594333298</v>
      </c>
      <c r="D9" s="17">
        <v>0.51276242384669901</v>
      </c>
      <c r="E9" s="17">
        <v>0.71759042128333295</v>
      </c>
      <c r="F9" s="17">
        <v>0.53588136466256098</v>
      </c>
      <c r="G9" s="17">
        <v>0.552362890243422</v>
      </c>
      <c r="H9" s="17">
        <v>0.32642098156952798</v>
      </c>
      <c r="I9" s="17">
        <v>0.60398762446156296</v>
      </c>
      <c r="J9" s="17">
        <v>0.78646620828142699</v>
      </c>
      <c r="K9" s="17">
        <v>0.85775092324631996</v>
      </c>
      <c r="L9" s="17">
        <v>0.36530652070302599</v>
      </c>
      <c r="M9" s="17">
        <v>0.66806491710186</v>
      </c>
      <c r="N9" s="17">
        <v>0.785051317515576</v>
      </c>
      <c r="O9" s="17">
        <v>0.48605357240600999</v>
      </c>
      <c r="P9" s="17">
        <v>0.38579303170560603</v>
      </c>
      <c r="Q9" s="17">
        <v>0.39466369878681701</v>
      </c>
      <c r="R9" s="17">
        <v>0.45696508481432802</v>
      </c>
      <c r="S9" s="17">
        <v>0.53403405619478395</v>
      </c>
      <c r="T9" s="17"/>
      <c r="U9" s="17">
        <v>0.60847125976782401</v>
      </c>
      <c r="V9" s="17">
        <v>0.58868284167320395</v>
      </c>
      <c r="W9" s="17">
        <v>0.46951970214270899</v>
      </c>
      <c r="X9" s="17">
        <v>0.61799239342036805</v>
      </c>
      <c r="Y9" s="17"/>
      <c r="Z9" s="17">
        <v>0.619125051489258</v>
      </c>
      <c r="AA9" s="17">
        <v>0.70886525055580996</v>
      </c>
      <c r="AB9" s="17">
        <v>0.46562769990879099</v>
      </c>
      <c r="AC9" s="17">
        <v>0.53122326453986002</v>
      </c>
      <c r="AD9" s="17">
        <v>0.52235113602316696</v>
      </c>
      <c r="AE9" s="17">
        <v>0.70417329007365204</v>
      </c>
      <c r="AF9" s="17">
        <v>0.68619423294042803</v>
      </c>
      <c r="AG9" s="17">
        <v>0.53959020553982695</v>
      </c>
      <c r="AH9" s="17">
        <v>0.72867301244038996</v>
      </c>
      <c r="AI9" s="17">
        <v>0.71454499551540096</v>
      </c>
      <c r="AJ9" s="17"/>
      <c r="AK9" s="17">
        <v>0.50935126508629802</v>
      </c>
      <c r="AL9" s="17">
        <v>0.50966049577297401</v>
      </c>
      <c r="AM9" s="17">
        <v>0.537882839548528</v>
      </c>
      <c r="AN9" s="17">
        <v>0.72563005614533904</v>
      </c>
      <c r="AO9" s="17">
        <v>0.51481781712818597</v>
      </c>
      <c r="AP9" s="17">
        <v>0.56088485782153297</v>
      </c>
      <c r="AQ9" s="17">
        <v>0.74128550816611805</v>
      </c>
      <c r="AR9" s="17"/>
      <c r="AS9" s="17">
        <v>0.70630132830979098</v>
      </c>
      <c r="AT9" s="17">
        <v>0.56406334372080502</v>
      </c>
      <c r="AU9" s="17"/>
      <c r="AV9" s="17">
        <v>0.674110738864243</v>
      </c>
      <c r="AW9" s="17">
        <v>0.76341115221792399</v>
      </c>
      <c r="AX9" s="17">
        <v>0.70606085198828805</v>
      </c>
      <c r="AY9" s="17"/>
      <c r="AZ9" s="17">
        <v>0.84680355467840196</v>
      </c>
      <c r="BA9" s="17">
        <v>0.59105965382031</v>
      </c>
      <c r="BB9" s="17"/>
      <c r="BC9" s="17">
        <v>0.61202993532048799</v>
      </c>
      <c r="BD9" s="17">
        <v>0.59689285413285198</v>
      </c>
      <c r="BE9" s="17"/>
      <c r="BF9" s="17">
        <v>0.60260382338406704</v>
      </c>
      <c r="BG9" s="17">
        <v>0.61799239342036805</v>
      </c>
      <c r="BH9" s="17"/>
      <c r="BI9" s="17">
        <v>0.723047517361734</v>
      </c>
      <c r="BJ9" s="17">
        <v>0.57450580636785298</v>
      </c>
      <c r="BK9" s="17"/>
      <c r="BL9" s="17">
        <v>0.58539756394744002</v>
      </c>
      <c r="BM9" s="17">
        <v>0.59608923070891495</v>
      </c>
      <c r="BN9" s="17">
        <v>0.63980838536152795</v>
      </c>
      <c r="BO9" s="17">
        <v>0.93723402089595098</v>
      </c>
    </row>
    <row r="10" spans="2:67" x14ac:dyDescent="0.35">
      <c r="B10" s="18" t="s">
        <v>240</v>
      </c>
      <c r="C10" s="17">
        <v>0.244748869227744</v>
      </c>
      <c r="D10" s="17">
        <v>0.30979359512139598</v>
      </c>
      <c r="E10" s="17">
        <v>0.13928122396053799</v>
      </c>
      <c r="F10" s="17">
        <v>0.227735774174565</v>
      </c>
      <c r="G10" s="17">
        <v>0.30060390824994099</v>
      </c>
      <c r="H10" s="17">
        <v>0.35447142810689902</v>
      </c>
      <c r="I10" s="17">
        <v>0.31221998992119199</v>
      </c>
      <c r="J10" s="17">
        <v>3.6865995242920099E-2</v>
      </c>
      <c r="K10" s="17">
        <v>1.370791972976E-2</v>
      </c>
      <c r="L10" s="17">
        <v>0.58332192075665501</v>
      </c>
      <c r="M10" s="17">
        <v>0.17379214738623</v>
      </c>
      <c r="N10" s="17">
        <v>0.16980983618179499</v>
      </c>
      <c r="O10" s="17">
        <v>1.6435710138281601E-2</v>
      </c>
      <c r="P10" s="17">
        <v>0.39088581130112499</v>
      </c>
      <c r="Q10" s="17">
        <v>0.60533630121318305</v>
      </c>
      <c r="R10" s="17">
        <v>0.37053896550994903</v>
      </c>
      <c r="S10" s="17">
        <v>0.27627830083391303</v>
      </c>
      <c r="T10" s="17"/>
      <c r="U10" s="17">
        <v>0.24584579214346999</v>
      </c>
      <c r="V10" s="17">
        <v>0.232405305229238</v>
      </c>
      <c r="W10" s="17">
        <v>0.28134268079959801</v>
      </c>
      <c r="X10" s="17">
        <v>0.25743305884641099</v>
      </c>
      <c r="Y10" s="17"/>
      <c r="Z10" s="17">
        <v>0.21566562074297199</v>
      </c>
      <c r="AA10" s="17">
        <v>0.20962136954913199</v>
      </c>
      <c r="AB10" s="17">
        <v>0.30574690687505401</v>
      </c>
      <c r="AC10" s="17">
        <v>0.32116203891589701</v>
      </c>
      <c r="AD10" s="17">
        <v>0.36459793510523097</v>
      </c>
      <c r="AE10" s="17">
        <v>8.1479499792049506E-2</v>
      </c>
      <c r="AF10" s="17">
        <v>0.246338565864125</v>
      </c>
      <c r="AG10" s="17">
        <v>0.35156711469677399</v>
      </c>
      <c r="AH10" s="17">
        <v>0.18996481703505599</v>
      </c>
      <c r="AI10" s="17">
        <v>0.13249202499593701</v>
      </c>
      <c r="AJ10" s="17"/>
      <c r="AK10" s="17">
        <v>0.298769570002551</v>
      </c>
      <c r="AL10" s="17">
        <v>0.36369535176116202</v>
      </c>
      <c r="AM10" s="17">
        <v>0.40933804944094598</v>
      </c>
      <c r="AN10" s="17">
        <v>0.125212684250429</v>
      </c>
      <c r="AO10" s="17">
        <v>0.36099887739773601</v>
      </c>
      <c r="AP10" s="17">
        <v>0.31728505786491301</v>
      </c>
      <c r="AQ10" s="17">
        <v>0.16508620950778199</v>
      </c>
      <c r="AR10" s="17"/>
      <c r="AS10" s="17">
        <v>0.201036303505993</v>
      </c>
      <c r="AT10" s="17">
        <v>0.261030428240902</v>
      </c>
      <c r="AU10" s="17"/>
      <c r="AV10" s="17">
        <v>0.12755146764090999</v>
      </c>
      <c r="AW10" s="17">
        <v>0.22703794809380001</v>
      </c>
      <c r="AX10" s="17">
        <v>0.22481882252257099</v>
      </c>
      <c r="AY10" s="17"/>
      <c r="AZ10" s="17">
        <v>0.117967211727143</v>
      </c>
      <c r="BA10" s="17">
        <v>0.25077540047143798</v>
      </c>
      <c r="BB10" s="17"/>
      <c r="BC10" s="17">
        <v>0.231237938837111</v>
      </c>
      <c r="BD10" s="17">
        <v>0.25307579018749199</v>
      </c>
      <c r="BE10" s="17"/>
      <c r="BF10" s="17">
        <v>0.244698470195331</v>
      </c>
      <c r="BG10" s="17">
        <v>0.25743305884641099</v>
      </c>
      <c r="BH10" s="17"/>
      <c r="BI10" s="17">
        <v>0.23908565593078401</v>
      </c>
      <c r="BJ10" s="17">
        <v>0.24607355995711599</v>
      </c>
      <c r="BK10" s="17"/>
      <c r="BL10" s="17">
        <v>0.18926367673484201</v>
      </c>
      <c r="BM10" s="17">
        <v>0.32038049442676397</v>
      </c>
      <c r="BN10" s="17">
        <v>0.25782272102644799</v>
      </c>
      <c r="BO10" s="17">
        <v>3.2572657309120998E-2</v>
      </c>
    </row>
    <row r="11" spans="2:67" ht="29" x14ac:dyDescent="0.35">
      <c r="B11" s="18" t="s">
        <v>241</v>
      </c>
      <c r="C11" s="17">
        <v>8.6717253638855504E-2</v>
      </c>
      <c r="D11" s="17">
        <v>0.14920062024788</v>
      </c>
      <c r="E11" s="17">
        <v>0.116573783909308</v>
      </c>
      <c r="F11" s="17">
        <v>0.17644536471049199</v>
      </c>
      <c r="G11" s="17">
        <v>0</v>
      </c>
      <c r="H11" s="17">
        <v>0</v>
      </c>
      <c r="I11" s="17">
        <v>8.31712410822322E-2</v>
      </c>
      <c r="J11" s="17">
        <v>0.134729887929916</v>
      </c>
      <c r="K11" s="17">
        <v>1.2823906992311999E-2</v>
      </c>
      <c r="L11" s="17">
        <v>2.8099779181962499E-3</v>
      </c>
      <c r="M11" s="17">
        <v>2.9881933311203999E-2</v>
      </c>
      <c r="N11" s="17">
        <v>1.6260148951258001E-2</v>
      </c>
      <c r="O11" s="17">
        <v>0.49751071745570802</v>
      </c>
      <c r="P11" s="17">
        <v>3.5072840405309599E-3</v>
      </c>
      <c r="Q11" s="17">
        <v>0</v>
      </c>
      <c r="R11" s="17">
        <v>0.172317805209205</v>
      </c>
      <c r="S11" s="17">
        <v>0.189687642971302</v>
      </c>
      <c r="T11" s="17"/>
      <c r="U11" s="17">
        <v>8.6354031688407495E-2</v>
      </c>
      <c r="V11" s="17">
        <v>7.4838412992796699E-2</v>
      </c>
      <c r="W11" s="17">
        <v>0.175695315664537</v>
      </c>
      <c r="X11" s="17">
        <v>0.1014618934802</v>
      </c>
      <c r="Y11" s="17"/>
      <c r="Z11" s="17">
        <v>0.110769894760697</v>
      </c>
      <c r="AA11" s="17">
        <v>5.8847317223031902E-2</v>
      </c>
      <c r="AB11" s="17">
        <v>9.7612739466326204E-2</v>
      </c>
      <c r="AC11" s="17">
        <v>3.5845208351707701E-2</v>
      </c>
      <c r="AD11" s="17">
        <v>4.3994247507715599E-2</v>
      </c>
      <c r="AE11" s="17">
        <v>0.13097842668103499</v>
      </c>
      <c r="AF11" s="17">
        <v>1.07511312043222E-2</v>
      </c>
      <c r="AG11" s="17">
        <v>8.4716897058628296E-2</v>
      </c>
      <c r="AH11" s="17">
        <v>7.7577731419142801E-2</v>
      </c>
      <c r="AI11" s="17">
        <v>9.2610017148864604E-2</v>
      </c>
      <c r="AJ11" s="17"/>
      <c r="AK11" s="17">
        <v>9.5150188251933498E-2</v>
      </c>
      <c r="AL11" s="17">
        <v>0.1035337982685</v>
      </c>
      <c r="AM11" s="17">
        <v>3.5505240228861798E-2</v>
      </c>
      <c r="AN11" s="17">
        <v>9.2012266914877405E-2</v>
      </c>
      <c r="AO11" s="17">
        <v>6.2053706359300902E-2</v>
      </c>
      <c r="AP11" s="17">
        <v>3.5361183579690397E-2</v>
      </c>
      <c r="AQ11" s="17">
        <v>4.6215454849591997E-2</v>
      </c>
      <c r="AR11" s="17"/>
      <c r="AS11" s="17">
        <v>5.3256489920144597E-2</v>
      </c>
      <c r="AT11" s="17">
        <v>9.9180338111621705E-2</v>
      </c>
      <c r="AU11" s="17"/>
      <c r="AV11" s="17">
        <v>8.4097104013615601E-2</v>
      </c>
      <c r="AW11" s="17">
        <v>9.4553734143868005E-3</v>
      </c>
      <c r="AX11" s="17">
        <v>6.4035532495216499E-2</v>
      </c>
      <c r="AY11" s="17"/>
      <c r="AZ11" s="17">
        <v>1.25261327122253E-2</v>
      </c>
      <c r="BA11" s="17">
        <v>9.0243908180873203E-2</v>
      </c>
      <c r="BB11" s="17"/>
      <c r="BC11" s="17">
        <v>0.107594288836778</v>
      </c>
      <c r="BD11" s="17">
        <v>7.3850528924805703E-2</v>
      </c>
      <c r="BE11" s="17"/>
      <c r="BF11" s="17">
        <v>8.6658667666584296E-2</v>
      </c>
      <c r="BG11" s="17">
        <v>0.1014618934802</v>
      </c>
      <c r="BH11" s="17"/>
      <c r="BI11" s="17">
        <v>1.7777786374027101E-2</v>
      </c>
      <c r="BJ11" s="17">
        <v>0.102842987985218</v>
      </c>
      <c r="BK11" s="17"/>
      <c r="BL11" s="17">
        <v>0.111496070886138</v>
      </c>
      <c r="BM11" s="17">
        <v>4.8633050536876103E-2</v>
      </c>
      <c r="BN11" s="17">
        <v>9.7876690498912594E-2</v>
      </c>
      <c r="BO11" s="17">
        <v>2.9841976679168301E-2</v>
      </c>
    </row>
    <row r="12" spans="2:67" x14ac:dyDescent="0.35">
      <c r="B12" s="18" t="s">
        <v>242</v>
      </c>
      <c r="C12" s="17">
        <v>2.4710033821165898E-2</v>
      </c>
      <c r="D12" s="17">
        <v>6.1090517806409199E-3</v>
      </c>
      <c r="E12" s="17">
        <v>1.51038992552036E-3</v>
      </c>
      <c r="F12" s="17">
        <v>5.9937496452381799E-2</v>
      </c>
      <c r="G12" s="17">
        <v>0.116412629528658</v>
      </c>
      <c r="H12" s="17">
        <v>0.319107590323573</v>
      </c>
      <c r="I12" s="17">
        <v>6.2114453501250599E-4</v>
      </c>
      <c r="J12" s="17">
        <v>4.1937908545736903E-2</v>
      </c>
      <c r="K12" s="17">
        <v>0.115717250031608</v>
      </c>
      <c r="L12" s="17">
        <v>2.2078162675897399E-2</v>
      </c>
      <c r="M12" s="17">
        <v>3.3206454964816501E-2</v>
      </c>
      <c r="N12" s="17">
        <v>1.4439348675685301E-2</v>
      </c>
      <c r="O12" s="17">
        <v>0</v>
      </c>
      <c r="P12" s="17">
        <v>0</v>
      </c>
      <c r="Q12" s="17">
        <v>0</v>
      </c>
      <c r="R12" s="17">
        <v>1.78144466517421E-4</v>
      </c>
      <c r="S12" s="17">
        <v>0</v>
      </c>
      <c r="T12" s="17"/>
      <c r="U12" s="17">
        <v>1.9270872292558201E-2</v>
      </c>
      <c r="V12" s="17">
        <v>5.4012032735210901E-2</v>
      </c>
      <c r="W12" s="17">
        <v>4.2211806631295097E-2</v>
      </c>
      <c r="X12" s="17">
        <v>1.6494686936106898E-2</v>
      </c>
      <c r="Y12" s="17"/>
      <c r="Z12" s="17">
        <v>1.50329824687382E-2</v>
      </c>
      <c r="AA12" s="17">
        <v>0</v>
      </c>
      <c r="AB12" s="17">
        <v>3.2818950543863697E-2</v>
      </c>
      <c r="AC12" s="17">
        <v>0.111769488192535</v>
      </c>
      <c r="AD12" s="17">
        <v>4.7040858544670203E-2</v>
      </c>
      <c r="AE12" s="17">
        <v>3.7823922940659598E-3</v>
      </c>
      <c r="AF12" s="17">
        <v>1.3785330079144901E-2</v>
      </c>
      <c r="AG12" s="17">
        <v>2.41257827047704E-2</v>
      </c>
      <c r="AH12" s="17">
        <v>2.2716263635218299E-3</v>
      </c>
      <c r="AI12" s="17">
        <v>5.2023670953094403E-3</v>
      </c>
      <c r="AJ12" s="17"/>
      <c r="AK12" s="17">
        <v>3.4775453082523798E-2</v>
      </c>
      <c r="AL12" s="17">
        <v>7.4527002608107797E-3</v>
      </c>
      <c r="AM12" s="17">
        <v>2.5347923557682401E-3</v>
      </c>
      <c r="AN12" s="17">
        <v>1.15115860478532E-2</v>
      </c>
      <c r="AO12" s="17">
        <v>3.8837841779103002E-2</v>
      </c>
      <c r="AP12" s="17">
        <v>6.8158471813672503E-2</v>
      </c>
      <c r="AQ12" s="17">
        <v>1.0075528993590301E-2</v>
      </c>
      <c r="AR12" s="17"/>
      <c r="AS12" s="17">
        <v>1.45582798276883E-2</v>
      </c>
      <c r="AT12" s="17">
        <v>2.8491243617543099E-2</v>
      </c>
      <c r="AU12" s="17"/>
      <c r="AV12" s="17">
        <v>3.56418327855548E-2</v>
      </c>
      <c r="AW12" s="17">
        <v>9.5526273889566497E-5</v>
      </c>
      <c r="AX12" s="17">
        <v>2.1236629186711501E-3</v>
      </c>
      <c r="AY12" s="17"/>
      <c r="AZ12" s="17">
        <v>2.3597452086531398E-3</v>
      </c>
      <c r="BA12" s="17">
        <v>2.5772448647445101E-2</v>
      </c>
      <c r="BB12" s="17"/>
      <c r="BC12" s="17">
        <v>1.8584226573262402E-2</v>
      </c>
      <c r="BD12" s="17">
        <v>2.8485429837069001E-2</v>
      </c>
      <c r="BE12" s="17"/>
      <c r="BF12" s="17">
        <v>2.47426764689338E-2</v>
      </c>
      <c r="BG12" s="17">
        <v>1.6494686936106898E-2</v>
      </c>
      <c r="BH12" s="17"/>
      <c r="BI12" s="17">
        <v>1.43187552569794E-2</v>
      </c>
      <c r="BJ12" s="17">
        <v>2.7140673399528501E-2</v>
      </c>
      <c r="BK12" s="17"/>
      <c r="BL12" s="17">
        <v>4.3743603136983798E-2</v>
      </c>
      <c r="BM12" s="17">
        <v>1.1421822375927201E-2</v>
      </c>
      <c r="BN12" s="17">
        <v>3.0012330849516801E-3</v>
      </c>
      <c r="BO12" s="17">
        <v>3.5134511575955697E-4</v>
      </c>
    </row>
    <row r="13" spans="2:67" x14ac:dyDescent="0.35">
      <c r="B13" s="18" t="s">
        <v>243</v>
      </c>
      <c r="C13" s="17">
        <v>2.35868805380989E-2</v>
      </c>
      <c r="D13" s="17">
        <v>2.2134309003383201E-2</v>
      </c>
      <c r="E13" s="17">
        <v>2.50441809213005E-2</v>
      </c>
      <c r="F13" s="17">
        <v>0</v>
      </c>
      <c r="G13" s="17">
        <v>0</v>
      </c>
      <c r="H13" s="17">
        <v>0</v>
      </c>
      <c r="I13" s="17">
        <v>0</v>
      </c>
      <c r="J13" s="17">
        <v>0</v>
      </c>
      <c r="K13" s="17">
        <v>0</v>
      </c>
      <c r="L13" s="17">
        <v>2.2026276351640199E-3</v>
      </c>
      <c r="M13" s="17">
        <v>2.9622914659323599E-2</v>
      </c>
      <c r="N13" s="17">
        <v>1.4439348675685301E-2</v>
      </c>
      <c r="O13" s="17">
        <v>0</v>
      </c>
      <c r="P13" s="17">
        <v>0.19358909256724799</v>
      </c>
      <c r="Q13" s="17">
        <v>0</v>
      </c>
      <c r="R13" s="17">
        <v>0</v>
      </c>
      <c r="S13" s="17">
        <v>0</v>
      </c>
      <c r="T13" s="17"/>
      <c r="U13" s="17">
        <v>2.3890392633034999E-2</v>
      </c>
      <c r="V13" s="17">
        <v>2.37852987965705E-2</v>
      </c>
      <c r="W13" s="17">
        <v>1.4413542325035099E-2</v>
      </c>
      <c r="X13" s="17">
        <v>3.1015141259748301E-3</v>
      </c>
      <c r="Y13" s="17"/>
      <c r="Z13" s="17">
        <v>3.9406450538334303E-2</v>
      </c>
      <c r="AA13" s="17">
        <v>2.26660626720263E-2</v>
      </c>
      <c r="AB13" s="17">
        <v>0</v>
      </c>
      <c r="AC13" s="17">
        <v>0</v>
      </c>
      <c r="AD13" s="17">
        <v>2.2015822819216699E-2</v>
      </c>
      <c r="AE13" s="17">
        <v>0</v>
      </c>
      <c r="AF13" s="17">
        <v>4.29307399119793E-2</v>
      </c>
      <c r="AG13" s="17">
        <v>0</v>
      </c>
      <c r="AH13" s="17">
        <v>1.51281274188933E-3</v>
      </c>
      <c r="AI13" s="17">
        <v>0</v>
      </c>
      <c r="AJ13" s="17"/>
      <c r="AK13" s="17">
        <v>6.1953523576693897E-2</v>
      </c>
      <c r="AL13" s="17">
        <v>1.3910468905991701E-2</v>
      </c>
      <c r="AM13" s="17">
        <v>0</v>
      </c>
      <c r="AN13" s="17">
        <v>1.37709884754684E-2</v>
      </c>
      <c r="AO13" s="17">
        <v>2.3936212670447798E-3</v>
      </c>
      <c r="AP13" s="17">
        <v>1.7394644273900401E-3</v>
      </c>
      <c r="AQ13" s="17">
        <v>3.7337298482918002E-2</v>
      </c>
      <c r="AR13" s="17"/>
      <c r="AS13" s="17">
        <v>2.4173253736755201E-2</v>
      </c>
      <c r="AT13" s="17">
        <v>2.3368474922230299E-2</v>
      </c>
      <c r="AU13" s="17"/>
      <c r="AV13" s="17">
        <v>7.8598856695676497E-2</v>
      </c>
      <c r="AW13" s="17">
        <v>0</v>
      </c>
      <c r="AX13" s="17">
        <v>1.2336857554657401E-3</v>
      </c>
      <c r="AY13" s="17"/>
      <c r="AZ13" s="17">
        <v>2.0343355673576799E-2</v>
      </c>
      <c r="BA13" s="17">
        <v>2.3741060601059901E-2</v>
      </c>
      <c r="BB13" s="17"/>
      <c r="BC13" s="17">
        <v>1.9032700601003E-2</v>
      </c>
      <c r="BD13" s="17">
        <v>2.6393666989974699E-2</v>
      </c>
      <c r="BE13" s="17"/>
      <c r="BF13" s="17">
        <v>2.3668276565502699E-2</v>
      </c>
      <c r="BG13" s="17">
        <v>3.1015141259748301E-3</v>
      </c>
      <c r="BH13" s="17"/>
      <c r="BI13" s="17">
        <v>5.77028507647496E-3</v>
      </c>
      <c r="BJ13" s="17">
        <v>2.7754387145991401E-2</v>
      </c>
      <c r="BK13" s="17"/>
      <c r="BL13" s="17">
        <v>3.5465348366338099E-2</v>
      </c>
      <c r="BM13" s="17">
        <v>1.9220104446731601E-2</v>
      </c>
      <c r="BN13" s="17">
        <v>9.3716698394278399E-5</v>
      </c>
      <c r="BO13" s="17">
        <v>0</v>
      </c>
    </row>
    <row r="14" spans="2:67" x14ac:dyDescent="0.35">
      <c r="B14" s="18" t="s">
        <v>83</v>
      </c>
      <c r="C14" s="17">
        <v>1.75722368308029E-2</v>
      </c>
      <c r="D14" s="17">
        <v>0</v>
      </c>
      <c r="E14" s="17">
        <v>0</v>
      </c>
      <c r="F14" s="17">
        <v>0</v>
      </c>
      <c r="G14" s="17">
        <v>3.0620571977978302E-2</v>
      </c>
      <c r="H14" s="17">
        <v>0</v>
      </c>
      <c r="I14" s="17">
        <v>0</v>
      </c>
      <c r="J14" s="17">
        <v>0</v>
      </c>
      <c r="K14" s="17">
        <v>0</v>
      </c>
      <c r="L14" s="17">
        <v>2.4280790311061399E-2</v>
      </c>
      <c r="M14" s="17">
        <v>6.5431632576565604E-2</v>
      </c>
      <c r="N14" s="17">
        <v>0</v>
      </c>
      <c r="O14" s="17">
        <v>0</v>
      </c>
      <c r="P14" s="17">
        <v>2.62247803854905E-2</v>
      </c>
      <c r="Q14" s="17">
        <v>0</v>
      </c>
      <c r="R14" s="17">
        <v>0</v>
      </c>
      <c r="S14" s="17">
        <v>0</v>
      </c>
      <c r="T14" s="17"/>
      <c r="U14" s="17">
        <v>1.6167651474705801E-2</v>
      </c>
      <c r="V14" s="17">
        <v>2.6276108572979701E-2</v>
      </c>
      <c r="W14" s="17">
        <v>1.68169524368268E-2</v>
      </c>
      <c r="X14" s="17">
        <v>3.5164531909393001E-3</v>
      </c>
      <c r="Y14" s="17"/>
      <c r="Z14" s="17">
        <v>0</v>
      </c>
      <c r="AA14" s="17">
        <v>0</v>
      </c>
      <c r="AB14" s="17">
        <v>9.8193703205965002E-2</v>
      </c>
      <c r="AC14" s="17">
        <v>0</v>
      </c>
      <c r="AD14" s="17">
        <v>0</v>
      </c>
      <c r="AE14" s="17">
        <v>7.9586391159196801E-2</v>
      </c>
      <c r="AF14" s="17">
        <v>0</v>
      </c>
      <c r="AG14" s="17">
        <v>0</v>
      </c>
      <c r="AH14" s="17">
        <v>0</v>
      </c>
      <c r="AI14" s="17">
        <v>5.51505952444876E-2</v>
      </c>
      <c r="AJ14" s="17"/>
      <c r="AK14" s="17">
        <v>0</v>
      </c>
      <c r="AL14" s="17">
        <v>1.7471850305620499E-3</v>
      </c>
      <c r="AM14" s="17">
        <v>1.47390784258963E-2</v>
      </c>
      <c r="AN14" s="17">
        <v>3.1862418166033302E-2</v>
      </c>
      <c r="AO14" s="17">
        <v>2.0898136068629301E-2</v>
      </c>
      <c r="AP14" s="17">
        <v>1.6570964492801599E-2</v>
      </c>
      <c r="AQ14" s="17">
        <v>0</v>
      </c>
      <c r="AR14" s="17"/>
      <c r="AS14" s="17">
        <v>6.74344699627609E-4</v>
      </c>
      <c r="AT14" s="17">
        <v>2.3866171386898099E-2</v>
      </c>
      <c r="AU14" s="17"/>
      <c r="AV14" s="17">
        <v>0</v>
      </c>
      <c r="AW14" s="17">
        <v>0</v>
      </c>
      <c r="AX14" s="17">
        <v>1.72744431978698E-3</v>
      </c>
      <c r="AY14" s="17"/>
      <c r="AZ14" s="17">
        <v>0</v>
      </c>
      <c r="BA14" s="17">
        <v>1.8407528278873202E-2</v>
      </c>
      <c r="BB14" s="17"/>
      <c r="BC14" s="17">
        <v>1.15209098313578E-2</v>
      </c>
      <c r="BD14" s="17">
        <v>2.1301729927806701E-2</v>
      </c>
      <c r="BE14" s="17"/>
      <c r="BF14" s="17">
        <v>1.7628085719581101E-2</v>
      </c>
      <c r="BG14" s="17">
        <v>3.5164531909393001E-3</v>
      </c>
      <c r="BH14" s="17"/>
      <c r="BI14" s="17">
        <v>0</v>
      </c>
      <c r="BJ14" s="17">
        <v>2.1682585144293099E-2</v>
      </c>
      <c r="BK14" s="17"/>
      <c r="BL14" s="17">
        <v>3.4633736928258198E-2</v>
      </c>
      <c r="BM14" s="17">
        <v>4.2552975047870098E-3</v>
      </c>
      <c r="BN14" s="17">
        <v>1.39725332976542E-3</v>
      </c>
      <c r="BO14" s="17">
        <v>0</v>
      </c>
    </row>
    <row r="15" spans="2:67" x14ac:dyDescent="0.35">
      <c r="B15" s="18" t="s">
        <v>244</v>
      </c>
      <c r="C15" s="20">
        <v>0.84741359517107695</v>
      </c>
      <c r="D15" s="20">
        <v>0.82255601896809505</v>
      </c>
      <c r="E15" s="20">
        <v>0.85687164524387105</v>
      </c>
      <c r="F15" s="20">
        <v>0.76361713883712601</v>
      </c>
      <c r="G15" s="20">
        <v>0.85296679849336399</v>
      </c>
      <c r="H15" s="20">
        <v>0.68089240967642695</v>
      </c>
      <c r="I15" s="20">
        <v>0.916207614382755</v>
      </c>
      <c r="J15" s="20">
        <v>0.82333220352434699</v>
      </c>
      <c r="K15" s="20">
        <v>0.87145884297608001</v>
      </c>
      <c r="L15" s="20">
        <v>0.94862844145968095</v>
      </c>
      <c r="M15" s="20">
        <v>0.84185706448808995</v>
      </c>
      <c r="N15" s="20">
        <v>0.95486115369737101</v>
      </c>
      <c r="O15" s="20">
        <v>0.50248928254429204</v>
      </c>
      <c r="P15" s="20">
        <v>0.77667884300673096</v>
      </c>
      <c r="Q15" s="20">
        <v>1</v>
      </c>
      <c r="R15" s="20">
        <v>0.82750405032427699</v>
      </c>
      <c r="S15" s="20">
        <v>0.81031235702869797</v>
      </c>
      <c r="T15" s="20"/>
      <c r="U15" s="20">
        <v>0.85431705191129304</v>
      </c>
      <c r="V15" s="20">
        <v>0.82108814690244203</v>
      </c>
      <c r="W15" s="20">
        <v>0.75086238294230601</v>
      </c>
      <c r="X15" s="20">
        <v>0.87542545226677904</v>
      </c>
      <c r="Y15" s="20"/>
      <c r="Z15" s="20">
        <v>0.83479067223223002</v>
      </c>
      <c r="AA15" s="20">
        <v>0.91848662010494198</v>
      </c>
      <c r="AB15" s="20">
        <v>0.77137460678384495</v>
      </c>
      <c r="AC15" s="20">
        <v>0.85238530345575703</v>
      </c>
      <c r="AD15" s="20">
        <v>0.88694907112839705</v>
      </c>
      <c r="AE15" s="20">
        <v>0.78565278986570197</v>
      </c>
      <c r="AF15" s="20">
        <v>0.93253279880455398</v>
      </c>
      <c r="AG15" s="20">
        <v>0.89115732023660099</v>
      </c>
      <c r="AH15" s="20">
        <v>0.91863782947544603</v>
      </c>
      <c r="AI15" s="20">
        <v>0.847037020511338</v>
      </c>
      <c r="AJ15" s="20"/>
      <c r="AK15" s="20">
        <v>0.80812083508884902</v>
      </c>
      <c r="AL15" s="20">
        <v>0.87335584753413598</v>
      </c>
      <c r="AM15" s="20">
        <v>0.94722088898947399</v>
      </c>
      <c r="AN15" s="20">
        <v>0.85084274039576802</v>
      </c>
      <c r="AO15" s="20">
        <v>0.87581669452592203</v>
      </c>
      <c r="AP15" s="20">
        <v>0.87816991568644598</v>
      </c>
      <c r="AQ15" s="20">
        <v>0.90637171767390001</v>
      </c>
      <c r="AR15" s="20"/>
      <c r="AS15" s="20">
        <v>0.90733763181578397</v>
      </c>
      <c r="AT15" s="20">
        <v>0.82509377196170697</v>
      </c>
      <c r="AU15" s="20"/>
      <c r="AV15" s="20">
        <v>0.80166220650515296</v>
      </c>
      <c r="AW15" s="20">
        <v>0.99044910031172395</v>
      </c>
      <c r="AX15" s="20">
        <v>0.93087967451085996</v>
      </c>
      <c r="AY15" s="20"/>
      <c r="AZ15" s="20">
        <v>0.96477076640554504</v>
      </c>
      <c r="BA15" s="20">
        <v>0.84183505429174899</v>
      </c>
      <c r="BB15" s="20"/>
      <c r="BC15" s="20">
        <v>0.84326787415759896</v>
      </c>
      <c r="BD15" s="20">
        <v>0.84996864432034402</v>
      </c>
      <c r="BE15" s="20"/>
      <c r="BF15" s="20">
        <v>0.84730229357939801</v>
      </c>
      <c r="BG15" s="20">
        <v>0.87542545226677904</v>
      </c>
      <c r="BH15" s="20"/>
      <c r="BI15" s="20">
        <v>0.96213317329251802</v>
      </c>
      <c r="BJ15" s="20">
        <v>0.82057936632496897</v>
      </c>
      <c r="BK15" s="20"/>
      <c r="BL15" s="20">
        <v>0.77466124068228204</v>
      </c>
      <c r="BM15" s="20">
        <v>0.91646972513567804</v>
      </c>
      <c r="BN15" s="20">
        <v>0.89763110638797605</v>
      </c>
      <c r="BO15" s="20">
        <v>0.96980667820507205</v>
      </c>
    </row>
    <row r="16" spans="2:67" x14ac:dyDescent="0.35">
      <c r="B16" s="18" t="s">
        <v>245</v>
      </c>
      <c r="C16" s="20">
        <v>4.8296914359264802E-2</v>
      </c>
      <c r="D16" s="20">
        <v>2.8243360784024101E-2</v>
      </c>
      <c r="E16" s="20">
        <v>2.6554570846820901E-2</v>
      </c>
      <c r="F16" s="20">
        <v>5.9937496452381799E-2</v>
      </c>
      <c r="G16" s="20">
        <v>0.116412629528658</v>
      </c>
      <c r="H16" s="20">
        <v>0.319107590323573</v>
      </c>
      <c r="I16" s="20">
        <v>6.2114453501250599E-4</v>
      </c>
      <c r="J16" s="20">
        <v>4.1937908545736903E-2</v>
      </c>
      <c r="K16" s="20">
        <v>0.115717250031608</v>
      </c>
      <c r="L16" s="20">
        <v>2.4280790311061399E-2</v>
      </c>
      <c r="M16" s="20">
        <v>6.2829369624140097E-2</v>
      </c>
      <c r="N16" s="20">
        <v>2.8878697351370601E-2</v>
      </c>
      <c r="O16" s="20">
        <v>0</v>
      </c>
      <c r="P16" s="20">
        <v>0.19358909256724799</v>
      </c>
      <c r="Q16" s="20">
        <v>0</v>
      </c>
      <c r="R16" s="20">
        <v>1.78144466517421E-4</v>
      </c>
      <c r="S16" s="20">
        <v>0</v>
      </c>
      <c r="T16" s="20"/>
      <c r="U16" s="20">
        <v>4.3161264925593197E-2</v>
      </c>
      <c r="V16" s="20">
        <v>7.7797331531781394E-2</v>
      </c>
      <c r="W16" s="20">
        <v>5.6625348956330201E-2</v>
      </c>
      <c r="X16" s="20">
        <v>1.9596201062081701E-2</v>
      </c>
      <c r="Y16" s="20"/>
      <c r="Z16" s="20">
        <v>5.4439433007072498E-2</v>
      </c>
      <c r="AA16" s="20">
        <v>2.26660626720263E-2</v>
      </c>
      <c r="AB16" s="20">
        <v>3.2818950543863697E-2</v>
      </c>
      <c r="AC16" s="20">
        <v>0.111769488192535</v>
      </c>
      <c r="AD16" s="20">
        <v>6.9056681363886901E-2</v>
      </c>
      <c r="AE16" s="20">
        <v>3.7823922940659598E-3</v>
      </c>
      <c r="AF16" s="20">
        <v>5.6716069991124198E-2</v>
      </c>
      <c r="AG16" s="20">
        <v>2.41257827047704E-2</v>
      </c>
      <c r="AH16" s="20">
        <v>3.78443910541115E-3</v>
      </c>
      <c r="AI16" s="20">
        <v>5.2023670953094403E-3</v>
      </c>
      <c r="AJ16" s="20"/>
      <c r="AK16" s="20">
        <v>9.6728976659217702E-2</v>
      </c>
      <c r="AL16" s="20">
        <v>2.13631691668025E-2</v>
      </c>
      <c r="AM16" s="20">
        <v>2.5347923557682401E-3</v>
      </c>
      <c r="AN16" s="20">
        <v>2.5282574523321701E-2</v>
      </c>
      <c r="AO16" s="20">
        <v>4.1231463046147797E-2</v>
      </c>
      <c r="AP16" s="20">
        <v>6.9897936241062497E-2</v>
      </c>
      <c r="AQ16" s="20">
        <v>4.74128274765084E-2</v>
      </c>
      <c r="AR16" s="20"/>
      <c r="AS16" s="20">
        <v>3.8731533564443497E-2</v>
      </c>
      <c r="AT16" s="20">
        <v>5.1859718539773399E-2</v>
      </c>
      <c r="AU16" s="20"/>
      <c r="AV16" s="20">
        <v>0.11424068948123101</v>
      </c>
      <c r="AW16" s="20">
        <v>9.5526273889566497E-5</v>
      </c>
      <c r="AX16" s="20">
        <v>3.35734867413689E-3</v>
      </c>
      <c r="AY16" s="20"/>
      <c r="AZ16" s="20">
        <v>2.2703100882230001E-2</v>
      </c>
      <c r="BA16" s="20">
        <v>4.9513509248504999E-2</v>
      </c>
      <c r="BB16" s="20"/>
      <c r="BC16" s="20">
        <v>3.7616927174265402E-2</v>
      </c>
      <c r="BD16" s="20">
        <v>5.48790968270437E-2</v>
      </c>
      <c r="BE16" s="20"/>
      <c r="BF16" s="20">
        <v>4.8410953034436502E-2</v>
      </c>
      <c r="BG16" s="20">
        <v>1.9596201062081701E-2</v>
      </c>
      <c r="BH16" s="20"/>
      <c r="BI16" s="20">
        <v>2.0089040333454398E-2</v>
      </c>
      <c r="BJ16" s="20">
        <v>5.4895060545519798E-2</v>
      </c>
      <c r="BK16" s="20"/>
      <c r="BL16" s="20">
        <v>7.9208951503321898E-2</v>
      </c>
      <c r="BM16" s="20">
        <v>3.0641926822658799E-2</v>
      </c>
      <c r="BN16" s="20">
        <v>3.0949497833459602E-3</v>
      </c>
      <c r="BO16" s="20">
        <v>3.5134511575955697E-4</v>
      </c>
    </row>
    <row r="17" spans="2:67" x14ac:dyDescent="0.35">
      <c r="B17" s="18" t="s">
        <v>187</v>
      </c>
      <c r="C17" s="21">
        <v>0.79911668081181197</v>
      </c>
      <c r="D17" s="21">
        <v>0.79431265818407104</v>
      </c>
      <c r="E17" s="21">
        <v>0.83031707439705005</v>
      </c>
      <c r="F17" s="21">
        <v>0.70367964238474401</v>
      </c>
      <c r="G17" s="21">
        <v>0.73655416896470505</v>
      </c>
      <c r="H17" s="21">
        <v>0.361784819352854</v>
      </c>
      <c r="I17" s="21">
        <v>0.91558646984774295</v>
      </c>
      <c r="J17" s="21">
        <v>0.78139429497861002</v>
      </c>
      <c r="K17" s="21">
        <v>0.75574159294447196</v>
      </c>
      <c r="L17" s="21">
        <v>0.92434765114861905</v>
      </c>
      <c r="M17" s="21">
        <v>0.77902769486394996</v>
      </c>
      <c r="N17" s="21">
        <v>0.92598245634600096</v>
      </c>
      <c r="O17" s="21">
        <v>0.50248928254429204</v>
      </c>
      <c r="P17" s="21">
        <v>0.58308975043948297</v>
      </c>
      <c r="Q17" s="21">
        <v>1</v>
      </c>
      <c r="R17" s="21">
        <v>0.82732590585776</v>
      </c>
      <c r="S17" s="21">
        <v>0.81031235702869797</v>
      </c>
      <c r="T17" s="21"/>
      <c r="U17" s="21">
        <v>0.81115578698570001</v>
      </c>
      <c r="V17" s="21">
        <v>0.743290815370661</v>
      </c>
      <c r="W17" s="21">
        <v>0.69423703398597603</v>
      </c>
      <c r="X17" s="21">
        <v>0.85582925120469699</v>
      </c>
      <c r="Y17" s="21"/>
      <c r="Z17" s="21">
        <v>0.78035123922515803</v>
      </c>
      <c r="AA17" s="21">
        <v>0.895820557432915</v>
      </c>
      <c r="AB17" s="21">
        <v>0.73855565623998098</v>
      </c>
      <c r="AC17" s="21">
        <v>0.74061581526322096</v>
      </c>
      <c r="AD17" s="21">
        <v>0.81789238976451095</v>
      </c>
      <c r="AE17" s="21">
        <v>0.78187039757163601</v>
      </c>
      <c r="AF17" s="21">
        <v>0.87581672881342898</v>
      </c>
      <c r="AG17" s="21">
        <v>0.86703153753183104</v>
      </c>
      <c r="AH17" s="21">
        <v>0.91485339037003499</v>
      </c>
      <c r="AI17" s="21">
        <v>0.84183465341602903</v>
      </c>
      <c r="AJ17" s="21"/>
      <c r="AK17" s="21">
        <v>0.71139185842963104</v>
      </c>
      <c r="AL17" s="21">
        <v>0.85199267836733295</v>
      </c>
      <c r="AM17" s="21">
        <v>0.94468609663370495</v>
      </c>
      <c r="AN17" s="21">
        <v>0.82556016587244596</v>
      </c>
      <c r="AO17" s="21">
        <v>0.83458523147977404</v>
      </c>
      <c r="AP17" s="21">
        <v>0.80827197944538298</v>
      </c>
      <c r="AQ17" s="21">
        <v>0.85895889019739102</v>
      </c>
      <c r="AR17" s="21"/>
      <c r="AS17" s="21">
        <v>0.86860609825134105</v>
      </c>
      <c r="AT17" s="21">
        <v>0.77323405342193297</v>
      </c>
      <c r="AU17" s="21"/>
      <c r="AV17" s="21">
        <v>0.68742151702392196</v>
      </c>
      <c r="AW17" s="21">
        <v>0.99035357403783397</v>
      </c>
      <c r="AX17" s="21">
        <v>0.92752232583672301</v>
      </c>
      <c r="AY17" s="21"/>
      <c r="AZ17" s="21">
        <v>0.942067665523315</v>
      </c>
      <c r="BA17" s="21">
        <v>0.79232154504324304</v>
      </c>
      <c r="BB17" s="21"/>
      <c r="BC17" s="21">
        <v>0.80565094698333395</v>
      </c>
      <c r="BD17" s="21">
        <v>0.79508954749329996</v>
      </c>
      <c r="BE17" s="21"/>
      <c r="BF17" s="21">
        <v>0.79889134054496103</v>
      </c>
      <c r="BG17" s="21">
        <v>0.85582925120469699</v>
      </c>
      <c r="BH17" s="21"/>
      <c r="BI17" s="21">
        <v>0.94204413295906397</v>
      </c>
      <c r="BJ17" s="21">
        <v>0.76568430577944901</v>
      </c>
      <c r="BK17" s="21"/>
      <c r="BL17" s="21">
        <v>0.69545228917896096</v>
      </c>
      <c r="BM17" s="21">
        <v>0.88582779831301905</v>
      </c>
      <c r="BN17" s="21">
        <v>0.89453615660463004</v>
      </c>
      <c r="BO17" s="21">
        <v>0.96945533308931298</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239</v>
      </c>
      <c r="C9" s="17">
        <v>0.49419654346312097</v>
      </c>
      <c r="D9" s="17">
        <v>0.37118003732495802</v>
      </c>
      <c r="E9" s="17">
        <v>0.59393353977194296</v>
      </c>
      <c r="F9" s="17">
        <v>0.50405270699364801</v>
      </c>
      <c r="G9" s="17">
        <v>0.67437733130192201</v>
      </c>
      <c r="H9" s="17">
        <v>2.4377970819849299E-3</v>
      </c>
      <c r="I9" s="17">
        <v>0.49564796752670598</v>
      </c>
      <c r="J9" s="17">
        <v>0.65689716515798602</v>
      </c>
      <c r="K9" s="17">
        <v>0.43152749983550398</v>
      </c>
      <c r="L9" s="17">
        <v>0.33836759004452599</v>
      </c>
      <c r="M9" s="17">
        <v>0.507914047074431</v>
      </c>
      <c r="N9" s="17">
        <v>0.51399628111359996</v>
      </c>
      <c r="O9" s="17">
        <v>0.48505785938829399</v>
      </c>
      <c r="P9" s="17">
        <v>0.25405493204978102</v>
      </c>
      <c r="Q9" s="17">
        <v>0.493787776003489</v>
      </c>
      <c r="R9" s="17">
        <v>0.56581958896692197</v>
      </c>
      <c r="S9" s="17">
        <v>0.64284795495931302</v>
      </c>
      <c r="T9" s="17"/>
      <c r="U9" s="17">
        <v>0.50716487901107199</v>
      </c>
      <c r="V9" s="17">
        <v>0.43927204896691102</v>
      </c>
      <c r="W9" s="17">
        <v>0.34701375798519601</v>
      </c>
      <c r="X9" s="17">
        <v>0.55579990906995402</v>
      </c>
      <c r="Y9" s="17"/>
      <c r="Z9" s="17">
        <v>0.53929288300509004</v>
      </c>
      <c r="AA9" s="17">
        <v>0.57329901293455199</v>
      </c>
      <c r="AB9" s="17">
        <v>0.44937785090236099</v>
      </c>
      <c r="AC9" s="17">
        <v>0.46088920199572903</v>
      </c>
      <c r="AD9" s="17">
        <v>0.358956868244866</v>
      </c>
      <c r="AE9" s="17">
        <v>0.13198940598474901</v>
      </c>
      <c r="AF9" s="17">
        <v>0.65952268056816199</v>
      </c>
      <c r="AG9" s="17">
        <v>0.41303975471510301</v>
      </c>
      <c r="AH9" s="17">
        <v>0.68412131181024705</v>
      </c>
      <c r="AI9" s="17">
        <v>0.61733992343819599</v>
      </c>
      <c r="AJ9" s="17"/>
      <c r="AK9" s="17">
        <v>0.44105204485083799</v>
      </c>
      <c r="AL9" s="17">
        <v>0.27477502778117702</v>
      </c>
      <c r="AM9" s="17">
        <v>0.46744301026487201</v>
      </c>
      <c r="AN9" s="17">
        <v>0.56599198355740099</v>
      </c>
      <c r="AO9" s="17">
        <v>0.49169357199062003</v>
      </c>
      <c r="AP9" s="17">
        <v>0.50459838238147803</v>
      </c>
      <c r="AQ9" s="17">
        <v>0.66524637499073602</v>
      </c>
      <c r="AR9" s="17"/>
      <c r="AS9" s="17">
        <v>0.64952462174736603</v>
      </c>
      <c r="AT9" s="17">
        <v>0.43634170856087801</v>
      </c>
      <c r="AU9" s="17"/>
      <c r="AV9" s="17">
        <v>0.74348663812031801</v>
      </c>
      <c r="AW9" s="17">
        <v>0.68057918613111801</v>
      </c>
      <c r="AX9" s="17">
        <v>0.56418527029401799</v>
      </c>
      <c r="AY9" s="17"/>
      <c r="AZ9" s="17">
        <v>0.76397948343828104</v>
      </c>
      <c r="BA9" s="17">
        <v>0.48137248556051598</v>
      </c>
      <c r="BB9" s="17"/>
      <c r="BC9" s="17">
        <v>0.50312657626151902</v>
      </c>
      <c r="BD9" s="17">
        <v>0.48869287531220301</v>
      </c>
      <c r="BE9" s="17"/>
      <c r="BF9" s="17">
        <v>0.49395177023650599</v>
      </c>
      <c r="BG9" s="17">
        <v>0.55579990906995402</v>
      </c>
      <c r="BH9" s="17"/>
      <c r="BI9" s="17">
        <v>0.67248226325678395</v>
      </c>
      <c r="BJ9" s="17">
        <v>0.452493462931639</v>
      </c>
      <c r="BK9" s="17"/>
      <c r="BL9" s="17">
        <v>0.47239383086694198</v>
      </c>
      <c r="BM9" s="17">
        <v>0.43182112717128801</v>
      </c>
      <c r="BN9" s="17">
        <v>0.70351566777712804</v>
      </c>
      <c r="BO9" s="17">
        <v>0.85069088358650102</v>
      </c>
    </row>
    <row r="10" spans="2:67" x14ac:dyDescent="0.35">
      <c r="B10" s="18" t="s">
        <v>240</v>
      </c>
      <c r="C10" s="17">
        <v>0.25272802728709498</v>
      </c>
      <c r="D10" s="17">
        <v>0.37060944208296198</v>
      </c>
      <c r="E10" s="17">
        <v>0.20025382052591201</v>
      </c>
      <c r="F10" s="17">
        <v>0.169782337235592</v>
      </c>
      <c r="G10" s="17">
        <v>0.20874219231600599</v>
      </c>
      <c r="H10" s="17">
        <v>3.7801634865310602E-2</v>
      </c>
      <c r="I10" s="17">
        <v>0.32060946187206701</v>
      </c>
      <c r="J10" s="17">
        <v>0.19519666950866599</v>
      </c>
      <c r="K10" s="17">
        <v>0.55564859317218396</v>
      </c>
      <c r="L10" s="17">
        <v>0.33675924554315401</v>
      </c>
      <c r="M10" s="17">
        <v>0.24390788085499401</v>
      </c>
      <c r="N10" s="17">
        <v>0.28935660214270298</v>
      </c>
      <c r="O10" s="17">
        <v>3.2871420276563201E-2</v>
      </c>
      <c r="P10" s="17">
        <v>0.25555879482933203</v>
      </c>
      <c r="Q10" s="17">
        <v>0.304364927181005</v>
      </c>
      <c r="R10" s="17">
        <v>0.175258342052977</v>
      </c>
      <c r="S10" s="17">
        <v>4.1363614918105897E-2</v>
      </c>
      <c r="T10" s="17"/>
      <c r="U10" s="17">
        <v>0.25295140310588199</v>
      </c>
      <c r="V10" s="17">
        <v>0.24324018111198201</v>
      </c>
      <c r="W10" s="17">
        <v>0.30090000903734598</v>
      </c>
      <c r="X10" s="17">
        <v>0.28250250832985002</v>
      </c>
      <c r="Y10" s="17"/>
      <c r="Z10" s="17">
        <v>0.23066958065568399</v>
      </c>
      <c r="AA10" s="17">
        <v>0.25375566116515202</v>
      </c>
      <c r="AB10" s="17">
        <v>0.15643843325805001</v>
      </c>
      <c r="AC10" s="17">
        <v>0.32636158269279397</v>
      </c>
      <c r="AD10" s="17">
        <v>0.37104220980119401</v>
      </c>
      <c r="AE10" s="17">
        <v>0.35346568408859902</v>
      </c>
      <c r="AF10" s="17">
        <v>0.15039446234355999</v>
      </c>
      <c r="AG10" s="17">
        <v>0.474987806488048</v>
      </c>
      <c r="AH10" s="17">
        <v>0.20588780934807299</v>
      </c>
      <c r="AI10" s="17">
        <v>0.181893897574358</v>
      </c>
      <c r="AJ10" s="17"/>
      <c r="AK10" s="17">
        <v>0.32013801721124802</v>
      </c>
      <c r="AL10" s="17">
        <v>0.38301937405576603</v>
      </c>
      <c r="AM10" s="17">
        <v>0.17691807706940099</v>
      </c>
      <c r="AN10" s="17">
        <v>0.179604499574683</v>
      </c>
      <c r="AO10" s="17">
        <v>0.330439007034043</v>
      </c>
      <c r="AP10" s="17">
        <v>0.22519646500792001</v>
      </c>
      <c r="AQ10" s="17">
        <v>0.203586320003904</v>
      </c>
      <c r="AR10" s="17"/>
      <c r="AS10" s="17">
        <v>0.148128059957366</v>
      </c>
      <c r="AT10" s="17">
        <v>0.29168823272765398</v>
      </c>
      <c r="AU10" s="17"/>
      <c r="AV10" s="17">
        <v>4.30770471743862E-2</v>
      </c>
      <c r="AW10" s="17">
        <v>0.196129362477893</v>
      </c>
      <c r="AX10" s="17">
        <v>0.19598886248244099</v>
      </c>
      <c r="AY10" s="17"/>
      <c r="AZ10" s="17">
        <v>0.196651940950303</v>
      </c>
      <c r="BA10" s="17">
        <v>0.255393588638753</v>
      </c>
      <c r="BB10" s="17"/>
      <c r="BC10" s="17">
        <v>0.235975567142755</v>
      </c>
      <c r="BD10" s="17">
        <v>0.26305273531756102</v>
      </c>
      <c r="BE10" s="17"/>
      <c r="BF10" s="17">
        <v>0.25260972213081201</v>
      </c>
      <c r="BG10" s="17">
        <v>0.28250250832985002</v>
      </c>
      <c r="BH10" s="17"/>
      <c r="BI10" s="17">
        <v>0.149768480100403</v>
      </c>
      <c r="BJ10" s="17">
        <v>0.27681144963174997</v>
      </c>
      <c r="BK10" s="17"/>
      <c r="BL10" s="17">
        <v>0.25861742384508002</v>
      </c>
      <c r="BM10" s="17">
        <v>0.29085416777321099</v>
      </c>
      <c r="BN10" s="17">
        <v>0.164493426334066</v>
      </c>
      <c r="BO10" s="17">
        <v>3.9979045808099502E-2</v>
      </c>
    </row>
    <row r="11" spans="2:67" ht="29" x14ac:dyDescent="0.35">
      <c r="B11" s="18" t="s">
        <v>241</v>
      </c>
      <c r="C11" s="17">
        <v>0.123102731154483</v>
      </c>
      <c r="D11" s="17">
        <v>0.14516534662101599</v>
      </c>
      <c r="E11" s="17">
        <v>0.11959456376034901</v>
      </c>
      <c r="F11" s="17">
        <v>0.13621001780533601</v>
      </c>
      <c r="G11" s="17">
        <v>4.6784685341350502E-4</v>
      </c>
      <c r="H11" s="17">
        <v>0.32154538740555799</v>
      </c>
      <c r="I11" s="17">
        <v>8.3792385617244697E-2</v>
      </c>
      <c r="J11" s="17">
        <v>5.32297819471911E-2</v>
      </c>
      <c r="K11" s="17">
        <v>1.2823906992311999E-2</v>
      </c>
      <c r="L11" s="17">
        <v>0.18072183112111601</v>
      </c>
      <c r="M11" s="17">
        <v>8.6642970802548694E-2</v>
      </c>
      <c r="N11" s="17">
        <v>3.0699497626943399E-2</v>
      </c>
      <c r="O11" s="17">
        <v>9.9571301771683805E-4</v>
      </c>
      <c r="P11" s="17">
        <v>0.390685469175027</v>
      </c>
      <c r="Q11" s="17">
        <v>0.20184729681550501</v>
      </c>
      <c r="R11" s="17">
        <v>8.6069830371343997E-2</v>
      </c>
      <c r="S11" s="17">
        <v>0.23460577164423399</v>
      </c>
      <c r="T11" s="17"/>
      <c r="U11" s="17">
        <v>0.115569206824276</v>
      </c>
      <c r="V11" s="17">
        <v>0.150975637214913</v>
      </c>
      <c r="W11" s="17">
        <v>0.22855787732098901</v>
      </c>
      <c r="X11" s="17">
        <v>0.12282395520525601</v>
      </c>
      <c r="Y11" s="17"/>
      <c r="Z11" s="17">
        <v>0.10375350351238199</v>
      </c>
      <c r="AA11" s="17">
        <v>6.6837141132397707E-2</v>
      </c>
      <c r="AB11" s="17">
        <v>0.220392841053132</v>
      </c>
      <c r="AC11" s="17">
        <v>0.14348554443270101</v>
      </c>
      <c r="AD11" s="17">
        <v>0.117510053067064</v>
      </c>
      <c r="AE11" s="17">
        <v>0.156477145379294</v>
      </c>
      <c r="AF11" s="17">
        <v>0.15380097021080799</v>
      </c>
      <c r="AG11" s="17">
        <v>9.1533350006966802E-2</v>
      </c>
      <c r="AH11" s="17">
        <v>8.3595187959290704E-2</v>
      </c>
      <c r="AI11" s="17">
        <v>0.102907928353294</v>
      </c>
      <c r="AJ11" s="17"/>
      <c r="AK11" s="17">
        <v>0.110213070414442</v>
      </c>
      <c r="AL11" s="17">
        <v>0.101978472567242</v>
      </c>
      <c r="AM11" s="17">
        <v>0.22313825176356</v>
      </c>
      <c r="AN11" s="17">
        <v>0.12966533425094701</v>
      </c>
      <c r="AO11" s="17">
        <v>7.0822563539195194E-2</v>
      </c>
      <c r="AP11" s="17">
        <v>0.19138870412209699</v>
      </c>
      <c r="AQ11" s="17">
        <v>7.7305031739667102E-2</v>
      </c>
      <c r="AR11" s="17"/>
      <c r="AS11" s="17">
        <v>0.10728597618975801</v>
      </c>
      <c r="AT11" s="17">
        <v>0.12899397604260199</v>
      </c>
      <c r="AU11" s="17"/>
      <c r="AV11" s="17">
        <v>9.3034737270061799E-2</v>
      </c>
      <c r="AW11" s="17">
        <v>8.1285851536460493E-2</v>
      </c>
      <c r="AX11" s="17">
        <v>0.119113771686298</v>
      </c>
      <c r="AY11" s="17"/>
      <c r="AZ11" s="17">
        <v>1.47598700086239E-2</v>
      </c>
      <c r="BA11" s="17">
        <v>0.12825277928130799</v>
      </c>
      <c r="BB11" s="17"/>
      <c r="BC11" s="17">
        <v>0.172637452667873</v>
      </c>
      <c r="BD11" s="17">
        <v>9.2573988952460801E-2</v>
      </c>
      <c r="BE11" s="17"/>
      <c r="BF11" s="17">
        <v>0.12310383883566101</v>
      </c>
      <c r="BG11" s="17">
        <v>0.12282395520525601</v>
      </c>
      <c r="BH11" s="17"/>
      <c r="BI11" s="17">
        <v>0.104485498467472</v>
      </c>
      <c r="BJ11" s="17">
        <v>0.12745751601845501</v>
      </c>
      <c r="BK11" s="17"/>
      <c r="BL11" s="17">
        <v>0.110321904094059</v>
      </c>
      <c r="BM11" s="17">
        <v>0.141735013922245</v>
      </c>
      <c r="BN11" s="17">
        <v>9.4059677242606193E-2</v>
      </c>
      <c r="BO11" s="17">
        <v>9.4891222810141604E-2</v>
      </c>
    </row>
    <row r="12" spans="2:67" x14ac:dyDescent="0.35">
      <c r="B12" s="18" t="s">
        <v>242</v>
      </c>
      <c r="C12" s="17">
        <v>4.4574973599526398E-2</v>
      </c>
      <c r="D12" s="17">
        <v>2.4119838687857598E-2</v>
      </c>
      <c r="E12" s="17">
        <v>3.0951963838182699E-2</v>
      </c>
      <c r="F12" s="17">
        <v>0.18995493796542401</v>
      </c>
      <c r="G12" s="17">
        <v>0</v>
      </c>
      <c r="H12" s="17">
        <v>0.319107590323573</v>
      </c>
      <c r="I12" s="17">
        <v>1.8021232971774801E-2</v>
      </c>
      <c r="J12" s="17">
        <v>1.4364132957807E-2</v>
      </c>
      <c r="K12" s="17">
        <v>0</v>
      </c>
      <c r="L12" s="17">
        <v>9.9843170368650605E-2</v>
      </c>
      <c r="M12" s="17">
        <v>2.5753891591424601E-2</v>
      </c>
      <c r="N12" s="17">
        <v>1.6039532437362801E-2</v>
      </c>
      <c r="O12" s="17">
        <v>0.48107500731742597</v>
      </c>
      <c r="P12" s="17">
        <v>2.9062576622368701E-3</v>
      </c>
      <c r="Q12" s="17">
        <v>0</v>
      </c>
      <c r="R12" s="17">
        <v>5.3443339955226298E-4</v>
      </c>
      <c r="S12" s="17">
        <v>8.0873744206773596E-2</v>
      </c>
      <c r="T12" s="17"/>
      <c r="U12" s="17">
        <v>3.7441585523736803E-2</v>
      </c>
      <c r="V12" s="17">
        <v>8.0188371535993605E-2</v>
      </c>
      <c r="W12" s="17">
        <v>8.9346105270270398E-2</v>
      </c>
      <c r="X12" s="17">
        <v>1.5206598242891301E-2</v>
      </c>
      <c r="Y12" s="17"/>
      <c r="Z12" s="17">
        <v>5.5784586673264198E-2</v>
      </c>
      <c r="AA12" s="17">
        <v>1.4600237140795299E-2</v>
      </c>
      <c r="AB12" s="17">
        <v>1.7859229201545101E-2</v>
      </c>
      <c r="AC12" s="17">
        <v>5.3009961702830503E-2</v>
      </c>
      <c r="AD12" s="17">
        <v>8.5475538828715003E-2</v>
      </c>
      <c r="AE12" s="17">
        <v>6.4582276146260095E-2</v>
      </c>
      <c r="AF12" s="17">
        <v>5.3168965201455202E-3</v>
      </c>
      <c r="AG12" s="17">
        <v>0</v>
      </c>
      <c r="AH12" s="17">
        <v>2.3704156702394198E-3</v>
      </c>
      <c r="AI12" s="17">
        <v>2.94060930554709E-2</v>
      </c>
      <c r="AJ12" s="17"/>
      <c r="AK12" s="17">
        <v>6.8004462549885306E-2</v>
      </c>
      <c r="AL12" s="17">
        <v>0.112606124339189</v>
      </c>
      <c r="AM12" s="17">
        <v>2.1800803209863301E-2</v>
      </c>
      <c r="AN12" s="17">
        <v>1.05341964065518E-2</v>
      </c>
      <c r="AO12" s="17">
        <v>8.6146721367512294E-2</v>
      </c>
      <c r="AP12" s="17">
        <v>1.3637647691450399E-3</v>
      </c>
      <c r="AQ12" s="17">
        <v>4.6497749591600898E-2</v>
      </c>
      <c r="AR12" s="17"/>
      <c r="AS12" s="17">
        <v>3.3724703234202097E-2</v>
      </c>
      <c r="AT12" s="17">
        <v>4.8616358824686998E-2</v>
      </c>
      <c r="AU12" s="17"/>
      <c r="AV12" s="17">
        <v>5.1914211639661298E-2</v>
      </c>
      <c r="AW12" s="17">
        <v>8.7163488717240997E-3</v>
      </c>
      <c r="AX12" s="17">
        <v>3.9359804720333999E-2</v>
      </c>
      <c r="AY12" s="17"/>
      <c r="AZ12" s="17">
        <v>2.4608705602791402E-2</v>
      </c>
      <c r="BA12" s="17">
        <v>4.5524064661076197E-2</v>
      </c>
      <c r="BB12" s="17"/>
      <c r="BC12" s="17">
        <v>4.9563522707799297E-2</v>
      </c>
      <c r="BD12" s="17">
        <v>4.1500481101422397E-2</v>
      </c>
      <c r="BE12" s="17"/>
      <c r="BF12" s="17">
        <v>4.4691665145932799E-2</v>
      </c>
      <c r="BG12" s="17">
        <v>1.5206598242891301E-2</v>
      </c>
      <c r="BH12" s="17"/>
      <c r="BI12" s="17">
        <v>2.84943056018939E-2</v>
      </c>
      <c r="BJ12" s="17">
        <v>4.8336426806667297E-2</v>
      </c>
      <c r="BK12" s="17"/>
      <c r="BL12" s="17">
        <v>5.22536318504929E-2</v>
      </c>
      <c r="BM12" s="17">
        <v>4.1425187455226997E-2</v>
      </c>
      <c r="BN12" s="17">
        <v>3.4795801410651903E-2</v>
      </c>
      <c r="BO12" s="17">
        <v>9.9434856900974897E-3</v>
      </c>
    </row>
    <row r="13" spans="2:67" x14ac:dyDescent="0.35">
      <c r="B13" s="18" t="s">
        <v>243</v>
      </c>
      <c r="C13" s="17">
        <v>3.1874852131494401E-2</v>
      </c>
      <c r="D13" s="17">
        <v>6.6174807044745806E-2</v>
      </c>
      <c r="E13" s="17">
        <v>3.0901639224402502E-2</v>
      </c>
      <c r="F13" s="17">
        <v>0</v>
      </c>
      <c r="G13" s="17">
        <v>0.116412629528658</v>
      </c>
      <c r="H13" s="17">
        <v>0.319107590323573</v>
      </c>
      <c r="I13" s="17">
        <v>6.2114453501250599E-4</v>
      </c>
      <c r="J13" s="17">
        <v>4.07500529913623E-2</v>
      </c>
      <c r="K13" s="17">
        <v>0</v>
      </c>
      <c r="L13" s="17">
        <v>0</v>
      </c>
      <c r="M13" s="17">
        <v>5.2446072778534602E-4</v>
      </c>
      <c r="N13" s="17">
        <v>8.2173717677538505E-2</v>
      </c>
      <c r="O13" s="17">
        <v>0</v>
      </c>
      <c r="P13" s="17">
        <v>9.6794546283623897E-2</v>
      </c>
      <c r="Q13" s="17">
        <v>0</v>
      </c>
      <c r="R13" s="17">
        <v>1.78144466517421E-4</v>
      </c>
      <c r="S13" s="17">
        <v>0</v>
      </c>
      <c r="T13" s="17"/>
      <c r="U13" s="17">
        <v>3.18955869432676E-2</v>
      </c>
      <c r="V13" s="17">
        <v>3.5215293203614398E-2</v>
      </c>
      <c r="W13" s="17">
        <v>1.32746607035271E-2</v>
      </c>
      <c r="X13" s="17">
        <v>9.5244932541619001E-3</v>
      </c>
      <c r="Y13" s="17"/>
      <c r="Z13" s="17">
        <v>2.3719700458934199E-2</v>
      </c>
      <c r="AA13" s="17">
        <v>3.7052541343371201E-2</v>
      </c>
      <c r="AB13" s="17">
        <v>5.77379423789477E-2</v>
      </c>
      <c r="AC13" s="17">
        <v>1.6253709175945801E-2</v>
      </c>
      <c r="AD13" s="17">
        <v>1.23523938902886E-4</v>
      </c>
      <c r="AE13" s="17">
        <v>0.15538770303539301</v>
      </c>
      <c r="AF13" s="17">
        <v>0</v>
      </c>
      <c r="AG13" s="17">
        <v>1.00915975829461E-2</v>
      </c>
      <c r="AH13" s="17">
        <v>2.4025275212150098E-2</v>
      </c>
      <c r="AI13" s="17">
        <v>7.1107212184566603E-3</v>
      </c>
      <c r="AJ13" s="17"/>
      <c r="AK13" s="17">
        <v>3.4243542002720603E-2</v>
      </c>
      <c r="AL13" s="17">
        <v>6.57380764171452E-2</v>
      </c>
      <c r="AM13" s="17">
        <v>1.0666727504314E-4</v>
      </c>
      <c r="AN13" s="17">
        <v>4.5102257241212203E-2</v>
      </c>
      <c r="AO13" s="17">
        <v>0</v>
      </c>
      <c r="AP13" s="17">
        <v>3.2518292523064901E-2</v>
      </c>
      <c r="AQ13" s="17">
        <v>0</v>
      </c>
      <c r="AR13" s="17"/>
      <c r="AS13" s="17">
        <v>3.8491608713865699E-2</v>
      </c>
      <c r="AT13" s="17">
        <v>2.9410317941089399E-2</v>
      </c>
      <c r="AU13" s="17"/>
      <c r="AV13" s="17">
        <v>5.6179060797204E-2</v>
      </c>
      <c r="AW13" s="17">
        <v>3.32892509828044E-2</v>
      </c>
      <c r="AX13" s="17">
        <v>3.2334857308170199E-2</v>
      </c>
      <c r="AY13" s="17"/>
      <c r="AZ13" s="17">
        <v>0</v>
      </c>
      <c r="BA13" s="17">
        <v>3.3390014466847799E-2</v>
      </c>
      <c r="BB13" s="17"/>
      <c r="BC13" s="17">
        <v>6.6377625549520602E-3</v>
      </c>
      <c r="BD13" s="17">
        <v>4.7428721782368101E-2</v>
      </c>
      <c r="BE13" s="17"/>
      <c r="BF13" s="17">
        <v>3.1963658471935899E-2</v>
      </c>
      <c r="BG13" s="17">
        <v>9.5244932541619001E-3</v>
      </c>
      <c r="BH13" s="17"/>
      <c r="BI13" s="17">
        <v>2.7237298823940301E-2</v>
      </c>
      <c r="BJ13" s="17">
        <v>3.2959629192034101E-2</v>
      </c>
      <c r="BK13" s="17"/>
      <c r="BL13" s="17">
        <v>2.5254710041524499E-2</v>
      </c>
      <c r="BM13" s="17">
        <v>5.20143688823929E-2</v>
      </c>
      <c r="BN13" s="17">
        <v>1.62905740111195E-3</v>
      </c>
      <c r="BO13" s="17">
        <v>0</v>
      </c>
    </row>
    <row r="14" spans="2:67" x14ac:dyDescent="0.35">
      <c r="B14" s="18" t="s">
        <v>83</v>
      </c>
      <c r="C14" s="17">
        <v>5.3522872364280702E-2</v>
      </c>
      <c r="D14" s="17">
        <v>2.2750528238460601E-2</v>
      </c>
      <c r="E14" s="17">
        <v>2.4364472879210699E-2</v>
      </c>
      <c r="F14" s="17">
        <v>0</v>
      </c>
      <c r="G14" s="17">
        <v>0</v>
      </c>
      <c r="H14" s="17">
        <v>0</v>
      </c>
      <c r="I14" s="17">
        <v>8.1307807477194599E-2</v>
      </c>
      <c r="J14" s="17">
        <v>3.9562197436987703E-2</v>
      </c>
      <c r="K14" s="17">
        <v>0</v>
      </c>
      <c r="L14" s="17">
        <v>4.43081629225529E-2</v>
      </c>
      <c r="M14" s="17">
        <v>0.13525674894881601</v>
      </c>
      <c r="N14" s="17">
        <v>6.7734369001853201E-2</v>
      </c>
      <c r="O14" s="17">
        <v>0</v>
      </c>
      <c r="P14" s="17">
        <v>0</v>
      </c>
      <c r="Q14" s="17">
        <v>0</v>
      </c>
      <c r="R14" s="17">
        <v>0.17213966074268799</v>
      </c>
      <c r="S14" s="17">
        <v>3.0891427157303801E-4</v>
      </c>
      <c r="T14" s="17"/>
      <c r="U14" s="17">
        <v>5.4977338591765401E-2</v>
      </c>
      <c r="V14" s="17">
        <v>5.1108467966586198E-2</v>
      </c>
      <c r="W14" s="17">
        <v>2.0907589682671601E-2</v>
      </c>
      <c r="X14" s="17">
        <v>1.4142535897887E-2</v>
      </c>
      <c r="Y14" s="17"/>
      <c r="Z14" s="17">
        <v>4.6779745694646199E-2</v>
      </c>
      <c r="AA14" s="17">
        <v>5.4455406283731599E-2</v>
      </c>
      <c r="AB14" s="17">
        <v>9.8193703205965002E-2</v>
      </c>
      <c r="AC14" s="17">
        <v>0</v>
      </c>
      <c r="AD14" s="17">
        <v>6.6891806119257796E-2</v>
      </c>
      <c r="AE14" s="17">
        <v>0.13809778536570499</v>
      </c>
      <c r="AF14" s="17">
        <v>3.0964990357324799E-2</v>
      </c>
      <c r="AG14" s="17">
        <v>1.03474912069363E-2</v>
      </c>
      <c r="AH14" s="17">
        <v>0</v>
      </c>
      <c r="AI14" s="17">
        <v>6.1341436360224599E-2</v>
      </c>
      <c r="AJ14" s="17"/>
      <c r="AK14" s="17">
        <v>2.6348862970865101E-2</v>
      </c>
      <c r="AL14" s="17">
        <v>6.1882924839480498E-2</v>
      </c>
      <c r="AM14" s="17">
        <v>0.11059319041726</v>
      </c>
      <c r="AN14" s="17">
        <v>6.9101728969205703E-2</v>
      </c>
      <c r="AO14" s="17">
        <v>2.0898136068629301E-2</v>
      </c>
      <c r="AP14" s="17">
        <v>4.4934391196295498E-2</v>
      </c>
      <c r="AQ14" s="17">
        <v>7.3645236740921003E-3</v>
      </c>
      <c r="AR14" s="17"/>
      <c r="AS14" s="17">
        <v>2.2845030157441999E-2</v>
      </c>
      <c r="AT14" s="17">
        <v>6.4949405903089993E-2</v>
      </c>
      <c r="AU14" s="17"/>
      <c r="AV14" s="17">
        <v>1.23083049983691E-2</v>
      </c>
      <c r="AW14" s="17">
        <v>0</v>
      </c>
      <c r="AX14" s="17">
        <v>4.9017433508738599E-2</v>
      </c>
      <c r="AY14" s="17"/>
      <c r="AZ14" s="17">
        <v>0</v>
      </c>
      <c r="BA14" s="17">
        <v>5.6067067391499602E-2</v>
      </c>
      <c r="BB14" s="17"/>
      <c r="BC14" s="17">
        <v>3.2059118665102498E-2</v>
      </c>
      <c r="BD14" s="17">
        <v>6.6751197533985701E-2</v>
      </c>
      <c r="BE14" s="17"/>
      <c r="BF14" s="17">
        <v>5.3679345179152703E-2</v>
      </c>
      <c r="BG14" s="17">
        <v>1.4142535897887E-2</v>
      </c>
      <c r="BH14" s="17"/>
      <c r="BI14" s="17">
        <v>1.7532153749506899E-2</v>
      </c>
      <c r="BJ14" s="17">
        <v>6.1941515419456E-2</v>
      </c>
      <c r="BK14" s="17"/>
      <c r="BL14" s="17">
        <v>8.1158499301902498E-2</v>
      </c>
      <c r="BM14" s="17">
        <v>4.21501347956365E-2</v>
      </c>
      <c r="BN14" s="17">
        <v>1.5063698344353899E-3</v>
      </c>
      <c r="BO14" s="17">
        <v>4.4953621051603398E-3</v>
      </c>
    </row>
    <row r="15" spans="2:67" x14ac:dyDescent="0.35">
      <c r="B15" s="18" t="s">
        <v>244</v>
      </c>
      <c r="C15" s="20">
        <v>0.74692457075021601</v>
      </c>
      <c r="D15" s="20">
        <v>0.74178947940791995</v>
      </c>
      <c r="E15" s="20">
        <v>0.79418736029785597</v>
      </c>
      <c r="F15" s="20">
        <v>0.67383504422924001</v>
      </c>
      <c r="G15" s="20">
        <v>0.883119523617928</v>
      </c>
      <c r="H15" s="20">
        <v>4.0239431947295498E-2</v>
      </c>
      <c r="I15" s="20">
        <v>0.81625742939877299</v>
      </c>
      <c r="J15" s="20">
        <v>0.85209383466665201</v>
      </c>
      <c r="K15" s="20">
        <v>0.98717609300768805</v>
      </c>
      <c r="L15" s="20">
        <v>0.67512683558768005</v>
      </c>
      <c r="M15" s="20">
        <v>0.75182192792942604</v>
      </c>
      <c r="N15" s="20">
        <v>0.80335288325630205</v>
      </c>
      <c r="O15" s="20">
        <v>0.51792927966485702</v>
      </c>
      <c r="P15" s="20">
        <v>0.50961372687911299</v>
      </c>
      <c r="Q15" s="20">
        <v>0.79815270318449505</v>
      </c>
      <c r="R15" s="20">
        <v>0.74107793101989805</v>
      </c>
      <c r="S15" s="20">
        <v>0.68421156987741905</v>
      </c>
      <c r="T15" s="20"/>
      <c r="U15" s="20">
        <v>0.76011628211695403</v>
      </c>
      <c r="V15" s="20">
        <v>0.68251223007889295</v>
      </c>
      <c r="W15" s="20">
        <v>0.647913767022542</v>
      </c>
      <c r="X15" s="20">
        <v>0.83830241739980405</v>
      </c>
      <c r="Y15" s="20"/>
      <c r="Z15" s="20">
        <v>0.76996246366077403</v>
      </c>
      <c r="AA15" s="20">
        <v>0.82705467409970401</v>
      </c>
      <c r="AB15" s="20">
        <v>0.60581628416041</v>
      </c>
      <c r="AC15" s="20">
        <v>0.78725078468852305</v>
      </c>
      <c r="AD15" s="20">
        <v>0.72999907804606101</v>
      </c>
      <c r="AE15" s="20">
        <v>0.48545509007334797</v>
      </c>
      <c r="AF15" s="20">
        <v>0.80991714291172101</v>
      </c>
      <c r="AG15" s="20">
        <v>0.88802756120315096</v>
      </c>
      <c r="AH15" s="20">
        <v>0.89000912115831998</v>
      </c>
      <c r="AI15" s="20">
        <v>0.79923382101255402</v>
      </c>
      <c r="AJ15" s="20"/>
      <c r="AK15" s="20">
        <v>0.76119006206208695</v>
      </c>
      <c r="AL15" s="20">
        <v>0.65779440183694304</v>
      </c>
      <c r="AM15" s="20">
        <v>0.644361087334273</v>
      </c>
      <c r="AN15" s="20">
        <v>0.74559648313208304</v>
      </c>
      <c r="AO15" s="20">
        <v>0.82213257902466297</v>
      </c>
      <c r="AP15" s="20">
        <v>0.72979484738939704</v>
      </c>
      <c r="AQ15" s="20">
        <v>0.86883269499464</v>
      </c>
      <c r="AR15" s="20"/>
      <c r="AS15" s="20">
        <v>0.79765268170473203</v>
      </c>
      <c r="AT15" s="20">
        <v>0.72802994128853205</v>
      </c>
      <c r="AU15" s="20"/>
      <c r="AV15" s="20">
        <v>0.786563685294704</v>
      </c>
      <c r="AW15" s="20">
        <v>0.87670854860901104</v>
      </c>
      <c r="AX15" s="20">
        <v>0.76017413277645896</v>
      </c>
      <c r="AY15" s="20"/>
      <c r="AZ15" s="20">
        <v>0.96063142438858495</v>
      </c>
      <c r="BA15" s="20">
        <v>0.73676607419926898</v>
      </c>
      <c r="BB15" s="20"/>
      <c r="BC15" s="20">
        <v>0.73910214340427305</v>
      </c>
      <c r="BD15" s="20">
        <v>0.75174561062976297</v>
      </c>
      <c r="BE15" s="20"/>
      <c r="BF15" s="20">
        <v>0.74656149236731795</v>
      </c>
      <c r="BG15" s="20">
        <v>0.83830241739980405</v>
      </c>
      <c r="BH15" s="20"/>
      <c r="BI15" s="20">
        <v>0.82225074335718595</v>
      </c>
      <c r="BJ15" s="20">
        <v>0.72930491256338803</v>
      </c>
      <c r="BK15" s="20"/>
      <c r="BL15" s="20">
        <v>0.731011254712022</v>
      </c>
      <c r="BM15" s="20">
        <v>0.722675294944498</v>
      </c>
      <c r="BN15" s="20">
        <v>0.86800909411119498</v>
      </c>
      <c r="BO15" s="20">
        <v>0.89066992939459999</v>
      </c>
    </row>
    <row r="16" spans="2:67" x14ac:dyDescent="0.35">
      <c r="B16" s="18" t="s">
        <v>245</v>
      </c>
      <c r="C16" s="20">
        <v>7.6449825731020798E-2</v>
      </c>
      <c r="D16" s="20">
        <v>9.0294645732603401E-2</v>
      </c>
      <c r="E16" s="20">
        <v>6.1853603062585201E-2</v>
      </c>
      <c r="F16" s="20">
        <v>0.18995493796542401</v>
      </c>
      <c r="G16" s="20">
        <v>0.116412629528658</v>
      </c>
      <c r="H16" s="20">
        <v>0.638215180647146</v>
      </c>
      <c r="I16" s="20">
        <v>1.8642377506787301E-2</v>
      </c>
      <c r="J16" s="20">
        <v>5.5114185949169302E-2</v>
      </c>
      <c r="K16" s="20">
        <v>0</v>
      </c>
      <c r="L16" s="20">
        <v>9.9843170368650605E-2</v>
      </c>
      <c r="M16" s="20">
        <v>2.6278352319209899E-2</v>
      </c>
      <c r="N16" s="20">
        <v>9.8213250114901299E-2</v>
      </c>
      <c r="O16" s="20">
        <v>0.48107500731742597</v>
      </c>
      <c r="P16" s="20">
        <v>9.9700803945860797E-2</v>
      </c>
      <c r="Q16" s="20">
        <v>0</v>
      </c>
      <c r="R16" s="20">
        <v>7.12577866069684E-4</v>
      </c>
      <c r="S16" s="20">
        <v>8.0873744206773596E-2</v>
      </c>
      <c r="T16" s="20"/>
      <c r="U16" s="20">
        <v>6.9337172467004396E-2</v>
      </c>
      <c r="V16" s="20">
        <v>0.115403664739608</v>
      </c>
      <c r="W16" s="20">
        <v>0.102620765973797</v>
      </c>
      <c r="X16" s="20">
        <v>2.4731091497053201E-2</v>
      </c>
      <c r="Y16" s="20"/>
      <c r="Z16" s="20">
        <v>7.9504287132198301E-2</v>
      </c>
      <c r="AA16" s="20">
        <v>5.1652778484166502E-2</v>
      </c>
      <c r="AB16" s="20">
        <v>7.5597171580492797E-2</v>
      </c>
      <c r="AC16" s="20">
        <v>6.9263670878776301E-2</v>
      </c>
      <c r="AD16" s="20">
        <v>8.5599062767617903E-2</v>
      </c>
      <c r="AE16" s="20">
        <v>0.21996997918165301</v>
      </c>
      <c r="AF16" s="20">
        <v>5.3168965201455202E-3</v>
      </c>
      <c r="AG16" s="20">
        <v>1.00915975829461E-2</v>
      </c>
      <c r="AH16" s="20">
        <v>2.6395690882389501E-2</v>
      </c>
      <c r="AI16" s="20">
        <v>3.65168142739275E-2</v>
      </c>
      <c r="AJ16" s="20"/>
      <c r="AK16" s="20">
        <v>0.10224800455260601</v>
      </c>
      <c r="AL16" s="20">
        <v>0.178344200756334</v>
      </c>
      <c r="AM16" s="20">
        <v>2.1907470484906402E-2</v>
      </c>
      <c r="AN16" s="20">
        <v>5.5636453647764102E-2</v>
      </c>
      <c r="AO16" s="20">
        <v>8.6146721367512294E-2</v>
      </c>
      <c r="AP16" s="20">
        <v>3.3882057292209999E-2</v>
      </c>
      <c r="AQ16" s="20">
        <v>4.6497749591600898E-2</v>
      </c>
      <c r="AR16" s="20"/>
      <c r="AS16" s="20">
        <v>7.2216311948067796E-2</v>
      </c>
      <c r="AT16" s="20">
        <v>7.8026676765776404E-2</v>
      </c>
      <c r="AU16" s="20"/>
      <c r="AV16" s="20">
        <v>0.10809327243686501</v>
      </c>
      <c r="AW16" s="20">
        <v>4.2005599854528501E-2</v>
      </c>
      <c r="AX16" s="20">
        <v>7.1694662028504205E-2</v>
      </c>
      <c r="AY16" s="20"/>
      <c r="AZ16" s="20">
        <v>2.4608705602791402E-2</v>
      </c>
      <c r="BA16" s="20">
        <v>7.8914079127924003E-2</v>
      </c>
      <c r="BB16" s="20"/>
      <c r="BC16" s="20">
        <v>5.6201285262751297E-2</v>
      </c>
      <c r="BD16" s="20">
        <v>8.8929202883790401E-2</v>
      </c>
      <c r="BE16" s="20"/>
      <c r="BF16" s="20">
        <v>7.6655323617868698E-2</v>
      </c>
      <c r="BG16" s="20">
        <v>2.4731091497053201E-2</v>
      </c>
      <c r="BH16" s="20"/>
      <c r="BI16" s="20">
        <v>5.5731604425834198E-2</v>
      </c>
      <c r="BJ16" s="20">
        <v>8.1296055998701405E-2</v>
      </c>
      <c r="BK16" s="20"/>
      <c r="BL16" s="20">
        <v>7.7508341892017399E-2</v>
      </c>
      <c r="BM16" s="20">
        <v>9.3439556337619897E-2</v>
      </c>
      <c r="BN16" s="20">
        <v>3.6424858811763897E-2</v>
      </c>
      <c r="BO16" s="20">
        <v>9.9434856900974897E-3</v>
      </c>
    </row>
    <row r="17" spans="2:67" x14ac:dyDescent="0.35">
      <c r="B17" s="18" t="s">
        <v>187</v>
      </c>
      <c r="C17" s="21">
        <v>0.67047474501919502</v>
      </c>
      <c r="D17" s="21">
        <v>0.65149483367531602</v>
      </c>
      <c r="E17" s="21">
        <v>0.73233375723527006</v>
      </c>
      <c r="F17" s="21">
        <v>0.483880106263817</v>
      </c>
      <c r="G17" s="21">
        <v>0.76670689408926995</v>
      </c>
      <c r="H17" s="21">
        <v>-0.59797574869985104</v>
      </c>
      <c r="I17" s="21">
        <v>0.797615051891986</v>
      </c>
      <c r="J17" s="21">
        <v>0.79697964871748295</v>
      </c>
      <c r="K17" s="21">
        <v>0.98717609300768805</v>
      </c>
      <c r="L17" s="21">
        <v>0.57528366521902996</v>
      </c>
      <c r="M17" s="21">
        <v>0.72554357561021598</v>
      </c>
      <c r="N17" s="21">
        <v>0.70513963314140105</v>
      </c>
      <c r="O17" s="21">
        <v>3.6854272347430599E-2</v>
      </c>
      <c r="P17" s="21">
        <v>0.40991292293325199</v>
      </c>
      <c r="Q17" s="21">
        <v>0.79815270318449505</v>
      </c>
      <c r="R17" s="21">
        <v>0.74036535315382901</v>
      </c>
      <c r="S17" s="21">
        <v>0.60333782567064498</v>
      </c>
      <c r="T17" s="21"/>
      <c r="U17" s="21">
        <v>0.69077910964994904</v>
      </c>
      <c r="V17" s="21">
        <v>0.567108565339285</v>
      </c>
      <c r="W17" s="21">
        <v>0.54529300104874401</v>
      </c>
      <c r="X17" s="21">
        <v>0.81357132590275105</v>
      </c>
      <c r="Y17" s="21"/>
      <c r="Z17" s="21">
        <v>0.690458176528576</v>
      </c>
      <c r="AA17" s="21">
        <v>0.77540189561553796</v>
      </c>
      <c r="AB17" s="21">
        <v>0.53021911257991705</v>
      </c>
      <c r="AC17" s="21">
        <v>0.717987113809747</v>
      </c>
      <c r="AD17" s="21">
        <v>0.64440001527844304</v>
      </c>
      <c r="AE17" s="21">
        <v>0.26548511089169502</v>
      </c>
      <c r="AF17" s="21">
        <v>0.80460024639157601</v>
      </c>
      <c r="AG17" s="21">
        <v>0.87793596362020498</v>
      </c>
      <c r="AH17" s="21">
        <v>0.86361343027592996</v>
      </c>
      <c r="AI17" s="21">
        <v>0.76271700673862597</v>
      </c>
      <c r="AJ17" s="21"/>
      <c r="AK17" s="21">
        <v>0.65894205750948098</v>
      </c>
      <c r="AL17" s="21">
        <v>0.47945020108060898</v>
      </c>
      <c r="AM17" s="21">
        <v>0.62245361684936695</v>
      </c>
      <c r="AN17" s="21">
        <v>0.689960029484319</v>
      </c>
      <c r="AO17" s="21">
        <v>0.73598585765715097</v>
      </c>
      <c r="AP17" s="21">
        <v>0.69591279009718698</v>
      </c>
      <c r="AQ17" s="21">
        <v>0.82233494540303897</v>
      </c>
      <c r="AR17" s="21"/>
      <c r="AS17" s="21">
        <v>0.72543636975666503</v>
      </c>
      <c r="AT17" s="21">
        <v>0.65000326452275503</v>
      </c>
      <c r="AU17" s="21"/>
      <c r="AV17" s="21">
        <v>0.67847041285783805</v>
      </c>
      <c r="AW17" s="21">
        <v>0.83470294875448303</v>
      </c>
      <c r="AX17" s="21">
        <v>0.68847947074795501</v>
      </c>
      <c r="AY17" s="21"/>
      <c r="AZ17" s="21">
        <v>0.93602271878579302</v>
      </c>
      <c r="BA17" s="21">
        <v>0.65785199507134495</v>
      </c>
      <c r="BB17" s="21"/>
      <c r="BC17" s="21">
        <v>0.68290085814152202</v>
      </c>
      <c r="BD17" s="21">
        <v>0.66281640774597295</v>
      </c>
      <c r="BE17" s="21"/>
      <c r="BF17" s="21">
        <v>0.66990616874944897</v>
      </c>
      <c r="BG17" s="21">
        <v>0.81357132590275105</v>
      </c>
      <c r="BH17" s="21"/>
      <c r="BI17" s="21">
        <v>0.76651913893135204</v>
      </c>
      <c r="BJ17" s="21">
        <v>0.64800885656468699</v>
      </c>
      <c r="BK17" s="21"/>
      <c r="BL17" s="21">
        <v>0.65350291282000394</v>
      </c>
      <c r="BM17" s="21">
        <v>0.62923573860687798</v>
      </c>
      <c r="BN17" s="21">
        <v>0.83158423529943104</v>
      </c>
      <c r="BO17" s="21">
        <v>0.88072644370450304</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239</v>
      </c>
      <c r="C9" s="17">
        <v>0.48429179923548799</v>
      </c>
      <c r="D9" s="17">
        <v>0.46327471725285402</v>
      </c>
      <c r="E9" s="17">
        <v>0.62410514634047598</v>
      </c>
      <c r="F9" s="17">
        <v>0.34917335246775799</v>
      </c>
      <c r="G9" s="17">
        <v>0.473123717058128</v>
      </c>
      <c r="H9" s="17">
        <v>0.35934702227086901</v>
      </c>
      <c r="I9" s="17">
        <v>0.312273445652196</v>
      </c>
      <c r="J9" s="17">
        <v>0.489363202740907</v>
      </c>
      <c r="K9" s="17">
        <v>0.42975947436060802</v>
      </c>
      <c r="L9" s="17">
        <v>0.36044575272042401</v>
      </c>
      <c r="M9" s="17">
        <v>0.46345364977082698</v>
      </c>
      <c r="N9" s="17">
        <v>0.74128478632311401</v>
      </c>
      <c r="O9" s="17">
        <v>0.50149356952657498</v>
      </c>
      <c r="P9" s="17">
        <v>0.45656313972983698</v>
      </c>
      <c r="Q9" s="17">
        <v>0.39805725193564501</v>
      </c>
      <c r="R9" s="17">
        <v>0.45402454797055702</v>
      </c>
      <c r="S9" s="17">
        <v>0.429701413999801</v>
      </c>
      <c r="T9" s="17"/>
      <c r="U9" s="17">
        <v>0.478592076480016</v>
      </c>
      <c r="V9" s="17">
        <v>0.51712783517942096</v>
      </c>
      <c r="W9" s="17">
        <v>0.47058601902597302</v>
      </c>
      <c r="X9" s="17">
        <v>0.57520733912379995</v>
      </c>
      <c r="Y9" s="17"/>
      <c r="Z9" s="17">
        <v>0.45593317031878999</v>
      </c>
      <c r="AA9" s="17">
        <v>0.65248435021460804</v>
      </c>
      <c r="AB9" s="17">
        <v>0.50958898776875705</v>
      </c>
      <c r="AC9" s="17">
        <v>0.37853812309353202</v>
      </c>
      <c r="AD9" s="17">
        <v>0.461593246063633</v>
      </c>
      <c r="AE9" s="17">
        <v>0.54712968981958399</v>
      </c>
      <c r="AF9" s="17">
        <v>0.68576230726302001</v>
      </c>
      <c r="AG9" s="17">
        <v>0.48896966474549097</v>
      </c>
      <c r="AH9" s="17">
        <v>0.71538705336036801</v>
      </c>
      <c r="AI9" s="17">
        <v>0.66294775256729199</v>
      </c>
      <c r="AJ9" s="17"/>
      <c r="AK9" s="17">
        <v>0.41178427228397702</v>
      </c>
      <c r="AL9" s="17">
        <v>0.49559564439025799</v>
      </c>
      <c r="AM9" s="17">
        <v>0.45772611639211003</v>
      </c>
      <c r="AN9" s="17">
        <v>0.52025339255220104</v>
      </c>
      <c r="AO9" s="17">
        <v>0.50105790244619297</v>
      </c>
      <c r="AP9" s="17">
        <v>0.55221002762377303</v>
      </c>
      <c r="AQ9" s="17">
        <v>0.67994071338559203</v>
      </c>
      <c r="AR9" s="17"/>
      <c r="AS9" s="17">
        <v>0.58665065130166505</v>
      </c>
      <c r="AT9" s="17">
        <v>0.446166338903487</v>
      </c>
      <c r="AU9" s="17"/>
      <c r="AV9" s="17">
        <v>0.68781329712002803</v>
      </c>
      <c r="AW9" s="17">
        <v>0.68682992606976101</v>
      </c>
      <c r="AX9" s="17">
        <v>0.46382335582044698</v>
      </c>
      <c r="AY9" s="17"/>
      <c r="AZ9" s="17">
        <v>0.76051294001973901</v>
      </c>
      <c r="BA9" s="17">
        <v>0.47116170322694401</v>
      </c>
      <c r="BB9" s="17"/>
      <c r="BC9" s="17">
        <v>0.45442798499813603</v>
      </c>
      <c r="BD9" s="17">
        <v>0.50269716537396003</v>
      </c>
      <c r="BE9" s="17"/>
      <c r="BF9" s="17">
        <v>0.48393055777036997</v>
      </c>
      <c r="BG9" s="17">
        <v>0.57520733912379995</v>
      </c>
      <c r="BH9" s="17"/>
      <c r="BI9" s="17">
        <v>0.65348335883344399</v>
      </c>
      <c r="BJ9" s="17">
        <v>0.44471594737631098</v>
      </c>
      <c r="BK9" s="17"/>
      <c r="BL9" s="17">
        <v>0.41700354075807999</v>
      </c>
      <c r="BM9" s="17">
        <v>0.53729347401851502</v>
      </c>
      <c r="BN9" s="17">
        <v>0.52381655629457002</v>
      </c>
      <c r="BO9" s="17">
        <v>0.89287066561651796</v>
      </c>
    </row>
    <row r="10" spans="2:67" x14ac:dyDescent="0.35">
      <c r="B10" s="18" t="s">
        <v>240</v>
      </c>
      <c r="C10" s="17">
        <v>0.28313728473661598</v>
      </c>
      <c r="D10" s="17">
        <v>0.28209772225434099</v>
      </c>
      <c r="E10" s="17">
        <v>0.16651550284944899</v>
      </c>
      <c r="F10" s="17">
        <v>0.32875000966433399</v>
      </c>
      <c r="G10" s="17">
        <v>0.23959668772069101</v>
      </c>
      <c r="H10" s="17">
        <v>2.4377970819849299E-3</v>
      </c>
      <c r="I10" s="17">
        <v>0.30445166250533001</v>
      </c>
      <c r="J10" s="17">
        <v>0.336262827374394</v>
      </c>
      <c r="K10" s="17">
        <v>0.55741661864708003</v>
      </c>
      <c r="L10" s="17">
        <v>0.39950948617777599</v>
      </c>
      <c r="M10" s="17">
        <v>0.27139913055192499</v>
      </c>
      <c r="N10" s="17">
        <v>0.15365999548748499</v>
      </c>
      <c r="O10" s="17">
        <v>0.49751071745570802</v>
      </c>
      <c r="P10" s="17">
        <v>0.32342264519132602</v>
      </c>
      <c r="Q10" s="17">
        <v>0.40328341516434602</v>
      </c>
      <c r="R10" s="17">
        <v>0.26391242033505702</v>
      </c>
      <c r="S10" s="17">
        <v>0.48942484179342499</v>
      </c>
      <c r="T10" s="17"/>
      <c r="U10" s="17">
        <v>0.29257824691677597</v>
      </c>
      <c r="V10" s="17">
        <v>0.22427529536862101</v>
      </c>
      <c r="W10" s="17">
        <v>0.30159483477249699</v>
      </c>
      <c r="X10" s="17">
        <v>0.31694142338159698</v>
      </c>
      <c r="Y10" s="17"/>
      <c r="Z10" s="17">
        <v>0.27762125104565499</v>
      </c>
      <c r="AA10" s="17">
        <v>0.21397618252327599</v>
      </c>
      <c r="AB10" s="17">
        <v>0.23000652269865299</v>
      </c>
      <c r="AC10" s="17">
        <v>0.373886520901137</v>
      </c>
      <c r="AD10" s="17">
        <v>0.41279720212065701</v>
      </c>
      <c r="AE10" s="17">
        <v>0.22436867254003401</v>
      </c>
      <c r="AF10" s="17">
        <v>0.22880176221634799</v>
      </c>
      <c r="AG10" s="17">
        <v>0.29763106215581903</v>
      </c>
      <c r="AH10" s="17">
        <v>0.18270701628091601</v>
      </c>
      <c r="AI10" s="17">
        <v>0.28240951319399099</v>
      </c>
      <c r="AJ10" s="17"/>
      <c r="AK10" s="17">
        <v>0.27271592899526098</v>
      </c>
      <c r="AL10" s="17">
        <v>0.382388181126815</v>
      </c>
      <c r="AM10" s="17">
        <v>0.39329469025201202</v>
      </c>
      <c r="AN10" s="17">
        <v>0.25077045763663702</v>
      </c>
      <c r="AO10" s="17">
        <v>0.25131423082736998</v>
      </c>
      <c r="AP10" s="17">
        <v>0.247062610340715</v>
      </c>
      <c r="AQ10" s="17">
        <v>0.21868410046181</v>
      </c>
      <c r="AR10" s="17"/>
      <c r="AS10" s="17">
        <v>0.203314665051917</v>
      </c>
      <c r="AT10" s="17">
        <v>0.31286870570270803</v>
      </c>
      <c r="AU10" s="17"/>
      <c r="AV10" s="17">
        <v>0.14298277846608101</v>
      </c>
      <c r="AW10" s="17">
        <v>0.24583366612319199</v>
      </c>
      <c r="AX10" s="17">
        <v>0.213170147628298</v>
      </c>
      <c r="AY10" s="17"/>
      <c r="AZ10" s="17">
        <v>0.22725751800729499</v>
      </c>
      <c r="BA10" s="17">
        <v>0.285793514089691</v>
      </c>
      <c r="BB10" s="17"/>
      <c r="BC10" s="17">
        <v>0.29794986423810499</v>
      </c>
      <c r="BD10" s="17">
        <v>0.27400814446627803</v>
      </c>
      <c r="BE10" s="17"/>
      <c r="BF10" s="17">
        <v>0.28300296824258098</v>
      </c>
      <c r="BG10" s="17">
        <v>0.31694142338159698</v>
      </c>
      <c r="BH10" s="17"/>
      <c r="BI10" s="17">
        <v>0.21973844389788399</v>
      </c>
      <c r="BJ10" s="17">
        <v>0.29796700283271599</v>
      </c>
      <c r="BK10" s="17"/>
      <c r="BL10" s="17">
        <v>0.28037147229852799</v>
      </c>
      <c r="BM10" s="17">
        <v>0.29386104469110602</v>
      </c>
      <c r="BN10" s="17">
        <v>0.28136662459011103</v>
      </c>
      <c r="BO10" s="17">
        <v>9.4724385785789497E-2</v>
      </c>
    </row>
    <row r="11" spans="2:67" ht="29" x14ac:dyDescent="0.35">
      <c r="B11" s="18" t="s">
        <v>241</v>
      </c>
      <c r="C11" s="17">
        <v>0.114448677833679</v>
      </c>
      <c r="D11" s="17">
        <v>0.13636329793466201</v>
      </c>
      <c r="E11" s="17">
        <v>0.134146158818614</v>
      </c>
      <c r="F11" s="17">
        <v>0.14785573042289099</v>
      </c>
      <c r="G11" s="17">
        <v>3.0620571977978302E-2</v>
      </c>
      <c r="H11" s="17">
        <v>0.319107590323573</v>
      </c>
      <c r="I11" s="17">
        <v>8.2550096547219606E-2</v>
      </c>
      <c r="J11" s="17">
        <v>9.0252499239839204E-2</v>
      </c>
      <c r="K11" s="17">
        <v>1.2823906992311999E-2</v>
      </c>
      <c r="L11" s="17">
        <v>0.193230295402567</v>
      </c>
      <c r="M11" s="17">
        <v>0.115523586074184</v>
      </c>
      <c r="N11" s="17">
        <v>2.2771192254915602E-2</v>
      </c>
      <c r="O11" s="17">
        <v>0</v>
      </c>
      <c r="P11" s="17">
        <v>2.64251225115886E-2</v>
      </c>
      <c r="Q11" s="17">
        <v>0.19865933290001</v>
      </c>
      <c r="R11" s="17">
        <v>8.6247974837861396E-2</v>
      </c>
      <c r="S11" s="17">
        <v>8.0873744206773596E-2</v>
      </c>
      <c r="T11" s="17"/>
      <c r="U11" s="17">
        <v>0.101056847148756</v>
      </c>
      <c r="V11" s="17">
        <v>0.191227908885474</v>
      </c>
      <c r="W11" s="17">
        <v>0.13184237087806799</v>
      </c>
      <c r="X11" s="17">
        <v>6.86680725394202E-2</v>
      </c>
      <c r="Y11" s="17"/>
      <c r="Z11" s="17">
        <v>0.14732827073556501</v>
      </c>
      <c r="AA11" s="17">
        <v>4.7858918603889002E-2</v>
      </c>
      <c r="AB11" s="17">
        <v>8.8395340533713104E-2</v>
      </c>
      <c r="AC11" s="17">
        <v>0.180847913915474</v>
      </c>
      <c r="AD11" s="17">
        <v>3.69533453861575E-2</v>
      </c>
      <c r="AE11" s="17">
        <v>0.21953480329488201</v>
      </c>
      <c r="AF11" s="17">
        <v>7.4227053239116603E-2</v>
      </c>
      <c r="AG11" s="17">
        <v>0.19839764502716001</v>
      </c>
      <c r="AH11" s="17">
        <v>4.1899380801038999E-2</v>
      </c>
      <c r="AI11" s="17">
        <v>3.9436533012985699E-2</v>
      </c>
      <c r="AJ11" s="17"/>
      <c r="AK11" s="17">
        <v>0.152969024075057</v>
      </c>
      <c r="AL11" s="17">
        <v>5.7183324011221899E-2</v>
      </c>
      <c r="AM11" s="17">
        <v>0.148384065607158</v>
      </c>
      <c r="AN11" s="17">
        <v>0.126662425821918</v>
      </c>
      <c r="AO11" s="17">
        <v>1.07199731145203E-2</v>
      </c>
      <c r="AP11" s="17">
        <v>0.15255352379782999</v>
      </c>
      <c r="AQ11" s="17">
        <v>4.2988354988909801E-2</v>
      </c>
      <c r="AR11" s="17"/>
      <c r="AS11" s="17">
        <v>0.13510212671428101</v>
      </c>
      <c r="AT11" s="17">
        <v>0.10675591623933001</v>
      </c>
      <c r="AU11" s="17"/>
      <c r="AV11" s="17">
        <v>0.11142147263015501</v>
      </c>
      <c r="AW11" s="17">
        <v>1.9204530201092099E-2</v>
      </c>
      <c r="AX11" s="17">
        <v>0.24589469313828399</v>
      </c>
      <c r="AY11" s="17"/>
      <c r="AZ11" s="17">
        <v>8.9974192296372896E-3</v>
      </c>
      <c r="BA11" s="17">
        <v>0.11946127442842799</v>
      </c>
      <c r="BB11" s="17"/>
      <c r="BC11" s="17">
        <v>0.115392507328831</v>
      </c>
      <c r="BD11" s="17">
        <v>0.11386698631589499</v>
      </c>
      <c r="BE11" s="17"/>
      <c r="BF11" s="17">
        <v>0.114630581311905</v>
      </c>
      <c r="BG11" s="17">
        <v>6.86680725394202E-2</v>
      </c>
      <c r="BH11" s="17"/>
      <c r="BI11" s="17">
        <v>7.6392735719200702E-2</v>
      </c>
      <c r="BJ11" s="17">
        <v>0.123350400419977</v>
      </c>
      <c r="BK11" s="17"/>
      <c r="BL11" s="17">
        <v>0.12758999456492201</v>
      </c>
      <c r="BM11" s="17">
        <v>0.106513549376566</v>
      </c>
      <c r="BN11" s="17">
        <v>8.5680033679978201E-2</v>
      </c>
      <c r="BO11" s="17">
        <v>7.3048239387336301E-3</v>
      </c>
    </row>
    <row r="12" spans="2:67" x14ac:dyDescent="0.35">
      <c r="B12" s="18" t="s">
        <v>242</v>
      </c>
      <c r="C12" s="17">
        <v>6.8604321818450401E-2</v>
      </c>
      <c r="D12" s="17">
        <v>7.4178140523699601E-2</v>
      </c>
      <c r="E12" s="17">
        <v>5.09190437260316E-2</v>
      </c>
      <c r="F12" s="17">
        <v>0.174220907445017</v>
      </c>
      <c r="G12" s="17">
        <v>0.14363979761059001</v>
      </c>
      <c r="H12" s="17">
        <v>0.319107590323573</v>
      </c>
      <c r="I12" s="17">
        <v>0.30010365076024198</v>
      </c>
      <c r="J12" s="17">
        <v>4.4559273207871702E-2</v>
      </c>
      <c r="K12" s="17">
        <v>0</v>
      </c>
      <c r="L12" s="17">
        <v>4.0206582793741001E-2</v>
      </c>
      <c r="M12" s="17">
        <v>5.1087012215436503E-2</v>
      </c>
      <c r="N12" s="17">
        <v>1.1030825694762E-4</v>
      </c>
      <c r="O12" s="17">
        <v>9.9571301771683805E-4</v>
      </c>
      <c r="P12" s="17">
        <v>9.6794546283623897E-2</v>
      </c>
      <c r="Q12" s="17">
        <v>0</v>
      </c>
      <c r="R12" s="17">
        <v>8.6069830371343997E-2</v>
      </c>
      <c r="S12" s="17">
        <v>0</v>
      </c>
      <c r="T12" s="17"/>
      <c r="U12" s="17">
        <v>7.1608417922516807E-2</v>
      </c>
      <c r="V12" s="17">
        <v>5.2483656959936099E-2</v>
      </c>
      <c r="W12" s="17">
        <v>6.6113439564830498E-2</v>
      </c>
      <c r="X12" s="17">
        <v>3.1409352211281598E-2</v>
      </c>
      <c r="Y12" s="17"/>
      <c r="Z12" s="17">
        <v>6.7617411940730704E-2</v>
      </c>
      <c r="AA12" s="17">
        <v>5.7928318822477301E-2</v>
      </c>
      <c r="AB12" s="17">
        <v>7.3815445792911993E-2</v>
      </c>
      <c r="AC12" s="17">
        <v>5.5601575689413499E-2</v>
      </c>
      <c r="AD12" s="17">
        <v>8.8656206429551895E-2</v>
      </c>
      <c r="AE12" s="17">
        <v>8.9668343454997693E-3</v>
      </c>
      <c r="AF12" s="17">
        <v>1.0918203476969699E-2</v>
      </c>
      <c r="AG12" s="17">
        <v>1.50016280715302E-2</v>
      </c>
      <c r="AH12" s="17">
        <v>2.5010728982248001E-2</v>
      </c>
      <c r="AI12" s="17">
        <v>1.52062012257309E-2</v>
      </c>
      <c r="AJ12" s="17"/>
      <c r="AK12" s="17">
        <v>9.5789584243508905E-2</v>
      </c>
      <c r="AL12" s="17">
        <v>3.1660312073248598E-2</v>
      </c>
      <c r="AM12" s="17">
        <v>5.9512774872043297E-4</v>
      </c>
      <c r="AN12" s="17">
        <v>4.9884797627324499E-2</v>
      </c>
      <c r="AO12" s="17">
        <v>0.22661364742017601</v>
      </c>
      <c r="AP12" s="17">
        <v>2.0862109985740102E-3</v>
      </c>
      <c r="AQ12" s="17">
        <v>5.8386831163687598E-2</v>
      </c>
      <c r="AR12" s="17"/>
      <c r="AS12" s="17">
        <v>5.9355059414232997E-2</v>
      </c>
      <c r="AT12" s="17">
        <v>7.2049381818383496E-2</v>
      </c>
      <c r="AU12" s="17"/>
      <c r="AV12" s="17">
        <v>5.7707060223729303E-2</v>
      </c>
      <c r="AW12" s="17">
        <v>4.81318776059547E-2</v>
      </c>
      <c r="AX12" s="17">
        <v>6.6811391326160194E-2</v>
      </c>
      <c r="AY12" s="17"/>
      <c r="AZ12" s="17">
        <v>3.2321227433286998E-3</v>
      </c>
      <c r="BA12" s="17">
        <v>7.1711771334113605E-2</v>
      </c>
      <c r="BB12" s="17"/>
      <c r="BC12" s="17">
        <v>6.9155942599955403E-2</v>
      </c>
      <c r="BD12" s="17">
        <v>6.82643524370279E-2</v>
      </c>
      <c r="BE12" s="17"/>
      <c r="BF12" s="17">
        <v>6.8752111352917103E-2</v>
      </c>
      <c r="BG12" s="17">
        <v>3.1409352211281598E-2</v>
      </c>
      <c r="BH12" s="17"/>
      <c r="BI12" s="17">
        <v>3.3341283519959297E-2</v>
      </c>
      <c r="BJ12" s="17">
        <v>7.6852752077748193E-2</v>
      </c>
      <c r="BK12" s="17"/>
      <c r="BL12" s="17">
        <v>7.6746210393698597E-2</v>
      </c>
      <c r="BM12" s="17">
        <v>5.2374081859656599E-2</v>
      </c>
      <c r="BN12" s="17">
        <v>0.10157592785033601</v>
      </c>
      <c r="BO12" s="17">
        <v>5.1001246589583204E-3</v>
      </c>
    </row>
    <row r="13" spans="2:67" x14ac:dyDescent="0.35">
      <c r="B13" s="18" t="s">
        <v>243</v>
      </c>
      <c r="C13" s="17">
        <v>2.9458997614469299E-2</v>
      </c>
      <c r="D13" s="17">
        <v>2.2043061017221699E-2</v>
      </c>
      <c r="E13" s="17">
        <v>2.4314148265430501E-2</v>
      </c>
      <c r="F13" s="17">
        <v>0</v>
      </c>
      <c r="G13" s="17">
        <v>0.11301922563261201</v>
      </c>
      <c r="H13" s="17">
        <v>0</v>
      </c>
      <c r="I13" s="17">
        <v>6.2114453501250599E-4</v>
      </c>
      <c r="J13" s="17">
        <v>3.9562197436987703E-2</v>
      </c>
      <c r="K13" s="17">
        <v>0</v>
      </c>
      <c r="L13" s="17">
        <v>4.4052552703280397E-3</v>
      </c>
      <c r="M13" s="17">
        <v>1.63409971185156E-2</v>
      </c>
      <c r="N13" s="17">
        <v>8.2173717677538505E-2</v>
      </c>
      <c r="O13" s="17">
        <v>0</v>
      </c>
      <c r="P13" s="17">
        <v>9.6794546283623897E-2</v>
      </c>
      <c r="Q13" s="17">
        <v>0</v>
      </c>
      <c r="R13" s="17">
        <v>0.10974522648518099</v>
      </c>
      <c r="S13" s="17">
        <v>0</v>
      </c>
      <c r="T13" s="17"/>
      <c r="U13" s="17">
        <v>3.2389877266455799E-2</v>
      </c>
      <c r="V13" s="17">
        <v>1.48853036065477E-2</v>
      </c>
      <c r="W13" s="17">
        <v>1.68169524368268E-2</v>
      </c>
      <c r="X13" s="17">
        <v>7.7738127439012997E-3</v>
      </c>
      <c r="Y13" s="17"/>
      <c r="Z13" s="17">
        <v>4.4280995058625698E-2</v>
      </c>
      <c r="AA13" s="17">
        <v>2.7752229835749799E-2</v>
      </c>
      <c r="AB13" s="17">
        <v>0</v>
      </c>
      <c r="AC13" s="17">
        <v>1.1125866400443701E-2</v>
      </c>
      <c r="AD13" s="17">
        <v>0</v>
      </c>
      <c r="AE13" s="17">
        <v>0</v>
      </c>
      <c r="AF13" s="17">
        <v>2.9067380454572998E-4</v>
      </c>
      <c r="AG13" s="17">
        <v>0</v>
      </c>
      <c r="AH13" s="17">
        <v>2.2555026768265499E-2</v>
      </c>
      <c r="AI13" s="17">
        <v>0</v>
      </c>
      <c r="AJ13" s="17"/>
      <c r="AK13" s="17">
        <v>6.6741190402196199E-2</v>
      </c>
      <c r="AL13" s="17">
        <v>3.3172538398456401E-2</v>
      </c>
      <c r="AM13" s="17">
        <v>0</v>
      </c>
      <c r="AN13" s="17">
        <v>1.11989499713757E-2</v>
      </c>
      <c r="AO13" s="17">
        <v>1.0294246191740601E-2</v>
      </c>
      <c r="AP13" s="17">
        <v>0</v>
      </c>
      <c r="AQ13" s="17">
        <v>0</v>
      </c>
      <c r="AR13" s="17"/>
      <c r="AS13" s="17">
        <v>1.4531200993558001E-2</v>
      </c>
      <c r="AT13" s="17">
        <v>3.5019133415394102E-2</v>
      </c>
      <c r="AU13" s="17"/>
      <c r="AV13" s="17">
        <v>7.5391560005976402E-5</v>
      </c>
      <c r="AW13" s="17">
        <v>0</v>
      </c>
      <c r="AX13" s="17">
        <v>7.6201522897181998E-3</v>
      </c>
      <c r="AY13" s="17"/>
      <c r="AZ13" s="17">
        <v>0</v>
      </c>
      <c r="BA13" s="17">
        <v>3.0859322969347E-2</v>
      </c>
      <c r="BB13" s="17"/>
      <c r="BC13" s="17">
        <v>5.3776846591372898E-2</v>
      </c>
      <c r="BD13" s="17">
        <v>1.4471665100186101E-2</v>
      </c>
      <c r="BE13" s="17"/>
      <c r="BF13" s="17">
        <v>2.9545160969640501E-2</v>
      </c>
      <c r="BG13" s="17">
        <v>7.7738127439012997E-3</v>
      </c>
      <c r="BH13" s="17"/>
      <c r="BI13" s="17">
        <v>1.65116942360653E-2</v>
      </c>
      <c r="BJ13" s="17">
        <v>3.2487520796696201E-2</v>
      </c>
      <c r="BK13" s="17"/>
      <c r="BL13" s="17">
        <v>5.4770697444465499E-2</v>
      </c>
      <c r="BM13" s="17">
        <v>9.6977401258799105E-3</v>
      </c>
      <c r="BN13" s="17">
        <v>6.1636042552394897E-3</v>
      </c>
      <c r="BO13" s="17">
        <v>0</v>
      </c>
    </row>
    <row r="14" spans="2:67" x14ac:dyDescent="0.35">
      <c r="B14" s="18" t="s">
        <v>83</v>
      </c>
      <c r="C14" s="17">
        <v>2.0058918761296899E-2</v>
      </c>
      <c r="D14" s="17">
        <v>2.2043061017221699E-2</v>
      </c>
      <c r="E14" s="17">
        <v>0</v>
      </c>
      <c r="F14" s="17">
        <v>0</v>
      </c>
      <c r="G14" s="17">
        <v>0</v>
      </c>
      <c r="H14" s="17">
        <v>0</v>
      </c>
      <c r="I14" s="17">
        <v>0</v>
      </c>
      <c r="J14" s="17">
        <v>0</v>
      </c>
      <c r="K14" s="17">
        <v>0</v>
      </c>
      <c r="L14" s="17">
        <v>2.2026276351640199E-3</v>
      </c>
      <c r="M14" s="17">
        <v>8.2195624269111603E-2</v>
      </c>
      <c r="N14" s="17">
        <v>0</v>
      </c>
      <c r="O14" s="17">
        <v>0</v>
      </c>
      <c r="P14" s="17">
        <v>0</v>
      </c>
      <c r="Q14" s="17">
        <v>0</v>
      </c>
      <c r="R14" s="17">
        <v>0</v>
      </c>
      <c r="S14" s="17">
        <v>0</v>
      </c>
      <c r="T14" s="17"/>
      <c r="U14" s="17">
        <v>2.3774534265478899E-2</v>
      </c>
      <c r="V14" s="17">
        <v>0</v>
      </c>
      <c r="W14" s="17">
        <v>1.3046383321804401E-2</v>
      </c>
      <c r="X14" s="17">
        <v>0</v>
      </c>
      <c r="Y14" s="17"/>
      <c r="Z14" s="17">
        <v>7.2189009006329704E-3</v>
      </c>
      <c r="AA14" s="17">
        <v>0</v>
      </c>
      <c r="AB14" s="17">
        <v>9.8193703205965002E-2</v>
      </c>
      <c r="AC14" s="17">
        <v>0</v>
      </c>
      <c r="AD14" s="17">
        <v>0</v>
      </c>
      <c r="AE14" s="17">
        <v>0</v>
      </c>
      <c r="AF14" s="17">
        <v>0</v>
      </c>
      <c r="AG14" s="17">
        <v>0</v>
      </c>
      <c r="AH14" s="17">
        <v>1.24407938071628E-2</v>
      </c>
      <c r="AI14" s="17">
        <v>0</v>
      </c>
      <c r="AJ14" s="17"/>
      <c r="AK14" s="17">
        <v>0</v>
      </c>
      <c r="AL14" s="17">
        <v>0</v>
      </c>
      <c r="AM14" s="17">
        <v>0</v>
      </c>
      <c r="AN14" s="17">
        <v>4.12299763905438E-2</v>
      </c>
      <c r="AO14" s="17">
        <v>0</v>
      </c>
      <c r="AP14" s="17">
        <v>4.60876272391081E-2</v>
      </c>
      <c r="AQ14" s="17">
        <v>0</v>
      </c>
      <c r="AR14" s="17"/>
      <c r="AS14" s="17">
        <v>1.04629652434563E-3</v>
      </c>
      <c r="AT14" s="17">
        <v>2.7140523920697698E-2</v>
      </c>
      <c r="AU14" s="17"/>
      <c r="AV14" s="17">
        <v>0</v>
      </c>
      <c r="AW14" s="17">
        <v>0</v>
      </c>
      <c r="AX14" s="17">
        <v>2.68025979709165E-3</v>
      </c>
      <c r="AY14" s="17"/>
      <c r="AZ14" s="17">
        <v>0</v>
      </c>
      <c r="BA14" s="17">
        <v>2.1012413951475399E-2</v>
      </c>
      <c r="BB14" s="17"/>
      <c r="BC14" s="17">
        <v>9.2968542436003398E-3</v>
      </c>
      <c r="BD14" s="17">
        <v>2.66916863066534E-2</v>
      </c>
      <c r="BE14" s="17"/>
      <c r="BF14" s="17">
        <v>2.0138620352585901E-2</v>
      </c>
      <c r="BG14" s="17">
        <v>0</v>
      </c>
      <c r="BH14" s="17"/>
      <c r="BI14" s="17">
        <v>5.3248379344593704E-4</v>
      </c>
      <c r="BJ14" s="17">
        <v>2.4626376496551701E-2</v>
      </c>
      <c r="BK14" s="17"/>
      <c r="BL14" s="17">
        <v>4.3518084540305299E-2</v>
      </c>
      <c r="BM14" s="17">
        <v>2.60109928277353E-4</v>
      </c>
      <c r="BN14" s="17">
        <v>1.39725332976542E-3</v>
      </c>
      <c r="BO14" s="17">
        <v>0</v>
      </c>
    </row>
    <row r="15" spans="2:67" x14ac:dyDescent="0.35">
      <c r="B15" s="18" t="s">
        <v>244</v>
      </c>
      <c r="C15" s="20">
        <v>0.76742908397210396</v>
      </c>
      <c r="D15" s="20">
        <v>0.74537243950719501</v>
      </c>
      <c r="E15" s="20">
        <v>0.79062064918992403</v>
      </c>
      <c r="F15" s="20">
        <v>0.67792336213209203</v>
      </c>
      <c r="G15" s="20">
        <v>0.71272040477881904</v>
      </c>
      <c r="H15" s="20">
        <v>0.361784819352854</v>
      </c>
      <c r="I15" s="20">
        <v>0.61672510815752601</v>
      </c>
      <c r="J15" s="20">
        <v>0.825626030115301</v>
      </c>
      <c r="K15" s="20">
        <v>0.98717609300768805</v>
      </c>
      <c r="L15" s="20">
        <v>0.75995523889820005</v>
      </c>
      <c r="M15" s="20">
        <v>0.73485278032275203</v>
      </c>
      <c r="N15" s="20">
        <v>0.894944781810598</v>
      </c>
      <c r="O15" s="20">
        <v>0.99900428698228305</v>
      </c>
      <c r="P15" s="20">
        <v>0.77998578492116399</v>
      </c>
      <c r="Q15" s="20">
        <v>0.80134066709998997</v>
      </c>
      <c r="R15" s="20">
        <v>0.71793696830561404</v>
      </c>
      <c r="S15" s="20">
        <v>0.91912625579322604</v>
      </c>
      <c r="T15" s="20"/>
      <c r="U15" s="20">
        <v>0.77117032339679303</v>
      </c>
      <c r="V15" s="20">
        <v>0.74140313054804197</v>
      </c>
      <c r="W15" s="20">
        <v>0.77218085379847101</v>
      </c>
      <c r="X15" s="20">
        <v>0.89214876250539699</v>
      </c>
      <c r="Y15" s="20"/>
      <c r="Z15" s="20">
        <v>0.73355442136444504</v>
      </c>
      <c r="AA15" s="20">
        <v>0.86646053273788404</v>
      </c>
      <c r="AB15" s="20">
        <v>0.73959551046741001</v>
      </c>
      <c r="AC15" s="20">
        <v>0.75242464399466902</v>
      </c>
      <c r="AD15" s="20">
        <v>0.87439044818429101</v>
      </c>
      <c r="AE15" s="20">
        <v>0.771498362359618</v>
      </c>
      <c r="AF15" s="20">
        <v>0.91456406947936797</v>
      </c>
      <c r="AG15" s="20">
        <v>0.78660072690131</v>
      </c>
      <c r="AH15" s="20">
        <v>0.89809406964128502</v>
      </c>
      <c r="AI15" s="20">
        <v>0.94535726576128298</v>
      </c>
      <c r="AJ15" s="20"/>
      <c r="AK15" s="20">
        <v>0.68450020127923805</v>
      </c>
      <c r="AL15" s="20">
        <v>0.87798382551707299</v>
      </c>
      <c r="AM15" s="20">
        <v>0.85102080664412205</v>
      </c>
      <c r="AN15" s="20">
        <v>0.77102385018883801</v>
      </c>
      <c r="AO15" s="20">
        <v>0.752372133273563</v>
      </c>
      <c r="AP15" s="20">
        <v>0.799272637964488</v>
      </c>
      <c r="AQ15" s="20">
        <v>0.898624813847403</v>
      </c>
      <c r="AR15" s="20"/>
      <c r="AS15" s="20">
        <v>0.78996531635358203</v>
      </c>
      <c r="AT15" s="20">
        <v>0.75903504460619498</v>
      </c>
      <c r="AU15" s="20"/>
      <c r="AV15" s="20">
        <v>0.83079607558610902</v>
      </c>
      <c r="AW15" s="20">
        <v>0.93266359219295303</v>
      </c>
      <c r="AX15" s="20">
        <v>0.67699350344874598</v>
      </c>
      <c r="AY15" s="20"/>
      <c r="AZ15" s="20">
        <v>0.987770458027034</v>
      </c>
      <c r="BA15" s="20">
        <v>0.75695521731663595</v>
      </c>
      <c r="BB15" s="20"/>
      <c r="BC15" s="20">
        <v>0.75237784923623996</v>
      </c>
      <c r="BD15" s="20">
        <v>0.776705309840238</v>
      </c>
      <c r="BE15" s="20"/>
      <c r="BF15" s="20">
        <v>0.76693352601295095</v>
      </c>
      <c r="BG15" s="20">
        <v>0.89214876250539699</v>
      </c>
      <c r="BH15" s="20"/>
      <c r="BI15" s="20">
        <v>0.87322180273132899</v>
      </c>
      <c r="BJ15" s="20">
        <v>0.74268295020902697</v>
      </c>
      <c r="BK15" s="20"/>
      <c r="BL15" s="20">
        <v>0.69737501305660798</v>
      </c>
      <c r="BM15" s="20">
        <v>0.83115451870961998</v>
      </c>
      <c r="BN15" s="20">
        <v>0.80518318088468099</v>
      </c>
      <c r="BO15" s="20">
        <v>0.98759505140230797</v>
      </c>
    </row>
    <row r="16" spans="2:67" x14ac:dyDescent="0.35">
      <c r="B16" s="18" t="s">
        <v>245</v>
      </c>
      <c r="C16" s="20">
        <v>9.8063319432919696E-2</v>
      </c>
      <c r="D16" s="20">
        <v>9.62212015409213E-2</v>
      </c>
      <c r="E16" s="20">
        <v>7.5233191991462098E-2</v>
      </c>
      <c r="F16" s="20">
        <v>0.174220907445017</v>
      </c>
      <c r="G16" s="20">
        <v>0.256659023243202</v>
      </c>
      <c r="H16" s="20">
        <v>0.319107590323573</v>
      </c>
      <c r="I16" s="20">
        <v>0.30072479529525498</v>
      </c>
      <c r="J16" s="20">
        <v>8.4121470644859406E-2</v>
      </c>
      <c r="K16" s="20">
        <v>0</v>
      </c>
      <c r="L16" s="20">
        <v>4.4611838064069001E-2</v>
      </c>
      <c r="M16" s="20">
        <v>6.7428009333952002E-2</v>
      </c>
      <c r="N16" s="20">
        <v>8.2284025934486096E-2</v>
      </c>
      <c r="O16" s="20">
        <v>9.9571301771683805E-4</v>
      </c>
      <c r="P16" s="20">
        <v>0.19358909256724799</v>
      </c>
      <c r="Q16" s="20">
        <v>0</v>
      </c>
      <c r="R16" s="20">
        <v>0.195815056856525</v>
      </c>
      <c r="S16" s="20">
        <v>0</v>
      </c>
      <c r="T16" s="20"/>
      <c r="U16" s="20">
        <v>0.10399829518897299</v>
      </c>
      <c r="V16" s="20">
        <v>6.7368960566483796E-2</v>
      </c>
      <c r="W16" s="20">
        <v>8.2930392001657305E-2</v>
      </c>
      <c r="X16" s="20">
        <v>3.9183164955182898E-2</v>
      </c>
      <c r="Y16" s="20"/>
      <c r="Z16" s="20">
        <v>0.11189840699935601</v>
      </c>
      <c r="AA16" s="20">
        <v>8.5680548658227093E-2</v>
      </c>
      <c r="AB16" s="20">
        <v>7.3815445792911993E-2</v>
      </c>
      <c r="AC16" s="20">
        <v>6.6727442089857203E-2</v>
      </c>
      <c r="AD16" s="20">
        <v>8.8656206429551895E-2</v>
      </c>
      <c r="AE16" s="20">
        <v>8.9668343454997693E-3</v>
      </c>
      <c r="AF16" s="20">
        <v>1.12088772815154E-2</v>
      </c>
      <c r="AG16" s="20">
        <v>1.50016280715302E-2</v>
      </c>
      <c r="AH16" s="20">
        <v>4.75657557505135E-2</v>
      </c>
      <c r="AI16" s="20">
        <v>1.52062012257309E-2</v>
      </c>
      <c r="AJ16" s="20"/>
      <c r="AK16" s="20">
        <v>0.16253077464570501</v>
      </c>
      <c r="AL16" s="20">
        <v>6.4832850471704895E-2</v>
      </c>
      <c r="AM16" s="20">
        <v>5.9512774872043297E-4</v>
      </c>
      <c r="AN16" s="20">
        <v>6.1083747598700201E-2</v>
      </c>
      <c r="AO16" s="20">
        <v>0.236907893611917</v>
      </c>
      <c r="AP16" s="20">
        <v>2.0862109985740102E-3</v>
      </c>
      <c r="AQ16" s="20">
        <v>5.8386831163687598E-2</v>
      </c>
      <c r="AR16" s="20"/>
      <c r="AS16" s="20">
        <v>7.3886260407791005E-2</v>
      </c>
      <c r="AT16" s="20">
        <v>0.107068515233778</v>
      </c>
      <c r="AU16" s="20"/>
      <c r="AV16" s="20">
        <v>5.7782451783735297E-2</v>
      </c>
      <c r="AW16" s="20">
        <v>4.81318776059547E-2</v>
      </c>
      <c r="AX16" s="20">
        <v>7.4431543615878407E-2</v>
      </c>
      <c r="AY16" s="20"/>
      <c r="AZ16" s="20">
        <v>3.2321227433286998E-3</v>
      </c>
      <c r="BA16" s="20">
        <v>0.10257109430346099</v>
      </c>
      <c r="BB16" s="20"/>
      <c r="BC16" s="20">
        <v>0.122932789191328</v>
      </c>
      <c r="BD16" s="20">
        <v>8.2736017537214004E-2</v>
      </c>
      <c r="BE16" s="20"/>
      <c r="BF16" s="20">
        <v>9.8297272322557694E-2</v>
      </c>
      <c r="BG16" s="20">
        <v>3.9183164955182898E-2</v>
      </c>
      <c r="BH16" s="20"/>
      <c r="BI16" s="20">
        <v>4.9852977756024597E-2</v>
      </c>
      <c r="BJ16" s="20">
        <v>0.10934027287444401</v>
      </c>
      <c r="BK16" s="20"/>
      <c r="BL16" s="20">
        <v>0.131516907838164</v>
      </c>
      <c r="BM16" s="20">
        <v>6.2071821985536499E-2</v>
      </c>
      <c r="BN16" s="20">
        <v>0.10773953210557501</v>
      </c>
      <c r="BO16" s="20">
        <v>5.1001246589583204E-3</v>
      </c>
    </row>
    <row r="17" spans="2:67" x14ac:dyDescent="0.35">
      <c r="B17" s="18" t="s">
        <v>187</v>
      </c>
      <c r="C17" s="21">
        <v>0.66936576453918395</v>
      </c>
      <c r="D17" s="21">
        <v>0.64915123796627405</v>
      </c>
      <c r="E17" s="21">
        <v>0.71538745719846197</v>
      </c>
      <c r="F17" s="21">
        <v>0.50370245468707497</v>
      </c>
      <c r="G17" s="21">
        <v>0.45606138153561698</v>
      </c>
      <c r="H17" s="21">
        <v>4.2677229029280499E-2</v>
      </c>
      <c r="I17" s="21">
        <v>0.31600031286227098</v>
      </c>
      <c r="J17" s="21">
        <v>0.74150455947044203</v>
      </c>
      <c r="K17" s="21">
        <v>0.98717609300768805</v>
      </c>
      <c r="L17" s="21">
        <v>0.71534340083413095</v>
      </c>
      <c r="M17" s="21">
        <v>0.66742477098880004</v>
      </c>
      <c r="N17" s="21">
        <v>0.81266075587611197</v>
      </c>
      <c r="O17" s="21">
        <v>0.99800857396456599</v>
      </c>
      <c r="P17" s="21">
        <v>0.586396692353916</v>
      </c>
      <c r="Q17" s="21">
        <v>0.80134066709998997</v>
      </c>
      <c r="R17" s="21">
        <v>0.52212191144908904</v>
      </c>
      <c r="S17" s="21">
        <v>0.91912625579322604</v>
      </c>
      <c r="T17" s="21"/>
      <c r="U17" s="21">
        <v>0.66717202820781996</v>
      </c>
      <c r="V17" s="21">
        <v>0.67403416998155796</v>
      </c>
      <c r="W17" s="21">
        <v>0.68925046179681304</v>
      </c>
      <c r="X17" s="21">
        <v>0.85296559755021395</v>
      </c>
      <c r="Y17" s="21"/>
      <c r="Z17" s="21">
        <v>0.62165601436508899</v>
      </c>
      <c r="AA17" s="21">
        <v>0.78077998407965699</v>
      </c>
      <c r="AB17" s="21">
        <v>0.66578006467449802</v>
      </c>
      <c r="AC17" s="21">
        <v>0.68569720190481198</v>
      </c>
      <c r="AD17" s="21">
        <v>0.78573424175473905</v>
      </c>
      <c r="AE17" s="21">
        <v>0.76253152801411805</v>
      </c>
      <c r="AF17" s="21">
        <v>0.90335519219785199</v>
      </c>
      <c r="AG17" s="21">
        <v>0.77159909882977995</v>
      </c>
      <c r="AH17" s="21">
        <v>0.85052831389077099</v>
      </c>
      <c r="AI17" s="21">
        <v>0.93015106453555196</v>
      </c>
      <c r="AJ17" s="21"/>
      <c r="AK17" s="21">
        <v>0.52196942663353296</v>
      </c>
      <c r="AL17" s="21">
        <v>0.81315097504536804</v>
      </c>
      <c r="AM17" s="21">
        <v>0.85042567889540199</v>
      </c>
      <c r="AN17" s="21">
        <v>0.70994010259013796</v>
      </c>
      <c r="AO17" s="21">
        <v>0.51546423966164601</v>
      </c>
      <c r="AP17" s="21">
        <v>0.79718642696591402</v>
      </c>
      <c r="AQ17" s="21">
        <v>0.84023798268371497</v>
      </c>
      <c r="AR17" s="21"/>
      <c r="AS17" s="21">
        <v>0.71607905594579102</v>
      </c>
      <c r="AT17" s="21">
        <v>0.65196652937241695</v>
      </c>
      <c r="AU17" s="21"/>
      <c r="AV17" s="21">
        <v>0.77301362380237404</v>
      </c>
      <c r="AW17" s="21">
        <v>0.88453171458699797</v>
      </c>
      <c r="AX17" s="21">
        <v>0.60256195983286698</v>
      </c>
      <c r="AY17" s="21"/>
      <c r="AZ17" s="21">
        <v>0.98453833528370505</v>
      </c>
      <c r="BA17" s="21">
        <v>0.65438412301317495</v>
      </c>
      <c r="BB17" s="21"/>
      <c r="BC17" s="21">
        <v>0.62944506004491196</v>
      </c>
      <c r="BD17" s="21">
        <v>0.69396929230302395</v>
      </c>
      <c r="BE17" s="21"/>
      <c r="BF17" s="21">
        <v>0.66863625369039403</v>
      </c>
      <c r="BG17" s="21">
        <v>0.85296559755021395</v>
      </c>
      <c r="BH17" s="21"/>
      <c r="BI17" s="21">
        <v>0.82336882497530395</v>
      </c>
      <c r="BJ17" s="21">
        <v>0.63334267733458305</v>
      </c>
      <c r="BK17" s="21"/>
      <c r="BL17" s="21">
        <v>0.56585810521844404</v>
      </c>
      <c r="BM17" s="21">
        <v>0.76908269672408403</v>
      </c>
      <c r="BN17" s="21">
        <v>0.69744364877910603</v>
      </c>
      <c r="BO17" s="21">
        <v>0.98249492674335004</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239</v>
      </c>
      <c r="C9" s="17">
        <v>0.72832274186317403</v>
      </c>
      <c r="D9" s="17">
        <v>0.778169119246921</v>
      </c>
      <c r="E9" s="17">
        <v>0.71495504128639298</v>
      </c>
      <c r="F9" s="17">
        <v>0.65515536318715994</v>
      </c>
      <c r="G9" s="17">
        <v>0.79418336472662598</v>
      </c>
      <c r="H9" s="17">
        <v>0.68089240967642695</v>
      </c>
      <c r="I9" s="17">
        <v>0.91248074717268002</v>
      </c>
      <c r="J9" s="17">
        <v>0.81154902301612197</v>
      </c>
      <c r="K9" s="17">
        <v>0.87145884297608001</v>
      </c>
      <c r="L9" s="17">
        <v>0.62103526792295605</v>
      </c>
      <c r="M9" s="17">
        <v>0.75092029030376395</v>
      </c>
      <c r="N9" s="17">
        <v>0.73643928807987702</v>
      </c>
      <c r="O9" s="17">
        <v>0.96812429274115397</v>
      </c>
      <c r="P9" s="17">
        <v>0.55626394367569798</v>
      </c>
      <c r="Q9" s="17">
        <v>0.70180541141665298</v>
      </c>
      <c r="R9" s="17">
        <v>0.54321305965218902</v>
      </c>
      <c r="S9" s="17">
        <v>0.72372169916608697</v>
      </c>
      <c r="T9" s="17"/>
      <c r="U9" s="17">
        <v>0.74202991875954505</v>
      </c>
      <c r="V9" s="17">
        <v>0.67344916337265703</v>
      </c>
      <c r="W9" s="17">
        <v>0.57659751965191297</v>
      </c>
      <c r="X9" s="17">
        <v>0.65779258774218297</v>
      </c>
      <c r="Y9" s="17"/>
      <c r="Z9" s="17">
        <v>0.70976284289490699</v>
      </c>
      <c r="AA9" s="17">
        <v>0.87267418428452803</v>
      </c>
      <c r="AB9" s="17">
        <v>0.71888613873751095</v>
      </c>
      <c r="AC9" s="17">
        <v>0.73091758148870301</v>
      </c>
      <c r="AD9" s="17">
        <v>0.62769958387901204</v>
      </c>
      <c r="AE9" s="17">
        <v>0.65942687300840896</v>
      </c>
      <c r="AF9" s="17">
        <v>0.74620439499978497</v>
      </c>
      <c r="AG9" s="17">
        <v>0.66534978091007202</v>
      </c>
      <c r="AH9" s="17">
        <v>0.76601081205712795</v>
      </c>
      <c r="AI9" s="17">
        <v>0.71647272041059396</v>
      </c>
      <c r="AJ9" s="17"/>
      <c r="AK9" s="17">
        <v>0.70061228827776201</v>
      </c>
      <c r="AL9" s="17">
        <v>0.66237096669968099</v>
      </c>
      <c r="AM9" s="17">
        <v>0.775337902139975</v>
      </c>
      <c r="AN9" s="17">
        <v>0.72596860649484996</v>
      </c>
      <c r="AO9" s="17">
        <v>0.71324873393907895</v>
      </c>
      <c r="AP9" s="17">
        <v>0.74879114378245104</v>
      </c>
      <c r="AQ9" s="17">
        <v>0.888811627351492</v>
      </c>
      <c r="AR9" s="17"/>
      <c r="AS9" s="17">
        <v>0.78288226355888502</v>
      </c>
      <c r="AT9" s="17">
        <v>0.70800103213163101</v>
      </c>
      <c r="AU9" s="17"/>
      <c r="AV9" s="17">
        <v>0.80780068278073403</v>
      </c>
      <c r="AW9" s="17">
        <v>0.78709603927490601</v>
      </c>
      <c r="AX9" s="17">
        <v>0.77513830178000398</v>
      </c>
      <c r="AY9" s="17"/>
      <c r="AZ9" s="17">
        <v>0.90942564878908805</v>
      </c>
      <c r="BA9" s="17">
        <v>0.71971406495809598</v>
      </c>
      <c r="BB9" s="17"/>
      <c r="BC9" s="17">
        <v>0.69369116272914999</v>
      </c>
      <c r="BD9" s="17">
        <v>0.74966652899127495</v>
      </c>
      <c r="BE9" s="17"/>
      <c r="BF9" s="17">
        <v>0.72860298456140704</v>
      </c>
      <c r="BG9" s="17">
        <v>0.65779258774218297</v>
      </c>
      <c r="BH9" s="17"/>
      <c r="BI9" s="17">
        <v>0.78455524442463298</v>
      </c>
      <c r="BJ9" s="17">
        <v>0.71516931271853201</v>
      </c>
      <c r="BK9" s="17"/>
      <c r="BL9" s="17">
        <v>0.72559220486314502</v>
      </c>
      <c r="BM9" s="17">
        <v>0.73473616419907795</v>
      </c>
      <c r="BN9" s="17">
        <v>0.73661845005181403</v>
      </c>
      <c r="BO9" s="17">
        <v>0.858074718152114</v>
      </c>
    </row>
    <row r="10" spans="2:67" x14ac:dyDescent="0.35">
      <c r="B10" s="18" t="s">
        <v>240</v>
      </c>
      <c r="C10" s="17">
        <v>0.198185560974701</v>
      </c>
      <c r="D10" s="17">
        <v>0.20094760048468499</v>
      </c>
      <c r="E10" s="17">
        <v>0.187657897422498</v>
      </c>
      <c r="F10" s="17">
        <v>0.26881251321195199</v>
      </c>
      <c r="G10" s="17">
        <v>0.175196063295396</v>
      </c>
      <c r="H10" s="17">
        <v>0.319107590323573</v>
      </c>
      <c r="I10" s="17">
        <v>8.7519252827319705E-2</v>
      </c>
      <c r="J10" s="17">
        <v>0.106541448412177</v>
      </c>
      <c r="K10" s="17">
        <v>0.12854115702391999</v>
      </c>
      <c r="L10" s="17">
        <v>0.29884525917836902</v>
      </c>
      <c r="M10" s="17">
        <v>0.135028039651653</v>
      </c>
      <c r="N10" s="17">
        <v>0.23137133878845001</v>
      </c>
      <c r="O10" s="17">
        <v>1.74314231559984E-2</v>
      </c>
      <c r="P10" s="17">
        <v>0.249746279504858</v>
      </c>
      <c r="Q10" s="17">
        <v>0.29819458858334702</v>
      </c>
      <c r="R10" s="17">
        <v>0.45625250694825797</v>
      </c>
      <c r="S10" s="17">
        <v>0.23584142873052599</v>
      </c>
      <c r="T10" s="17"/>
      <c r="U10" s="17">
        <v>0.18845281216211701</v>
      </c>
      <c r="V10" s="17">
        <v>0.23794040710346201</v>
      </c>
      <c r="W10" s="17">
        <v>0.29584611342138201</v>
      </c>
      <c r="X10" s="17">
        <v>0.27513500601097202</v>
      </c>
      <c r="Y10" s="17"/>
      <c r="Z10" s="17">
        <v>0.22498907899791901</v>
      </c>
      <c r="AA10" s="17">
        <v>9.0059515902650003E-2</v>
      </c>
      <c r="AB10" s="17">
        <v>0.16515502957193601</v>
      </c>
      <c r="AC10" s="17">
        <v>0.23661407876844101</v>
      </c>
      <c r="AD10" s="17">
        <v>0.34710209475459403</v>
      </c>
      <c r="AE10" s="17">
        <v>0.27729509001823399</v>
      </c>
      <c r="AF10" s="17">
        <v>0.155807976127354</v>
      </c>
      <c r="AG10" s="17">
        <v>0.28646180325299297</v>
      </c>
      <c r="AH10" s="17">
        <v>0.18334582756171999</v>
      </c>
      <c r="AI10" s="17">
        <v>0.25310334554145802</v>
      </c>
      <c r="AJ10" s="17"/>
      <c r="AK10" s="17">
        <v>0.20053904460449101</v>
      </c>
      <c r="AL10" s="17">
        <v>0.30065821068205001</v>
      </c>
      <c r="AM10" s="17">
        <v>0.16763267045111199</v>
      </c>
      <c r="AN10" s="17">
        <v>0.17478171610617599</v>
      </c>
      <c r="AO10" s="17">
        <v>0.26894435572480602</v>
      </c>
      <c r="AP10" s="17">
        <v>0.24271412088543101</v>
      </c>
      <c r="AQ10" s="17">
        <v>7.1408951802949094E-2</v>
      </c>
      <c r="AR10" s="17"/>
      <c r="AS10" s="17">
        <v>0.14559608141725899</v>
      </c>
      <c r="AT10" s="17">
        <v>0.21777349183046699</v>
      </c>
      <c r="AU10" s="17"/>
      <c r="AV10" s="17">
        <v>8.1142021423974905E-2</v>
      </c>
      <c r="AW10" s="17">
        <v>0.20239862992302901</v>
      </c>
      <c r="AX10" s="17">
        <v>0.14315943464165901</v>
      </c>
      <c r="AY10" s="17"/>
      <c r="AZ10" s="17">
        <v>7.5865497714977706E-2</v>
      </c>
      <c r="BA10" s="17">
        <v>0.20400001156241299</v>
      </c>
      <c r="BB10" s="17"/>
      <c r="BC10" s="17">
        <v>0.22107556127676001</v>
      </c>
      <c r="BD10" s="17">
        <v>0.184078225819161</v>
      </c>
      <c r="BE10" s="17"/>
      <c r="BF10" s="17">
        <v>0.197879812031242</v>
      </c>
      <c r="BG10" s="17">
        <v>0.27513500601097202</v>
      </c>
      <c r="BH10" s="17"/>
      <c r="BI10" s="17">
        <v>0.14281901001835301</v>
      </c>
      <c r="BJ10" s="17">
        <v>0.21113643407858901</v>
      </c>
      <c r="BK10" s="17"/>
      <c r="BL10" s="17">
        <v>0.17908351651378901</v>
      </c>
      <c r="BM10" s="17">
        <v>0.20424264690086</v>
      </c>
      <c r="BN10" s="17">
        <v>0.21664237181799301</v>
      </c>
      <c r="BO10" s="17">
        <v>0.12309380778033301</v>
      </c>
    </row>
    <row r="11" spans="2:67" ht="29" x14ac:dyDescent="0.35">
      <c r="B11" s="18" t="s">
        <v>241</v>
      </c>
      <c r="C11" s="17">
        <v>4.47237017224811E-2</v>
      </c>
      <c r="D11" s="17">
        <v>2.0837656275313001E-2</v>
      </c>
      <c r="E11" s="17">
        <v>9.00695376762672E-2</v>
      </c>
      <c r="F11" s="17">
        <v>7.41682629635117E-2</v>
      </c>
      <c r="G11" s="17">
        <v>0</v>
      </c>
      <c r="H11" s="17">
        <v>0</v>
      </c>
      <c r="I11" s="17">
        <v>0</v>
      </c>
      <c r="J11" s="17">
        <v>8.0557903981735499E-2</v>
      </c>
      <c r="K11" s="17">
        <v>0</v>
      </c>
      <c r="L11" s="17">
        <v>2.3544652059220802E-3</v>
      </c>
      <c r="M11" s="17">
        <v>3.9833069876648801E-2</v>
      </c>
      <c r="N11" s="17">
        <v>3.05891893699957E-2</v>
      </c>
      <c r="O11" s="17">
        <v>1.44442841028479E-2</v>
      </c>
      <c r="P11" s="17">
        <v>9.7195230535820007E-2</v>
      </c>
      <c r="Q11" s="17">
        <v>0</v>
      </c>
      <c r="R11" s="17">
        <v>5.3443339955226298E-4</v>
      </c>
      <c r="S11" s="17">
        <v>4.0436872103386798E-2</v>
      </c>
      <c r="T11" s="17"/>
      <c r="U11" s="17">
        <v>4.0496610223308298E-2</v>
      </c>
      <c r="V11" s="17">
        <v>6.1600250150103897E-2</v>
      </c>
      <c r="W11" s="17">
        <v>9.2870591377090903E-2</v>
      </c>
      <c r="X11" s="17">
        <v>6.0655072859664198E-2</v>
      </c>
      <c r="Y11" s="17"/>
      <c r="Z11" s="17">
        <v>5.0409324901249303E-2</v>
      </c>
      <c r="AA11" s="17">
        <v>3.6639504289900003E-2</v>
      </c>
      <c r="AB11" s="17">
        <v>8.8971760338073108E-3</v>
      </c>
      <c r="AC11" s="17">
        <v>1.61300469837783E-2</v>
      </c>
      <c r="AD11" s="17">
        <v>2.0049634919604702E-2</v>
      </c>
      <c r="AE11" s="17">
        <v>6.3278036973356905E-2</v>
      </c>
      <c r="AF11" s="17">
        <v>4.6318454713192798E-2</v>
      </c>
      <c r="AG11" s="17">
        <v>4.8188415836935498E-2</v>
      </c>
      <c r="AH11" s="17">
        <v>5.06433603811519E-2</v>
      </c>
      <c r="AI11" s="17">
        <v>2.5029930666123999E-2</v>
      </c>
      <c r="AJ11" s="17"/>
      <c r="AK11" s="17">
        <v>7.1833799369465601E-2</v>
      </c>
      <c r="AL11" s="17">
        <v>2.8889344561548E-2</v>
      </c>
      <c r="AM11" s="17">
        <v>1.8393047789989701E-2</v>
      </c>
      <c r="AN11" s="17">
        <v>4.9694767352316802E-2</v>
      </c>
      <c r="AO11" s="17">
        <v>1.6803536226566801E-2</v>
      </c>
      <c r="AP11" s="17">
        <v>6.7552709047277301E-3</v>
      </c>
      <c r="AQ11" s="17">
        <v>3.8694269509419399E-2</v>
      </c>
      <c r="AR11" s="17"/>
      <c r="AS11" s="17">
        <v>5.7856252945582103E-2</v>
      </c>
      <c r="AT11" s="17">
        <v>3.9832238496705599E-2</v>
      </c>
      <c r="AU11" s="17"/>
      <c r="AV11" s="17">
        <v>7.3177894949521205E-2</v>
      </c>
      <c r="AW11" s="17">
        <v>7.9040309252112508E-3</v>
      </c>
      <c r="AX11" s="17">
        <v>7.7733261657503702E-2</v>
      </c>
      <c r="AY11" s="17"/>
      <c r="AZ11" s="17">
        <v>1.4708853495934E-2</v>
      </c>
      <c r="BA11" s="17">
        <v>4.6150449283429901E-2</v>
      </c>
      <c r="BB11" s="17"/>
      <c r="BC11" s="17">
        <v>5.6691649913761098E-2</v>
      </c>
      <c r="BD11" s="17">
        <v>3.7347736059285097E-2</v>
      </c>
      <c r="BE11" s="17"/>
      <c r="BF11" s="17">
        <v>4.46604004226374E-2</v>
      </c>
      <c r="BG11" s="17">
        <v>6.0655072859664198E-2</v>
      </c>
      <c r="BH11" s="17"/>
      <c r="BI11" s="17">
        <v>8.9100521145765894E-3</v>
      </c>
      <c r="BJ11" s="17">
        <v>5.3100926300272799E-2</v>
      </c>
      <c r="BK11" s="17"/>
      <c r="BL11" s="17">
        <v>5.3750592681674703E-2</v>
      </c>
      <c r="BM11" s="17">
        <v>3.6756451814056797E-2</v>
      </c>
      <c r="BN11" s="17">
        <v>4.32270285530535E-2</v>
      </c>
      <c r="BO11" s="17">
        <v>1.8831474067552801E-2</v>
      </c>
    </row>
    <row r="12" spans="2:67" x14ac:dyDescent="0.35">
      <c r="B12" s="18" t="s">
        <v>242</v>
      </c>
      <c r="C12" s="17">
        <v>7.8778827084472394E-3</v>
      </c>
      <c r="D12" s="17">
        <v>4.56239930807546E-5</v>
      </c>
      <c r="E12" s="17">
        <v>6.5874909589720004E-3</v>
      </c>
      <c r="F12" s="17">
        <v>1.20198876033054E-4</v>
      </c>
      <c r="G12" s="17">
        <v>0</v>
      </c>
      <c r="H12" s="17">
        <v>0</v>
      </c>
      <c r="I12" s="17">
        <v>0</v>
      </c>
      <c r="J12" s="17">
        <v>1.6376903559032799E-4</v>
      </c>
      <c r="K12" s="17">
        <v>0</v>
      </c>
      <c r="L12" s="17">
        <v>2.2026276351640199E-3</v>
      </c>
      <c r="M12" s="17">
        <v>8.8546116938719808E-3</v>
      </c>
      <c r="N12" s="17">
        <v>1.60018376167749E-3</v>
      </c>
      <c r="O12" s="17">
        <v>0</v>
      </c>
      <c r="P12" s="17">
        <v>9.6794546283623897E-2</v>
      </c>
      <c r="Q12" s="17">
        <v>0</v>
      </c>
      <c r="R12" s="17">
        <v>0</v>
      </c>
      <c r="S12" s="17">
        <v>0</v>
      </c>
      <c r="T12" s="17"/>
      <c r="U12" s="17">
        <v>5.5250623664373603E-3</v>
      </c>
      <c r="V12" s="17">
        <v>2.10592473729872E-2</v>
      </c>
      <c r="W12" s="17">
        <v>1.17536957284689E-2</v>
      </c>
      <c r="X12" s="17">
        <v>6.4173333871815601E-3</v>
      </c>
      <c r="Y12" s="17"/>
      <c r="Z12" s="17">
        <v>0</v>
      </c>
      <c r="AA12" s="17">
        <v>0</v>
      </c>
      <c r="AB12" s="17">
        <v>8.8679524507816101E-3</v>
      </c>
      <c r="AC12" s="17">
        <v>1.6338292759077298E-2</v>
      </c>
      <c r="AD12" s="17">
        <v>5.1486864467898E-3</v>
      </c>
      <c r="AE12" s="17">
        <v>0</v>
      </c>
      <c r="AF12" s="17">
        <v>4.29307399119793E-2</v>
      </c>
      <c r="AG12" s="17">
        <v>0</v>
      </c>
      <c r="AH12" s="17">
        <v>0</v>
      </c>
      <c r="AI12" s="17">
        <v>5.3940033818235698E-3</v>
      </c>
      <c r="AJ12" s="17"/>
      <c r="AK12" s="17">
        <v>0</v>
      </c>
      <c r="AL12" s="17">
        <v>8.0814780567216998E-3</v>
      </c>
      <c r="AM12" s="17">
        <v>2.3897301193027201E-2</v>
      </c>
      <c r="AN12" s="17">
        <v>1.7395551534975399E-2</v>
      </c>
      <c r="AO12" s="17">
        <v>1.00337410954785E-3</v>
      </c>
      <c r="AP12" s="17">
        <v>0</v>
      </c>
      <c r="AQ12" s="17">
        <v>6.9980538412667495E-5</v>
      </c>
      <c r="AR12" s="17"/>
      <c r="AS12" s="17">
        <v>1.1826290439358501E-2</v>
      </c>
      <c r="AT12" s="17">
        <v>6.4072247313325904E-3</v>
      </c>
      <c r="AU12" s="17"/>
      <c r="AV12" s="17">
        <v>3.67619704987431E-2</v>
      </c>
      <c r="AW12" s="17">
        <v>2.60129987685421E-3</v>
      </c>
      <c r="AX12" s="17">
        <v>1.20639619862733E-4</v>
      </c>
      <c r="AY12" s="17"/>
      <c r="AZ12" s="17">
        <v>0</v>
      </c>
      <c r="BA12" s="17">
        <v>8.2523556977784508E-3</v>
      </c>
      <c r="BB12" s="17"/>
      <c r="BC12" s="17">
        <v>1.70207162489719E-2</v>
      </c>
      <c r="BD12" s="17">
        <v>2.24306334079972E-3</v>
      </c>
      <c r="BE12" s="17"/>
      <c r="BF12" s="17">
        <v>7.8836860175112104E-3</v>
      </c>
      <c r="BG12" s="17">
        <v>6.4173333871815601E-3</v>
      </c>
      <c r="BH12" s="17"/>
      <c r="BI12" s="17">
        <v>3.1562921351164001E-2</v>
      </c>
      <c r="BJ12" s="17">
        <v>2.3376797406961E-3</v>
      </c>
      <c r="BK12" s="17"/>
      <c r="BL12" s="17">
        <v>1.01133476882533E-2</v>
      </c>
      <c r="BM12" s="17">
        <v>7.98628762317064E-3</v>
      </c>
      <c r="BN12" s="17">
        <v>1.39725332976542E-3</v>
      </c>
      <c r="BO12" s="17">
        <v>0</v>
      </c>
    </row>
    <row r="13" spans="2:67" x14ac:dyDescent="0.35">
      <c r="B13" s="18" t="s">
        <v>243</v>
      </c>
      <c r="C13" s="17">
        <v>6.41127362205475E-3</v>
      </c>
      <c r="D13" s="17">
        <v>0</v>
      </c>
      <c r="E13" s="17">
        <v>7.3003265587005101E-4</v>
      </c>
      <c r="F13" s="17">
        <v>1.7436617613431401E-3</v>
      </c>
      <c r="G13" s="17">
        <v>0</v>
      </c>
      <c r="H13" s="17">
        <v>0</v>
      </c>
      <c r="I13" s="17">
        <v>0</v>
      </c>
      <c r="J13" s="17">
        <v>1.1878555543746101E-3</v>
      </c>
      <c r="K13" s="17">
        <v>0</v>
      </c>
      <c r="L13" s="17">
        <v>7.3359752422425206E-2</v>
      </c>
      <c r="M13" s="17">
        <v>0</v>
      </c>
      <c r="N13" s="17">
        <v>0</v>
      </c>
      <c r="O13" s="17">
        <v>0</v>
      </c>
      <c r="P13" s="17">
        <v>0</v>
      </c>
      <c r="Q13" s="17">
        <v>0</v>
      </c>
      <c r="R13" s="17">
        <v>0</v>
      </c>
      <c r="S13" s="17">
        <v>0</v>
      </c>
      <c r="T13" s="17"/>
      <c r="U13" s="17">
        <v>7.3279450138869504E-3</v>
      </c>
      <c r="V13" s="17">
        <v>0</v>
      </c>
      <c r="W13" s="17">
        <v>1.45236036027329E-2</v>
      </c>
      <c r="X13" s="17">
        <v>0</v>
      </c>
      <c r="Y13" s="17"/>
      <c r="Z13" s="17">
        <v>1.4838753205924799E-2</v>
      </c>
      <c r="AA13" s="17">
        <v>6.2679552292160704E-4</v>
      </c>
      <c r="AB13" s="17">
        <v>0</v>
      </c>
      <c r="AC13" s="17">
        <v>0</v>
      </c>
      <c r="AD13" s="17">
        <v>0</v>
      </c>
      <c r="AE13" s="17">
        <v>0</v>
      </c>
      <c r="AF13" s="17">
        <v>8.7384342476891797E-3</v>
      </c>
      <c r="AG13" s="17">
        <v>0</v>
      </c>
      <c r="AH13" s="17">
        <v>0</v>
      </c>
      <c r="AI13" s="17">
        <v>0</v>
      </c>
      <c r="AJ13" s="17"/>
      <c r="AK13" s="17">
        <v>2.70148677482814E-2</v>
      </c>
      <c r="AL13" s="17">
        <v>0</v>
      </c>
      <c r="AM13" s="17">
        <v>0</v>
      </c>
      <c r="AN13" s="17">
        <v>2.96940345648081E-4</v>
      </c>
      <c r="AO13" s="17">
        <v>0</v>
      </c>
      <c r="AP13" s="17">
        <v>1.7394644273900401E-3</v>
      </c>
      <c r="AQ13" s="17">
        <v>1.0151707977270701E-3</v>
      </c>
      <c r="AR13" s="17"/>
      <c r="AS13" s="17">
        <v>1.16476693928777E-3</v>
      </c>
      <c r="AT13" s="17">
        <v>8.3654327238594992E-3</v>
      </c>
      <c r="AU13" s="17"/>
      <c r="AV13" s="17">
        <v>1.11743034702702E-3</v>
      </c>
      <c r="AW13" s="17">
        <v>0</v>
      </c>
      <c r="AX13" s="17">
        <v>2.1209179811831199E-3</v>
      </c>
      <c r="AY13" s="17"/>
      <c r="AZ13" s="17">
        <v>0</v>
      </c>
      <c r="BA13" s="17">
        <v>6.7160317515578497E-3</v>
      </c>
      <c r="BB13" s="17"/>
      <c r="BC13" s="17">
        <v>0</v>
      </c>
      <c r="BD13" s="17">
        <v>1.0362605407405001E-2</v>
      </c>
      <c r="BE13" s="17"/>
      <c r="BF13" s="17">
        <v>6.4367480115743404E-3</v>
      </c>
      <c r="BG13" s="17">
        <v>0</v>
      </c>
      <c r="BH13" s="17"/>
      <c r="BI13" s="17">
        <v>3.21527720912737E-2</v>
      </c>
      <c r="BJ13" s="17">
        <v>3.9004104714476697E-4</v>
      </c>
      <c r="BK13" s="17"/>
      <c r="BL13" s="17">
        <v>0</v>
      </c>
      <c r="BM13" s="17">
        <v>1.6278449462835399E-2</v>
      </c>
      <c r="BN13" s="17">
        <v>7.1764291760886595E-4</v>
      </c>
      <c r="BO13" s="17">
        <v>0</v>
      </c>
    </row>
    <row r="14" spans="2:67" x14ac:dyDescent="0.35">
      <c r="B14" s="18" t="s">
        <v>83</v>
      </c>
      <c r="C14" s="17">
        <v>1.4478839109141601E-2</v>
      </c>
      <c r="D14" s="17">
        <v>0</v>
      </c>
      <c r="E14" s="17">
        <v>0</v>
      </c>
      <c r="F14" s="17">
        <v>0</v>
      </c>
      <c r="G14" s="17">
        <v>3.0620571977978302E-2</v>
      </c>
      <c r="H14" s="17">
        <v>0</v>
      </c>
      <c r="I14" s="17">
        <v>0</v>
      </c>
      <c r="J14" s="17">
        <v>0</v>
      </c>
      <c r="K14" s="17">
        <v>0</v>
      </c>
      <c r="L14" s="17">
        <v>2.2026276351640199E-3</v>
      </c>
      <c r="M14" s="17">
        <v>6.5363988474062301E-2</v>
      </c>
      <c r="N14" s="17">
        <v>0</v>
      </c>
      <c r="O14" s="17">
        <v>0</v>
      </c>
      <c r="P14" s="17">
        <v>0</v>
      </c>
      <c r="Q14" s="17">
        <v>0</v>
      </c>
      <c r="R14" s="17">
        <v>0</v>
      </c>
      <c r="S14" s="17">
        <v>0</v>
      </c>
      <c r="T14" s="17"/>
      <c r="U14" s="17">
        <v>1.6167651474705801E-2</v>
      </c>
      <c r="V14" s="17">
        <v>5.9509320007892696E-3</v>
      </c>
      <c r="W14" s="17">
        <v>8.4084762184133792E-3</v>
      </c>
      <c r="X14" s="17">
        <v>0</v>
      </c>
      <c r="Y14" s="17"/>
      <c r="Z14" s="17">
        <v>0</v>
      </c>
      <c r="AA14" s="17">
        <v>0</v>
      </c>
      <c r="AB14" s="17">
        <v>9.8193703205965002E-2</v>
      </c>
      <c r="AC14" s="17">
        <v>0</v>
      </c>
      <c r="AD14" s="17">
        <v>0</v>
      </c>
      <c r="AE14" s="17">
        <v>0</v>
      </c>
      <c r="AF14" s="17">
        <v>0</v>
      </c>
      <c r="AG14" s="17">
        <v>0</v>
      </c>
      <c r="AH14" s="17">
        <v>0</v>
      </c>
      <c r="AI14" s="17">
        <v>0</v>
      </c>
      <c r="AJ14" s="17"/>
      <c r="AK14" s="17">
        <v>0</v>
      </c>
      <c r="AL14" s="17">
        <v>0</v>
      </c>
      <c r="AM14" s="17">
        <v>1.47390784258963E-2</v>
      </c>
      <c r="AN14" s="17">
        <v>3.1862418166033302E-2</v>
      </c>
      <c r="AO14" s="17">
        <v>0</v>
      </c>
      <c r="AP14" s="17">
        <v>0</v>
      </c>
      <c r="AQ14" s="17">
        <v>0</v>
      </c>
      <c r="AR14" s="17"/>
      <c r="AS14" s="17">
        <v>6.74344699627609E-4</v>
      </c>
      <c r="AT14" s="17">
        <v>1.96205800860038E-2</v>
      </c>
      <c r="AU14" s="17"/>
      <c r="AV14" s="17">
        <v>0</v>
      </c>
      <c r="AW14" s="17">
        <v>0</v>
      </c>
      <c r="AX14" s="17">
        <v>1.72744431978698E-3</v>
      </c>
      <c r="AY14" s="17"/>
      <c r="AZ14" s="17">
        <v>0</v>
      </c>
      <c r="BA14" s="17">
        <v>1.5167086746724699E-2</v>
      </c>
      <c r="BB14" s="17"/>
      <c r="BC14" s="17">
        <v>1.15209098313578E-2</v>
      </c>
      <c r="BD14" s="17">
        <v>1.63018403820742E-2</v>
      </c>
      <c r="BE14" s="17"/>
      <c r="BF14" s="17">
        <v>1.45363689556278E-2</v>
      </c>
      <c r="BG14" s="17">
        <v>0</v>
      </c>
      <c r="BH14" s="17"/>
      <c r="BI14" s="17">
        <v>0</v>
      </c>
      <c r="BJ14" s="17">
        <v>1.7865606114764499E-2</v>
      </c>
      <c r="BK14" s="17"/>
      <c r="BL14" s="17">
        <v>3.1460338253138397E-2</v>
      </c>
      <c r="BM14" s="17">
        <v>0</v>
      </c>
      <c r="BN14" s="17">
        <v>1.39725332976542E-3</v>
      </c>
      <c r="BO14" s="17">
        <v>0</v>
      </c>
    </row>
    <row r="15" spans="2:67" x14ac:dyDescent="0.35">
      <c r="B15" s="18" t="s">
        <v>244</v>
      </c>
      <c r="C15" s="20">
        <v>0.926508302837875</v>
      </c>
      <c r="D15" s="20">
        <v>0.97911671973160597</v>
      </c>
      <c r="E15" s="20">
        <v>0.90261293870889103</v>
      </c>
      <c r="F15" s="20">
        <v>0.92396787639911204</v>
      </c>
      <c r="G15" s="20">
        <v>0.96937942802202204</v>
      </c>
      <c r="H15" s="20">
        <v>1</v>
      </c>
      <c r="I15" s="20">
        <v>1</v>
      </c>
      <c r="J15" s="20">
        <v>0.91809047142830003</v>
      </c>
      <c r="K15" s="20">
        <v>1</v>
      </c>
      <c r="L15" s="20">
        <v>0.91988052710132495</v>
      </c>
      <c r="M15" s="20">
        <v>0.88594832995541695</v>
      </c>
      <c r="N15" s="20">
        <v>0.96781062686832697</v>
      </c>
      <c r="O15" s="20">
        <v>0.98555571589715196</v>
      </c>
      <c r="P15" s="20">
        <v>0.80601022318055604</v>
      </c>
      <c r="Q15" s="20">
        <v>1</v>
      </c>
      <c r="R15" s="20">
        <v>0.99946556660044805</v>
      </c>
      <c r="S15" s="20">
        <v>0.95956312789661302</v>
      </c>
      <c r="T15" s="20"/>
      <c r="U15" s="20">
        <v>0.93048273092166101</v>
      </c>
      <c r="V15" s="20">
        <v>0.91138957047612001</v>
      </c>
      <c r="W15" s="20">
        <v>0.87244363307329398</v>
      </c>
      <c r="X15" s="20">
        <v>0.93292759375315404</v>
      </c>
      <c r="Y15" s="20"/>
      <c r="Z15" s="20">
        <v>0.93475192189282597</v>
      </c>
      <c r="AA15" s="20">
        <v>0.96273370018717797</v>
      </c>
      <c r="AB15" s="20">
        <v>0.88404116830944601</v>
      </c>
      <c r="AC15" s="20">
        <v>0.96753166025714399</v>
      </c>
      <c r="AD15" s="20">
        <v>0.97480167863360601</v>
      </c>
      <c r="AE15" s="20">
        <v>0.93672196302664301</v>
      </c>
      <c r="AF15" s="20">
        <v>0.90201237112713895</v>
      </c>
      <c r="AG15" s="20">
        <v>0.95181158416306499</v>
      </c>
      <c r="AH15" s="20">
        <v>0.94935663961884798</v>
      </c>
      <c r="AI15" s="20">
        <v>0.96957606595205204</v>
      </c>
      <c r="AJ15" s="20"/>
      <c r="AK15" s="20">
        <v>0.90115133288225302</v>
      </c>
      <c r="AL15" s="20">
        <v>0.96302917738173099</v>
      </c>
      <c r="AM15" s="20">
        <v>0.94297057259108696</v>
      </c>
      <c r="AN15" s="20">
        <v>0.90075032260102605</v>
      </c>
      <c r="AO15" s="20">
        <v>0.98219308966388497</v>
      </c>
      <c r="AP15" s="20">
        <v>0.99150526466788202</v>
      </c>
      <c r="AQ15" s="20">
        <v>0.96022057915444103</v>
      </c>
      <c r="AR15" s="20"/>
      <c r="AS15" s="20">
        <v>0.92847834497614401</v>
      </c>
      <c r="AT15" s="20">
        <v>0.92577452396209803</v>
      </c>
      <c r="AU15" s="20"/>
      <c r="AV15" s="20">
        <v>0.888942704204709</v>
      </c>
      <c r="AW15" s="20">
        <v>0.98949466919793405</v>
      </c>
      <c r="AX15" s="20">
        <v>0.91829773642166301</v>
      </c>
      <c r="AY15" s="20"/>
      <c r="AZ15" s="20">
        <v>0.98529114650406602</v>
      </c>
      <c r="BA15" s="20">
        <v>0.92371407652050896</v>
      </c>
      <c r="BB15" s="20"/>
      <c r="BC15" s="20">
        <v>0.91476672400590897</v>
      </c>
      <c r="BD15" s="20">
        <v>0.93374475481043595</v>
      </c>
      <c r="BE15" s="20"/>
      <c r="BF15" s="20">
        <v>0.92648279659264898</v>
      </c>
      <c r="BG15" s="20">
        <v>0.93292759375315404</v>
      </c>
      <c r="BH15" s="20"/>
      <c r="BI15" s="20">
        <v>0.92737425444298505</v>
      </c>
      <c r="BJ15" s="20">
        <v>0.92630574679712196</v>
      </c>
      <c r="BK15" s="20"/>
      <c r="BL15" s="20">
        <v>0.90467572137693397</v>
      </c>
      <c r="BM15" s="20">
        <v>0.93897881109993697</v>
      </c>
      <c r="BN15" s="20">
        <v>0.95326082186980698</v>
      </c>
      <c r="BO15" s="20">
        <v>0.98116852593244697</v>
      </c>
    </row>
    <row r="16" spans="2:67" x14ac:dyDescent="0.35">
      <c r="B16" s="18" t="s">
        <v>245</v>
      </c>
      <c r="C16" s="20">
        <v>1.4289156330502E-2</v>
      </c>
      <c r="D16" s="20">
        <v>4.56239930807546E-5</v>
      </c>
      <c r="E16" s="20">
        <v>7.3175236148420499E-3</v>
      </c>
      <c r="F16" s="20">
        <v>1.86386063737619E-3</v>
      </c>
      <c r="G16" s="20">
        <v>0</v>
      </c>
      <c r="H16" s="20">
        <v>0</v>
      </c>
      <c r="I16" s="20">
        <v>0</v>
      </c>
      <c r="J16" s="20">
        <v>1.35162458996494E-3</v>
      </c>
      <c r="K16" s="20">
        <v>0</v>
      </c>
      <c r="L16" s="20">
        <v>7.5562380057589196E-2</v>
      </c>
      <c r="M16" s="20">
        <v>8.8546116938719808E-3</v>
      </c>
      <c r="N16" s="20">
        <v>1.60018376167749E-3</v>
      </c>
      <c r="O16" s="20">
        <v>0</v>
      </c>
      <c r="P16" s="20">
        <v>9.6794546283623897E-2</v>
      </c>
      <c r="Q16" s="20">
        <v>0</v>
      </c>
      <c r="R16" s="20">
        <v>0</v>
      </c>
      <c r="S16" s="20">
        <v>0</v>
      </c>
      <c r="T16" s="20"/>
      <c r="U16" s="20">
        <v>1.2853007380324299E-2</v>
      </c>
      <c r="V16" s="20">
        <v>2.10592473729872E-2</v>
      </c>
      <c r="W16" s="20">
        <v>2.6277299331201799E-2</v>
      </c>
      <c r="X16" s="20">
        <v>6.4173333871815601E-3</v>
      </c>
      <c r="Y16" s="20"/>
      <c r="Z16" s="20">
        <v>1.4838753205924799E-2</v>
      </c>
      <c r="AA16" s="20">
        <v>6.2679552292160704E-4</v>
      </c>
      <c r="AB16" s="20">
        <v>8.8679524507816101E-3</v>
      </c>
      <c r="AC16" s="20">
        <v>1.6338292759077298E-2</v>
      </c>
      <c r="AD16" s="20">
        <v>5.1486864467898E-3</v>
      </c>
      <c r="AE16" s="20">
        <v>0</v>
      </c>
      <c r="AF16" s="20">
        <v>5.1669174159668499E-2</v>
      </c>
      <c r="AG16" s="20">
        <v>0</v>
      </c>
      <c r="AH16" s="20">
        <v>0</v>
      </c>
      <c r="AI16" s="20">
        <v>5.3940033818235698E-3</v>
      </c>
      <c r="AJ16" s="20"/>
      <c r="AK16" s="20">
        <v>2.70148677482814E-2</v>
      </c>
      <c r="AL16" s="20">
        <v>8.0814780567216998E-3</v>
      </c>
      <c r="AM16" s="20">
        <v>2.3897301193027201E-2</v>
      </c>
      <c r="AN16" s="20">
        <v>1.7692491880623398E-2</v>
      </c>
      <c r="AO16" s="20">
        <v>1.00337410954785E-3</v>
      </c>
      <c r="AP16" s="20">
        <v>1.7394644273900401E-3</v>
      </c>
      <c r="AQ16" s="20">
        <v>1.0851513361397401E-3</v>
      </c>
      <c r="AR16" s="20"/>
      <c r="AS16" s="20">
        <v>1.29910573786463E-2</v>
      </c>
      <c r="AT16" s="20">
        <v>1.4772657455192101E-2</v>
      </c>
      <c r="AU16" s="20"/>
      <c r="AV16" s="20">
        <v>3.78794008457701E-2</v>
      </c>
      <c r="AW16" s="20">
        <v>2.60129987685421E-3</v>
      </c>
      <c r="AX16" s="20">
        <v>2.2415576010458502E-3</v>
      </c>
      <c r="AY16" s="20"/>
      <c r="AZ16" s="20">
        <v>0</v>
      </c>
      <c r="BA16" s="20">
        <v>1.49683874493363E-2</v>
      </c>
      <c r="BB16" s="20"/>
      <c r="BC16" s="20">
        <v>1.70207162489719E-2</v>
      </c>
      <c r="BD16" s="20">
        <v>1.2605668748204801E-2</v>
      </c>
      <c r="BE16" s="20"/>
      <c r="BF16" s="20">
        <v>1.43204340290855E-2</v>
      </c>
      <c r="BG16" s="20">
        <v>6.4173333871815601E-3</v>
      </c>
      <c r="BH16" s="20"/>
      <c r="BI16" s="20">
        <v>6.3715693442437701E-2</v>
      </c>
      <c r="BJ16" s="20">
        <v>2.7277207878408701E-3</v>
      </c>
      <c r="BK16" s="20"/>
      <c r="BL16" s="20">
        <v>1.01133476882533E-2</v>
      </c>
      <c r="BM16" s="20">
        <v>2.4264737086005999E-2</v>
      </c>
      <c r="BN16" s="20">
        <v>2.1148962473742801E-3</v>
      </c>
      <c r="BO16" s="20">
        <v>0</v>
      </c>
    </row>
    <row r="17" spans="2:67" x14ac:dyDescent="0.35">
      <c r="B17" s="18" t="s">
        <v>187</v>
      </c>
      <c r="C17" s="21">
        <v>0.91221914650737301</v>
      </c>
      <c r="D17" s="21">
        <v>0.97907109573852502</v>
      </c>
      <c r="E17" s="21">
        <v>0.89529541509404897</v>
      </c>
      <c r="F17" s="21">
        <v>0.92210401576173595</v>
      </c>
      <c r="G17" s="21">
        <v>0.96937942802202204</v>
      </c>
      <c r="H17" s="21">
        <v>1</v>
      </c>
      <c r="I17" s="21">
        <v>1</v>
      </c>
      <c r="J17" s="21">
        <v>0.91673884683833495</v>
      </c>
      <c r="K17" s="21">
        <v>1</v>
      </c>
      <c r="L17" s="21">
        <v>0.84431814704373498</v>
      </c>
      <c r="M17" s="21">
        <v>0.87709371826154503</v>
      </c>
      <c r="N17" s="21">
        <v>0.96621044310664905</v>
      </c>
      <c r="O17" s="21">
        <v>0.98555571589715196</v>
      </c>
      <c r="P17" s="21">
        <v>0.70921567689693199</v>
      </c>
      <c r="Q17" s="21">
        <v>1</v>
      </c>
      <c r="R17" s="21">
        <v>0.99946556660044805</v>
      </c>
      <c r="S17" s="21">
        <v>0.95956312789661302</v>
      </c>
      <c r="T17" s="21"/>
      <c r="U17" s="21">
        <v>0.91762972354133698</v>
      </c>
      <c r="V17" s="21">
        <v>0.89033032310313198</v>
      </c>
      <c r="W17" s="21">
        <v>0.84616633374209205</v>
      </c>
      <c r="X17" s="21">
        <v>0.92651026036597295</v>
      </c>
      <c r="Y17" s="21"/>
      <c r="Z17" s="21">
        <v>0.91991316868690098</v>
      </c>
      <c r="AA17" s="21">
        <v>0.96210690466425697</v>
      </c>
      <c r="AB17" s="21">
        <v>0.87517321585866403</v>
      </c>
      <c r="AC17" s="21">
        <v>0.95119336749806704</v>
      </c>
      <c r="AD17" s="21">
        <v>0.969652992186816</v>
      </c>
      <c r="AE17" s="21">
        <v>0.93672196302664301</v>
      </c>
      <c r="AF17" s="21">
        <v>0.85034319696746996</v>
      </c>
      <c r="AG17" s="21">
        <v>0.95181158416306499</v>
      </c>
      <c r="AH17" s="21">
        <v>0.94935663961884798</v>
      </c>
      <c r="AI17" s="21">
        <v>0.96418206257022898</v>
      </c>
      <c r="AJ17" s="21"/>
      <c r="AK17" s="21">
        <v>0.87413646513397103</v>
      </c>
      <c r="AL17" s="21">
        <v>0.954947699325009</v>
      </c>
      <c r="AM17" s="21">
        <v>0.91907327139805906</v>
      </c>
      <c r="AN17" s="21">
        <v>0.883057830720403</v>
      </c>
      <c r="AO17" s="21">
        <v>0.98118971555433698</v>
      </c>
      <c r="AP17" s="21">
        <v>0.98976580024049199</v>
      </c>
      <c r="AQ17" s="21">
        <v>0.95913542781830097</v>
      </c>
      <c r="AR17" s="21"/>
      <c r="AS17" s="21">
        <v>0.91548728759749798</v>
      </c>
      <c r="AT17" s="21">
        <v>0.91100186650690596</v>
      </c>
      <c r="AU17" s="21"/>
      <c r="AV17" s="21">
        <v>0.85106330335893898</v>
      </c>
      <c r="AW17" s="21">
        <v>0.98689336932107996</v>
      </c>
      <c r="AX17" s="21">
        <v>0.91605617882061796</v>
      </c>
      <c r="AY17" s="21"/>
      <c r="AZ17" s="21">
        <v>0.98529114650406602</v>
      </c>
      <c r="BA17" s="21">
        <v>0.90874568907117304</v>
      </c>
      <c r="BB17" s="21"/>
      <c r="BC17" s="21">
        <v>0.89774600775693703</v>
      </c>
      <c r="BD17" s="21">
        <v>0.92113908606223105</v>
      </c>
      <c r="BE17" s="21"/>
      <c r="BF17" s="21">
        <v>0.91216236256356398</v>
      </c>
      <c r="BG17" s="21">
        <v>0.92651026036597295</v>
      </c>
      <c r="BH17" s="21"/>
      <c r="BI17" s="21">
        <v>0.86365856100054805</v>
      </c>
      <c r="BJ17" s="21">
        <v>0.92357802600928096</v>
      </c>
      <c r="BK17" s="21"/>
      <c r="BL17" s="21">
        <v>0.89456237368867997</v>
      </c>
      <c r="BM17" s="21">
        <v>0.91471407401393101</v>
      </c>
      <c r="BN17" s="21">
        <v>0.95114592562243205</v>
      </c>
      <c r="BO17" s="21">
        <v>0.98116852593244697</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239</v>
      </c>
      <c r="C9" s="17">
        <v>0.76338931315338898</v>
      </c>
      <c r="D9" s="17">
        <v>0.80167273869970201</v>
      </c>
      <c r="E9" s="17">
        <v>0.76552181271596298</v>
      </c>
      <c r="F9" s="17">
        <v>0.69587150559644795</v>
      </c>
      <c r="G9" s="17">
        <v>0.79441728815333301</v>
      </c>
      <c r="H9" s="17">
        <v>0.361784819352854</v>
      </c>
      <c r="I9" s="17">
        <v>0.886691186785043</v>
      </c>
      <c r="J9" s="17">
        <v>0.86072393119341895</v>
      </c>
      <c r="K9" s="17">
        <v>0.87145884297608001</v>
      </c>
      <c r="L9" s="17">
        <v>0.65048050135813595</v>
      </c>
      <c r="M9" s="17">
        <v>0.74600234578029401</v>
      </c>
      <c r="N9" s="17">
        <v>0.84164976148443005</v>
      </c>
      <c r="O9" s="17">
        <v>0.96812429274115397</v>
      </c>
      <c r="P9" s="17">
        <v>0.67327041289424105</v>
      </c>
      <c r="Q9" s="17">
        <v>0.69841185826782504</v>
      </c>
      <c r="R9" s="17">
        <v>0.65260199720433498</v>
      </c>
      <c r="S9" s="17">
        <v>0.91819951297850699</v>
      </c>
      <c r="T9" s="17"/>
      <c r="U9" s="17">
        <v>0.78268322548326896</v>
      </c>
      <c r="V9" s="17">
        <v>0.68222823904007102</v>
      </c>
      <c r="W9" s="17">
        <v>0.57243339188433795</v>
      </c>
      <c r="X9" s="17">
        <v>0.681009109385036</v>
      </c>
      <c r="Y9" s="17"/>
      <c r="Z9" s="17">
        <v>0.75351755268905196</v>
      </c>
      <c r="AA9" s="17">
        <v>0.88903252967857604</v>
      </c>
      <c r="AB9" s="17">
        <v>0.68780580111364098</v>
      </c>
      <c r="AC9" s="17">
        <v>0.77749664441781496</v>
      </c>
      <c r="AD9" s="17">
        <v>0.726724704731744</v>
      </c>
      <c r="AE9" s="17">
        <v>0.65576570497436804</v>
      </c>
      <c r="AF9" s="17">
        <v>0.72203523542920001</v>
      </c>
      <c r="AG9" s="17">
        <v>0.680390105499314</v>
      </c>
      <c r="AH9" s="17">
        <v>0.83508827232702298</v>
      </c>
      <c r="AI9" s="17">
        <v>0.78907433801026405</v>
      </c>
      <c r="AJ9" s="17"/>
      <c r="AK9" s="17">
        <v>0.68500845245265496</v>
      </c>
      <c r="AL9" s="17">
        <v>0.82303547736052796</v>
      </c>
      <c r="AM9" s="17">
        <v>0.76581026878438596</v>
      </c>
      <c r="AN9" s="17">
        <v>0.79836796483509598</v>
      </c>
      <c r="AO9" s="17">
        <v>0.80554788970520896</v>
      </c>
      <c r="AP9" s="17">
        <v>0.74522396478402897</v>
      </c>
      <c r="AQ9" s="17">
        <v>0.81664271574011604</v>
      </c>
      <c r="AR9" s="17"/>
      <c r="AS9" s="17">
        <v>0.81826590444638303</v>
      </c>
      <c r="AT9" s="17">
        <v>0.74294950494663203</v>
      </c>
      <c r="AU9" s="17"/>
      <c r="AV9" s="17">
        <v>0.80001868645383001</v>
      </c>
      <c r="AW9" s="17">
        <v>0.76921423373146303</v>
      </c>
      <c r="AX9" s="17">
        <v>0.85609389150523196</v>
      </c>
      <c r="AY9" s="17"/>
      <c r="AZ9" s="17">
        <v>0.86846355126282604</v>
      </c>
      <c r="BA9" s="17">
        <v>0.75839463812422703</v>
      </c>
      <c r="BB9" s="17"/>
      <c r="BC9" s="17">
        <v>0.740066952886129</v>
      </c>
      <c r="BD9" s="17">
        <v>0.77776311606150395</v>
      </c>
      <c r="BE9" s="17"/>
      <c r="BF9" s="17">
        <v>0.76371664053375199</v>
      </c>
      <c r="BG9" s="17">
        <v>0.681009109385036</v>
      </c>
      <c r="BH9" s="17"/>
      <c r="BI9" s="17">
        <v>0.80998838234291903</v>
      </c>
      <c r="BJ9" s="17">
        <v>0.75248925487978002</v>
      </c>
      <c r="BK9" s="17"/>
      <c r="BL9" s="17">
        <v>0.776377516744854</v>
      </c>
      <c r="BM9" s="17">
        <v>0.76084214869219602</v>
      </c>
      <c r="BN9" s="17">
        <v>0.721895802507312</v>
      </c>
      <c r="BO9" s="17">
        <v>0.89954318644764797</v>
      </c>
    </row>
    <row r="10" spans="2:67" x14ac:dyDescent="0.35">
      <c r="B10" s="18" t="s">
        <v>240</v>
      </c>
      <c r="C10" s="17">
        <v>0.175674825479466</v>
      </c>
      <c r="D10" s="17">
        <v>0.183416160833303</v>
      </c>
      <c r="E10" s="17">
        <v>0.17395087274799301</v>
      </c>
      <c r="F10" s="17">
        <v>0.28454654373235899</v>
      </c>
      <c r="G10" s="17">
        <v>0.20534878841995999</v>
      </c>
      <c r="H10" s="17">
        <v>0</v>
      </c>
      <c r="I10" s="17">
        <v>9.3424146638144606E-2</v>
      </c>
      <c r="J10" s="17">
        <v>9.4634911080914694E-2</v>
      </c>
      <c r="K10" s="17">
        <v>0.12854115702391999</v>
      </c>
      <c r="L10" s="17">
        <v>0.22744632802655801</v>
      </c>
      <c r="M10" s="17">
        <v>0.16029129256654401</v>
      </c>
      <c r="N10" s="17">
        <v>0.14060021405958201</v>
      </c>
      <c r="O10" s="17">
        <v>3.0879994241129499E-2</v>
      </c>
      <c r="P10" s="17">
        <v>0.22953435656993901</v>
      </c>
      <c r="Q10" s="17">
        <v>0.202052886048837</v>
      </c>
      <c r="R10" s="17">
        <v>0.34721985832914698</v>
      </c>
      <c r="S10" s="17">
        <v>4.1363614918105897E-2</v>
      </c>
      <c r="T10" s="17"/>
      <c r="U10" s="17">
        <v>0.16754320523682401</v>
      </c>
      <c r="V10" s="17">
        <v>0.209689027099908</v>
      </c>
      <c r="W10" s="17">
        <v>0.25077252408767398</v>
      </c>
      <c r="X10" s="17">
        <v>0.246908920364039</v>
      </c>
      <c r="Y10" s="17"/>
      <c r="Z10" s="17">
        <v>0.19498211612648</v>
      </c>
      <c r="AA10" s="17">
        <v>7.3037270821636496E-2</v>
      </c>
      <c r="AB10" s="17">
        <v>0.187736751099086</v>
      </c>
      <c r="AC10" s="17">
        <v>0.15363514209792101</v>
      </c>
      <c r="AD10" s="17">
        <v>0.24591646608637899</v>
      </c>
      <c r="AE10" s="17">
        <v>0.28308443379158799</v>
      </c>
      <c r="AF10" s="17">
        <v>0.17752389989095399</v>
      </c>
      <c r="AG10" s="17">
        <v>0.27930330165719203</v>
      </c>
      <c r="AH10" s="17">
        <v>8.6017415312462098E-2</v>
      </c>
      <c r="AI10" s="17">
        <v>0.18405918471018701</v>
      </c>
      <c r="AJ10" s="17"/>
      <c r="AK10" s="17">
        <v>0.211788746636588</v>
      </c>
      <c r="AL10" s="17">
        <v>0.17400973880342199</v>
      </c>
      <c r="AM10" s="17">
        <v>0.19005715961865999</v>
      </c>
      <c r="AN10" s="17">
        <v>0.12604519071824699</v>
      </c>
      <c r="AO10" s="17">
        <v>0.182834198112552</v>
      </c>
      <c r="AP10" s="17">
        <v>0.25019197244868002</v>
      </c>
      <c r="AQ10" s="17">
        <v>0.144543244061626</v>
      </c>
      <c r="AR10" s="17"/>
      <c r="AS10" s="17">
        <v>0.12374656569020701</v>
      </c>
      <c r="AT10" s="17">
        <v>0.19501647272093001</v>
      </c>
      <c r="AU10" s="17"/>
      <c r="AV10" s="17">
        <v>6.7081801086106702E-2</v>
      </c>
      <c r="AW10" s="17">
        <v>0.211247376926046</v>
      </c>
      <c r="AX10" s="17">
        <v>0.111414072201586</v>
      </c>
      <c r="AY10" s="17"/>
      <c r="AZ10" s="17">
        <v>0.119003114333114</v>
      </c>
      <c r="BA10" s="17">
        <v>0.178368699692741</v>
      </c>
      <c r="BB10" s="17"/>
      <c r="BC10" s="17">
        <v>0.21165888550513001</v>
      </c>
      <c r="BD10" s="17">
        <v>0.153497490908026</v>
      </c>
      <c r="BE10" s="17"/>
      <c r="BF10" s="17">
        <v>0.17539178576112999</v>
      </c>
      <c r="BG10" s="17">
        <v>0.246908920364039</v>
      </c>
      <c r="BH10" s="17"/>
      <c r="BI10" s="17">
        <v>0.13043018818048299</v>
      </c>
      <c r="BJ10" s="17">
        <v>0.18625806655497701</v>
      </c>
      <c r="BK10" s="17"/>
      <c r="BL10" s="17">
        <v>0.153985708481096</v>
      </c>
      <c r="BM10" s="17">
        <v>0.182620765080409</v>
      </c>
      <c r="BN10" s="17">
        <v>0.228467462527885</v>
      </c>
      <c r="BO10" s="17">
        <v>9.8082922990215801E-2</v>
      </c>
    </row>
    <row r="11" spans="2:67" ht="29" x14ac:dyDescent="0.35">
      <c r="B11" s="18" t="s">
        <v>241</v>
      </c>
      <c r="C11" s="17">
        <v>2.4307304373367099E-2</v>
      </c>
      <c r="D11" s="17">
        <v>1.48198524808336E-2</v>
      </c>
      <c r="E11" s="17">
        <v>5.9016924610523998E-2</v>
      </c>
      <c r="F11" s="17">
        <v>1.78382889098492E-2</v>
      </c>
      <c r="G11" s="17">
        <v>2.33923426706753E-4</v>
      </c>
      <c r="H11" s="17">
        <v>0</v>
      </c>
      <c r="I11" s="17">
        <v>1.9884666576812302E-2</v>
      </c>
      <c r="J11" s="17">
        <v>4.2183562099122399E-2</v>
      </c>
      <c r="K11" s="17">
        <v>0</v>
      </c>
      <c r="L11" s="17">
        <v>2.6635255516983501E-2</v>
      </c>
      <c r="M11" s="17">
        <v>7.0834315371143697E-3</v>
      </c>
      <c r="N11" s="17">
        <v>3.3106757803026002E-3</v>
      </c>
      <c r="O11" s="17">
        <v>9.9571301771683805E-4</v>
      </c>
      <c r="P11" s="17">
        <v>4.00684252196064E-4</v>
      </c>
      <c r="Q11" s="17">
        <v>9.9535255683337098E-2</v>
      </c>
      <c r="R11" s="17">
        <v>0</v>
      </c>
      <c r="S11" s="17">
        <v>4.0436872103386798E-2</v>
      </c>
      <c r="T11" s="17"/>
      <c r="U11" s="17">
        <v>1.6710997556200102E-2</v>
      </c>
      <c r="V11" s="17">
        <v>5.0054623175060403E-2</v>
      </c>
      <c r="W11" s="17">
        <v>0.13890035572336201</v>
      </c>
      <c r="X11" s="17">
        <v>6.3508431495366793E-2</v>
      </c>
      <c r="Y11" s="17"/>
      <c r="Z11" s="17">
        <v>2.6259391996017602E-2</v>
      </c>
      <c r="AA11" s="17">
        <v>1.5890932350682601E-2</v>
      </c>
      <c r="AB11" s="17">
        <v>1.01862411673439E-2</v>
      </c>
      <c r="AC11" s="17">
        <v>3.2266819741683599E-2</v>
      </c>
      <c r="AD11" s="17">
        <v>1.02125849562238E-2</v>
      </c>
      <c r="AE11" s="17">
        <v>5.4975979177560398E-2</v>
      </c>
      <c r="AF11" s="17">
        <v>9.5827195848894098E-2</v>
      </c>
      <c r="AG11" s="17">
        <v>4.0306592843493201E-2</v>
      </c>
      <c r="AH11" s="17">
        <v>7.8137905989569906E-2</v>
      </c>
      <c r="AI11" s="17">
        <v>2.2624414847262998E-2</v>
      </c>
      <c r="AJ11" s="17"/>
      <c r="AK11" s="17">
        <v>3.2692301704268401E-2</v>
      </c>
      <c r="AL11" s="17">
        <v>2.9547838360504102E-3</v>
      </c>
      <c r="AM11" s="17">
        <v>2.8531686214391901E-2</v>
      </c>
      <c r="AN11" s="17">
        <v>3.2806679879630998E-2</v>
      </c>
      <c r="AO11" s="17">
        <v>1.02730801582491E-2</v>
      </c>
      <c r="AP11" s="17">
        <v>4.4978271905488903E-3</v>
      </c>
      <c r="AQ11" s="17">
        <v>3.7798869400530802E-2</v>
      </c>
      <c r="AR11" s="17"/>
      <c r="AS11" s="17">
        <v>1.9994667751808699E-2</v>
      </c>
      <c r="AT11" s="17">
        <v>2.5913626182596201E-2</v>
      </c>
      <c r="AU11" s="17"/>
      <c r="AV11" s="17">
        <v>3.2190846111275297E-2</v>
      </c>
      <c r="AW11" s="17">
        <v>1.6269449380916599E-2</v>
      </c>
      <c r="AX11" s="17">
        <v>1.51769004540861E-2</v>
      </c>
      <c r="AY11" s="17"/>
      <c r="AZ11" s="17">
        <v>9.6970008211879292E-3</v>
      </c>
      <c r="BA11" s="17">
        <v>2.5001801137117401E-2</v>
      </c>
      <c r="BB11" s="17"/>
      <c r="BC11" s="17">
        <v>2.7473241506025599E-2</v>
      </c>
      <c r="BD11" s="17">
        <v>2.2356105787853499E-2</v>
      </c>
      <c r="BE11" s="17"/>
      <c r="BF11" s="17">
        <v>2.41515436242895E-2</v>
      </c>
      <c r="BG11" s="17">
        <v>6.3508431495366793E-2</v>
      </c>
      <c r="BH11" s="17"/>
      <c r="BI11" s="17">
        <v>1.2839069538524201E-2</v>
      </c>
      <c r="BJ11" s="17">
        <v>2.69898564107648E-2</v>
      </c>
      <c r="BK11" s="17"/>
      <c r="BL11" s="17">
        <v>3.0897192560337398E-2</v>
      </c>
      <c r="BM11" s="17">
        <v>1.2892763475903599E-2</v>
      </c>
      <c r="BN11" s="17">
        <v>3.3697605961925697E-2</v>
      </c>
      <c r="BO11" s="17">
        <v>2.3738905621360998E-3</v>
      </c>
    </row>
    <row r="12" spans="2:67" x14ac:dyDescent="0.35">
      <c r="B12" s="18" t="s">
        <v>242</v>
      </c>
      <c r="C12" s="17">
        <v>1.4091943474084399E-2</v>
      </c>
      <c r="D12" s="17">
        <v>9.1247986161509199E-5</v>
      </c>
      <c r="E12" s="17">
        <v>1.51038992552036E-3</v>
      </c>
      <c r="F12" s="17">
        <v>0</v>
      </c>
      <c r="G12" s="17">
        <v>0</v>
      </c>
      <c r="H12" s="17">
        <v>0.319107590323573</v>
      </c>
      <c r="I12" s="17">
        <v>0</v>
      </c>
      <c r="J12" s="17">
        <v>8.18845177951639E-5</v>
      </c>
      <c r="K12" s="17">
        <v>0</v>
      </c>
      <c r="L12" s="17">
        <v>1.9875535040733399E-2</v>
      </c>
      <c r="M12" s="17">
        <v>2.1258941641985302E-2</v>
      </c>
      <c r="N12" s="17">
        <v>1.4439348675685301E-2</v>
      </c>
      <c r="O12" s="17">
        <v>0</v>
      </c>
      <c r="P12" s="17">
        <v>9.6794546283623897E-2</v>
      </c>
      <c r="Q12" s="17">
        <v>0</v>
      </c>
      <c r="R12" s="17">
        <v>0</v>
      </c>
      <c r="S12" s="17">
        <v>0</v>
      </c>
      <c r="T12" s="17"/>
      <c r="U12" s="17">
        <v>9.5669752351138105E-3</v>
      </c>
      <c r="V12" s="17">
        <v>4.0309046592856501E-2</v>
      </c>
      <c r="W12" s="17">
        <v>1.66480393166345E-2</v>
      </c>
      <c r="X12" s="17">
        <v>7.0152356073625603E-3</v>
      </c>
      <c r="Y12" s="17"/>
      <c r="Z12" s="17">
        <v>1.04021859825249E-2</v>
      </c>
      <c r="AA12" s="17">
        <v>2.2039267149104699E-2</v>
      </c>
      <c r="AB12" s="17">
        <v>1.60775034139642E-2</v>
      </c>
      <c r="AC12" s="17">
        <v>3.66013937425805E-2</v>
      </c>
      <c r="AD12" s="17">
        <v>1.5254455858635101E-2</v>
      </c>
      <c r="AE12" s="17">
        <v>3.5911951412470099E-3</v>
      </c>
      <c r="AF12" s="17">
        <v>3.0539174715848999E-4</v>
      </c>
      <c r="AG12" s="17">
        <v>0</v>
      </c>
      <c r="AH12" s="17">
        <v>7.5640637094466295E-4</v>
      </c>
      <c r="AI12" s="17">
        <v>4.2420624322862897E-3</v>
      </c>
      <c r="AJ12" s="17"/>
      <c r="AK12" s="17">
        <v>4.3495631458207201E-2</v>
      </c>
      <c r="AL12" s="17">
        <v>0</v>
      </c>
      <c r="AM12" s="17">
        <v>1.56008853825621E-2</v>
      </c>
      <c r="AN12" s="17">
        <v>1.0620806055344399E-2</v>
      </c>
      <c r="AO12" s="17">
        <v>1.55335827292054E-4</v>
      </c>
      <c r="AP12" s="17">
        <v>8.6235576742559394E-5</v>
      </c>
      <c r="AQ12" s="17">
        <v>0</v>
      </c>
      <c r="AR12" s="17"/>
      <c r="AS12" s="17">
        <v>3.6635345995432798E-2</v>
      </c>
      <c r="AT12" s="17">
        <v>5.6952334560753303E-3</v>
      </c>
      <c r="AU12" s="17"/>
      <c r="AV12" s="17">
        <v>9.8442193829970395E-2</v>
      </c>
      <c r="AW12" s="17">
        <v>3.2689399615746101E-3</v>
      </c>
      <c r="AX12" s="17">
        <v>1.55876915193091E-2</v>
      </c>
      <c r="AY12" s="17"/>
      <c r="AZ12" s="17">
        <v>2.8363335828720899E-3</v>
      </c>
      <c r="BA12" s="17">
        <v>1.4626975796689199E-2</v>
      </c>
      <c r="BB12" s="17"/>
      <c r="BC12" s="17">
        <v>4.6191988889108604E-3</v>
      </c>
      <c r="BD12" s="17">
        <v>1.9930090304246601E-2</v>
      </c>
      <c r="BE12" s="17"/>
      <c r="BF12" s="17">
        <v>1.4120061882896899E-2</v>
      </c>
      <c r="BG12" s="17">
        <v>7.0152356073625603E-3</v>
      </c>
      <c r="BH12" s="17"/>
      <c r="BI12" s="17">
        <v>1.45895878467998E-2</v>
      </c>
      <c r="BJ12" s="17">
        <v>1.3975538731318699E-2</v>
      </c>
      <c r="BK12" s="17"/>
      <c r="BL12" s="17">
        <v>9.1319405528959095E-3</v>
      </c>
      <c r="BM12" s="17">
        <v>2.0711573325196801E-2</v>
      </c>
      <c r="BN12" s="17">
        <v>1.45418756731118E-2</v>
      </c>
      <c r="BO12" s="17">
        <v>0</v>
      </c>
    </row>
    <row r="13" spans="2:67" x14ac:dyDescent="0.35">
      <c r="B13" s="18" t="s">
        <v>243</v>
      </c>
      <c r="C13" s="17">
        <v>8.8144133245305102E-3</v>
      </c>
      <c r="D13" s="17">
        <v>0</v>
      </c>
      <c r="E13" s="17">
        <v>0</v>
      </c>
      <c r="F13" s="17">
        <v>0</v>
      </c>
      <c r="G13" s="17">
        <v>0</v>
      </c>
      <c r="H13" s="17">
        <v>0.319107590323573</v>
      </c>
      <c r="I13" s="17">
        <v>0</v>
      </c>
      <c r="J13" s="17">
        <v>2.3757111087492301E-3</v>
      </c>
      <c r="K13" s="17">
        <v>0</v>
      </c>
      <c r="L13" s="17">
        <v>7.3359752422425206E-2</v>
      </c>
      <c r="M13" s="17">
        <v>0</v>
      </c>
      <c r="N13" s="17">
        <v>0</v>
      </c>
      <c r="O13" s="17">
        <v>0</v>
      </c>
      <c r="P13" s="17">
        <v>0</v>
      </c>
      <c r="Q13" s="17">
        <v>0</v>
      </c>
      <c r="R13" s="17">
        <v>1.78144466517421E-4</v>
      </c>
      <c r="S13" s="17">
        <v>0</v>
      </c>
      <c r="T13" s="17"/>
      <c r="U13" s="17">
        <v>7.3279450138869504E-3</v>
      </c>
      <c r="V13" s="17">
        <v>1.77190640921033E-2</v>
      </c>
      <c r="W13" s="17">
        <v>8.6373505469334293E-3</v>
      </c>
      <c r="X13" s="17">
        <v>1.5583031481964599E-3</v>
      </c>
      <c r="Y13" s="17"/>
      <c r="Z13" s="17">
        <v>1.4838753205924799E-2</v>
      </c>
      <c r="AA13" s="17">
        <v>0</v>
      </c>
      <c r="AB13" s="17">
        <v>0</v>
      </c>
      <c r="AC13" s="17">
        <v>0</v>
      </c>
      <c r="AD13" s="17">
        <v>1.89178836701781E-3</v>
      </c>
      <c r="AE13" s="17">
        <v>2.58268691523569E-3</v>
      </c>
      <c r="AF13" s="17">
        <v>0</v>
      </c>
      <c r="AG13" s="17">
        <v>0</v>
      </c>
      <c r="AH13" s="17">
        <v>0</v>
      </c>
      <c r="AI13" s="17">
        <v>0</v>
      </c>
      <c r="AJ13" s="17"/>
      <c r="AK13" s="17">
        <v>2.70148677482814E-2</v>
      </c>
      <c r="AL13" s="17">
        <v>0</v>
      </c>
      <c r="AM13" s="17">
        <v>0</v>
      </c>
      <c r="AN13" s="17">
        <v>2.96940345648081E-4</v>
      </c>
      <c r="AO13" s="17">
        <v>1.18949619669767E-3</v>
      </c>
      <c r="AP13" s="17">
        <v>0</v>
      </c>
      <c r="AQ13" s="17">
        <v>0</v>
      </c>
      <c r="AR13" s="17"/>
      <c r="AS13" s="17">
        <v>3.4635000497445898E-4</v>
      </c>
      <c r="AT13" s="17">
        <v>1.19685011797741E-2</v>
      </c>
      <c r="AU13" s="17"/>
      <c r="AV13" s="17">
        <v>1.14904217179018E-3</v>
      </c>
      <c r="AW13" s="17">
        <v>0</v>
      </c>
      <c r="AX13" s="17">
        <v>0</v>
      </c>
      <c r="AY13" s="17"/>
      <c r="AZ13" s="17">
        <v>0</v>
      </c>
      <c r="BA13" s="17">
        <v>9.2334040392943306E-3</v>
      </c>
      <c r="BB13" s="17"/>
      <c r="BC13" s="17">
        <v>6.8848669702045997E-3</v>
      </c>
      <c r="BD13" s="17">
        <v>1.0003611959716999E-2</v>
      </c>
      <c r="BE13" s="17"/>
      <c r="BF13" s="17">
        <v>8.8432445658603396E-3</v>
      </c>
      <c r="BG13" s="17">
        <v>1.5583031481964599E-3</v>
      </c>
      <c r="BH13" s="17"/>
      <c r="BI13" s="17">
        <v>3.21527720912737E-2</v>
      </c>
      <c r="BJ13" s="17">
        <v>3.3553027673387001E-3</v>
      </c>
      <c r="BK13" s="17"/>
      <c r="BL13" s="17">
        <v>1.3571979457837401E-5</v>
      </c>
      <c r="BM13" s="17">
        <v>2.2697206575359601E-2</v>
      </c>
      <c r="BN13" s="17">
        <v>0</v>
      </c>
      <c r="BO13" s="17">
        <v>0</v>
      </c>
    </row>
    <row r="14" spans="2:67" x14ac:dyDescent="0.35">
      <c r="B14" s="18" t="s">
        <v>83</v>
      </c>
      <c r="C14" s="17">
        <v>1.37222001951631E-2</v>
      </c>
      <c r="D14" s="17">
        <v>0</v>
      </c>
      <c r="E14" s="17">
        <v>0</v>
      </c>
      <c r="F14" s="17">
        <v>1.7436617613431401E-3</v>
      </c>
      <c r="G14" s="17">
        <v>0</v>
      </c>
      <c r="H14" s="17">
        <v>0</v>
      </c>
      <c r="I14" s="17">
        <v>0</v>
      </c>
      <c r="J14" s="17">
        <v>0</v>
      </c>
      <c r="K14" s="17">
        <v>0</v>
      </c>
      <c r="L14" s="17">
        <v>2.2026276351640199E-3</v>
      </c>
      <c r="M14" s="17">
        <v>6.5363988474062301E-2</v>
      </c>
      <c r="N14" s="17">
        <v>0</v>
      </c>
      <c r="O14" s="17">
        <v>0</v>
      </c>
      <c r="P14" s="17">
        <v>0</v>
      </c>
      <c r="Q14" s="17">
        <v>0</v>
      </c>
      <c r="R14" s="17">
        <v>0</v>
      </c>
      <c r="S14" s="17">
        <v>0</v>
      </c>
      <c r="T14" s="17"/>
      <c r="U14" s="17">
        <v>1.6167651474705801E-2</v>
      </c>
      <c r="V14" s="17">
        <v>0</v>
      </c>
      <c r="W14" s="17">
        <v>1.26083384410578E-2</v>
      </c>
      <c r="X14" s="17">
        <v>0</v>
      </c>
      <c r="Y14" s="17"/>
      <c r="Z14" s="17">
        <v>0</v>
      </c>
      <c r="AA14" s="17">
        <v>0</v>
      </c>
      <c r="AB14" s="17">
        <v>9.8193703205965002E-2</v>
      </c>
      <c r="AC14" s="17">
        <v>0</v>
      </c>
      <c r="AD14" s="17">
        <v>0</v>
      </c>
      <c r="AE14" s="17">
        <v>0</v>
      </c>
      <c r="AF14" s="17">
        <v>4.3082770837936102E-3</v>
      </c>
      <c r="AG14" s="17">
        <v>0</v>
      </c>
      <c r="AH14" s="17">
        <v>0</v>
      </c>
      <c r="AI14" s="17">
        <v>0</v>
      </c>
      <c r="AJ14" s="17"/>
      <c r="AK14" s="17">
        <v>0</v>
      </c>
      <c r="AL14" s="17">
        <v>0</v>
      </c>
      <c r="AM14" s="17">
        <v>0</v>
      </c>
      <c r="AN14" s="17">
        <v>3.1862418166033302E-2</v>
      </c>
      <c r="AO14" s="17">
        <v>0</v>
      </c>
      <c r="AP14" s="17">
        <v>0</v>
      </c>
      <c r="AQ14" s="17">
        <v>1.0151707977270701E-3</v>
      </c>
      <c r="AR14" s="17"/>
      <c r="AS14" s="17">
        <v>1.0111661111937701E-3</v>
      </c>
      <c r="AT14" s="17">
        <v>1.8456661513992299E-2</v>
      </c>
      <c r="AU14" s="17"/>
      <c r="AV14" s="17">
        <v>1.11743034702702E-3</v>
      </c>
      <c r="AW14" s="17">
        <v>0</v>
      </c>
      <c r="AX14" s="17">
        <v>1.72744431978698E-3</v>
      </c>
      <c r="AY14" s="17"/>
      <c r="AZ14" s="17">
        <v>0</v>
      </c>
      <c r="BA14" s="17">
        <v>1.43744812099305E-2</v>
      </c>
      <c r="BB14" s="17"/>
      <c r="BC14" s="17">
        <v>9.2968542436003398E-3</v>
      </c>
      <c r="BD14" s="17">
        <v>1.6449584978652902E-2</v>
      </c>
      <c r="BE14" s="17"/>
      <c r="BF14" s="17">
        <v>1.3776723632072E-2</v>
      </c>
      <c r="BG14" s="17">
        <v>0</v>
      </c>
      <c r="BH14" s="17"/>
      <c r="BI14" s="17">
        <v>0</v>
      </c>
      <c r="BJ14" s="17">
        <v>1.6931980655821001E-2</v>
      </c>
      <c r="BK14" s="17"/>
      <c r="BL14" s="17">
        <v>2.95940696813589E-2</v>
      </c>
      <c r="BM14" s="17">
        <v>2.3554285093552001E-4</v>
      </c>
      <c r="BN14" s="17">
        <v>1.39725332976542E-3</v>
      </c>
      <c r="BO14" s="17">
        <v>0</v>
      </c>
    </row>
    <row r="15" spans="2:67" x14ac:dyDescent="0.35">
      <c r="B15" s="18" t="s">
        <v>244</v>
      </c>
      <c r="C15" s="20">
        <v>0.93906413863285498</v>
      </c>
      <c r="D15" s="20">
        <v>0.98508889953300505</v>
      </c>
      <c r="E15" s="20">
        <v>0.93947268546395601</v>
      </c>
      <c r="F15" s="20">
        <v>0.98041804932880805</v>
      </c>
      <c r="G15" s="20">
        <v>0.99976607657329297</v>
      </c>
      <c r="H15" s="20">
        <v>0.361784819352854</v>
      </c>
      <c r="I15" s="20">
        <v>0.98011533342318802</v>
      </c>
      <c r="J15" s="20">
        <v>0.95535884227433299</v>
      </c>
      <c r="K15" s="20">
        <v>1</v>
      </c>
      <c r="L15" s="20">
        <v>0.87792682938469402</v>
      </c>
      <c r="M15" s="20">
        <v>0.90629363834683796</v>
      </c>
      <c r="N15" s="20">
        <v>0.98224997554401206</v>
      </c>
      <c r="O15" s="20">
        <v>0.99900428698228305</v>
      </c>
      <c r="P15" s="20">
        <v>0.90280476946417998</v>
      </c>
      <c r="Q15" s="20">
        <v>0.90046474431666301</v>
      </c>
      <c r="R15" s="20">
        <v>0.99982185553348202</v>
      </c>
      <c r="S15" s="20">
        <v>0.95956312789661302</v>
      </c>
      <c r="T15" s="20"/>
      <c r="U15" s="20">
        <v>0.95022643072009305</v>
      </c>
      <c r="V15" s="20">
        <v>0.89191726613998001</v>
      </c>
      <c r="W15" s="20">
        <v>0.82320591597201198</v>
      </c>
      <c r="X15" s="20">
        <v>0.927918029749074</v>
      </c>
      <c r="Y15" s="20"/>
      <c r="Z15" s="20">
        <v>0.94849966881553305</v>
      </c>
      <c r="AA15" s="20">
        <v>0.96206980050021296</v>
      </c>
      <c r="AB15" s="20">
        <v>0.87554255221272703</v>
      </c>
      <c r="AC15" s="20">
        <v>0.93113178651573603</v>
      </c>
      <c r="AD15" s="20">
        <v>0.97264117081812296</v>
      </c>
      <c r="AE15" s="20">
        <v>0.93885013876595702</v>
      </c>
      <c r="AF15" s="20">
        <v>0.89955913532015397</v>
      </c>
      <c r="AG15" s="20">
        <v>0.95969340715650697</v>
      </c>
      <c r="AH15" s="20">
        <v>0.92110568763948497</v>
      </c>
      <c r="AI15" s="20">
        <v>0.97313352272045095</v>
      </c>
      <c r="AJ15" s="20"/>
      <c r="AK15" s="20">
        <v>0.89679719908924305</v>
      </c>
      <c r="AL15" s="20">
        <v>0.99704521616395003</v>
      </c>
      <c r="AM15" s="20">
        <v>0.95586742840304595</v>
      </c>
      <c r="AN15" s="20">
        <v>0.92441315555334302</v>
      </c>
      <c r="AO15" s="20">
        <v>0.98838208781776105</v>
      </c>
      <c r="AP15" s="20">
        <v>0.99541593723270805</v>
      </c>
      <c r="AQ15" s="20">
        <v>0.96118595980174204</v>
      </c>
      <c r="AR15" s="20"/>
      <c r="AS15" s="20">
        <v>0.94201247013658995</v>
      </c>
      <c r="AT15" s="20">
        <v>0.93796597766756196</v>
      </c>
      <c r="AU15" s="20"/>
      <c r="AV15" s="20">
        <v>0.86710048753993696</v>
      </c>
      <c r="AW15" s="20">
        <v>0.98046161065750903</v>
      </c>
      <c r="AX15" s="20">
        <v>0.96750796370681802</v>
      </c>
      <c r="AY15" s="20"/>
      <c r="AZ15" s="20">
        <v>0.98746666559593999</v>
      </c>
      <c r="BA15" s="20">
        <v>0.93676333781696897</v>
      </c>
      <c r="BB15" s="20"/>
      <c r="BC15" s="20">
        <v>0.95172583839125902</v>
      </c>
      <c r="BD15" s="20">
        <v>0.93126060696952995</v>
      </c>
      <c r="BE15" s="20"/>
      <c r="BF15" s="20">
        <v>0.939108426294881</v>
      </c>
      <c r="BG15" s="20">
        <v>0.927918029749074</v>
      </c>
      <c r="BH15" s="20"/>
      <c r="BI15" s="20">
        <v>0.94041857052340205</v>
      </c>
      <c r="BJ15" s="20">
        <v>0.93874732143475703</v>
      </c>
      <c r="BK15" s="20"/>
      <c r="BL15" s="20">
        <v>0.93036322522595005</v>
      </c>
      <c r="BM15" s="20">
        <v>0.94346291377260405</v>
      </c>
      <c r="BN15" s="20">
        <v>0.95036326503519697</v>
      </c>
      <c r="BO15" s="20">
        <v>0.99762610943786401</v>
      </c>
    </row>
    <row r="16" spans="2:67" x14ac:dyDescent="0.35">
      <c r="B16" s="18" t="s">
        <v>245</v>
      </c>
      <c r="C16" s="20">
        <v>2.2906356798614899E-2</v>
      </c>
      <c r="D16" s="20">
        <v>9.1247986161509199E-5</v>
      </c>
      <c r="E16" s="20">
        <v>1.51038992552036E-3</v>
      </c>
      <c r="F16" s="20">
        <v>0</v>
      </c>
      <c r="G16" s="20">
        <v>0</v>
      </c>
      <c r="H16" s="20">
        <v>0.638215180647146</v>
      </c>
      <c r="I16" s="20">
        <v>0</v>
      </c>
      <c r="J16" s="20">
        <v>2.4575956265443901E-3</v>
      </c>
      <c r="K16" s="20">
        <v>0</v>
      </c>
      <c r="L16" s="20">
        <v>9.3235287463158595E-2</v>
      </c>
      <c r="M16" s="20">
        <v>2.1258941641985302E-2</v>
      </c>
      <c r="N16" s="20">
        <v>1.4439348675685301E-2</v>
      </c>
      <c r="O16" s="20">
        <v>0</v>
      </c>
      <c r="P16" s="20">
        <v>9.6794546283623897E-2</v>
      </c>
      <c r="Q16" s="20">
        <v>0</v>
      </c>
      <c r="R16" s="20">
        <v>1.78144466517421E-4</v>
      </c>
      <c r="S16" s="20">
        <v>0</v>
      </c>
      <c r="T16" s="20"/>
      <c r="U16" s="20">
        <v>1.68949202490008E-2</v>
      </c>
      <c r="V16" s="20">
        <v>5.8028110684959798E-2</v>
      </c>
      <c r="W16" s="20">
        <v>2.52853898635679E-2</v>
      </c>
      <c r="X16" s="20">
        <v>8.5735387555590202E-3</v>
      </c>
      <c r="Y16" s="20"/>
      <c r="Z16" s="20">
        <v>2.5240939188449701E-2</v>
      </c>
      <c r="AA16" s="20">
        <v>2.2039267149104699E-2</v>
      </c>
      <c r="AB16" s="20">
        <v>1.60775034139642E-2</v>
      </c>
      <c r="AC16" s="20">
        <v>3.66013937425805E-2</v>
      </c>
      <c r="AD16" s="20">
        <v>1.7146244225652901E-2</v>
      </c>
      <c r="AE16" s="20">
        <v>6.1738820564826999E-3</v>
      </c>
      <c r="AF16" s="20">
        <v>3.0539174715848999E-4</v>
      </c>
      <c r="AG16" s="20">
        <v>0</v>
      </c>
      <c r="AH16" s="20">
        <v>7.5640637094466295E-4</v>
      </c>
      <c r="AI16" s="20">
        <v>4.2420624322862897E-3</v>
      </c>
      <c r="AJ16" s="20"/>
      <c r="AK16" s="20">
        <v>7.0510499206488705E-2</v>
      </c>
      <c r="AL16" s="20">
        <v>0</v>
      </c>
      <c r="AM16" s="20">
        <v>1.56008853825621E-2</v>
      </c>
      <c r="AN16" s="20">
        <v>1.09177464009925E-2</v>
      </c>
      <c r="AO16" s="20">
        <v>1.3448320239897199E-3</v>
      </c>
      <c r="AP16" s="20">
        <v>8.6235576742559394E-5</v>
      </c>
      <c r="AQ16" s="20">
        <v>0</v>
      </c>
      <c r="AR16" s="20"/>
      <c r="AS16" s="20">
        <v>3.6981696000407203E-2</v>
      </c>
      <c r="AT16" s="20">
        <v>1.7663734635849401E-2</v>
      </c>
      <c r="AU16" s="20"/>
      <c r="AV16" s="20">
        <v>9.9591236001760605E-2</v>
      </c>
      <c r="AW16" s="20">
        <v>3.2689399615746101E-3</v>
      </c>
      <c r="AX16" s="20">
        <v>1.55876915193091E-2</v>
      </c>
      <c r="AY16" s="20"/>
      <c r="AZ16" s="20">
        <v>2.8363335828720899E-3</v>
      </c>
      <c r="BA16" s="20">
        <v>2.3860379835983499E-2</v>
      </c>
      <c r="BB16" s="20"/>
      <c r="BC16" s="20">
        <v>1.15040658591155E-2</v>
      </c>
      <c r="BD16" s="20">
        <v>2.9933702263963601E-2</v>
      </c>
      <c r="BE16" s="20"/>
      <c r="BF16" s="20">
        <v>2.2963306448757201E-2</v>
      </c>
      <c r="BG16" s="20">
        <v>8.5735387555590202E-3</v>
      </c>
      <c r="BH16" s="20"/>
      <c r="BI16" s="20">
        <v>4.6742359938073498E-2</v>
      </c>
      <c r="BJ16" s="20">
        <v>1.73308414986574E-2</v>
      </c>
      <c r="BK16" s="20"/>
      <c r="BL16" s="20">
        <v>9.1455125323537494E-3</v>
      </c>
      <c r="BM16" s="20">
        <v>4.3408779900556402E-2</v>
      </c>
      <c r="BN16" s="20">
        <v>1.45418756731118E-2</v>
      </c>
      <c r="BO16" s="20">
        <v>0</v>
      </c>
    </row>
    <row r="17" spans="2:67" x14ac:dyDescent="0.35">
      <c r="B17" s="18" t="s">
        <v>187</v>
      </c>
      <c r="C17" s="21">
        <v>0.91615778183424001</v>
      </c>
      <c r="D17" s="21">
        <v>0.98499765154684304</v>
      </c>
      <c r="E17" s="21">
        <v>0.93796229553843502</v>
      </c>
      <c r="F17" s="21">
        <v>0.98041804932880805</v>
      </c>
      <c r="G17" s="21">
        <v>0.99976607657329297</v>
      </c>
      <c r="H17" s="21">
        <v>-0.27643036129429299</v>
      </c>
      <c r="I17" s="21">
        <v>0.98011533342318802</v>
      </c>
      <c r="J17" s="21">
        <v>0.95290124664778897</v>
      </c>
      <c r="K17" s="21">
        <v>1</v>
      </c>
      <c r="L17" s="21">
        <v>0.78469154192153501</v>
      </c>
      <c r="M17" s="21">
        <v>0.88503469670485302</v>
      </c>
      <c r="N17" s="21">
        <v>0.96781062686832697</v>
      </c>
      <c r="O17" s="21">
        <v>0.99900428698228305</v>
      </c>
      <c r="P17" s="21">
        <v>0.80601022318055604</v>
      </c>
      <c r="Q17" s="21">
        <v>0.90046474431666301</v>
      </c>
      <c r="R17" s="21">
        <v>0.99964371106696503</v>
      </c>
      <c r="S17" s="21">
        <v>0.95956312789661302</v>
      </c>
      <c r="T17" s="21"/>
      <c r="U17" s="21">
        <v>0.93333151047109297</v>
      </c>
      <c r="V17" s="21">
        <v>0.83388915545501996</v>
      </c>
      <c r="W17" s="21">
        <v>0.79792052610844399</v>
      </c>
      <c r="X17" s="21">
        <v>0.91934449099351501</v>
      </c>
      <c r="Y17" s="21"/>
      <c r="Z17" s="21">
        <v>0.923258729627083</v>
      </c>
      <c r="AA17" s="21">
        <v>0.94003053335110798</v>
      </c>
      <c r="AB17" s="21">
        <v>0.85946504879876295</v>
      </c>
      <c r="AC17" s="21">
        <v>0.89453039277315505</v>
      </c>
      <c r="AD17" s="21">
        <v>0.95549492659247004</v>
      </c>
      <c r="AE17" s="21">
        <v>0.93267625670947396</v>
      </c>
      <c r="AF17" s="21">
        <v>0.89925374357299503</v>
      </c>
      <c r="AG17" s="21">
        <v>0.95969340715650697</v>
      </c>
      <c r="AH17" s="21">
        <v>0.92034928126854099</v>
      </c>
      <c r="AI17" s="21">
        <v>0.96889146028816397</v>
      </c>
      <c r="AJ17" s="21"/>
      <c r="AK17" s="21">
        <v>0.82628669988275405</v>
      </c>
      <c r="AL17" s="21">
        <v>0.99704521616395003</v>
      </c>
      <c r="AM17" s="21">
        <v>0.94026654302048396</v>
      </c>
      <c r="AN17" s="21">
        <v>0.91349540915235095</v>
      </c>
      <c r="AO17" s="21">
        <v>0.987037255793771</v>
      </c>
      <c r="AP17" s="21">
        <v>0.99532970165596601</v>
      </c>
      <c r="AQ17" s="21">
        <v>0.96118595980174204</v>
      </c>
      <c r="AR17" s="21"/>
      <c r="AS17" s="21">
        <v>0.90503077413618305</v>
      </c>
      <c r="AT17" s="21">
        <v>0.92030224303171304</v>
      </c>
      <c r="AU17" s="21"/>
      <c r="AV17" s="21">
        <v>0.76750925153817695</v>
      </c>
      <c r="AW17" s="21">
        <v>0.97719267069593396</v>
      </c>
      <c r="AX17" s="21">
        <v>0.95192027218750896</v>
      </c>
      <c r="AY17" s="21"/>
      <c r="AZ17" s="21">
        <v>0.98463033201306804</v>
      </c>
      <c r="BA17" s="21">
        <v>0.91290295798098497</v>
      </c>
      <c r="BB17" s="21"/>
      <c r="BC17" s="21">
        <v>0.94022177253214301</v>
      </c>
      <c r="BD17" s="21">
        <v>0.90132690470556698</v>
      </c>
      <c r="BE17" s="21"/>
      <c r="BF17" s="21">
        <v>0.91614511984612401</v>
      </c>
      <c r="BG17" s="21">
        <v>0.91934449099351501</v>
      </c>
      <c r="BH17" s="21"/>
      <c r="BI17" s="21">
        <v>0.89367621058532898</v>
      </c>
      <c r="BJ17" s="21">
        <v>0.92141647993609899</v>
      </c>
      <c r="BK17" s="21"/>
      <c r="BL17" s="21">
        <v>0.92121771269359598</v>
      </c>
      <c r="BM17" s="21">
        <v>0.90005413387204802</v>
      </c>
      <c r="BN17" s="21">
        <v>0.93582138936208503</v>
      </c>
      <c r="BO17" s="21">
        <v>0.99762610943786401</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239</v>
      </c>
      <c r="C9" s="17">
        <v>0.47115908859493599</v>
      </c>
      <c r="D9" s="17">
        <v>0.38875710096942101</v>
      </c>
      <c r="E9" s="17">
        <v>0.57019845032104199</v>
      </c>
      <c r="F9" s="17">
        <v>0.40676619277863102</v>
      </c>
      <c r="G9" s="17">
        <v>0.43864189433069001</v>
      </c>
      <c r="H9" s="17">
        <v>0.35690922518888402</v>
      </c>
      <c r="I9" s="17">
        <v>0.88358546410998096</v>
      </c>
      <c r="J9" s="17">
        <v>0.43502744975713697</v>
      </c>
      <c r="K9" s="17">
        <v>0.44435140682781599</v>
      </c>
      <c r="L9" s="17">
        <v>0.48903683744742998</v>
      </c>
      <c r="M9" s="17">
        <v>0.38411417277191301</v>
      </c>
      <c r="N9" s="17">
        <v>0.69130044177724803</v>
      </c>
      <c r="O9" s="17">
        <v>0.49651500443799101</v>
      </c>
      <c r="P9" s="17">
        <v>0.162672216838435</v>
      </c>
      <c r="Q9" s="17">
        <v>0.65977632215272997</v>
      </c>
      <c r="R9" s="17">
        <v>0.56359162998921997</v>
      </c>
      <c r="S9" s="17">
        <v>0.60980871528886704</v>
      </c>
      <c r="T9" s="17"/>
      <c r="U9" s="17">
        <v>0.476585568658911</v>
      </c>
      <c r="V9" s="17">
        <v>0.44647701768750298</v>
      </c>
      <c r="W9" s="17">
        <v>0.42067388767415398</v>
      </c>
      <c r="X9" s="17">
        <v>0.49707450665360597</v>
      </c>
      <c r="Y9" s="17"/>
      <c r="Z9" s="17">
        <v>0.44485572875823998</v>
      </c>
      <c r="AA9" s="17">
        <v>0.67408507961923003</v>
      </c>
      <c r="AB9" s="17">
        <v>0.33067699836671799</v>
      </c>
      <c r="AC9" s="17">
        <v>0.49550377553220598</v>
      </c>
      <c r="AD9" s="17">
        <v>0.35748973113861698</v>
      </c>
      <c r="AE9" s="17">
        <v>0.46503438599323099</v>
      </c>
      <c r="AF9" s="17">
        <v>0.67925470533198495</v>
      </c>
      <c r="AG9" s="17">
        <v>0.25885249861221299</v>
      </c>
      <c r="AH9" s="17">
        <v>0.67972894979603804</v>
      </c>
      <c r="AI9" s="17">
        <v>0.53223539679273801</v>
      </c>
      <c r="AJ9" s="17"/>
      <c r="AK9" s="17">
        <v>0.35330595337103499</v>
      </c>
      <c r="AL9" s="17">
        <v>0.52871349096173204</v>
      </c>
      <c r="AM9" s="17">
        <v>0.47595247410386798</v>
      </c>
      <c r="AN9" s="17">
        <v>0.48985015864998699</v>
      </c>
      <c r="AO9" s="17">
        <v>0.57112800773098404</v>
      </c>
      <c r="AP9" s="17">
        <v>0.58318563068293405</v>
      </c>
      <c r="AQ9" s="17">
        <v>0.64252161688785403</v>
      </c>
      <c r="AR9" s="17"/>
      <c r="AS9" s="17">
        <v>0.62033115820913098</v>
      </c>
      <c r="AT9" s="17">
        <v>0.41559717374421601</v>
      </c>
      <c r="AU9" s="17"/>
      <c r="AV9" s="17">
        <v>0.63901317211779796</v>
      </c>
      <c r="AW9" s="17">
        <v>0.61867898458440695</v>
      </c>
      <c r="AX9" s="17">
        <v>0.64217767148705995</v>
      </c>
      <c r="AY9" s="17"/>
      <c r="AZ9" s="17">
        <v>0.86848993425547305</v>
      </c>
      <c r="BA9" s="17">
        <v>0.452272076051774</v>
      </c>
      <c r="BB9" s="17"/>
      <c r="BC9" s="17">
        <v>0.49694557240242698</v>
      </c>
      <c r="BD9" s="17">
        <v>0.45526662180792199</v>
      </c>
      <c r="BE9" s="17"/>
      <c r="BF9" s="17">
        <v>0.47105611694014299</v>
      </c>
      <c r="BG9" s="17">
        <v>0.49707450665360597</v>
      </c>
      <c r="BH9" s="17"/>
      <c r="BI9" s="17">
        <v>0.60073617145307201</v>
      </c>
      <c r="BJ9" s="17">
        <v>0.44084951849744602</v>
      </c>
      <c r="BK9" s="17"/>
      <c r="BL9" s="17">
        <v>0.35876008059200398</v>
      </c>
      <c r="BM9" s="17">
        <v>0.55003983338847395</v>
      </c>
      <c r="BN9" s="17">
        <v>0.57274985289918401</v>
      </c>
      <c r="BO9" s="17">
        <v>0.84301838167120802</v>
      </c>
    </row>
    <row r="10" spans="2:67" x14ac:dyDescent="0.35">
      <c r="B10" s="18" t="s">
        <v>240</v>
      </c>
      <c r="C10" s="17">
        <v>0.30002809110469397</v>
      </c>
      <c r="D10" s="17">
        <v>0.34435161098341199</v>
      </c>
      <c r="E10" s="17">
        <v>0.20171388583765201</v>
      </c>
      <c r="F10" s="17">
        <v>0.15476949997138301</v>
      </c>
      <c r="G10" s="17">
        <v>0.24322401504344399</v>
      </c>
      <c r="H10" s="17">
        <v>0.64065297772913099</v>
      </c>
      <c r="I10" s="17">
        <v>0.113308813214957</v>
      </c>
      <c r="J10" s="17">
        <v>0.39783557998972402</v>
      </c>
      <c r="K10" s="17">
        <v>0.55564859317218396</v>
      </c>
      <c r="L10" s="17">
        <v>0.31036579639071998</v>
      </c>
      <c r="M10" s="17">
        <v>0.33475296090384998</v>
      </c>
      <c r="N10" s="17">
        <v>0.233192139064023</v>
      </c>
      <c r="O10" s="17">
        <v>5.97427810630103E-3</v>
      </c>
      <c r="P10" s="17">
        <v>0.49118764162528</v>
      </c>
      <c r="Q10" s="17">
        <v>0.23791163671510199</v>
      </c>
      <c r="R10" s="17">
        <v>0.34704171386263</v>
      </c>
      <c r="S10" s="17">
        <v>0.30869971196121399</v>
      </c>
      <c r="T10" s="17"/>
      <c r="U10" s="17">
        <v>0.28943793605170498</v>
      </c>
      <c r="V10" s="17">
        <v>0.355179952501255</v>
      </c>
      <c r="W10" s="17">
        <v>0.33719240001670597</v>
      </c>
      <c r="X10" s="17">
        <v>0.335455049068484</v>
      </c>
      <c r="Y10" s="17"/>
      <c r="Z10" s="17">
        <v>0.33296469308200999</v>
      </c>
      <c r="AA10" s="17">
        <v>0.21818348945921401</v>
      </c>
      <c r="AB10" s="17">
        <v>0.27459497528879001</v>
      </c>
      <c r="AC10" s="17">
        <v>0.18174264992768299</v>
      </c>
      <c r="AD10" s="17">
        <v>0.385889446295901</v>
      </c>
      <c r="AE10" s="17">
        <v>0.36452137442170701</v>
      </c>
      <c r="AF10" s="17">
        <v>0.21650775817864801</v>
      </c>
      <c r="AG10" s="17">
        <v>0.488319156427582</v>
      </c>
      <c r="AH10" s="17">
        <v>0.189632235966535</v>
      </c>
      <c r="AI10" s="17">
        <v>0.28039331767787101</v>
      </c>
      <c r="AJ10" s="17"/>
      <c r="AK10" s="17">
        <v>0.34119305820446899</v>
      </c>
      <c r="AL10" s="17">
        <v>0.33551841728820703</v>
      </c>
      <c r="AM10" s="17">
        <v>0.30827000850790498</v>
      </c>
      <c r="AN10" s="17">
        <v>0.305377621228206</v>
      </c>
      <c r="AO10" s="17">
        <v>0.14361093155268501</v>
      </c>
      <c r="AP10" s="17">
        <v>0.19813773488492201</v>
      </c>
      <c r="AQ10" s="17">
        <v>0.23286912564272599</v>
      </c>
      <c r="AR10" s="17"/>
      <c r="AS10" s="17">
        <v>0.25139958151441499</v>
      </c>
      <c r="AT10" s="17">
        <v>0.318140684944549</v>
      </c>
      <c r="AU10" s="17"/>
      <c r="AV10" s="17">
        <v>0.217488676847408</v>
      </c>
      <c r="AW10" s="17">
        <v>0.29280266726610399</v>
      </c>
      <c r="AX10" s="17">
        <v>0.238986957611451</v>
      </c>
      <c r="AY10" s="17"/>
      <c r="AZ10" s="17">
        <v>6.8981368579289895E-2</v>
      </c>
      <c r="BA10" s="17">
        <v>0.31101083355737003</v>
      </c>
      <c r="BB10" s="17"/>
      <c r="BC10" s="17">
        <v>0.27757071854044402</v>
      </c>
      <c r="BD10" s="17">
        <v>0.31386879347673402</v>
      </c>
      <c r="BE10" s="17"/>
      <c r="BF10" s="17">
        <v>0.29988732654216399</v>
      </c>
      <c r="BG10" s="17">
        <v>0.335455049068484</v>
      </c>
      <c r="BH10" s="17"/>
      <c r="BI10" s="17">
        <v>0.220530565762704</v>
      </c>
      <c r="BJ10" s="17">
        <v>0.31862347667582902</v>
      </c>
      <c r="BK10" s="17"/>
      <c r="BL10" s="17">
        <v>0.34617012017596299</v>
      </c>
      <c r="BM10" s="17">
        <v>0.26759772140145299</v>
      </c>
      <c r="BN10" s="17">
        <v>0.27772286193382101</v>
      </c>
      <c r="BO10" s="17">
        <v>8.5769576708059098E-2</v>
      </c>
    </row>
    <row r="11" spans="2:67" ht="29" x14ac:dyDescent="0.35">
      <c r="B11" s="18" t="s">
        <v>241</v>
      </c>
      <c r="C11" s="17">
        <v>0.14093303735229701</v>
      </c>
      <c r="D11" s="17">
        <v>0.178582171999039</v>
      </c>
      <c r="E11" s="17">
        <v>0.17862868542701399</v>
      </c>
      <c r="F11" s="17">
        <v>0.13236209765455001</v>
      </c>
      <c r="G11" s="17">
        <v>0.28751351864788699</v>
      </c>
      <c r="H11" s="17">
        <v>2.4377970819849299E-3</v>
      </c>
      <c r="I11" s="17">
        <v>2.48457814005003E-3</v>
      </c>
      <c r="J11" s="17">
        <v>8.4285239680449694E-2</v>
      </c>
      <c r="K11" s="17">
        <v>0</v>
      </c>
      <c r="L11" s="17">
        <v>0.19368580811484101</v>
      </c>
      <c r="M11" s="17">
        <v>0.143422923992752</v>
      </c>
      <c r="N11" s="17">
        <v>4.6628721807358497E-2</v>
      </c>
      <c r="O11" s="17">
        <v>0.49551929142027401</v>
      </c>
      <c r="P11" s="17">
        <v>0.12632626858354701</v>
      </c>
      <c r="Q11" s="17">
        <v>0.10231204113216801</v>
      </c>
      <c r="R11" s="17">
        <v>2.7623923772539601E-3</v>
      </c>
      <c r="S11" s="17">
        <v>8.1491572749919597E-2</v>
      </c>
      <c r="T11" s="17"/>
      <c r="U11" s="17">
        <v>0.13645389783520501</v>
      </c>
      <c r="V11" s="17">
        <v>0.162254907988226</v>
      </c>
      <c r="W11" s="17">
        <v>0.17475765620992401</v>
      </c>
      <c r="X11" s="17">
        <v>0.12853384004322799</v>
      </c>
      <c r="Y11" s="17"/>
      <c r="Z11" s="17">
        <v>0.12878595476101301</v>
      </c>
      <c r="AA11" s="17">
        <v>5.54518569144671E-2</v>
      </c>
      <c r="AB11" s="17">
        <v>0.17238362914073499</v>
      </c>
      <c r="AC11" s="17">
        <v>0.31130136603264602</v>
      </c>
      <c r="AD11" s="17">
        <v>0.23586920410149601</v>
      </c>
      <c r="AE11" s="17">
        <v>0.133303483302433</v>
      </c>
      <c r="AF11" s="17">
        <v>8.5245224263573199E-2</v>
      </c>
      <c r="AG11" s="17">
        <v>0.25166504099401998</v>
      </c>
      <c r="AH11" s="17">
        <v>9.2935440638560393E-2</v>
      </c>
      <c r="AI11" s="17">
        <v>0.119042358064748</v>
      </c>
      <c r="AJ11" s="17"/>
      <c r="AK11" s="17">
        <v>0.192769770988722</v>
      </c>
      <c r="AL11" s="17">
        <v>9.5039615948491196E-2</v>
      </c>
      <c r="AM11" s="17">
        <v>0.21545159106096801</v>
      </c>
      <c r="AN11" s="17">
        <v>8.8522974985714598E-2</v>
      </c>
      <c r="AO11" s="17">
        <v>0.16736433851990301</v>
      </c>
      <c r="AP11" s="17">
        <v>0.15210740096050801</v>
      </c>
      <c r="AQ11" s="17">
        <v>0.123420043970005</v>
      </c>
      <c r="AR11" s="17"/>
      <c r="AS11" s="17">
        <v>8.2965118986957201E-2</v>
      </c>
      <c r="AT11" s="17">
        <v>0.16252426788639501</v>
      </c>
      <c r="AU11" s="17"/>
      <c r="AV11" s="17">
        <v>3.6159587797958498E-2</v>
      </c>
      <c r="AW11" s="17">
        <v>8.7047934601633306E-2</v>
      </c>
      <c r="AX11" s="17">
        <v>8.6673834376333206E-2</v>
      </c>
      <c r="AY11" s="17"/>
      <c r="AZ11" s="17">
        <v>4.0095438901375603E-2</v>
      </c>
      <c r="BA11" s="17">
        <v>0.14572632487972001</v>
      </c>
      <c r="BB11" s="17"/>
      <c r="BC11" s="17">
        <v>0.16450109933601201</v>
      </c>
      <c r="BD11" s="17">
        <v>0.12640780602930299</v>
      </c>
      <c r="BE11" s="17"/>
      <c r="BF11" s="17">
        <v>0.14098230400360601</v>
      </c>
      <c r="BG11" s="17">
        <v>0.12853384004322799</v>
      </c>
      <c r="BH11" s="17"/>
      <c r="BI11" s="17">
        <v>0.15813492287774</v>
      </c>
      <c r="BJ11" s="17">
        <v>0.136909318468973</v>
      </c>
      <c r="BK11" s="17"/>
      <c r="BL11" s="17">
        <v>0.15594481189623299</v>
      </c>
      <c r="BM11" s="17">
        <v>0.1195127304503</v>
      </c>
      <c r="BN11" s="17">
        <v>0.14767698993415301</v>
      </c>
      <c r="BO11" s="17">
        <v>6.9826481129953794E-2</v>
      </c>
    </row>
    <row r="12" spans="2:67" x14ac:dyDescent="0.35">
      <c r="B12" s="18" t="s">
        <v>242</v>
      </c>
      <c r="C12" s="17">
        <v>3.86220405027538E-2</v>
      </c>
      <c r="D12" s="17">
        <v>6.6220431037826599E-2</v>
      </c>
      <c r="E12" s="17">
        <v>8.3068188343057598E-4</v>
      </c>
      <c r="F12" s="17">
        <v>0.174220907445017</v>
      </c>
      <c r="G12" s="17">
        <v>0</v>
      </c>
      <c r="H12" s="17">
        <v>0</v>
      </c>
      <c r="I12" s="17">
        <v>6.2114453501250599E-4</v>
      </c>
      <c r="J12" s="17">
        <v>4.3125764100111499E-2</v>
      </c>
      <c r="K12" s="17">
        <v>0</v>
      </c>
      <c r="L12" s="17">
        <v>4.4052552703280397E-3</v>
      </c>
      <c r="M12" s="17">
        <v>3.4678370994417597E-2</v>
      </c>
      <c r="N12" s="17">
        <v>1.4439348675685301E-2</v>
      </c>
      <c r="O12" s="17">
        <v>9.9571301771683805E-4</v>
      </c>
      <c r="P12" s="17">
        <v>0.123019326669114</v>
      </c>
      <c r="Q12" s="17">
        <v>0</v>
      </c>
      <c r="R12" s="17">
        <v>8.6426119304378796E-2</v>
      </c>
      <c r="S12" s="17">
        <v>0</v>
      </c>
      <c r="T12" s="17"/>
      <c r="U12" s="17">
        <v>4.2630295923632003E-2</v>
      </c>
      <c r="V12" s="17">
        <v>1.33472817554424E-2</v>
      </c>
      <c r="W12" s="17">
        <v>5.4329672777412602E-2</v>
      </c>
      <c r="X12" s="17">
        <v>1.9923985358692199E-2</v>
      </c>
      <c r="Y12" s="17"/>
      <c r="Z12" s="17">
        <v>2.9129859333676601E-2</v>
      </c>
      <c r="AA12" s="17">
        <v>5.2279574007088103E-2</v>
      </c>
      <c r="AB12" s="17">
        <v>9.1419459595802902E-2</v>
      </c>
      <c r="AC12" s="17">
        <v>8.4583583131498898E-5</v>
      </c>
      <c r="AD12" s="17">
        <v>3.6833187232369401E-3</v>
      </c>
      <c r="AE12" s="17">
        <v>3.6794117879429697E-2</v>
      </c>
      <c r="AF12" s="17">
        <v>1.8703046009559899E-2</v>
      </c>
      <c r="AG12" s="17">
        <v>0</v>
      </c>
      <c r="AH12" s="17">
        <v>1.1104065181058199E-3</v>
      </c>
      <c r="AI12" s="17">
        <v>5.9171067039155402E-2</v>
      </c>
      <c r="AJ12" s="17"/>
      <c r="AK12" s="17">
        <v>4.8475581914357198E-2</v>
      </c>
      <c r="AL12" s="17">
        <v>3.4691434729163403E-2</v>
      </c>
      <c r="AM12" s="17">
        <v>1.0666727504314E-4</v>
      </c>
      <c r="AN12" s="17">
        <v>5.9415807676520799E-2</v>
      </c>
      <c r="AO12" s="17">
        <v>4.0842876301074998E-2</v>
      </c>
      <c r="AP12" s="17">
        <v>2.0302760637986701E-2</v>
      </c>
      <c r="AQ12" s="17">
        <v>1.12105293086708E-3</v>
      </c>
      <c r="AR12" s="17"/>
      <c r="AS12" s="17">
        <v>4.1441200293444003E-2</v>
      </c>
      <c r="AT12" s="17">
        <v>3.7571991947109203E-2</v>
      </c>
      <c r="AU12" s="17"/>
      <c r="AV12" s="17">
        <v>9.5986190833236201E-2</v>
      </c>
      <c r="AW12" s="17">
        <v>1.47041354785564E-3</v>
      </c>
      <c r="AX12" s="17">
        <v>3.1031708468210299E-2</v>
      </c>
      <c r="AY12" s="17"/>
      <c r="AZ12" s="17">
        <v>2.36040334582987E-3</v>
      </c>
      <c r="BA12" s="17">
        <v>4.0345727458595E-2</v>
      </c>
      <c r="BB12" s="17"/>
      <c r="BC12" s="17">
        <v>1.8231926635334499E-2</v>
      </c>
      <c r="BD12" s="17">
        <v>5.11886707513977E-2</v>
      </c>
      <c r="BE12" s="17"/>
      <c r="BF12" s="17">
        <v>3.8696334873588402E-2</v>
      </c>
      <c r="BG12" s="17">
        <v>1.9923985358692199E-2</v>
      </c>
      <c r="BH12" s="17"/>
      <c r="BI12" s="17">
        <v>1.9942158440876101E-2</v>
      </c>
      <c r="BJ12" s="17">
        <v>4.2991479776110501E-2</v>
      </c>
      <c r="BK12" s="17"/>
      <c r="BL12" s="17">
        <v>3.8200830927516402E-2</v>
      </c>
      <c r="BM12" s="17">
        <v>5.4174656046090001E-2</v>
      </c>
      <c r="BN12" s="17">
        <v>1.61813409349868E-3</v>
      </c>
      <c r="BO12" s="17">
        <v>1.38556049077881E-3</v>
      </c>
    </row>
    <row r="13" spans="2:67" x14ac:dyDescent="0.35">
      <c r="B13" s="18" t="s">
        <v>243</v>
      </c>
      <c r="C13" s="17">
        <v>3.4229498249145798E-2</v>
      </c>
      <c r="D13" s="17">
        <v>2.2043061017221699E-2</v>
      </c>
      <c r="E13" s="17">
        <v>4.8628296530860898E-2</v>
      </c>
      <c r="F13" s="17">
        <v>0.13188130215041799</v>
      </c>
      <c r="G13" s="17">
        <v>3.0620571977978302E-2</v>
      </c>
      <c r="H13" s="17">
        <v>0</v>
      </c>
      <c r="I13" s="17">
        <v>0</v>
      </c>
      <c r="J13" s="17">
        <v>3.9644081954782903E-2</v>
      </c>
      <c r="K13" s="17">
        <v>0</v>
      </c>
      <c r="L13" s="17">
        <v>2.5063027766801401E-3</v>
      </c>
      <c r="M13" s="17">
        <v>3.3240277016068201E-2</v>
      </c>
      <c r="N13" s="17">
        <v>0</v>
      </c>
      <c r="O13" s="17">
        <v>9.9571301771683805E-4</v>
      </c>
      <c r="P13" s="17">
        <v>9.6794546283623897E-2</v>
      </c>
      <c r="Q13" s="17">
        <v>0</v>
      </c>
      <c r="R13" s="17">
        <v>1.78144466517421E-4</v>
      </c>
      <c r="S13" s="17">
        <v>0</v>
      </c>
      <c r="T13" s="17"/>
      <c r="U13" s="17">
        <v>3.8724650055840498E-2</v>
      </c>
      <c r="V13" s="17">
        <v>1.1738945234657299E-2</v>
      </c>
      <c r="W13" s="17">
        <v>1.3046383321804401E-2</v>
      </c>
      <c r="X13" s="17">
        <v>1.58246557297981E-2</v>
      </c>
      <c r="Y13" s="17"/>
      <c r="Z13" s="17">
        <v>6.2046266617244397E-2</v>
      </c>
      <c r="AA13" s="17">
        <v>0</v>
      </c>
      <c r="AB13" s="17">
        <v>3.2731234401988302E-2</v>
      </c>
      <c r="AC13" s="17">
        <v>1.13676249243337E-2</v>
      </c>
      <c r="AD13" s="17">
        <v>1.7068299740749301E-2</v>
      </c>
      <c r="AE13" s="17">
        <v>3.4663840319936297E-4</v>
      </c>
      <c r="AF13" s="17">
        <v>0</v>
      </c>
      <c r="AG13" s="17">
        <v>1.1633039661852901E-3</v>
      </c>
      <c r="AH13" s="17">
        <v>3.5794393828094399E-2</v>
      </c>
      <c r="AI13" s="17">
        <v>9.1578604254869602E-3</v>
      </c>
      <c r="AJ13" s="17"/>
      <c r="AK13" s="17">
        <v>6.02185443013157E-2</v>
      </c>
      <c r="AL13" s="17">
        <v>2.0805022313663001E-4</v>
      </c>
      <c r="AM13" s="17">
        <v>2.1925905221595001E-4</v>
      </c>
      <c r="AN13" s="17">
        <v>2.49505497870166E-2</v>
      </c>
      <c r="AO13" s="17">
        <v>7.7053845895352399E-2</v>
      </c>
      <c r="AP13" s="17">
        <v>4.6266472833648702E-2</v>
      </c>
      <c r="AQ13" s="17">
        <v>0</v>
      </c>
      <c r="AR13" s="17"/>
      <c r="AS13" s="17">
        <v>4.8399781554961201E-4</v>
      </c>
      <c r="AT13" s="17">
        <v>4.6798638213052197E-2</v>
      </c>
      <c r="AU13" s="17"/>
      <c r="AV13" s="17">
        <v>2.1750093063215801E-4</v>
      </c>
      <c r="AW13" s="17">
        <v>0</v>
      </c>
      <c r="AX13" s="17">
        <v>1.07189640816601E-3</v>
      </c>
      <c r="AY13" s="17"/>
      <c r="AZ13" s="17">
        <v>0</v>
      </c>
      <c r="BA13" s="17">
        <v>3.5856588040533599E-2</v>
      </c>
      <c r="BB13" s="17"/>
      <c r="BC13" s="17">
        <v>3.2210799342214803E-2</v>
      </c>
      <c r="BD13" s="17">
        <v>3.5473642490403703E-2</v>
      </c>
      <c r="BE13" s="17"/>
      <c r="BF13" s="17">
        <v>3.4302627576487499E-2</v>
      </c>
      <c r="BG13" s="17">
        <v>1.58246557297981E-2</v>
      </c>
      <c r="BH13" s="17"/>
      <c r="BI13" s="17">
        <v>6.5618146560821598E-4</v>
      </c>
      <c r="BJ13" s="17">
        <v>4.2082683210640501E-2</v>
      </c>
      <c r="BK13" s="17"/>
      <c r="BL13" s="17">
        <v>7.1315827545484003E-2</v>
      </c>
      <c r="BM13" s="17">
        <v>4.6192040810800203E-3</v>
      </c>
      <c r="BN13" s="17">
        <v>2.32161139344252E-4</v>
      </c>
      <c r="BO13" s="17">
        <v>0</v>
      </c>
    </row>
    <row r="14" spans="2:67" x14ac:dyDescent="0.35">
      <c r="B14" s="18" t="s">
        <v>83</v>
      </c>
      <c r="C14" s="17">
        <v>1.50282441961739E-2</v>
      </c>
      <c r="D14" s="17">
        <v>4.56239930807546E-5</v>
      </c>
      <c r="E14" s="17">
        <v>0</v>
      </c>
      <c r="F14" s="17">
        <v>0</v>
      </c>
      <c r="G14" s="17">
        <v>0</v>
      </c>
      <c r="H14" s="17">
        <v>0</v>
      </c>
      <c r="I14" s="17">
        <v>0</v>
      </c>
      <c r="J14" s="17">
        <v>8.18845177951639E-5</v>
      </c>
      <c r="K14" s="17">
        <v>0</v>
      </c>
      <c r="L14" s="17">
        <v>0</v>
      </c>
      <c r="M14" s="17">
        <v>6.9791294320998301E-2</v>
      </c>
      <c r="N14" s="17">
        <v>1.4439348675685301E-2</v>
      </c>
      <c r="O14" s="17">
        <v>0</v>
      </c>
      <c r="P14" s="17">
        <v>0</v>
      </c>
      <c r="Q14" s="17">
        <v>0</v>
      </c>
      <c r="R14" s="17">
        <v>0</v>
      </c>
      <c r="S14" s="17">
        <v>0</v>
      </c>
      <c r="T14" s="17"/>
      <c r="U14" s="17">
        <v>1.6167651474705801E-2</v>
      </c>
      <c r="V14" s="17">
        <v>1.1001894832916199E-2</v>
      </c>
      <c r="W14" s="17">
        <v>0</v>
      </c>
      <c r="X14" s="17">
        <v>3.1879631461913202E-3</v>
      </c>
      <c r="Y14" s="17"/>
      <c r="Z14" s="17">
        <v>2.2174974478155101E-3</v>
      </c>
      <c r="AA14" s="17">
        <v>0</v>
      </c>
      <c r="AB14" s="17">
        <v>9.8193703205965002E-2</v>
      </c>
      <c r="AC14" s="17">
        <v>0</v>
      </c>
      <c r="AD14" s="17">
        <v>0</v>
      </c>
      <c r="AE14" s="17">
        <v>0</v>
      </c>
      <c r="AF14" s="17">
        <v>2.8926621623425299E-4</v>
      </c>
      <c r="AG14" s="17">
        <v>0</v>
      </c>
      <c r="AH14" s="17">
        <v>7.9857325266610203E-4</v>
      </c>
      <c r="AI14" s="17">
        <v>0</v>
      </c>
      <c r="AJ14" s="17"/>
      <c r="AK14" s="17">
        <v>4.0370912201011999E-3</v>
      </c>
      <c r="AL14" s="17">
        <v>5.8289908492700397E-3</v>
      </c>
      <c r="AM14" s="17">
        <v>0</v>
      </c>
      <c r="AN14" s="17">
        <v>3.1882887672555101E-2</v>
      </c>
      <c r="AO14" s="17">
        <v>0</v>
      </c>
      <c r="AP14" s="17">
        <v>0</v>
      </c>
      <c r="AQ14" s="17">
        <v>6.8160568547147294E-5</v>
      </c>
      <c r="AR14" s="17"/>
      <c r="AS14" s="17">
        <v>3.3789431805033299E-3</v>
      </c>
      <c r="AT14" s="17">
        <v>1.9367243264679802E-2</v>
      </c>
      <c r="AU14" s="17"/>
      <c r="AV14" s="17">
        <v>1.11348714729667E-2</v>
      </c>
      <c r="AW14" s="17">
        <v>0</v>
      </c>
      <c r="AX14" s="17">
        <v>5.7931648778953098E-5</v>
      </c>
      <c r="AY14" s="17"/>
      <c r="AZ14" s="17">
        <v>2.0072854918031399E-2</v>
      </c>
      <c r="BA14" s="17">
        <v>1.4788450012008E-2</v>
      </c>
      <c r="BB14" s="17"/>
      <c r="BC14" s="17">
        <v>1.0539883743567799E-2</v>
      </c>
      <c r="BD14" s="17">
        <v>1.7794465444239599E-2</v>
      </c>
      <c r="BE14" s="17"/>
      <c r="BF14" s="17">
        <v>1.5075290064010601E-2</v>
      </c>
      <c r="BG14" s="17">
        <v>3.1879631461913202E-3</v>
      </c>
      <c r="BH14" s="17"/>
      <c r="BI14" s="17">
        <v>0</v>
      </c>
      <c r="BJ14" s="17">
        <v>1.85435233710015E-2</v>
      </c>
      <c r="BK14" s="17"/>
      <c r="BL14" s="17">
        <v>2.9608328862799401E-2</v>
      </c>
      <c r="BM14" s="17">
        <v>4.0558546326038298E-3</v>
      </c>
      <c r="BN14" s="17">
        <v>0</v>
      </c>
      <c r="BO14" s="17">
        <v>0</v>
      </c>
    </row>
    <row r="15" spans="2:67" x14ac:dyDescent="0.35">
      <c r="B15" s="18" t="s">
        <v>244</v>
      </c>
      <c r="C15" s="20">
        <v>0.77118717969962902</v>
      </c>
      <c r="D15" s="20">
        <v>0.733108711952832</v>
      </c>
      <c r="E15" s="20">
        <v>0.77191233615869403</v>
      </c>
      <c r="F15" s="20">
        <v>0.56153569275001503</v>
      </c>
      <c r="G15" s="20">
        <v>0.68186590937413405</v>
      </c>
      <c r="H15" s="20">
        <v>0.99756220291801501</v>
      </c>
      <c r="I15" s="20">
        <v>0.99689427732493696</v>
      </c>
      <c r="J15" s="20">
        <v>0.83286302974686099</v>
      </c>
      <c r="K15" s="20">
        <v>1</v>
      </c>
      <c r="L15" s="20">
        <v>0.79940263383815002</v>
      </c>
      <c r="M15" s="20">
        <v>0.71886713367576405</v>
      </c>
      <c r="N15" s="20">
        <v>0.92449258084127095</v>
      </c>
      <c r="O15" s="20">
        <v>0.50248928254429204</v>
      </c>
      <c r="P15" s="20">
        <v>0.65385985846371397</v>
      </c>
      <c r="Q15" s="20">
        <v>0.89768795886783204</v>
      </c>
      <c r="R15" s="20">
        <v>0.91063334385185002</v>
      </c>
      <c r="S15" s="20">
        <v>0.91850842725007997</v>
      </c>
      <c r="T15" s="20"/>
      <c r="U15" s="20">
        <v>0.76602350471061698</v>
      </c>
      <c r="V15" s="20">
        <v>0.80165697018875803</v>
      </c>
      <c r="W15" s="20">
        <v>0.75786628769085995</v>
      </c>
      <c r="X15" s="20">
        <v>0.83252955572208998</v>
      </c>
      <c r="Y15" s="20"/>
      <c r="Z15" s="20">
        <v>0.77782042184025002</v>
      </c>
      <c r="AA15" s="20">
        <v>0.89226856907844498</v>
      </c>
      <c r="AB15" s="20">
        <v>0.605271973655509</v>
      </c>
      <c r="AC15" s="20">
        <v>0.677246425459889</v>
      </c>
      <c r="AD15" s="20">
        <v>0.74337917743451798</v>
      </c>
      <c r="AE15" s="20">
        <v>0.82955576041493795</v>
      </c>
      <c r="AF15" s="20">
        <v>0.89576246351063304</v>
      </c>
      <c r="AG15" s="20">
        <v>0.74717165503979499</v>
      </c>
      <c r="AH15" s="20">
        <v>0.86936118576257304</v>
      </c>
      <c r="AI15" s="20">
        <v>0.81262871447060903</v>
      </c>
      <c r="AJ15" s="20"/>
      <c r="AK15" s="20">
        <v>0.69449901157550398</v>
      </c>
      <c r="AL15" s="20">
        <v>0.86423190824993901</v>
      </c>
      <c r="AM15" s="20">
        <v>0.78422248261177296</v>
      </c>
      <c r="AN15" s="20">
        <v>0.79522777987819304</v>
      </c>
      <c r="AO15" s="20">
        <v>0.71473893928366905</v>
      </c>
      <c r="AP15" s="20">
        <v>0.78132336556785698</v>
      </c>
      <c r="AQ15" s="20">
        <v>0.87539074253058002</v>
      </c>
      <c r="AR15" s="20"/>
      <c r="AS15" s="20">
        <v>0.87173073972354598</v>
      </c>
      <c r="AT15" s="20">
        <v>0.73373785868876396</v>
      </c>
      <c r="AU15" s="20"/>
      <c r="AV15" s="20">
        <v>0.85650184896520598</v>
      </c>
      <c r="AW15" s="20">
        <v>0.911481651850511</v>
      </c>
      <c r="AX15" s="20">
        <v>0.88116462909851101</v>
      </c>
      <c r="AY15" s="20"/>
      <c r="AZ15" s="20">
        <v>0.93747130283476299</v>
      </c>
      <c r="BA15" s="20">
        <v>0.76328290960914402</v>
      </c>
      <c r="BB15" s="20"/>
      <c r="BC15" s="20">
        <v>0.774516290942871</v>
      </c>
      <c r="BD15" s="20">
        <v>0.76913541528465601</v>
      </c>
      <c r="BE15" s="20"/>
      <c r="BF15" s="20">
        <v>0.77094344348230703</v>
      </c>
      <c r="BG15" s="20">
        <v>0.83252955572208998</v>
      </c>
      <c r="BH15" s="20"/>
      <c r="BI15" s="20">
        <v>0.82126673721577603</v>
      </c>
      <c r="BJ15" s="20">
        <v>0.75947299517327505</v>
      </c>
      <c r="BK15" s="20"/>
      <c r="BL15" s="20">
        <v>0.70493020076796697</v>
      </c>
      <c r="BM15" s="20">
        <v>0.81763755478992695</v>
      </c>
      <c r="BN15" s="20">
        <v>0.85047271483300402</v>
      </c>
      <c r="BO15" s="20">
        <v>0.92878795837926698</v>
      </c>
    </row>
    <row r="16" spans="2:67" x14ac:dyDescent="0.35">
      <c r="B16" s="18" t="s">
        <v>245</v>
      </c>
      <c r="C16" s="20">
        <v>7.2851538751899605E-2</v>
      </c>
      <c r="D16" s="20">
        <v>8.8263492055048298E-2</v>
      </c>
      <c r="E16" s="20">
        <v>4.9458978414291498E-2</v>
      </c>
      <c r="F16" s="20">
        <v>0.30610220959543499</v>
      </c>
      <c r="G16" s="20">
        <v>3.0620571977978302E-2</v>
      </c>
      <c r="H16" s="20">
        <v>0</v>
      </c>
      <c r="I16" s="20">
        <v>6.2114453501250599E-4</v>
      </c>
      <c r="J16" s="20">
        <v>8.2769846054894403E-2</v>
      </c>
      <c r="K16" s="20">
        <v>0</v>
      </c>
      <c r="L16" s="20">
        <v>6.9115580470081803E-3</v>
      </c>
      <c r="M16" s="20">
        <v>6.7918648010485694E-2</v>
      </c>
      <c r="N16" s="20">
        <v>1.4439348675685301E-2</v>
      </c>
      <c r="O16" s="20">
        <v>1.99142603543368E-3</v>
      </c>
      <c r="P16" s="20">
        <v>0.21981387295273799</v>
      </c>
      <c r="Q16" s="20">
        <v>0</v>
      </c>
      <c r="R16" s="20">
        <v>8.6604263770896195E-2</v>
      </c>
      <c r="S16" s="20">
        <v>0</v>
      </c>
      <c r="T16" s="20"/>
      <c r="U16" s="20">
        <v>8.1354945979472501E-2</v>
      </c>
      <c r="V16" s="20">
        <v>2.50862269900997E-2</v>
      </c>
      <c r="W16" s="20">
        <v>6.7376056099216999E-2</v>
      </c>
      <c r="X16" s="20">
        <v>3.5748641088490199E-2</v>
      </c>
      <c r="Y16" s="20"/>
      <c r="Z16" s="20">
        <v>9.1176125950921005E-2</v>
      </c>
      <c r="AA16" s="20">
        <v>5.2279574007088103E-2</v>
      </c>
      <c r="AB16" s="20">
        <v>0.124150693997791</v>
      </c>
      <c r="AC16" s="20">
        <v>1.14522085074652E-2</v>
      </c>
      <c r="AD16" s="20">
        <v>2.07516184639862E-2</v>
      </c>
      <c r="AE16" s="20">
        <v>3.7140756282629098E-2</v>
      </c>
      <c r="AF16" s="20">
        <v>1.8703046009559899E-2</v>
      </c>
      <c r="AG16" s="20">
        <v>1.1633039661852901E-3</v>
      </c>
      <c r="AH16" s="20">
        <v>3.6904800346200202E-2</v>
      </c>
      <c r="AI16" s="20">
        <v>6.8328927464642294E-2</v>
      </c>
      <c r="AJ16" s="20"/>
      <c r="AK16" s="20">
        <v>0.108694126215673</v>
      </c>
      <c r="AL16" s="20">
        <v>3.4899484952299997E-2</v>
      </c>
      <c r="AM16" s="20">
        <v>3.2592632725908998E-4</v>
      </c>
      <c r="AN16" s="20">
        <v>8.4366357463537503E-2</v>
      </c>
      <c r="AO16" s="20">
        <v>0.117896722196427</v>
      </c>
      <c r="AP16" s="20">
        <v>6.6569233471635403E-2</v>
      </c>
      <c r="AQ16" s="20">
        <v>1.12105293086708E-3</v>
      </c>
      <c r="AR16" s="20"/>
      <c r="AS16" s="20">
        <v>4.1925198108993603E-2</v>
      </c>
      <c r="AT16" s="20">
        <v>8.43706301601614E-2</v>
      </c>
      <c r="AU16" s="20"/>
      <c r="AV16" s="20">
        <v>9.6203691763868407E-2</v>
      </c>
      <c r="AW16" s="20">
        <v>1.47041354785564E-3</v>
      </c>
      <c r="AX16" s="20">
        <v>3.2103604876376299E-2</v>
      </c>
      <c r="AY16" s="20"/>
      <c r="AZ16" s="20">
        <v>2.36040334582987E-3</v>
      </c>
      <c r="BA16" s="20">
        <v>7.6202315499128606E-2</v>
      </c>
      <c r="BB16" s="20"/>
      <c r="BC16" s="20">
        <v>5.0442725977549403E-2</v>
      </c>
      <c r="BD16" s="20">
        <v>8.6662313241801403E-2</v>
      </c>
      <c r="BE16" s="20"/>
      <c r="BF16" s="20">
        <v>7.2998962450075894E-2</v>
      </c>
      <c r="BG16" s="20">
        <v>3.5748641088490199E-2</v>
      </c>
      <c r="BH16" s="20"/>
      <c r="BI16" s="20">
        <v>2.0598339906484301E-2</v>
      </c>
      <c r="BJ16" s="20">
        <v>8.5074162986750898E-2</v>
      </c>
      <c r="BK16" s="20"/>
      <c r="BL16" s="20">
        <v>0.109516658473</v>
      </c>
      <c r="BM16" s="20">
        <v>5.879386012717E-2</v>
      </c>
      <c r="BN16" s="20">
        <v>1.8502952328429299E-3</v>
      </c>
      <c r="BO16" s="20">
        <v>1.38556049077881E-3</v>
      </c>
    </row>
    <row r="17" spans="2:67" x14ac:dyDescent="0.35">
      <c r="B17" s="18" t="s">
        <v>187</v>
      </c>
      <c r="C17" s="21">
        <v>0.69833564094773004</v>
      </c>
      <c r="D17" s="21">
        <v>0.64484521989778398</v>
      </c>
      <c r="E17" s="21">
        <v>0.722453357744403</v>
      </c>
      <c r="F17" s="21">
        <v>0.25543348315457998</v>
      </c>
      <c r="G17" s="21">
        <v>0.65124533739615598</v>
      </c>
      <c r="H17" s="21">
        <v>0.99756220291801501</v>
      </c>
      <c r="I17" s="21">
        <v>0.99627313278992502</v>
      </c>
      <c r="J17" s="21">
        <v>0.75009318369196598</v>
      </c>
      <c r="K17" s="21">
        <v>1</v>
      </c>
      <c r="L17" s="21">
        <v>0.79249107579114197</v>
      </c>
      <c r="M17" s="21">
        <v>0.65094848566527796</v>
      </c>
      <c r="N17" s="21">
        <v>0.91005323216558598</v>
      </c>
      <c r="O17" s="21">
        <v>0.50049785650885803</v>
      </c>
      <c r="P17" s="21">
        <v>0.43404598551097601</v>
      </c>
      <c r="Q17" s="21">
        <v>0.89768795886783204</v>
      </c>
      <c r="R17" s="21">
        <v>0.82402908008095399</v>
      </c>
      <c r="S17" s="21">
        <v>0.91850842725007997</v>
      </c>
      <c r="T17" s="21"/>
      <c r="U17" s="21">
        <v>0.68466855873114396</v>
      </c>
      <c r="V17" s="21">
        <v>0.77657074319865804</v>
      </c>
      <c r="W17" s="21">
        <v>0.69049023159164202</v>
      </c>
      <c r="X17" s="21">
        <v>0.79678091463360001</v>
      </c>
      <c r="Y17" s="21"/>
      <c r="Z17" s="21">
        <v>0.68664429588932896</v>
      </c>
      <c r="AA17" s="21">
        <v>0.83998899507135705</v>
      </c>
      <c r="AB17" s="21">
        <v>0.481121279657717</v>
      </c>
      <c r="AC17" s="21">
        <v>0.66579421695242402</v>
      </c>
      <c r="AD17" s="21">
        <v>0.72262755897053199</v>
      </c>
      <c r="AE17" s="21">
        <v>0.79241500413230803</v>
      </c>
      <c r="AF17" s="21">
        <v>0.87705941750107297</v>
      </c>
      <c r="AG17" s="21">
        <v>0.74600835107360997</v>
      </c>
      <c r="AH17" s="21">
        <v>0.83245638541637301</v>
      </c>
      <c r="AI17" s="21">
        <v>0.744299787005967</v>
      </c>
      <c r="AJ17" s="21"/>
      <c r="AK17" s="21">
        <v>0.585804885359831</v>
      </c>
      <c r="AL17" s="21">
        <v>0.82933242329763901</v>
      </c>
      <c r="AM17" s="21">
        <v>0.78389655628451405</v>
      </c>
      <c r="AN17" s="21">
        <v>0.710861422414655</v>
      </c>
      <c r="AO17" s="21">
        <v>0.59684221708724206</v>
      </c>
      <c r="AP17" s="21">
        <v>0.71475413209622096</v>
      </c>
      <c r="AQ17" s="21">
        <v>0.87426968959971296</v>
      </c>
      <c r="AR17" s="21"/>
      <c r="AS17" s="21">
        <v>0.829805541614552</v>
      </c>
      <c r="AT17" s="21">
        <v>0.64936722852860296</v>
      </c>
      <c r="AU17" s="21"/>
      <c r="AV17" s="21">
        <v>0.76029815720133798</v>
      </c>
      <c r="AW17" s="21">
        <v>0.91001123830265596</v>
      </c>
      <c r="AX17" s="21">
        <v>0.84906102422213503</v>
      </c>
      <c r="AY17" s="21"/>
      <c r="AZ17" s="21">
        <v>0.935110899488933</v>
      </c>
      <c r="BA17" s="21">
        <v>0.68708059411001499</v>
      </c>
      <c r="BB17" s="21"/>
      <c r="BC17" s="21">
        <v>0.72407356496532205</v>
      </c>
      <c r="BD17" s="21">
        <v>0.68247310204285405</v>
      </c>
      <c r="BE17" s="21"/>
      <c r="BF17" s="21">
        <v>0.69794448103223194</v>
      </c>
      <c r="BG17" s="21">
        <v>0.79678091463360001</v>
      </c>
      <c r="BH17" s="21"/>
      <c r="BI17" s="21">
        <v>0.80066839730929096</v>
      </c>
      <c r="BJ17" s="21">
        <v>0.67439883218652397</v>
      </c>
      <c r="BK17" s="21"/>
      <c r="BL17" s="21">
        <v>0.59541354229496701</v>
      </c>
      <c r="BM17" s="21">
        <v>0.75884369466275703</v>
      </c>
      <c r="BN17" s="21">
        <v>0.84862241960016105</v>
      </c>
      <c r="BO17" s="21">
        <v>0.92740239788848899</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239</v>
      </c>
      <c r="C9" s="17">
        <v>0.24188082807994801</v>
      </c>
      <c r="D9" s="17">
        <v>0.17554969933359199</v>
      </c>
      <c r="E9" s="17">
        <v>0.41344550067875901</v>
      </c>
      <c r="F9" s="17">
        <v>0.29253175884362298</v>
      </c>
      <c r="G9" s="17">
        <v>0.34291892764729598</v>
      </c>
      <c r="H9" s="17">
        <v>0</v>
      </c>
      <c r="I9" s="17">
        <v>0.18032225493045201</v>
      </c>
      <c r="J9" s="17">
        <v>0.15547070303608801</v>
      </c>
      <c r="K9" s="17">
        <v>1.7680254748959801E-3</v>
      </c>
      <c r="L9" s="17">
        <v>0.217434184069078</v>
      </c>
      <c r="M9" s="17">
        <v>0.186380493942994</v>
      </c>
      <c r="N9" s="17">
        <v>0.53819198757450204</v>
      </c>
      <c r="O9" s="17">
        <v>1.99142603543368E-3</v>
      </c>
      <c r="P9" s="17">
        <v>3.5072840405309599E-3</v>
      </c>
      <c r="Q9" s="17">
        <v>0.20801763541316401</v>
      </c>
      <c r="R9" s="17">
        <v>0.31037249023014402</v>
      </c>
      <c r="S9" s="17">
        <v>0.234914685915807</v>
      </c>
      <c r="T9" s="17"/>
      <c r="U9" s="17">
        <v>0.253766486962757</v>
      </c>
      <c r="V9" s="17">
        <v>0.17858896483415901</v>
      </c>
      <c r="W9" s="17">
        <v>0.189345073026842</v>
      </c>
      <c r="X9" s="17">
        <v>0.311818523936083</v>
      </c>
      <c r="Y9" s="17"/>
      <c r="Z9" s="17">
        <v>0.220995667302263</v>
      </c>
      <c r="AA9" s="17">
        <v>0.40198179380763699</v>
      </c>
      <c r="AB9" s="17">
        <v>0.142939924755322</v>
      </c>
      <c r="AC9" s="17">
        <v>0.208697831497374</v>
      </c>
      <c r="AD9" s="17">
        <v>0.260346354108905</v>
      </c>
      <c r="AE9" s="17">
        <v>6.08756501318524E-2</v>
      </c>
      <c r="AF9" s="17">
        <v>0.238651628924166</v>
      </c>
      <c r="AG9" s="17">
        <v>0.25933654005425</v>
      </c>
      <c r="AH9" s="17">
        <v>0.14441043132218301</v>
      </c>
      <c r="AI9" s="17">
        <v>0.37304409631722502</v>
      </c>
      <c r="AJ9" s="17"/>
      <c r="AK9" s="17">
        <v>0.152298344129216</v>
      </c>
      <c r="AL9" s="17">
        <v>0.18029611764772499</v>
      </c>
      <c r="AM9" s="17">
        <v>0.204324518733004</v>
      </c>
      <c r="AN9" s="17">
        <v>0.27006359098539701</v>
      </c>
      <c r="AO9" s="17">
        <v>0.33222559141301</v>
      </c>
      <c r="AP9" s="17">
        <v>0.319689027180876</v>
      </c>
      <c r="AQ9" s="17">
        <v>0.43862754585193298</v>
      </c>
      <c r="AR9" s="17"/>
      <c r="AS9" s="17">
        <v>0.35496284118487997</v>
      </c>
      <c r="AT9" s="17">
        <v>0.199761326758191</v>
      </c>
      <c r="AU9" s="17"/>
      <c r="AV9" s="17">
        <v>0.43592700417718899</v>
      </c>
      <c r="AW9" s="17">
        <v>0.33676659434390199</v>
      </c>
      <c r="AX9" s="17">
        <v>0.31159450506867598</v>
      </c>
      <c r="AY9" s="17"/>
      <c r="AZ9" s="17">
        <v>0.58755577369881895</v>
      </c>
      <c r="BA9" s="17">
        <v>0.225449264547782</v>
      </c>
      <c r="BB9" s="17"/>
      <c r="BC9" s="17">
        <v>0.230618657333026</v>
      </c>
      <c r="BD9" s="17">
        <v>0.24882181607510601</v>
      </c>
      <c r="BE9" s="17"/>
      <c r="BF9" s="17">
        <v>0.24160293944012901</v>
      </c>
      <c r="BG9" s="17">
        <v>0.311818523936083</v>
      </c>
      <c r="BH9" s="17"/>
      <c r="BI9" s="17">
        <v>0.39613629675747197</v>
      </c>
      <c r="BJ9" s="17">
        <v>0.20579869968444101</v>
      </c>
      <c r="BK9" s="17"/>
      <c r="BL9" s="17">
        <v>0.180520575320233</v>
      </c>
      <c r="BM9" s="17">
        <v>0.24601120547801</v>
      </c>
      <c r="BN9" s="17">
        <v>0.38956873997797897</v>
      </c>
      <c r="BO9" s="17">
        <v>0.67433430560481</v>
      </c>
    </row>
    <row r="10" spans="2:67" x14ac:dyDescent="0.35">
      <c r="B10" s="18" t="s">
        <v>240</v>
      </c>
      <c r="C10" s="17">
        <v>0.26850116110032801</v>
      </c>
      <c r="D10" s="17">
        <v>0.20644343254710801</v>
      </c>
      <c r="E10" s="17">
        <v>0.21116620035533101</v>
      </c>
      <c r="F10" s="17">
        <v>0.2141060020436</v>
      </c>
      <c r="G10" s="17">
        <v>0.18221679451419401</v>
      </c>
      <c r="H10" s="17">
        <v>0.35690922518888402</v>
      </c>
      <c r="I10" s="17">
        <v>0.78519216119173596</v>
      </c>
      <c r="J10" s="17">
        <v>0.24752572176011001</v>
      </c>
      <c r="K10" s="17">
        <v>0.97170014780303204</v>
      </c>
      <c r="L10" s="17">
        <v>0.27296919151517501</v>
      </c>
      <c r="M10" s="17">
        <v>0.21235400993417</v>
      </c>
      <c r="N10" s="17">
        <v>0.20513421553808001</v>
      </c>
      <c r="O10" s="17">
        <v>0.99203429585826497</v>
      </c>
      <c r="P10" s="17">
        <v>0.30901006623080302</v>
      </c>
      <c r="Q10" s="17">
        <v>0.45494665065506101</v>
      </c>
      <c r="R10" s="17">
        <v>0.34463561041841101</v>
      </c>
      <c r="S10" s="17">
        <v>4.61537857592242E-2</v>
      </c>
      <c r="T10" s="17"/>
      <c r="U10" s="17">
        <v>0.265055865168355</v>
      </c>
      <c r="V10" s="17">
        <v>0.27958769544296502</v>
      </c>
      <c r="W10" s="17">
        <v>0.31182229990453098</v>
      </c>
      <c r="X10" s="17">
        <v>0.35514914972385703</v>
      </c>
      <c r="Y10" s="17"/>
      <c r="Z10" s="17">
        <v>0.26945583455273298</v>
      </c>
      <c r="AA10" s="17">
        <v>0.33990029612473599</v>
      </c>
      <c r="AB10" s="17">
        <v>0.14543686639738099</v>
      </c>
      <c r="AC10" s="17">
        <v>0.23273866353780201</v>
      </c>
      <c r="AD10" s="17">
        <v>0.170196171939518</v>
      </c>
      <c r="AE10" s="17">
        <v>0.43189554673705199</v>
      </c>
      <c r="AF10" s="17">
        <v>0.21997634234327601</v>
      </c>
      <c r="AG10" s="17">
        <v>0.41258997386073798</v>
      </c>
      <c r="AH10" s="17">
        <v>0.15251606225362599</v>
      </c>
      <c r="AI10" s="17">
        <v>0.24952120930170199</v>
      </c>
      <c r="AJ10" s="17"/>
      <c r="AK10" s="17">
        <v>0.27993729688222702</v>
      </c>
      <c r="AL10" s="17">
        <v>0.43018790465501899</v>
      </c>
      <c r="AM10" s="17">
        <v>0.24579097166552699</v>
      </c>
      <c r="AN10" s="17">
        <v>0.21457966011768201</v>
      </c>
      <c r="AO10" s="17">
        <v>0.21103799970249401</v>
      </c>
      <c r="AP10" s="17">
        <v>0.31122360995586801</v>
      </c>
      <c r="AQ10" s="17">
        <v>0.26930078325762802</v>
      </c>
      <c r="AR10" s="17"/>
      <c r="AS10" s="17">
        <v>0.28295294824883599</v>
      </c>
      <c r="AT10" s="17">
        <v>0.26311832389050099</v>
      </c>
      <c r="AU10" s="17"/>
      <c r="AV10" s="17">
        <v>0.32939642401143998</v>
      </c>
      <c r="AW10" s="17">
        <v>0.29748869614026402</v>
      </c>
      <c r="AX10" s="17">
        <v>0.237949879980559</v>
      </c>
      <c r="AY10" s="17"/>
      <c r="AZ10" s="17">
        <v>0.27724191617371502</v>
      </c>
      <c r="BA10" s="17">
        <v>0.26808567171028802</v>
      </c>
      <c r="BB10" s="17"/>
      <c r="BC10" s="17">
        <v>0.21507302533945</v>
      </c>
      <c r="BD10" s="17">
        <v>0.30142945327892801</v>
      </c>
      <c r="BE10" s="17"/>
      <c r="BF10" s="17">
        <v>0.26815687621351703</v>
      </c>
      <c r="BG10" s="17">
        <v>0.35514914972385703</v>
      </c>
      <c r="BH10" s="17"/>
      <c r="BI10" s="17">
        <v>0.25518874806067599</v>
      </c>
      <c r="BJ10" s="17">
        <v>0.27161508763187198</v>
      </c>
      <c r="BK10" s="17"/>
      <c r="BL10" s="17">
        <v>0.24759733353192501</v>
      </c>
      <c r="BM10" s="17">
        <v>0.30950528505587399</v>
      </c>
      <c r="BN10" s="17">
        <v>0.23683242818018699</v>
      </c>
      <c r="BO10" s="17">
        <v>0.245378749285978</v>
      </c>
    </row>
    <row r="11" spans="2:67" ht="29" x14ac:dyDescent="0.35">
      <c r="B11" s="18" t="s">
        <v>241</v>
      </c>
      <c r="C11" s="17">
        <v>0.22187608007574</v>
      </c>
      <c r="D11" s="17">
        <v>0.33203925991910899</v>
      </c>
      <c r="E11" s="17">
        <v>0.23372331807733299</v>
      </c>
      <c r="F11" s="17">
        <v>9.2126750749393999E-2</v>
      </c>
      <c r="G11" s="17">
        <v>0.20850826888929999</v>
      </c>
      <c r="H11" s="17">
        <v>0</v>
      </c>
      <c r="I11" s="17">
        <v>5.5903008151125602E-3</v>
      </c>
      <c r="J11" s="17">
        <v>0.281235909382194</v>
      </c>
      <c r="K11" s="17">
        <v>1.370791972976E-2</v>
      </c>
      <c r="L11" s="17">
        <v>0.120629730833932</v>
      </c>
      <c r="M11" s="17">
        <v>0.288752316347269</v>
      </c>
      <c r="N11" s="17">
        <v>8.71948854764662E-2</v>
      </c>
      <c r="O11" s="17">
        <v>1.99142603543368E-3</v>
      </c>
      <c r="P11" s="17">
        <v>0.20000263427001599</v>
      </c>
      <c r="Q11" s="17">
        <v>0.20184729681550501</v>
      </c>
      <c r="R11" s="17">
        <v>0.17267409414224</v>
      </c>
      <c r="S11" s="17">
        <v>0.37968420021417798</v>
      </c>
      <c r="T11" s="17"/>
      <c r="U11" s="17">
        <v>0.22335655375294999</v>
      </c>
      <c r="V11" s="17">
        <v>0.212925051050254</v>
      </c>
      <c r="W11" s="17">
        <v>0.229016464474217</v>
      </c>
      <c r="X11" s="17">
        <v>0.193768022660258</v>
      </c>
      <c r="Y11" s="17"/>
      <c r="Z11" s="17">
        <v>0.25348873035877401</v>
      </c>
      <c r="AA11" s="17">
        <v>0.14867571893618201</v>
      </c>
      <c r="AB11" s="17">
        <v>0.27855685465292901</v>
      </c>
      <c r="AC11" s="17">
        <v>0.22963999422796399</v>
      </c>
      <c r="AD11" s="17">
        <v>0.191644490286659</v>
      </c>
      <c r="AE11" s="17">
        <v>0.14961372272342999</v>
      </c>
      <c r="AF11" s="17">
        <v>0.15509511449117699</v>
      </c>
      <c r="AG11" s="17">
        <v>9.8353359695091597E-2</v>
      </c>
      <c r="AH11" s="17">
        <v>0.24707788592029001</v>
      </c>
      <c r="AI11" s="17">
        <v>0.14981944410783399</v>
      </c>
      <c r="AJ11" s="17"/>
      <c r="AK11" s="17">
        <v>0.29335186634436899</v>
      </c>
      <c r="AL11" s="17">
        <v>0.18613842459663699</v>
      </c>
      <c r="AM11" s="17">
        <v>0.13625850576020401</v>
      </c>
      <c r="AN11" s="17">
        <v>0.24175322260430701</v>
      </c>
      <c r="AO11" s="17">
        <v>0.18506674472451601</v>
      </c>
      <c r="AP11" s="17">
        <v>8.3780637556326698E-2</v>
      </c>
      <c r="AQ11" s="17">
        <v>0.15195794897776799</v>
      </c>
      <c r="AR11" s="17"/>
      <c r="AS11" s="17">
        <v>0.171093342931908</v>
      </c>
      <c r="AT11" s="17">
        <v>0.24079105607875201</v>
      </c>
      <c r="AU11" s="17"/>
      <c r="AV11" s="17">
        <v>6.6834832224936705E-2</v>
      </c>
      <c r="AW11" s="17">
        <v>0.18532349636304599</v>
      </c>
      <c r="AX11" s="17">
        <v>0.22267923305614601</v>
      </c>
      <c r="AY11" s="17"/>
      <c r="AZ11" s="17">
        <v>9.3016773252830795E-2</v>
      </c>
      <c r="BA11" s="17">
        <v>0.22800137180893401</v>
      </c>
      <c r="BB11" s="17"/>
      <c r="BC11" s="17">
        <v>0.247198056013612</v>
      </c>
      <c r="BD11" s="17">
        <v>0.20626989411496699</v>
      </c>
      <c r="BE11" s="17"/>
      <c r="BF11" s="17">
        <v>0.221987763907293</v>
      </c>
      <c r="BG11" s="17">
        <v>0.193768022660258</v>
      </c>
      <c r="BH11" s="17"/>
      <c r="BI11" s="17">
        <v>0.13469648418329699</v>
      </c>
      <c r="BJ11" s="17">
        <v>0.24226839030906899</v>
      </c>
      <c r="BK11" s="17"/>
      <c r="BL11" s="17">
        <v>0.25472452503690701</v>
      </c>
      <c r="BM11" s="17">
        <v>0.18567621560769201</v>
      </c>
      <c r="BN11" s="17">
        <v>0.19777874371513601</v>
      </c>
      <c r="BO11" s="17">
        <v>7.2325252427709805E-2</v>
      </c>
    </row>
    <row r="12" spans="2:67" x14ac:dyDescent="0.35">
      <c r="B12" s="18" t="s">
        <v>242</v>
      </c>
      <c r="C12" s="17">
        <v>0.12592077147130501</v>
      </c>
      <c r="D12" s="17">
        <v>0.113087798447286</v>
      </c>
      <c r="E12" s="17">
        <v>0.115689468856285</v>
      </c>
      <c r="F12" s="17">
        <v>7.7415188734131904E-2</v>
      </c>
      <c r="G12" s="17">
        <v>0.174494293015275</v>
      </c>
      <c r="H12" s="17">
        <v>2.4377970819849299E-3</v>
      </c>
      <c r="I12" s="17">
        <v>1.8642377506787301E-2</v>
      </c>
      <c r="J12" s="17">
        <v>0.14401506059904401</v>
      </c>
      <c r="K12" s="17">
        <v>1.2823906992311999E-2</v>
      </c>
      <c r="L12" s="17">
        <v>0.247170025496533</v>
      </c>
      <c r="M12" s="17">
        <v>0.12030401878603</v>
      </c>
      <c r="N12" s="17">
        <v>0.12594024887000099</v>
      </c>
      <c r="O12" s="17">
        <v>1.99142603543368E-3</v>
      </c>
      <c r="P12" s="17">
        <v>0.29078432310306801</v>
      </c>
      <c r="Q12" s="17">
        <v>5.9647493643264996E-3</v>
      </c>
      <c r="R12" s="17">
        <v>8.6069830371343997E-2</v>
      </c>
      <c r="S12" s="17">
        <v>4.0436872103386798E-2</v>
      </c>
      <c r="T12" s="17"/>
      <c r="U12" s="17">
        <v>0.116856077381733</v>
      </c>
      <c r="V12" s="17">
        <v>0.175866291368314</v>
      </c>
      <c r="W12" s="17">
        <v>0.153307958152648</v>
      </c>
      <c r="X12" s="17">
        <v>8.1982407879550301E-2</v>
      </c>
      <c r="Y12" s="17"/>
      <c r="Z12" s="17">
        <v>9.8532598097820598E-2</v>
      </c>
      <c r="AA12" s="17">
        <v>6.8056278759882197E-2</v>
      </c>
      <c r="AB12" s="17">
        <v>0.16350163098723899</v>
      </c>
      <c r="AC12" s="17">
        <v>0.177369350045577</v>
      </c>
      <c r="AD12" s="17">
        <v>0.23503362267884401</v>
      </c>
      <c r="AE12" s="17">
        <v>0.28150829332058702</v>
      </c>
      <c r="AF12" s="17">
        <v>0.26451965433141</v>
      </c>
      <c r="AG12" s="17">
        <v>0.21611447695797101</v>
      </c>
      <c r="AH12" s="17">
        <v>0.37596184938287802</v>
      </c>
      <c r="AI12" s="17">
        <v>0.14200059738920001</v>
      </c>
      <c r="AJ12" s="17"/>
      <c r="AK12" s="17">
        <v>0.14287985292500599</v>
      </c>
      <c r="AL12" s="17">
        <v>9.4529436043466794E-2</v>
      </c>
      <c r="AM12" s="17">
        <v>0.22520786613121099</v>
      </c>
      <c r="AN12" s="17">
        <v>0.13458958316891201</v>
      </c>
      <c r="AO12" s="17">
        <v>0.115840707618749</v>
      </c>
      <c r="AP12" s="17">
        <v>0.14084877627914999</v>
      </c>
      <c r="AQ12" s="17">
        <v>8.1844527277859999E-2</v>
      </c>
      <c r="AR12" s="17"/>
      <c r="AS12" s="17">
        <v>0.13536014626366499</v>
      </c>
      <c r="AT12" s="17">
        <v>0.122404900572593</v>
      </c>
      <c r="AU12" s="17"/>
      <c r="AV12" s="17">
        <v>0.118603146029485</v>
      </c>
      <c r="AW12" s="17">
        <v>0.18020857660689399</v>
      </c>
      <c r="AX12" s="17">
        <v>0.131077669571772</v>
      </c>
      <c r="AY12" s="17"/>
      <c r="AZ12" s="17">
        <v>4.2185536874635401E-2</v>
      </c>
      <c r="BA12" s="17">
        <v>0.12990110283345399</v>
      </c>
      <c r="BB12" s="17"/>
      <c r="BC12" s="17">
        <v>0.13747895323953799</v>
      </c>
      <c r="BD12" s="17">
        <v>0.118797348935637</v>
      </c>
      <c r="BE12" s="17"/>
      <c r="BF12" s="17">
        <v>0.12609535503378699</v>
      </c>
      <c r="BG12" s="17">
        <v>8.1982407879550301E-2</v>
      </c>
      <c r="BH12" s="17"/>
      <c r="BI12" s="17">
        <v>0.15160774364135199</v>
      </c>
      <c r="BJ12" s="17">
        <v>0.119912293224941</v>
      </c>
      <c r="BK12" s="17"/>
      <c r="BL12" s="17">
        <v>0.100821956417285</v>
      </c>
      <c r="BM12" s="17">
        <v>0.15785819675371299</v>
      </c>
      <c r="BN12" s="17">
        <v>0.142680078365617</v>
      </c>
      <c r="BO12" s="17">
        <v>7.9616926815022793E-3</v>
      </c>
    </row>
    <row r="13" spans="2:67" x14ac:dyDescent="0.35">
      <c r="B13" s="18" t="s">
        <v>243</v>
      </c>
      <c r="C13" s="17">
        <v>0.107215639988731</v>
      </c>
      <c r="D13" s="17">
        <v>0.122821507917064</v>
      </c>
      <c r="E13" s="17">
        <v>2.5144830148861E-2</v>
      </c>
      <c r="F13" s="17">
        <v>0.32207663786790802</v>
      </c>
      <c r="G13" s="17">
        <v>6.1241143955956499E-2</v>
      </c>
      <c r="H13" s="17">
        <v>0.32154538740555799</v>
      </c>
      <c r="I13" s="17">
        <v>1.0252905555912401E-2</v>
      </c>
      <c r="J13" s="17">
        <v>0.132108523267781</v>
      </c>
      <c r="K13" s="17">
        <v>0</v>
      </c>
      <c r="L13" s="17">
        <v>9.7640542733486602E-2</v>
      </c>
      <c r="M13" s="17">
        <v>0.11743227804256599</v>
      </c>
      <c r="N13" s="17">
        <v>4.3428354284003601E-2</v>
      </c>
      <c r="O13" s="17">
        <v>1.99142603543368E-3</v>
      </c>
      <c r="P13" s="17">
        <v>0.19669569235558301</v>
      </c>
      <c r="Q13" s="17">
        <v>2.9894001301938099E-2</v>
      </c>
      <c r="R13" s="17">
        <v>8.6247974837861396E-2</v>
      </c>
      <c r="S13" s="17">
        <v>0.29881045600740402</v>
      </c>
      <c r="T13" s="17"/>
      <c r="U13" s="17">
        <v>0.11142319807788</v>
      </c>
      <c r="V13" s="17">
        <v>8.7764936380716696E-2</v>
      </c>
      <c r="W13" s="17">
        <v>8.4848416572278998E-2</v>
      </c>
      <c r="X13" s="17">
        <v>4.6307035889519899E-2</v>
      </c>
      <c r="Y13" s="17"/>
      <c r="Z13" s="17">
        <v>0.13765177553642499</v>
      </c>
      <c r="AA13" s="17">
        <v>2.96135113350618E-2</v>
      </c>
      <c r="AB13" s="17">
        <v>0.16241535140850699</v>
      </c>
      <c r="AC13" s="17">
        <v>0.116754020043599</v>
      </c>
      <c r="AD13" s="17">
        <v>0.120763538166857</v>
      </c>
      <c r="AE13" s="17">
        <v>3.05406297392571E-2</v>
      </c>
      <c r="AF13" s="17">
        <v>0.12175725990997099</v>
      </c>
      <c r="AG13" s="17">
        <v>2.7665935895761998E-3</v>
      </c>
      <c r="AH13" s="17">
        <v>6.3925688840496001E-2</v>
      </c>
      <c r="AI13" s="17">
        <v>5.3728147471415001E-2</v>
      </c>
      <c r="AJ13" s="17"/>
      <c r="AK13" s="17">
        <v>0.10586440161303499</v>
      </c>
      <c r="AL13" s="17">
        <v>0.10076663900043099</v>
      </c>
      <c r="AM13" s="17">
        <v>0.15955972723157</v>
      </c>
      <c r="AN13" s="17">
        <v>8.3171539171484093E-2</v>
      </c>
      <c r="AO13" s="17">
        <v>0.13105337153872901</v>
      </c>
      <c r="AP13" s="17">
        <v>0.14314878105599499</v>
      </c>
      <c r="AQ13" s="17">
        <v>5.8269194634811498E-2</v>
      </c>
      <c r="AR13" s="17"/>
      <c r="AS13" s="17">
        <v>4.1857292179679498E-2</v>
      </c>
      <c r="AT13" s="17">
        <v>0.131559573575911</v>
      </c>
      <c r="AU13" s="17"/>
      <c r="AV13" s="17">
        <v>5.8915353438012599E-3</v>
      </c>
      <c r="AW13" s="17">
        <v>8.8951103982148801E-5</v>
      </c>
      <c r="AX13" s="17">
        <v>9.4971268003059703E-2</v>
      </c>
      <c r="AY13" s="17"/>
      <c r="AZ13" s="17">
        <v>0</v>
      </c>
      <c r="BA13" s="17">
        <v>0.112312105967665</v>
      </c>
      <c r="BB13" s="17"/>
      <c r="BC13" s="17">
        <v>0.13828359900389001</v>
      </c>
      <c r="BD13" s="17">
        <v>8.8068147431204696E-2</v>
      </c>
      <c r="BE13" s="17"/>
      <c r="BF13" s="17">
        <v>0.107457652667862</v>
      </c>
      <c r="BG13" s="17">
        <v>4.6307035889519899E-2</v>
      </c>
      <c r="BH13" s="17"/>
      <c r="BI13" s="17">
        <v>4.2613761389073503E-2</v>
      </c>
      <c r="BJ13" s="17">
        <v>0.12232676245465</v>
      </c>
      <c r="BK13" s="17"/>
      <c r="BL13" s="17">
        <v>0.15235340817356799</v>
      </c>
      <c r="BM13" s="17">
        <v>8.7556684523036901E-2</v>
      </c>
      <c r="BN13" s="17">
        <v>3.0588304292617201E-2</v>
      </c>
      <c r="BO13" s="17">
        <v>0</v>
      </c>
    </row>
    <row r="14" spans="2:67" x14ac:dyDescent="0.35">
      <c r="B14" s="18" t="s">
        <v>83</v>
      </c>
      <c r="C14" s="17">
        <v>3.4605519283948297E-2</v>
      </c>
      <c r="D14" s="17">
        <v>5.0058301835841999E-2</v>
      </c>
      <c r="E14" s="17">
        <v>8.3068188343057598E-4</v>
      </c>
      <c r="F14" s="17">
        <v>1.7436617613431401E-3</v>
      </c>
      <c r="G14" s="17">
        <v>3.0620571977978302E-2</v>
      </c>
      <c r="H14" s="17">
        <v>0.319107590323573</v>
      </c>
      <c r="I14" s="17">
        <v>0</v>
      </c>
      <c r="J14" s="17">
        <v>3.9644081954782903E-2</v>
      </c>
      <c r="K14" s="17">
        <v>0</v>
      </c>
      <c r="L14" s="17">
        <v>4.4156325351794798E-2</v>
      </c>
      <c r="M14" s="17">
        <v>7.4776882946971296E-2</v>
      </c>
      <c r="N14" s="17">
        <v>1.1030825694762E-4</v>
      </c>
      <c r="O14" s="17">
        <v>0</v>
      </c>
      <c r="P14" s="17">
        <v>0</v>
      </c>
      <c r="Q14" s="17">
        <v>9.9329666450004794E-2</v>
      </c>
      <c r="R14" s="17">
        <v>0</v>
      </c>
      <c r="S14" s="17">
        <v>0</v>
      </c>
      <c r="T14" s="17"/>
      <c r="U14" s="17">
        <v>2.9541818656324999E-2</v>
      </c>
      <c r="V14" s="17">
        <v>6.5267060923590303E-2</v>
      </c>
      <c r="W14" s="17">
        <v>3.1659787869484E-2</v>
      </c>
      <c r="X14" s="17">
        <v>1.0974859910730999E-2</v>
      </c>
      <c r="Y14" s="17"/>
      <c r="Z14" s="17">
        <v>1.9875394151983701E-2</v>
      </c>
      <c r="AA14" s="17">
        <v>1.1772401036501101E-2</v>
      </c>
      <c r="AB14" s="17">
        <v>0.107149371798622</v>
      </c>
      <c r="AC14" s="17">
        <v>3.4800140647683303E-2</v>
      </c>
      <c r="AD14" s="17">
        <v>2.2015822819216699E-2</v>
      </c>
      <c r="AE14" s="17">
        <v>4.5566157347821698E-2</v>
      </c>
      <c r="AF14" s="17">
        <v>0</v>
      </c>
      <c r="AG14" s="17">
        <v>1.08390558423728E-2</v>
      </c>
      <c r="AH14" s="17">
        <v>1.6108082280527E-2</v>
      </c>
      <c r="AI14" s="17">
        <v>3.1886505412624201E-2</v>
      </c>
      <c r="AJ14" s="17"/>
      <c r="AK14" s="17">
        <v>2.5668238106147701E-2</v>
      </c>
      <c r="AL14" s="17">
        <v>8.0814780567216998E-3</v>
      </c>
      <c r="AM14" s="17">
        <v>2.88584104784835E-2</v>
      </c>
      <c r="AN14" s="17">
        <v>5.5842403952217602E-2</v>
      </c>
      <c r="AO14" s="17">
        <v>2.47755850025024E-2</v>
      </c>
      <c r="AP14" s="17">
        <v>1.30916797178511E-3</v>
      </c>
      <c r="AQ14" s="17">
        <v>0</v>
      </c>
      <c r="AR14" s="17"/>
      <c r="AS14" s="17">
        <v>1.3773429191031901E-2</v>
      </c>
      <c r="AT14" s="17">
        <v>4.2364819124050601E-2</v>
      </c>
      <c r="AU14" s="17"/>
      <c r="AV14" s="17">
        <v>4.3347058213147598E-2</v>
      </c>
      <c r="AW14" s="17">
        <v>1.2368544191122E-4</v>
      </c>
      <c r="AX14" s="17">
        <v>1.72744431978698E-3</v>
      </c>
      <c r="AY14" s="17"/>
      <c r="AZ14" s="17">
        <v>0</v>
      </c>
      <c r="BA14" s="17">
        <v>3.62504831318771E-2</v>
      </c>
      <c r="BB14" s="17"/>
      <c r="BC14" s="17">
        <v>3.1347709070484502E-2</v>
      </c>
      <c r="BD14" s="17">
        <v>3.6613340164157897E-2</v>
      </c>
      <c r="BE14" s="17"/>
      <c r="BF14" s="17">
        <v>3.4699412737412401E-2</v>
      </c>
      <c r="BG14" s="17">
        <v>1.0974859910730999E-2</v>
      </c>
      <c r="BH14" s="17"/>
      <c r="BI14" s="17">
        <v>1.9756965968128998E-2</v>
      </c>
      <c r="BJ14" s="17">
        <v>3.8078766695026897E-2</v>
      </c>
      <c r="BK14" s="17"/>
      <c r="BL14" s="17">
        <v>6.3982201520081605E-2</v>
      </c>
      <c r="BM14" s="17">
        <v>1.3392412581674999E-2</v>
      </c>
      <c r="BN14" s="17">
        <v>2.5517054684639699E-3</v>
      </c>
      <c r="BO14" s="17">
        <v>0</v>
      </c>
    </row>
    <row r="15" spans="2:67" x14ac:dyDescent="0.35">
      <c r="B15" s="18" t="s">
        <v>244</v>
      </c>
      <c r="C15" s="20">
        <v>0.510381989180276</v>
      </c>
      <c r="D15" s="20">
        <v>0.381993131880699</v>
      </c>
      <c r="E15" s="20">
        <v>0.62461170103409003</v>
      </c>
      <c r="F15" s="20">
        <v>0.50663776088722301</v>
      </c>
      <c r="G15" s="20">
        <v>0.52513572216148996</v>
      </c>
      <c r="H15" s="20">
        <v>0.35690922518888402</v>
      </c>
      <c r="I15" s="20">
        <v>0.96551441612218802</v>
      </c>
      <c r="J15" s="20">
        <v>0.40299642479619802</v>
      </c>
      <c r="K15" s="20">
        <v>0.97346817327792801</v>
      </c>
      <c r="L15" s="20">
        <v>0.49040337558425301</v>
      </c>
      <c r="M15" s="20">
        <v>0.39873450387716403</v>
      </c>
      <c r="N15" s="20">
        <v>0.74332620311258102</v>
      </c>
      <c r="O15" s="20">
        <v>0.99402572189369898</v>
      </c>
      <c r="P15" s="20">
        <v>0.31251735027133398</v>
      </c>
      <c r="Q15" s="20">
        <v>0.66296428606822499</v>
      </c>
      <c r="R15" s="20">
        <v>0.65500810064855397</v>
      </c>
      <c r="S15" s="20">
        <v>0.28106847167503102</v>
      </c>
      <c r="T15" s="20"/>
      <c r="U15" s="20">
        <v>0.51882235213111205</v>
      </c>
      <c r="V15" s="20">
        <v>0.458176660277124</v>
      </c>
      <c r="W15" s="20">
        <v>0.50116737293137303</v>
      </c>
      <c r="X15" s="20">
        <v>0.66696767365994003</v>
      </c>
      <c r="Y15" s="20"/>
      <c r="Z15" s="20">
        <v>0.49045150185499597</v>
      </c>
      <c r="AA15" s="20">
        <v>0.74188208993237303</v>
      </c>
      <c r="AB15" s="20">
        <v>0.28837679115270198</v>
      </c>
      <c r="AC15" s="20">
        <v>0.44143649503517601</v>
      </c>
      <c r="AD15" s="20">
        <v>0.43054252604842302</v>
      </c>
      <c r="AE15" s="20">
        <v>0.49277119686890503</v>
      </c>
      <c r="AF15" s="20">
        <v>0.45862797126744198</v>
      </c>
      <c r="AG15" s="20">
        <v>0.67192651391498803</v>
      </c>
      <c r="AH15" s="20">
        <v>0.29692649357580903</v>
      </c>
      <c r="AI15" s="20">
        <v>0.62256530561892698</v>
      </c>
      <c r="AJ15" s="20"/>
      <c r="AK15" s="20">
        <v>0.43223564101144202</v>
      </c>
      <c r="AL15" s="20">
        <v>0.61048402230274401</v>
      </c>
      <c r="AM15" s="20">
        <v>0.45011549039853099</v>
      </c>
      <c r="AN15" s="20">
        <v>0.48464325110307999</v>
      </c>
      <c r="AO15" s="20">
        <v>0.54326359111550404</v>
      </c>
      <c r="AP15" s="20">
        <v>0.63091263713674395</v>
      </c>
      <c r="AQ15" s="20">
        <v>0.70792832910956105</v>
      </c>
      <c r="AR15" s="20"/>
      <c r="AS15" s="20">
        <v>0.63791578943371596</v>
      </c>
      <c r="AT15" s="20">
        <v>0.46287965064869302</v>
      </c>
      <c r="AU15" s="20"/>
      <c r="AV15" s="20">
        <v>0.76532342818862897</v>
      </c>
      <c r="AW15" s="20">
        <v>0.63425529048416696</v>
      </c>
      <c r="AX15" s="20">
        <v>0.54954438504923497</v>
      </c>
      <c r="AY15" s="20"/>
      <c r="AZ15" s="20">
        <v>0.86479768987253403</v>
      </c>
      <c r="BA15" s="20">
        <v>0.49353493625806899</v>
      </c>
      <c r="BB15" s="20"/>
      <c r="BC15" s="20">
        <v>0.445691682672476</v>
      </c>
      <c r="BD15" s="20">
        <v>0.55025126935403401</v>
      </c>
      <c r="BE15" s="20"/>
      <c r="BF15" s="20">
        <v>0.50975981565364503</v>
      </c>
      <c r="BG15" s="20">
        <v>0.66696767365994003</v>
      </c>
      <c r="BH15" s="20"/>
      <c r="BI15" s="20">
        <v>0.65132504481814801</v>
      </c>
      <c r="BJ15" s="20">
        <v>0.47741378731631301</v>
      </c>
      <c r="BK15" s="20"/>
      <c r="BL15" s="20">
        <v>0.428117908852159</v>
      </c>
      <c r="BM15" s="20">
        <v>0.55551649053388297</v>
      </c>
      <c r="BN15" s="20">
        <v>0.62640116815816604</v>
      </c>
      <c r="BO15" s="20">
        <v>0.91971305489078803</v>
      </c>
    </row>
    <row r="16" spans="2:67" x14ac:dyDescent="0.35">
      <c r="B16" s="18" t="s">
        <v>245</v>
      </c>
      <c r="C16" s="20">
        <v>0.233136411460035</v>
      </c>
      <c r="D16" s="20">
        <v>0.23590930636434901</v>
      </c>
      <c r="E16" s="20">
        <v>0.14083429900514599</v>
      </c>
      <c r="F16" s="20">
        <v>0.39949182660204002</v>
      </c>
      <c r="G16" s="20">
        <v>0.235735436971232</v>
      </c>
      <c r="H16" s="20">
        <v>0.32398318448754299</v>
      </c>
      <c r="I16" s="20">
        <v>2.88952830626997E-2</v>
      </c>
      <c r="J16" s="20">
        <v>0.27612358386682501</v>
      </c>
      <c r="K16" s="20">
        <v>1.2823906992311999E-2</v>
      </c>
      <c r="L16" s="20">
        <v>0.34481056823001999</v>
      </c>
      <c r="M16" s="20">
        <v>0.23773629682859601</v>
      </c>
      <c r="N16" s="20">
        <v>0.16936860315400501</v>
      </c>
      <c r="O16" s="20">
        <v>3.9828520708673496E-3</v>
      </c>
      <c r="P16" s="20">
        <v>0.48748001545865099</v>
      </c>
      <c r="Q16" s="20">
        <v>3.5858750666264601E-2</v>
      </c>
      <c r="R16" s="20">
        <v>0.172317805209205</v>
      </c>
      <c r="S16" s="20">
        <v>0.339247328110791</v>
      </c>
      <c r="T16" s="20"/>
      <c r="U16" s="20">
        <v>0.22827927545961399</v>
      </c>
      <c r="V16" s="20">
        <v>0.26363122774903103</v>
      </c>
      <c r="W16" s="20">
        <v>0.23815637472492701</v>
      </c>
      <c r="X16" s="20">
        <v>0.12828944376907001</v>
      </c>
      <c r="Y16" s="20"/>
      <c r="Z16" s="20">
        <v>0.23618437363424599</v>
      </c>
      <c r="AA16" s="20">
        <v>9.7669790094943906E-2</v>
      </c>
      <c r="AB16" s="20">
        <v>0.32591698239574601</v>
      </c>
      <c r="AC16" s="20">
        <v>0.294123370089176</v>
      </c>
      <c r="AD16" s="20">
        <v>0.35579716084570101</v>
      </c>
      <c r="AE16" s="20">
        <v>0.312048923059844</v>
      </c>
      <c r="AF16" s="20">
        <v>0.386276914241381</v>
      </c>
      <c r="AG16" s="20">
        <v>0.21888107054754699</v>
      </c>
      <c r="AH16" s="20">
        <v>0.43988753822337401</v>
      </c>
      <c r="AI16" s="20">
        <v>0.19572874486061501</v>
      </c>
      <c r="AJ16" s="20"/>
      <c r="AK16" s="20">
        <v>0.248744254538041</v>
      </c>
      <c r="AL16" s="20">
        <v>0.19529607504389801</v>
      </c>
      <c r="AM16" s="20">
        <v>0.38476759336278099</v>
      </c>
      <c r="AN16" s="20">
        <v>0.21776112234039599</v>
      </c>
      <c r="AO16" s="20">
        <v>0.24689407915747799</v>
      </c>
      <c r="AP16" s="20">
        <v>0.28399755733514398</v>
      </c>
      <c r="AQ16" s="20">
        <v>0.14011372191267199</v>
      </c>
      <c r="AR16" s="20"/>
      <c r="AS16" s="20">
        <v>0.17721743844334401</v>
      </c>
      <c r="AT16" s="20">
        <v>0.25396447414850398</v>
      </c>
      <c r="AU16" s="20"/>
      <c r="AV16" s="20">
        <v>0.12449468137328699</v>
      </c>
      <c r="AW16" s="20">
        <v>0.18029752771087601</v>
      </c>
      <c r="AX16" s="20">
        <v>0.22604893757483199</v>
      </c>
      <c r="AY16" s="20"/>
      <c r="AZ16" s="20">
        <v>4.2185536874635401E-2</v>
      </c>
      <c r="BA16" s="20">
        <v>0.24221320880111899</v>
      </c>
      <c r="BB16" s="20"/>
      <c r="BC16" s="20">
        <v>0.27576255224342799</v>
      </c>
      <c r="BD16" s="20">
        <v>0.20686549636684201</v>
      </c>
      <c r="BE16" s="20"/>
      <c r="BF16" s="20">
        <v>0.233553007701649</v>
      </c>
      <c r="BG16" s="20">
        <v>0.12828944376907001</v>
      </c>
      <c r="BH16" s="20"/>
      <c r="BI16" s="20">
        <v>0.19422150503042601</v>
      </c>
      <c r="BJ16" s="20">
        <v>0.242239055679591</v>
      </c>
      <c r="BK16" s="20"/>
      <c r="BL16" s="20">
        <v>0.25317536459085299</v>
      </c>
      <c r="BM16" s="20">
        <v>0.24541488127674899</v>
      </c>
      <c r="BN16" s="20">
        <v>0.17326838265823399</v>
      </c>
      <c r="BO16" s="20">
        <v>7.9616926815022793E-3</v>
      </c>
    </row>
    <row r="17" spans="2:67" x14ac:dyDescent="0.35">
      <c r="B17" s="18" t="s">
        <v>187</v>
      </c>
      <c r="C17" s="21">
        <v>0.27724557772024</v>
      </c>
      <c r="D17" s="21">
        <v>0.14608382551634999</v>
      </c>
      <c r="E17" s="21">
        <v>0.48377740202894398</v>
      </c>
      <c r="F17" s="21">
        <v>0.107145934285183</v>
      </c>
      <c r="G17" s="21">
        <v>0.28940028519025801</v>
      </c>
      <c r="H17" s="21">
        <v>3.2926040701340802E-2</v>
      </c>
      <c r="I17" s="21">
        <v>0.93661913305948796</v>
      </c>
      <c r="J17" s="21">
        <v>0.12687284092937401</v>
      </c>
      <c r="K17" s="21">
        <v>0.96064426628561606</v>
      </c>
      <c r="L17" s="21">
        <v>0.14559280735423299</v>
      </c>
      <c r="M17" s="21">
        <v>0.16099820704856799</v>
      </c>
      <c r="N17" s="21">
        <v>0.57395759995857698</v>
      </c>
      <c r="O17" s="21">
        <v>0.99004286982283196</v>
      </c>
      <c r="P17" s="21">
        <v>-0.17496266518731701</v>
      </c>
      <c r="Q17" s="21">
        <v>0.62710553540196101</v>
      </c>
      <c r="R17" s="21">
        <v>0.48269029543934899</v>
      </c>
      <c r="S17" s="21">
        <v>-5.8178856435759402E-2</v>
      </c>
      <c r="T17" s="21"/>
      <c r="U17" s="21">
        <v>0.29054307667149798</v>
      </c>
      <c r="V17" s="21">
        <v>0.194545432528093</v>
      </c>
      <c r="W17" s="21">
        <v>0.26301099820644602</v>
      </c>
      <c r="X17" s="21">
        <v>0.53867822989087</v>
      </c>
      <c r="Y17" s="21"/>
      <c r="Z17" s="21">
        <v>0.25426712822074998</v>
      </c>
      <c r="AA17" s="21">
        <v>0.644212299837429</v>
      </c>
      <c r="AB17" s="21">
        <v>-3.7540191243044002E-2</v>
      </c>
      <c r="AC17" s="21">
        <v>0.14731312494599999</v>
      </c>
      <c r="AD17" s="21">
        <v>7.4745365202722999E-2</v>
      </c>
      <c r="AE17" s="21">
        <v>0.180722273809061</v>
      </c>
      <c r="AF17" s="21">
        <v>7.2351057026061899E-2</v>
      </c>
      <c r="AG17" s="21">
        <v>0.45304544336744101</v>
      </c>
      <c r="AH17" s="21">
        <v>-0.14296104464756501</v>
      </c>
      <c r="AI17" s="21">
        <v>0.426836560758312</v>
      </c>
      <c r="AJ17" s="21"/>
      <c r="AK17" s="21">
        <v>0.18349138647340199</v>
      </c>
      <c r="AL17" s="21">
        <v>0.415187947258847</v>
      </c>
      <c r="AM17" s="21">
        <v>6.5347897035749697E-2</v>
      </c>
      <c r="AN17" s="21">
        <v>0.26688212876268402</v>
      </c>
      <c r="AO17" s="21">
        <v>0.29636951195802602</v>
      </c>
      <c r="AP17" s="21">
        <v>0.34691507980160002</v>
      </c>
      <c r="AQ17" s="21">
        <v>0.56781460719688903</v>
      </c>
      <c r="AR17" s="21"/>
      <c r="AS17" s="21">
        <v>0.46069835099037199</v>
      </c>
      <c r="AT17" s="21">
        <v>0.20891517650018801</v>
      </c>
      <c r="AU17" s="21"/>
      <c r="AV17" s="21">
        <v>0.64082874681534197</v>
      </c>
      <c r="AW17" s="21">
        <v>0.45395776277329097</v>
      </c>
      <c r="AX17" s="21">
        <v>0.32349544747440301</v>
      </c>
      <c r="AY17" s="21"/>
      <c r="AZ17" s="21">
        <v>0.82261215299789803</v>
      </c>
      <c r="BA17" s="21">
        <v>0.25132172745694997</v>
      </c>
      <c r="BB17" s="21"/>
      <c r="BC17" s="21">
        <v>0.169929130429048</v>
      </c>
      <c r="BD17" s="21">
        <v>0.34338577298719197</v>
      </c>
      <c r="BE17" s="21"/>
      <c r="BF17" s="21">
        <v>0.27620680795199598</v>
      </c>
      <c r="BG17" s="21">
        <v>0.53867822989087</v>
      </c>
      <c r="BH17" s="21"/>
      <c r="BI17" s="21">
        <v>0.457103539787723</v>
      </c>
      <c r="BJ17" s="21">
        <v>0.23517473163672201</v>
      </c>
      <c r="BK17" s="21"/>
      <c r="BL17" s="21">
        <v>0.17494254426130601</v>
      </c>
      <c r="BM17" s="21">
        <v>0.31010160925713398</v>
      </c>
      <c r="BN17" s="21">
        <v>0.45313278549993202</v>
      </c>
      <c r="BO17" s="21">
        <v>0.91175136220928599</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239</v>
      </c>
      <c r="C9" s="17">
        <v>0.125671792953298</v>
      </c>
      <c r="D9" s="17">
        <v>0.134791383704774</v>
      </c>
      <c r="E9" s="17">
        <v>0.18352932455617901</v>
      </c>
      <c r="F9" s="17">
        <v>6.1379882964778497E-2</v>
      </c>
      <c r="G9" s="17">
        <v>0.29137476939734702</v>
      </c>
      <c r="H9" s="17">
        <v>0.35690922518888402</v>
      </c>
      <c r="I9" s="17">
        <v>9.5908724778194607E-2</v>
      </c>
      <c r="J9" s="17">
        <v>7.6264423644317403E-2</v>
      </c>
      <c r="K9" s="17">
        <v>3.5360509497919601E-3</v>
      </c>
      <c r="L9" s="17">
        <v>0.14217547915300399</v>
      </c>
      <c r="M9" s="17">
        <v>5.95066337103759E-2</v>
      </c>
      <c r="N9" s="17">
        <v>0.37499625081569499</v>
      </c>
      <c r="O9" s="17">
        <v>0</v>
      </c>
      <c r="P9" s="17">
        <v>5.6157186937610098E-2</v>
      </c>
      <c r="Q9" s="17">
        <v>0</v>
      </c>
      <c r="R9" s="17">
        <v>0.198399304767261</v>
      </c>
      <c r="S9" s="17">
        <v>4.1054700646532903E-2</v>
      </c>
      <c r="T9" s="17"/>
      <c r="U9" s="17">
        <v>0.114766073276434</v>
      </c>
      <c r="V9" s="17">
        <v>0.17681687349380201</v>
      </c>
      <c r="W9" s="17">
        <v>0.174313349976397</v>
      </c>
      <c r="X9" s="17">
        <v>0.30857824629386099</v>
      </c>
      <c r="Y9" s="17"/>
      <c r="Z9" s="17">
        <v>0.122936348785713</v>
      </c>
      <c r="AA9" s="17">
        <v>0.119817690920176</v>
      </c>
      <c r="AB9" s="17">
        <v>0.10148459732368301</v>
      </c>
      <c r="AC9" s="17">
        <v>0.123129843967094</v>
      </c>
      <c r="AD9" s="17">
        <v>0.17647215653624501</v>
      </c>
      <c r="AE9" s="17">
        <v>0.176231440915606</v>
      </c>
      <c r="AF9" s="17">
        <v>0.267803125164912</v>
      </c>
      <c r="AG9" s="17">
        <v>0.157498286982451</v>
      </c>
      <c r="AH9" s="17">
        <v>0.12856828443056101</v>
      </c>
      <c r="AI9" s="17">
        <v>0.352190459203642</v>
      </c>
      <c r="AJ9" s="17"/>
      <c r="AK9" s="17">
        <v>8.3925273913707604E-2</v>
      </c>
      <c r="AL9" s="17">
        <v>8.8437202092434594E-2</v>
      </c>
      <c r="AM9" s="17">
        <v>0.18997477747816499</v>
      </c>
      <c r="AN9" s="17">
        <v>0.122371950827787</v>
      </c>
      <c r="AO9" s="17">
        <v>0.203312010033874</v>
      </c>
      <c r="AP9" s="17">
        <v>0.184998677699071</v>
      </c>
      <c r="AQ9" s="17">
        <v>0.1553002312733</v>
      </c>
      <c r="AR9" s="17"/>
      <c r="AS9" s="17">
        <v>0.20784826161393699</v>
      </c>
      <c r="AT9" s="17">
        <v>9.5063637108412702E-2</v>
      </c>
      <c r="AU9" s="17"/>
      <c r="AV9" s="17">
        <v>0.14495465697650001</v>
      </c>
      <c r="AW9" s="17">
        <v>0.35179399173386799</v>
      </c>
      <c r="AX9" s="17">
        <v>0.17862367947921501</v>
      </c>
      <c r="AY9" s="17"/>
      <c r="AZ9" s="17">
        <v>0.444806806445178</v>
      </c>
      <c r="BA9" s="17">
        <v>0.110501797800359</v>
      </c>
      <c r="BB9" s="17"/>
      <c r="BC9" s="17">
        <v>0.12739619805497601</v>
      </c>
      <c r="BD9" s="17">
        <v>0.12460902491519001</v>
      </c>
      <c r="BE9" s="17"/>
      <c r="BF9" s="17">
        <v>0.124945037161435</v>
      </c>
      <c r="BG9" s="17">
        <v>0.30857824629386099</v>
      </c>
      <c r="BH9" s="17"/>
      <c r="BI9" s="17">
        <v>0.16016385840743799</v>
      </c>
      <c r="BJ9" s="17">
        <v>0.11760370211015</v>
      </c>
      <c r="BK9" s="17"/>
      <c r="BL9" s="17">
        <v>9.1293071363987802E-2</v>
      </c>
      <c r="BM9" s="17">
        <v>0.112576737236838</v>
      </c>
      <c r="BN9" s="17">
        <v>0.23950819578822699</v>
      </c>
      <c r="BO9" s="17">
        <v>0.46094751511126297</v>
      </c>
    </row>
    <row r="10" spans="2:67" x14ac:dyDescent="0.35">
      <c r="B10" s="18" t="s">
        <v>240</v>
      </c>
      <c r="C10" s="17">
        <v>0.13112094384870501</v>
      </c>
      <c r="D10" s="17">
        <v>0.113209079678552</v>
      </c>
      <c r="E10" s="17">
        <v>8.4115761084485305E-2</v>
      </c>
      <c r="F10" s="17">
        <v>0.27067637384932802</v>
      </c>
      <c r="G10" s="17">
        <v>3.4013975874024299E-2</v>
      </c>
      <c r="H10" s="17">
        <v>0.319107590323573</v>
      </c>
      <c r="I10" s="17">
        <v>0.17907996586042699</v>
      </c>
      <c r="J10" s="17">
        <v>9.7952824190653001E-2</v>
      </c>
      <c r="K10" s="17">
        <v>0.54282468617987201</v>
      </c>
      <c r="L10" s="17">
        <v>0.194900508680906</v>
      </c>
      <c r="M10" s="17">
        <v>8.12201683710254E-2</v>
      </c>
      <c r="N10" s="17">
        <v>0.164906228777431</v>
      </c>
      <c r="O10" s="17">
        <v>0.51394642759398901</v>
      </c>
      <c r="P10" s="17">
        <v>3.4040716970944601E-2</v>
      </c>
      <c r="Q10" s="17">
        <v>0.10333998729883</v>
      </c>
      <c r="R10" s="17">
        <v>0.17508019758645901</v>
      </c>
      <c r="S10" s="17">
        <v>0.194786728083994</v>
      </c>
      <c r="T10" s="17"/>
      <c r="U10" s="17">
        <v>0.111762325849332</v>
      </c>
      <c r="V10" s="17">
        <v>0.21653108761051601</v>
      </c>
      <c r="W10" s="17">
        <v>0.27804467915053799</v>
      </c>
      <c r="X10" s="17">
        <v>0.31625031880482701</v>
      </c>
      <c r="Y10" s="17"/>
      <c r="Z10" s="17">
        <v>0.102687734879085</v>
      </c>
      <c r="AA10" s="17">
        <v>0.14949089169666799</v>
      </c>
      <c r="AB10" s="17">
        <v>5.02529604450161E-2</v>
      </c>
      <c r="AC10" s="17">
        <v>0.13929454403490299</v>
      </c>
      <c r="AD10" s="17">
        <v>0.197035507979683</v>
      </c>
      <c r="AE10" s="17">
        <v>8.4030050969198605E-2</v>
      </c>
      <c r="AF10" s="17">
        <v>0.23796647046942601</v>
      </c>
      <c r="AG10" s="17">
        <v>0.14571253710209101</v>
      </c>
      <c r="AH10" s="17">
        <v>0.45370141021935201</v>
      </c>
      <c r="AI10" s="17">
        <v>0.23735376124575899</v>
      </c>
      <c r="AJ10" s="17"/>
      <c r="AK10" s="17">
        <v>0.15923004035188701</v>
      </c>
      <c r="AL10" s="17">
        <v>0.237302323893957</v>
      </c>
      <c r="AM10" s="17">
        <v>0.15814734792270399</v>
      </c>
      <c r="AN10" s="17">
        <v>5.8382298856479102E-2</v>
      </c>
      <c r="AO10" s="17">
        <v>0.17152594312833799</v>
      </c>
      <c r="AP10" s="17">
        <v>4.5811251821690303E-2</v>
      </c>
      <c r="AQ10" s="17">
        <v>0.24025093172227499</v>
      </c>
      <c r="AR10" s="17"/>
      <c r="AS10" s="17">
        <v>0.16073853716139599</v>
      </c>
      <c r="AT10" s="17">
        <v>0.120089319751922</v>
      </c>
      <c r="AU10" s="17"/>
      <c r="AV10" s="17">
        <v>0.256484103931025</v>
      </c>
      <c r="AW10" s="17">
        <v>0.140027666786501</v>
      </c>
      <c r="AX10" s="17">
        <v>0.117433602948374</v>
      </c>
      <c r="AY10" s="17"/>
      <c r="AZ10" s="17">
        <v>0.21776098199882901</v>
      </c>
      <c r="BA10" s="17">
        <v>0.12700253344802001</v>
      </c>
      <c r="BB10" s="17"/>
      <c r="BC10" s="17">
        <v>7.6782621631281606E-2</v>
      </c>
      <c r="BD10" s="17">
        <v>0.164610193005334</v>
      </c>
      <c r="BE10" s="17"/>
      <c r="BF10" s="17">
        <v>0.13038535555733599</v>
      </c>
      <c r="BG10" s="17">
        <v>0.31625031880482701</v>
      </c>
      <c r="BH10" s="17"/>
      <c r="BI10" s="17">
        <v>0.218251728664107</v>
      </c>
      <c r="BJ10" s="17">
        <v>0.11074005108773</v>
      </c>
      <c r="BK10" s="17"/>
      <c r="BL10" s="17">
        <v>0.109959294446419</v>
      </c>
      <c r="BM10" s="17">
        <v>0.1118837512559</v>
      </c>
      <c r="BN10" s="17">
        <v>0.23004637671628</v>
      </c>
      <c r="BO10" s="17">
        <v>0.34339722632233</v>
      </c>
    </row>
    <row r="11" spans="2:67" ht="29" x14ac:dyDescent="0.35">
      <c r="B11" s="18" t="s">
        <v>241</v>
      </c>
      <c r="C11" s="17">
        <v>0.19767654887566299</v>
      </c>
      <c r="D11" s="17">
        <v>0.23356571065530701</v>
      </c>
      <c r="E11" s="17">
        <v>0.21187139646036701</v>
      </c>
      <c r="F11" s="17">
        <v>7.8617177494462398E-2</v>
      </c>
      <c r="G11" s="17">
        <v>3.1088418831391799E-2</v>
      </c>
      <c r="H11" s="17">
        <v>0</v>
      </c>
      <c r="I11" s="17">
        <v>0.41341246397519898</v>
      </c>
      <c r="J11" s="17">
        <v>0.115417198492329</v>
      </c>
      <c r="K11" s="17">
        <v>1.2823906992311999E-2</v>
      </c>
      <c r="L11" s="17">
        <v>0.120477893263174</v>
      </c>
      <c r="M11" s="17">
        <v>0.230669557383722</v>
      </c>
      <c r="N11" s="17">
        <v>7.2755536800780896E-2</v>
      </c>
      <c r="O11" s="17">
        <v>9.9571301771683805E-4</v>
      </c>
      <c r="P11" s="17">
        <v>0.29369058076530502</v>
      </c>
      <c r="Q11" s="17">
        <v>0.29798899935001399</v>
      </c>
      <c r="R11" s="17">
        <v>0.36777657313269502</v>
      </c>
      <c r="S11" s="17">
        <v>0.33955624238236398</v>
      </c>
      <c r="T11" s="17"/>
      <c r="U11" s="17">
        <v>0.19622379488410999</v>
      </c>
      <c r="V11" s="17">
        <v>0.20102045755713299</v>
      </c>
      <c r="W11" s="17">
        <v>0.23281935610611801</v>
      </c>
      <c r="X11" s="17">
        <v>0.189327675051633</v>
      </c>
      <c r="Y11" s="17"/>
      <c r="Z11" s="17">
        <v>0.20764646127154601</v>
      </c>
      <c r="AA11" s="17">
        <v>0.16049533506934799</v>
      </c>
      <c r="AB11" s="17">
        <v>0.31450688070753702</v>
      </c>
      <c r="AC11" s="17">
        <v>0.13919098911355099</v>
      </c>
      <c r="AD11" s="17">
        <v>0.171947143601971</v>
      </c>
      <c r="AE11" s="17">
        <v>0.32695540509670301</v>
      </c>
      <c r="AF11" s="17">
        <v>0.12019510920271199</v>
      </c>
      <c r="AG11" s="17">
        <v>0.30177684045427799</v>
      </c>
      <c r="AH11" s="17">
        <v>0.13318095348806699</v>
      </c>
      <c r="AI11" s="17">
        <v>0.110021585713557</v>
      </c>
      <c r="AJ11" s="17"/>
      <c r="AK11" s="17">
        <v>0.176953947670169</v>
      </c>
      <c r="AL11" s="17">
        <v>0.16668321123545199</v>
      </c>
      <c r="AM11" s="17">
        <v>0.169988714775062</v>
      </c>
      <c r="AN11" s="17">
        <v>0.209359251488653</v>
      </c>
      <c r="AO11" s="17">
        <v>0.24414689678181101</v>
      </c>
      <c r="AP11" s="17">
        <v>0.34976986492197099</v>
      </c>
      <c r="AQ11" s="17">
        <v>0.11427761119706401</v>
      </c>
      <c r="AR11" s="17"/>
      <c r="AS11" s="17">
        <v>0.19831925289189201</v>
      </c>
      <c r="AT11" s="17">
        <v>0.197437161797933</v>
      </c>
      <c r="AU11" s="17"/>
      <c r="AV11" s="17">
        <v>0.23766680331144899</v>
      </c>
      <c r="AW11" s="17">
        <v>0.156591437789279</v>
      </c>
      <c r="AX11" s="17">
        <v>0.187901309415585</v>
      </c>
      <c r="AY11" s="17"/>
      <c r="AZ11" s="17">
        <v>0.21927840679392099</v>
      </c>
      <c r="BA11" s="17">
        <v>0.196649710496731</v>
      </c>
      <c r="BB11" s="17"/>
      <c r="BC11" s="17">
        <v>0.24781252917114499</v>
      </c>
      <c r="BD11" s="17">
        <v>0.16677724489809501</v>
      </c>
      <c r="BE11" s="17"/>
      <c r="BF11" s="17">
        <v>0.19770972207593199</v>
      </c>
      <c r="BG11" s="17">
        <v>0.189327675051633</v>
      </c>
      <c r="BH11" s="17"/>
      <c r="BI11" s="17">
        <v>0.15345866010130199</v>
      </c>
      <c r="BJ11" s="17">
        <v>0.20801962166143301</v>
      </c>
      <c r="BK11" s="17"/>
      <c r="BL11" s="17">
        <v>0.15348580004277201</v>
      </c>
      <c r="BM11" s="17">
        <v>0.233666846091485</v>
      </c>
      <c r="BN11" s="17">
        <v>0.21114956039737201</v>
      </c>
      <c r="BO11" s="17">
        <v>0.185035990220936</v>
      </c>
    </row>
    <row r="12" spans="2:67" x14ac:dyDescent="0.35">
      <c r="B12" s="18" t="s">
        <v>242</v>
      </c>
      <c r="C12" s="17">
        <v>0.20124515224626899</v>
      </c>
      <c r="D12" s="17">
        <v>0.14623087986682301</v>
      </c>
      <c r="E12" s="17">
        <v>0.236530177527567</v>
      </c>
      <c r="F12" s="17">
        <v>0.23427860277343199</v>
      </c>
      <c r="G12" s="17">
        <v>0.26414760131541498</v>
      </c>
      <c r="H12" s="17">
        <v>0</v>
      </c>
      <c r="I12" s="17">
        <v>0.30010365076024198</v>
      </c>
      <c r="J12" s="17">
        <v>0.26159568187342702</v>
      </c>
      <c r="K12" s="17">
        <v>1.370791972976E-2</v>
      </c>
      <c r="L12" s="17">
        <v>0.32052977791895798</v>
      </c>
      <c r="M12" s="17">
        <v>0.17877595027235499</v>
      </c>
      <c r="N12" s="17">
        <v>0.16638885214454499</v>
      </c>
      <c r="O12" s="17">
        <v>0.48207072033514298</v>
      </c>
      <c r="P12" s="17">
        <v>3.1065997883349002E-3</v>
      </c>
      <c r="Q12" s="17">
        <v>0.358188180420555</v>
      </c>
      <c r="R12" s="17">
        <v>8.6069830371343997E-2</v>
      </c>
      <c r="S12" s="17">
        <v>0.125791872879706</v>
      </c>
      <c r="T12" s="17"/>
      <c r="U12" s="17">
        <v>0.20398387577344701</v>
      </c>
      <c r="V12" s="17">
        <v>0.197766683137441</v>
      </c>
      <c r="W12" s="17">
        <v>0.141848694020659</v>
      </c>
      <c r="X12" s="17">
        <v>7.7549993975757306E-2</v>
      </c>
      <c r="Y12" s="17"/>
      <c r="Z12" s="17">
        <v>0.214279320359794</v>
      </c>
      <c r="AA12" s="17">
        <v>0.23470489169534201</v>
      </c>
      <c r="AB12" s="17">
        <v>9.9959603236650998E-2</v>
      </c>
      <c r="AC12" s="17">
        <v>0.29559257030666303</v>
      </c>
      <c r="AD12" s="17">
        <v>0.362224542772078</v>
      </c>
      <c r="AE12" s="17">
        <v>0.107382621499437</v>
      </c>
      <c r="AF12" s="17">
        <v>0.113713741127764</v>
      </c>
      <c r="AG12" s="17">
        <v>0.12684744046409699</v>
      </c>
      <c r="AH12" s="17">
        <v>0.17168724012771699</v>
      </c>
      <c r="AI12" s="17">
        <v>0.175768297238104</v>
      </c>
      <c r="AJ12" s="17"/>
      <c r="AK12" s="17">
        <v>0.21596049490429101</v>
      </c>
      <c r="AL12" s="17">
        <v>0.24304416663627701</v>
      </c>
      <c r="AM12" s="17">
        <v>0.18218234624452201</v>
      </c>
      <c r="AN12" s="17">
        <v>0.19318564611657801</v>
      </c>
      <c r="AO12" s="17">
        <v>0.202853459747356</v>
      </c>
      <c r="AP12" s="17">
        <v>0.12517398710067301</v>
      </c>
      <c r="AQ12" s="17">
        <v>0.298915827220751</v>
      </c>
      <c r="AR12" s="17"/>
      <c r="AS12" s="17">
        <v>0.28186183008462001</v>
      </c>
      <c r="AT12" s="17">
        <v>0.171217969535813</v>
      </c>
      <c r="AU12" s="17"/>
      <c r="AV12" s="17">
        <v>0.184259094212573</v>
      </c>
      <c r="AW12" s="17">
        <v>0.24842892163437799</v>
      </c>
      <c r="AX12" s="17">
        <v>0.33613605292639798</v>
      </c>
      <c r="AY12" s="17"/>
      <c r="AZ12" s="17">
        <v>7.23119454513792E-2</v>
      </c>
      <c r="BA12" s="17">
        <v>0.20737395679432</v>
      </c>
      <c r="BB12" s="17"/>
      <c r="BC12" s="17">
        <v>0.23379335549501701</v>
      </c>
      <c r="BD12" s="17">
        <v>0.18118537042532001</v>
      </c>
      <c r="BE12" s="17"/>
      <c r="BF12" s="17">
        <v>0.201736639402991</v>
      </c>
      <c r="BG12" s="17">
        <v>7.7549993975757306E-2</v>
      </c>
      <c r="BH12" s="17"/>
      <c r="BI12" s="17">
        <v>0.27317520393258798</v>
      </c>
      <c r="BJ12" s="17">
        <v>0.18441988580552501</v>
      </c>
      <c r="BK12" s="17"/>
      <c r="BL12" s="17">
        <v>0.169686197933165</v>
      </c>
      <c r="BM12" s="17">
        <v>0.25854105630912799</v>
      </c>
      <c r="BN12" s="17">
        <v>0.18150771425332099</v>
      </c>
      <c r="BO12" s="17">
        <v>1.58833555751271E-3</v>
      </c>
    </row>
    <row r="13" spans="2:67" x14ac:dyDescent="0.35">
      <c r="B13" s="18" t="s">
        <v>243</v>
      </c>
      <c r="C13" s="17">
        <v>0.29332678817604602</v>
      </c>
      <c r="D13" s="17">
        <v>0.34418770527592302</v>
      </c>
      <c r="E13" s="17">
        <v>0.27663581675655902</v>
      </c>
      <c r="F13" s="17">
        <v>0.355047962917999</v>
      </c>
      <c r="G13" s="17">
        <v>0.235735436971232</v>
      </c>
      <c r="H13" s="17">
        <v>0.32398318448754299</v>
      </c>
      <c r="I13" s="17">
        <v>1.1495194625937399E-2</v>
      </c>
      <c r="J13" s="17">
        <v>0.44876987179927302</v>
      </c>
      <c r="K13" s="17">
        <v>0.42710743614826402</v>
      </c>
      <c r="L13" s="17">
        <v>0.19763555067289501</v>
      </c>
      <c r="M13" s="17">
        <v>0.29826376624644202</v>
      </c>
      <c r="N13" s="17">
        <v>9.8213250114901299E-2</v>
      </c>
      <c r="O13" s="17">
        <v>2.9871390531505202E-3</v>
      </c>
      <c r="P13" s="17">
        <v>0.61009865787556905</v>
      </c>
      <c r="Q13" s="17">
        <v>0.24048283293060099</v>
      </c>
      <c r="R13" s="17">
        <v>8.6604263770896195E-2</v>
      </c>
      <c r="S13" s="17">
        <v>0.29881045600740402</v>
      </c>
      <c r="T13" s="17"/>
      <c r="U13" s="17">
        <v>0.32014555931086303</v>
      </c>
      <c r="V13" s="17">
        <v>0.16541065475886299</v>
      </c>
      <c r="W13" s="17">
        <v>0.14046693049412601</v>
      </c>
      <c r="X13" s="17">
        <v>0.103509142842762</v>
      </c>
      <c r="Y13" s="17"/>
      <c r="Z13" s="17">
        <v>0.29303020876340502</v>
      </c>
      <c r="AA13" s="17">
        <v>0.335491190618465</v>
      </c>
      <c r="AB13" s="17">
        <v>0.30673328389167398</v>
      </c>
      <c r="AC13" s="17">
        <v>0.28553492613905002</v>
      </c>
      <c r="AD13" s="17">
        <v>7.3988145014042106E-2</v>
      </c>
      <c r="AE13" s="17">
        <v>0.25983432417123398</v>
      </c>
      <c r="AF13" s="17">
        <v>0.19149162163380501</v>
      </c>
      <c r="AG13" s="17">
        <v>0.253348529214805</v>
      </c>
      <c r="AH13" s="17">
        <v>9.6754029453775398E-2</v>
      </c>
      <c r="AI13" s="17">
        <v>7.0058469203674506E-2</v>
      </c>
      <c r="AJ13" s="17"/>
      <c r="AK13" s="17">
        <v>0.30720063967987099</v>
      </c>
      <c r="AL13" s="17">
        <v>0.21981853552099601</v>
      </c>
      <c r="AM13" s="17">
        <v>0.283702338475114</v>
      </c>
      <c r="AN13" s="17">
        <v>0.356541787957459</v>
      </c>
      <c r="AO13" s="17">
        <v>0.157175495449453</v>
      </c>
      <c r="AP13" s="17">
        <v>0.19715121456531201</v>
      </c>
      <c r="AQ13" s="17">
        <v>0.18395903548106499</v>
      </c>
      <c r="AR13" s="17"/>
      <c r="AS13" s="17">
        <v>0.13324681277974701</v>
      </c>
      <c r="AT13" s="17">
        <v>0.35295155563605402</v>
      </c>
      <c r="AU13" s="17"/>
      <c r="AV13" s="17">
        <v>0.12723626398150401</v>
      </c>
      <c r="AW13" s="17">
        <v>0.103157982055975</v>
      </c>
      <c r="AX13" s="17">
        <v>0.17197651978665399</v>
      </c>
      <c r="AY13" s="17"/>
      <c r="AZ13" s="17">
        <v>4.5841859310693601E-2</v>
      </c>
      <c r="BA13" s="17">
        <v>0.30509091624909501</v>
      </c>
      <c r="BB13" s="17"/>
      <c r="BC13" s="17">
        <v>0.25310110034364097</v>
      </c>
      <c r="BD13" s="17">
        <v>0.31811828020861099</v>
      </c>
      <c r="BE13" s="17"/>
      <c r="BF13" s="17">
        <v>0.29408100472020898</v>
      </c>
      <c r="BG13" s="17">
        <v>0.103509142842762</v>
      </c>
      <c r="BH13" s="17"/>
      <c r="BI13" s="17">
        <v>0.17199020361065001</v>
      </c>
      <c r="BJ13" s="17">
        <v>0.32170881093929399</v>
      </c>
      <c r="BK13" s="17"/>
      <c r="BL13" s="17">
        <v>0.41579110472963599</v>
      </c>
      <c r="BM13" s="17">
        <v>0.22283190945966699</v>
      </c>
      <c r="BN13" s="17">
        <v>0.135393025655969</v>
      </c>
      <c r="BO13" s="17">
        <v>9.0309327879582093E-3</v>
      </c>
    </row>
    <row r="14" spans="2:67" x14ac:dyDescent="0.35">
      <c r="B14" s="18" t="s">
        <v>83</v>
      </c>
      <c r="C14" s="17">
        <v>5.0958773900018899E-2</v>
      </c>
      <c r="D14" s="17">
        <v>2.8015240818620401E-2</v>
      </c>
      <c r="E14" s="17">
        <v>7.3175236148420499E-3</v>
      </c>
      <c r="F14" s="17">
        <v>0</v>
      </c>
      <c r="G14" s="17">
        <v>0.14363979761059001</v>
      </c>
      <c r="H14" s="17">
        <v>0</v>
      </c>
      <c r="I14" s="17">
        <v>0</v>
      </c>
      <c r="J14" s="17">
        <v>0</v>
      </c>
      <c r="K14" s="17">
        <v>0</v>
      </c>
      <c r="L14" s="17">
        <v>2.4280790311061399E-2</v>
      </c>
      <c r="M14" s="17">
        <v>0.15156392401607899</v>
      </c>
      <c r="N14" s="17">
        <v>0.122739881346646</v>
      </c>
      <c r="O14" s="17">
        <v>0</v>
      </c>
      <c r="P14" s="17">
        <v>2.9062576622368701E-3</v>
      </c>
      <c r="Q14" s="17">
        <v>0</v>
      </c>
      <c r="R14" s="17">
        <v>8.6069830371343997E-2</v>
      </c>
      <c r="S14" s="17">
        <v>0</v>
      </c>
      <c r="T14" s="17"/>
      <c r="U14" s="17">
        <v>5.3118370905813402E-2</v>
      </c>
      <c r="V14" s="17">
        <v>4.2454243442244903E-2</v>
      </c>
      <c r="W14" s="17">
        <v>3.2506990252162603E-2</v>
      </c>
      <c r="X14" s="17">
        <v>4.7846230311595003E-3</v>
      </c>
      <c r="Y14" s="17"/>
      <c r="Z14" s="17">
        <v>5.9419925940456003E-2</v>
      </c>
      <c r="AA14" s="17">
        <v>0</v>
      </c>
      <c r="AB14" s="17">
        <v>0.127062674395439</v>
      </c>
      <c r="AC14" s="17">
        <v>1.72571264387389E-2</v>
      </c>
      <c r="AD14" s="17">
        <v>1.83325040959798E-2</v>
      </c>
      <c r="AE14" s="17">
        <v>4.5566157347821698E-2</v>
      </c>
      <c r="AF14" s="17">
        <v>6.8829932401381702E-2</v>
      </c>
      <c r="AG14" s="17">
        <v>1.4816365782278001E-2</v>
      </c>
      <c r="AH14" s="17">
        <v>1.6108082280527E-2</v>
      </c>
      <c r="AI14" s="17">
        <v>5.4607427395262802E-2</v>
      </c>
      <c r="AJ14" s="17"/>
      <c r="AK14" s="17">
        <v>5.6729603480073998E-2</v>
      </c>
      <c r="AL14" s="17">
        <v>4.4714560620883997E-2</v>
      </c>
      <c r="AM14" s="17">
        <v>1.6004475104433601E-2</v>
      </c>
      <c r="AN14" s="17">
        <v>6.0159064753043202E-2</v>
      </c>
      <c r="AO14" s="17">
        <v>2.0986194859168701E-2</v>
      </c>
      <c r="AP14" s="17">
        <v>9.70950038912822E-2</v>
      </c>
      <c r="AQ14" s="17">
        <v>7.2963631055449601E-3</v>
      </c>
      <c r="AR14" s="17"/>
      <c r="AS14" s="17">
        <v>1.79853054684086E-2</v>
      </c>
      <c r="AT14" s="17">
        <v>6.3240356169865605E-2</v>
      </c>
      <c r="AU14" s="17"/>
      <c r="AV14" s="17">
        <v>4.9399077586949197E-2</v>
      </c>
      <c r="AW14" s="17">
        <v>0</v>
      </c>
      <c r="AX14" s="17">
        <v>7.9288354437733292E-3</v>
      </c>
      <c r="AY14" s="17"/>
      <c r="AZ14" s="17">
        <v>0</v>
      </c>
      <c r="BA14" s="17">
        <v>5.3381085211474701E-2</v>
      </c>
      <c r="BB14" s="17"/>
      <c r="BC14" s="17">
        <v>6.1114195303939502E-2</v>
      </c>
      <c r="BD14" s="17">
        <v>4.4699886547449899E-2</v>
      </c>
      <c r="BE14" s="17"/>
      <c r="BF14" s="17">
        <v>5.1142241082097001E-2</v>
      </c>
      <c r="BG14" s="17">
        <v>4.7846230311595003E-3</v>
      </c>
      <c r="BH14" s="17"/>
      <c r="BI14" s="17">
        <v>2.2960345283914298E-2</v>
      </c>
      <c r="BJ14" s="17">
        <v>5.7507928395868102E-2</v>
      </c>
      <c r="BK14" s="17"/>
      <c r="BL14" s="17">
        <v>5.9784531484020097E-2</v>
      </c>
      <c r="BM14" s="17">
        <v>6.0499699646983103E-2</v>
      </c>
      <c r="BN14" s="17">
        <v>2.39512718883211E-3</v>
      </c>
      <c r="BO14" s="17">
        <v>0</v>
      </c>
    </row>
    <row r="15" spans="2:67" x14ac:dyDescent="0.35">
      <c r="B15" s="18" t="s">
        <v>244</v>
      </c>
      <c r="C15" s="20">
        <v>0.25679273680200299</v>
      </c>
      <c r="D15" s="20">
        <v>0.24800046338332599</v>
      </c>
      <c r="E15" s="20">
        <v>0.26764508564066403</v>
      </c>
      <c r="F15" s="20">
        <v>0.332056256814107</v>
      </c>
      <c r="G15" s="20">
        <v>0.32538874527137102</v>
      </c>
      <c r="H15" s="20">
        <v>0.67601681551245696</v>
      </c>
      <c r="I15" s="20">
        <v>0.27498869063862103</v>
      </c>
      <c r="J15" s="20">
        <v>0.17421724783497</v>
      </c>
      <c r="K15" s="20">
        <v>0.54636073712966404</v>
      </c>
      <c r="L15" s="20">
        <v>0.33707598783391002</v>
      </c>
      <c r="M15" s="20">
        <v>0.14072680208140101</v>
      </c>
      <c r="N15" s="20">
        <v>0.53990247959312698</v>
      </c>
      <c r="O15" s="20">
        <v>0.51394642759398901</v>
      </c>
      <c r="P15" s="20">
        <v>9.0197903908554602E-2</v>
      </c>
      <c r="Q15" s="20">
        <v>0.10333998729883</v>
      </c>
      <c r="R15" s="20">
        <v>0.37347950235372102</v>
      </c>
      <c r="S15" s="20">
        <v>0.23584142873052599</v>
      </c>
      <c r="T15" s="20"/>
      <c r="U15" s="20">
        <v>0.226528399125766</v>
      </c>
      <c r="V15" s="20">
        <v>0.39334796110431802</v>
      </c>
      <c r="W15" s="20">
        <v>0.45235802912693401</v>
      </c>
      <c r="X15" s="20">
        <v>0.624828565098688</v>
      </c>
      <c r="Y15" s="20"/>
      <c r="Z15" s="20">
        <v>0.225624083664799</v>
      </c>
      <c r="AA15" s="20">
        <v>0.26930858261684398</v>
      </c>
      <c r="AB15" s="20">
        <v>0.15173755776869899</v>
      </c>
      <c r="AC15" s="20">
        <v>0.26242438800199702</v>
      </c>
      <c r="AD15" s="20">
        <v>0.37350766451592898</v>
      </c>
      <c r="AE15" s="20">
        <v>0.26026149188480402</v>
      </c>
      <c r="AF15" s="20">
        <v>0.50576959563433799</v>
      </c>
      <c r="AG15" s="20">
        <v>0.30321082408454197</v>
      </c>
      <c r="AH15" s="20">
        <v>0.58226969464991296</v>
      </c>
      <c r="AI15" s="20">
        <v>0.58954422044940102</v>
      </c>
      <c r="AJ15" s="20"/>
      <c r="AK15" s="20">
        <v>0.243155314265595</v>
      </c>
      <c r="AL15" s="20">
        <v>0.325739525986391</v>
      </c>
      <c r="AM15" s="20">
        <v>0.34812212540086901</v>
      </c>
      <c r="AN15" s="20">
        <v>0.18075424968426701</v>
      </c>
      <c r="AO15" s="20">
        <v>0.37483795316221202</v>
      </c>
      <c r="AP15" s="20">
        <v>0.23080992952076099</v>
      </c>
      <c r="AQ15" s="20">
        <v>0.39555116299557502</v>
      </c>
      <c r="AR15" s="20"/>
      <c r="AS15" s="20">
        <v>0.36858679877533301</v>
      </c>
      <c r="AT15" s="20">
        <v>0.215152956860335</v>
      </c>
      <c r="AU15" s="20"/>
      <c r="AV15" s="20">
        <v>0.40143876090752501</v>
      </c>
      <c r="AW15" s="20">
        <v>0.49182165852036902</v>
      </c>
      <c r="AX15" s="20">
        <v>0.296057282427589</v>
      </c>
      <c r="AY15" s="20"/>
      <c r="AZ15" s="20">
        <v>0.66256778844400599</v>
      </c>
      <c r="BA15" s="20">
        <v>0.237504331248379</v>
      </c>
      <c r="BB15" s="20"/>
      <c r="BC15" s="20">
        <v>0.20417881968625801</v>
      </c>
      <c r="BD15" s="20">
        <v>0.28921921792052402</v>
      </c>
      <c r="BE15" s="20"/>
      <c r="BF15" s="20">
        <v>0.255330392718771</v>
      </c>
      <c r="BG15" s="20">
        <v>0.624828565098688</v>
      </c>
      <c r="BH15" s="20"/>
      <c r="BI15" s="20">
        <v>0.37841558707154599</v>
      </c>
      <c r="BJ15" s="20">
        <v>0.22834375319788</v>
      </c>
      <c r="BK15" s="20"/>
      <c r="BL15" s="20">
        <v>0.20125236581040701</v>
      </c>
      <c r="BM15" s="20">
        <v>0.224460488492738</v>
      </c>
      <c r="BN15" s="20">
        <v>0.469554572504506</v>
      </c>
      <c r="BO15" s="20">
        <v>0.80434474143359302</v>
      </c>
    </row>
    <row r="16" spans="2:67" x14ac:dyDescent="0.35">
      <c r="B16" s="18" t="s">
        <v>245</v>
      </c>
      <c r="C16" s="20">
        <v>0.494571940422315</v>
      </c>
      <c r="D16" s="20">
        <v>0.490418585142747</v>
      </c>
      <c r="E16" s="20">
        <v>0.51316599428412701</v>
      </c>
      <c r="F16" s="20">
        <v>0.58932656569143105</v>
      </c>
      <c r="G16" s="20">
        <v>0.49988303828664699</v>
      </c>
      <c r="H16" s="20">
        <v>0.32398318448754299</v>
      </c>
      <c r="I16" s="20">
        <v>0.31159884538617999</v>
      </c>
      <c r="J16" s="20">
        <v>0.71036555367270005</v>
      </c>
      <c r="K16" s="20">
        <v>0.44081535587802401</v>
      </c>
      <c r="L16" s="20">
        <v>0.51816532859185405</v>
      </c>
      <c r="M16" s="20">
        <v>0.47703971651879701</v>
      </c>
      <c r="N16" s="20">
        <v>0.26460210225944603</v>
      </c>
      <c r="O16" s="20">
        <v>0.48505785938829399</v>
      </c>
      <c r="P16" s="20">
        <v>0.61320525766390399</v>
      </c>
      <c r="Q16" s="20">
        <v>0.59867101335115602</v>
      </c>
      <c r="R16" s="20">
        <v>0.17267409414224</v>
      </c>
      <c r="S16" s="20">
        <v>0.42460232888711003</v>
      </c>
      <c r="T16" s="20"/>
      <c r="U16" s="20">
        <v>0.52412943508431098</v>
      </c>
      <c r="V16" s="20">
        <v>0.36317733789630402</v>
      </c>
      <c r="W16" s="20">
        <v>0.28231562451478498</v>
      </c>
      <c r="X16" s="20">
        <v>0.18105913681851901</v>
      </c>
      <c r="Y16" s="20"/>
      <c r="Z16" s="20">
        <v>0.50730952912319904</v>
      </c>
      <c r="AA16" s="20">
        <v>0.57019608231380703</v>
      </c>
      <c r="AB16" s="20">
        <v>0.40669288712832502</v>
      </c>
      <c r="AC16" s="20">
        <v>0.58112749644571304</v>
      </c>
      <c r="AD16" s="20">
        <v>0.43621268778611999</v>
      </c>
      <c r="AE16" s="20">
        <v>0.36721694567067098</v>
      </c>
      <c r="AF16" s="20">
        <v>0.30520536276156901</v>
      </c>
      <c r="AG16" s="20">
        <v>0.38019596967890201</v>
      </c>
      <c r="AH16" s="20">
        <v>0.268441269581492</v>
      </c>
      <c r="AI16" s="20">
        <v>0.245826766441779</v>
      </c>
      <c r="AJ16" s="20"/>
      <c r="AK16" s="20">
        <v>0.52316113458416202</v>
      </c>
      <c r="AL16" s="20">
        <v>0.46286270215727299</v>
      </c>
      <c r="AM16" s="20">
        <v>0.46588468471963601</v>
      </c>
      <c r="AN16" s="20">
        <v>0.54972743407403701</v>
      </c>
      <c r="AO16" s="20">
        <v>0.360028955196809</v>
      </c>
      <c r="AP16" s="20">
        <v>0.32232520166598599</v>
      </c>
      <c r="AQ16" s="20">
        <v>0.48287486270181601</v>
      </c>
      <c r="AR16" s="20"/>
      <c r="AS16" s="20">
        <v>0.41510864286436699</v>
      </c>
      <c r="AT16" s="20">
        <v>0.52416952517186699</v>
      </c>
      <c r="AU16" s="20"/>
      <c r="AV16" s="20">
        <v>0.31149535819407698</v>
      </c>
      <c r="AW16" s="20">
        <v>0.351586903690353</v>
      </c>
      <c r="AX16" s="20">
        <v>0.50811257271305199</v>
      </c>
      <c r="AY16" s="20"/>
      <c r="AZ16" s="20">
        <v>0.118153804762073</v>
      </c>
      <c r="BA16" s="20">
        <v>0.51246487304341504</v>
      </c>
      <c r="BB16" s="20"/>
      <c r="BC16" s="20">
        <v>0.48689445583865798</v>
      </c>
      <c r="BD16" s="20">
        <v>0.49930365063393101</v>
      </c>
      <c r="BE16" s="20"/>
      <c r="BF16" s="20">
        <v>0.49581764412320001</v>
      </c>
      <c r="BG16" s="20">
        <v>0.18105913681851901</v>
      </c>
      <c r="BH16" s="20"/>
      <c r="BI16" s="20">
        <v>0.44516540754323802</v>
      </c>
      <c r="BJ16" s="20">
        <v>0.50612869674481897</v>
      </c>
      <c r="BK16" s="20"/>
      <c r="BL16" s="20">
        <v>0.58547730266280096</v>
      </c>
      <c r="BM16" s="20">
        <v>0.48137296576879401</v>
      </c>
      <c r="BN16" s="20">
        <v>0.31690073990929002</v>
      </c>
      <c r="BO16" s="20">
        <v>1.06192683454709E-2</v>
      </c>
    </row>
    <row r="17" spans="2:67" x14ac:dyDescent="0.35">
      <c r="B17" s="18" t="s">
        <v>187</v>
      </c>
      <c r="C17" s="21">
        <v>-0.23777920362031199</v>
      </c>
      <c r="D17" s="21">
        <v>-0.24241812175942101</v>
      </c>
      <c r="E17" s="21">
        <v>-0.24552090864346299</v>
      </c>
      <c r="F17" s="21">
        <v>-0.25727030887732399</v>
      </c>
      <c r="G17" s="21">
        <v>-0.174494293015275</v>
      </c>
      <c r="H17" s="21">
        <v>0.35203363102491397</v>
      </c>
      <c r="I17" s="21">
        <v>-3.6610154747558299E-2</v>
      </c>
      <c r="J17" s="21">
        <v>-0.53614830583772999</v>
      </c>
      <c r="K17" s="21">
        <v>0.10554538125163999</v>
      </c>
      <c r="L17" s="21">
        <v>-0.181089340757943</v>
      </c>
      <c r="M17" s="21">
        <v>-0.33631291443739603</v>
      </c>
      <c r="N17" s="21">
        <v>0.27530037733368001</v>
      </c>
      <c r="O17" s="21">
        <v>2.8888568205695901E-2</v>
      </c>
      <c r="P17" s="21">
        <v>-0.52300735375534901</v>
      </c>
      <c r="Q17" s="21">
        <v>-0.49533102605232598</v>
      </c>
      <c r="R17" s="21">
        <v>0.20080540821147999</v>
      </c>
      <c r="S17" s="21">
        <v>-0.18876090015658301</v>
      </c>
      <c r="T17" s="21"/>
      <c r="U17" s="21">
        <v>-0.29760103595854498</v>
      </c>
      <c r="V17" s="21">
        <v>3.0170623208014499E-2</v>
      </c>
      <c r="W17" s="21">
        <v>0.17004240461214901</v>
      </c>
      <c r="X17" s="21">
        <v>0.44376942828016902</v>
      </c>
      <c r="Y17" s="21"/>
      <c r="Z17" s="21">
        <v>-0.28168544545840002</v>
      </c>
      <c r="AA17" s="21">
        <v>-0.30088749969696299</v>
      </c>
      <c r="AB17" s="21">
        <v>-0.254955329359626</v>
      </c>
      <c r="AC17" s="21">
        <v>-0.31870310844371502</v>
      </c>
      <c r="AD17" s="21">
        <v>-6.2705023270191201E-2</v>
      </c>
      <c r="AE17" s="21">
        <v>-0.106955453785866</v>
      </c>
      <c r="AF17" s="21">
        <v>0.200564232872769</v>
      </c>
      <c r="AG17" s="21">
        <v>-7.6985145594359997E-2</v>
      </c>
      <c r="AH17" s="21">
        <v>0.31382842506842101</v>
      </c>
      <c r="AI17" s="21">
        <v>0.34371745400762299</v>
      </c>
      <c r="AJ17" s="21"/>
      <c r="AK17" s="21">
        <v>-0.28000582031856702</v>
      </c>
      <c r="AL17" s="21">
        <v>-0.13712317617088099</v>
      </c>
      <c r="AM17" s="21">
        <v>-0.117762559318766</v>
      </c>
      <c r="AN17" s="21">
        <v>-0.368973184389771</v>
      </c>
      <c r="AO17" s="21">
        <v>1.48089979654034E-2</v>
      </c>
      <c r="AP17" s="21">
        <v>-9.1515272145224896E-2</v>
      </c>
      <c r="AQ17" s="21">
        <v>-8.7323699706240501E-2</v>
      </c>
      <c r="AR17" s="21"/>
      <c r="AS17" s="21">
        <v>-4.65218440890343E-2</v>
      </c>
      <c r="AT17" s="21">
        <v>-0.30901656831153201</v>
      </c>
      <c r="AU17" s="21"/>
      <c r="AV17" s="21">
        <v>8.9943402713448098E-2</v>
      </c>
      <c r="AW17" s="21">
        <v>0.14023475483001599</v>
      </c>
      <c r="AX17" s="21">
        <v>-0.21205529028546299</v>
      </c>
      <c r="AY17" s="21"/>
      <c r="AZ17" s="21">
        <v>0.54441398368193294</v>
      </c>
      <c r="BA17" s="21">
        <v>-0.27496054179503499</v>
      </c>
      <c r="BB17" s="21"/>
      <c r="BC17" s="21">
        <v>-0.28271563615239997</v>
      </c>
      <c r="BD17" s="21">
        <v>-0.21008443271340699</v>
      </c>
      <c r="BE17" s="21"/>
      <c r="BF17" s="21">
        <v>-0.24048725140443</v>
      </c>
      <c r="BG17" s="21">
        <v>0.44376942828016902</v>
      </c>
      <c r="BH17" s="21"/>
      <c r="BI17" s="21">
        <v>-6.6749820471692103E-2</v>
      </c>
      <c r="BJ17" s="21">
        <v>-0.277784943546939</v>
      </c>
      <c r="BK17" s="21"/>
      <c r="BL17" s="21">
        <v>-0.384224936852395</v>
      </c>
      <c r="BM17" s="21">
        <v>-0.25691247727605598</v>
      </c>
      <c r="BN17" s="21">
        <v>0.152653832595217</v>
      </c>
      <c r="BO17" s="21">
        <v>0.79372547308812202</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239</v>
      </c>
      <c r="C9" s="17">
        <v>5.8421546066533298E-2</v>
      </c>
      <c r="D9" s="17">
        <v>5.43943531494369E-2</v>
      </c>
      <c r="E9" s="17">
        <v>8.7702977804369905E-2</v>
      </c>
      <c r="F9" s="17">
        <v>0.13705140993756701</v>
      </c>
      <c r="G9" s="17">
        <v>0.23013362544138999</v>
      </c>
      <c r="H9" s="17">
        <v>0</v>
      </c>
      <c r="I9" s="17">
        <v>9.3424146638144606E-2</v>
      </c>
      <c r="J9" s="17">
        <v>4.3862724760268E-2</v>
      </c>
      <c r="K9" s="17">
        <v>8.8401273744799004E-4</v>
      </c>
      <c r="L9" s="17">
        <v>0.119034453481801</v>
      </c>
      <c r="M9" s="17">
        <v>2.1143256256710399E-2</v>
      </c>
      <c r="N9" s="17">
        <v>5.1314760558753203E-3</v>
      </c>
      <c r="O9" s="17">
        <v>1.54399971205648E-2</v>
      </c>
      <c r="P9" s="17">
        <v>6.01026378294095E-4</v>
      </c>
      <c r="Q9" s="17">
        <v>2.0558923333234401E-4</v>
      </c>
      <c r="R9" s="17">
        <v>2.5903355091538498E-2</v>
      </c>
      <c r="S9" s="17">
        <v>6.1782854314607603E-4</v>
      </c>
      <c r="T9" s="17"/>
      <c r="U9" s="17">
        <v>4.8768429372807502E-2</v>
      </c>
      <c r="V9" s="17">
        <v>9.9315484549251501E-2</v>
      </c>
      <c r="W9" s="17">
        <v>0.12988114267620701</v>
      </c>
      <c r="X9" s="17">
        <v>0.221707849960987</v>
      </c>
      <c r="Y9" s="17"/>
      <c r="Z9" s="17">
        <v>5.8702513129328102E-2</v>
      </c>
      <c r="AA9" s="17">
        <v>2.9274938673933101E-2</v>
      </c>
      <c r="AB9" s="17">
        <v>5.3170771357497197E-2</v>
      </c>
      <c r="AC9" s="17">
        <v>1.50013726501661E-2</v>
      </c>
      <c r="AD9" s="17">
        <v>0.201388453334089</v>
      </c>
      <c r="AE9" s="17">
        <v>6.4069154119862304E-2</v>
      </c>
      <c r="AF9" s="17">
        <v>0.30552107405078399</v>
      </c>
      <c r="AG9" s="17">
        <v>0.12404845576186101</v>
      </c>
      <c r="AH9" s="17">
        <v>0.105649751128601</v>
      </c>
      <c r="AI9" s="17">
        <v>0.22508437569779299</v>
      </c>
      <c r="AJ9" s="17"/>
      <c r="AK9" s="17">
        <v>2.4929511366022099E-2</v>
      </c>
      <c r="AL9" s="17">
        <v>3.9486630550733197E-2</v>
      </c>
      <c r="AM9" s="17">
        <v>6.8817294300176296E-3</v>
      </c>
      <c r="AN9" s="17">
        <v>6.6423179959230999E-2</v>
      </c>
      <c r="AO9" s="17">
        <v>0.15905668789658001</v>
      </c>
      <c r="AP9" s="17">
        <v>0.15515741469366101</v>
      </c>
      <c r="AQ9" s="17">
        <v>2.97564777220004E-2</v>
      </c>
      <c r="AR9" s="17"/>
      <c r="AS9" s="17">
        <v>0.10187177172638701</v>
      </c>
      <c r="AT9" s="17">
        <v>4.2237700494093498E-2</v>
      </c>
      <c r="AU9" s="17"/>
      <c r="AV9" s="17">
        <v>0.13861834606828499</v>
      </c>
      <c r="AW9" s="17">
        <v>9.2799057332888304E-2</v>
      </c>
      <c r="AX9" s="17">
        <v>9.01202368878114E-2</v>
      </c>
      <c r="AY9" s="17"/>
      <c r="AZ9" s="17">
        <v>0.19322510589882799</v>
      </c>
      <c r="BA9" s="17">
        <v>5.2013695900300201E-2</v>
      </c>
      <c r="BB9" s="17"/>
      <c r="BC9" s="17">
        <v>7.9376940824871803E-2</v>
      </c>
      <c r="BD9" s="17">
        <v>4.55065275749892E-2</v>
      </c>
      <c r="BE9" s="17"/>
      <c r="BF9" s="17">
        <v>5.7772748471261001E-2</v>
      </c>
      <c r="BG9" s="17">
        <v>0.221707849960987</v>
      </c>
      <c r="BH9" s="17"/>
      <c r="BI9" s="17">
        <v>9.6781292493573895E-2</v>
      </c>
      <c r="BJ9" s="17">
        <v>4.9448760157120297E-2</v>
      </c>
      <c r="BK9" s="17"/>
      <c r="BL9" s="17">
        <v>3.3083476601996502E-2</v>
      </c>
      <c r="BM9" s="17">
        <v>6.4413612177836005E-2</v>
      </c>
      <c r="BN9" s="17">
        <v>9.2026777746643695E-2</v>
      </c>
      <c r="BO9" s="17">
        <v>0.319987037690392</v>
      </c>
    </row>
    <row r="10" spans="2:67" x14ac:dyDescent="0.35">
      <c r="B10" s="18" t="s">
        <v>240</v>
      </c>
      <c r="C10" s="17">
        <v>0.100014068122375</v>
      </c>
      <c r="D10" s="17">
        <v>5.2047757923534999E-2</v>
      </c>
      <c r="E10" s="17">
        <v>0.13850086669088801</v>
      </c>
      <c r="F10" s="17">
        <v>7.5250052847809196E-2</v>
      </c>
      <c r="G10" s="17">
        <v>4.6784685341350502E-4</v>
      </c>
      <c r="H10" s="17">
        <v>0.35447142810689902</v>
      </c>
      <c r="I10" s="17">
        <v>9.3424146638144606E-2</v>
      </c>
      <c r="J10" s="17">
        <v>6.8945539494963001E-2</v>
      </c>
      <c r="K10" s="17">
        <v>0</v>
      </c>
      <c r="L10" s="17">
        <v>0.26826026110333101</v>
      </c>
      <c r="M10" s="17">
        <v>8.6597153126394905E-2</v>
      </c>
      <c r="N10" s="17">
        <v>0.19069486686239501</v>
      </c>
      <c r="O10" s="17">
        <v>1.99142603543368E-3</v>
      </c>
      <c r="P10" s="17">
        <v>3.9079682927270296E-3</v>
      </c>
      <c r="Q10" s="17">
        <v>0.202052886048837</v>
      </c>
      <c r="R10" s="17">
        <v>5.3443339955226298E-4</v>
      </c>
      <c r="S10" s="17">
        <v>9.2674281471911404E-4</v>
      </c>
      <c r="T10" s="17"/>
      <c r="U10" s="17">
        <v>8.3780932839531405E-2</v>
      </c>
      <c r="V10" s="17">
        <v>0.16784181063783599</v>
      </c>
      <c r="W10" s="17">
        <v>0.24651732316392999</v>
      </c>
      <c r="X10" s="17">
        <v>0.26368501739096301</v>
      </c>
      <c r="Y10" s="17"/>
      <c r="Z10" s="17">
        <v>9.8513883903032298E-2</v>
      </c>
      <c r="AA10" s="17">
        <v>7.5106730826772897E-2</v>
      </c>
      <c r="AB10" s="17">
        <v>0.106664699582161</v>
      </c>
      <c r="AC10" s="17">
        <v>5.4891952561319901E-2</v>
      </c>
      <c r="AD10" s="17">
        <v>5.1240606639906497E-2</v>
      </c>
      <c r="AE10" s="17">
        <v>0.149375605543976</v>
      </c>
      <c r="AF10" s="17">
        <v>0.16477610025376799</v>
      </c>
      <c r="AG10" s="17">
        <v>0.119487838698402</v>
      </c>
      <c r="AH10" s="17">
        <v>0.234951904319083</v>
      </c>
      <c r="AI10" s="17">
        <v>0.27041534062542399</v>
      </c>
      <c r="AJ10" s="17"/>
      <c r="AK10" s="17">
        <v>8.7918431315698695E-2</v>
      </c>
      <c r="AL10" s="17">
        <v>0.114111340658689</v>
      </c>
      <c r="AM10" s="17">
        <v>0.16597911851550601</v>
      </c>
      <c r="AN10" s="17">
        <v>9.35138118373849E-2</v>
      </c>
      <c r="AO10" s="17">
        <v>9.31494341378791E-2</v>
      </c>
      <c r="AP10" s="17">
        <v>3.6618567815940098E-2</v>
      </c>
      <c r="AQ10" s="17">
        <v>0.18693175235596099</v>
      </c>
      <c r="AR10" s="17"/>
      <c r="AS10" s="17">
        <v>0.153379077123971</v>
      </c>
      <c r="AT10" s="17">
        <v>8.01372768850937E-2</v>
      </c>
      <c r="AU10" s="17"/>
      <c r="AV10" s="17">
        <v>0.15463357460497201</v>
      </c>
      <c r="AW10" s="17">
        <v>0.13052249918571099</v>
      </c>
      <c r="AX10" s="17">
        <v>0.183713168361754</v>
      </c>
      <c r="AY10" s="17"/>
      <c r="AZ10" s="17">
        <v>0.13384559627215001</v>
      </c>
      <c r="BA10" s="17">
        <v>9.8405895730279996E-2</v>
      </c>
      <c r="BB10" s="17"/>
      <c r="BC10" s="17">
        <v>0.14591514497945801</v>
      </c>
      <c r="BD10" s="17">
        <v>7.1724777310751803E-2</v>
      </c>
      <c r="BE10" s="17"/>
      <c r="BF10" s="17">
        <v>9.9363742187078094E-2</v>
      </c>
      <c r="BG10" s="17">
        <v>0.26368501739096301</v>
      </c>
      <c r="BH10" s="17"/>
      <c r="BI10" s="17">
        <v>0.157861046794221</v>
      </c>
      <c r="BJ10" s="17">
        <v>8.6482994445543901E-2</v>
      </c>
      <c r="BK10" s="17"/>
      <c r="BL10" s="17">
        <v>7.3449975560966399E-2</v>
      </c>
      <c r="BM10" s="17">
        <v>6.8501568462484105E-2</v>
      </c>
      <c r="BN10" s="17">
        <v>0.25172589332832201</v>
      </c>
      <c r="BO10" s="17">
        <v>0.31710786032604599</v>
      </c>
    </row>
    <row r="11" spans="2:67" ht="29" x14ac:dyDescent="0.35">
      <c r="B11" s="18" t="s">
        <v>241</v>
      </c>
      <c r="C11" s="17">
        <v>0.208273985575264</v>
      </c>
      <c r="D11" s="17">
        <v>0.215988647010844</v>
      </c>
      <c r="E11" s="17">
        <v>0.22896867033851601</v>
      </c>
      <c r="F11" s="17">
        <v>0.26448379755703499</v>
      </c>
      <c r="G11" s="17">
        <v>0.177887696911321</v>
      </c>
      <c r="H11" s="17">
        <v>0.32398318448754299</v>
      </c>
      <c r="I11" s="17">
        <v>0.17907996586042699</v>
      </c>
      <c r="J11" s="17">
        <v>0.22617024272413</v>
      </c>
      <c r="K11" s="17">
        <v>0.44258338135292002</v>
      </c>
      <c r="L11" s="17">
        <v>5.4181536458515402E-2</v>
      </c>
      <c r="M11" s="17">
        <v>8.7285589776330094E-2</v>
      </c>
      <c r="N11" s="17">
        <v>0.28764611012407698</v>
      </c>
      <c r="O11" s="17">
        <v>0.49850643047342502</v>
      </c>
      <c r="P11" s="17">
        <v>0.25305322141929099</v>
      </c>
      <c r="Q11" s="17">
        <v>0.30138255249884199</v>
      </c>
      <c r="R11" s="17">
        <v>0.60560749390969704</v>
      </c>
      <c r="S11" s="17">
        <v>0.23460577164423399</v>
      </c>
      <c r="T11" s="17"/>
      <c r="U11" s="17">
        <v>0.201616276726964</v>
      </c>
      <c r="V11" s="17">
        <v>0.23818891190304201</v>
      </c>
      <c r="W11" s="17">
        <v>0.25723253906487198</v>
      </c>
      <c r="X11" s="17">
        <v>0.26109485603890698</v>
      </c>
      <c r="Y11" s="17"/>
      <c r="Z11" s="17">
        <v>0.19862143512807601</v>
      </c>
      <c r="AA11" s="17">
        <v>0.24117780019434901</v>
      </c>
      <c r="AB11" s="17">
        <v>0.16489284251108999</v>
      </c>
      <c r="AC11" s="17">
        <v>0.23881958861107599</v>
      </c>
      <c r="AD11" s="17">
        <v>0.13128974389353401</v>
      </c>
      <c r="AE11" s="17">
        <v>0.38619791824205701</v>
      </c>
      <c r="AF11" s="17">
        <v>0.16345747212016401</v>
      </c>
      <c r="AG11" s="17">
        <v>0.19965388512243801</v>
      </c>
      <c r="AH11" s="17">
        <v>9.2311636285839396E-2</v>
      </c>
      <c r="AI11" s="17">
        <v>0.105870433091499</v>
      </c>
      <c r="AJ11" s="17"/>
      <c r="AK11" s="17">
        <v>0.18408083430997499</v>
      </c>
      <c r="AL11" s="17">
        <v>0.221044431411556</v>
      </c>
      <c r="AM11" s="17">
        <v>0.296701031289484</v>
      </c>
      <c r="AN11" s="17">
        <v>0.17641977972020001</v>
      </c>
      <c r="AO11" s="17">
        <v>0.18030321698129301</v>
      </c>
      <c r="AP11" s="17">
        <v>0.29436320836357699</v>
      </c>
      <c r="AQ11" s="17">
        <v>0.27027002096685998</v>
      </c>
      <c r="AR11" s="17"/>
      <c r="AS11" s="17">
        <v>0.30277762891459897</v>
      </c>
      <c r="AT11" s="17">
        <v>0.17307434399435001</v>
      </c>
      <c r="AU11" s="17"/>
      <c r="AV11" s="17">
        <v>0.35177712063204303</v>
      </c>
      <c r="AW11" s="17">
        <v>0.385874958188407</v>
      </c>
      <c r="AX11" s="17">
        <v>0.22995135952048501</v>
      </c>
      <c r="AY11" s="17"/>
      <c r="AZ11" s="17">
        <v>0.44505137211088103</v>
      </c>
      <c r="BA11" s="17">
        <v>0.19701883758392</v>
      </c>
      <c r="BB11" s="17"/>
      <c r="BC11" s="17">
        <v>0.18287729821044801</v>
      </c>
      <c r="BD11" s="17">
        <v>0.223926216932541</v>
      </c>
      <c r="BE11" s="17"/>
      <c r="BF11" s="17">
        <v>0.20806410848870099</v>
      </c>
      <c r="BG11" s="17">
        <v>0.26109485603890698</v>
      </c>
      <c r="BH11" s="17"/>
      <c r="BI11" s="17">
        <v>0.27887560918322502</v>
      </c>
      <c r="BJ11" s="17">
        <v>0.191759453741847</v>
      </c>
      <c r="BK11" s="17"/>
      <c r="BL11" s="17">
        <v>0.178717105039396</v>
      </c>
      <c r="BM11" s="17">
        <v>0.18620432166783699</v>
      </c>
      <c r="BN11" s="17">
        <v>0.34276839361086298</v>
      </c>
      <c r="BO11" s="17">
        <v>0.35052033504647601</v>
      </c>
    </row>
    <row r="12" spans="2:67" x14ac:dyDescent="0.35">
      <c r="B12" s="18" t="s">
        <v>242</v>
      </c>
      <c r="C12" s="17">
        <v>0.14674128242022999</v>
      </c>
      <c r="D12" s="17">
        <v>0.183069759153492</v>
      </c>
      <c r="E12" s="17">
        <v>0.125876798480827</v>
      </c>
      <c r="F12" s="17">
        <v>0.29980768113794198</v>
      </c>
      <c r="G12" s="17">
        <v>6.8495798601462099E-2</v>
      </c>
      <c r="H12" s="17">
        <v>2.4377970819849299E-3</v>
      </c>
      <c r="I12" s="17">
        <v>0.30445166250533001</v>
      </c>
      <c r="J12" s="17">
        <v>0.11185363182920501</v>
      </c>
      <c r="K12" s="17">
        <v>1.2823906992311999E-2</v>
      </c>
      <c r="L12" s="17">
        <v>3.3850488705507803E-2</v>
      </c>
      <c r="M12" s="17">
        <v>0.167637255452072</v>
      </c>
      <c r="N12" s="17">
        <v>0.18876375832987399</v>
      </c>
      <c r="O12" s="17">
        <v>0.48107500731742597</v>
      </c>
      <c r="P12" s="17">
        <v>6.01026378294095E-4</v>
      </c>
      <c r="Q12" s="17">
        <v>0.159323258287213</v>
      </c>
      <c r="R12" s="17">
        <v>0.109567082018663</v>
      </c>
      <c r="S12" s="17">
        <v>0.234914685915807</v>
      </c>
      <c r="T12" s="17"/>
      <c r="U12" s="17">
        <v>0.14249299094357801</v>
      </c>
      <c r="V12" s="17">
        <v>0.16668290798899299</v>
      </c>
      <c r="W12" s="17">
        <v>0.18248274767945</v>
      </c>
      <c r="X12" s="17">
        <v>0.124983474265905</v>
      </c>
      <c r="Y12" s="17"/>
      <c r="Z12" s="17">
        <v>0.14338370744284901</v>
      </c>
      <c r="AA12" s="17">
        <v>0.13668881904244701</v>
      </c>
      <c r="AB12" s="17">
        <v>0.105482107928004</v>
      </c>
      <c r="AC12" s="17">
        <v>0.13335261265874801</v>
      </c>
      <c r="AD12" s="17">
        <v>0.31969800839315099</v>
      </c>
      <c r="AE12" s="17">
        <v>0.11426907135503001</v>
      </c>
      <c r="AF12" s="17">
        <v>0.261578726087494</v>
      </c>
      <c r="AG12" s="17">
        <v>0.20156145065058001</v>
      </c>
      <c r="AH12" s="17">
        <v>0.35854958594758002</v>
      </c>
      <c r="AI12" s="17">
        <v>0.179325801360944</v>
      </c>
      <c r="AJ12" s="17"/>
      <c r="AK12" s="17">
        <v>0.15728228513245299</v>
      </c>
      <c r="AL12" s="17">
        <v>0.15825428403326999</v>
      </c>
      <c r="AM12" s="17">
        <v>0.21490917433352799</v>
      </c>
      <c r="AN12" s="17">
        <v>0.124035478551093</v>
      </c>
      <c r="AO12" s="17">
        <v>0.26977210757313502</v>
      </c>
      <c r="AP12" s="17">
        <v>0.108269235918076</v>
      </c>
      <c r="AQ12" s="17">
        <v>8.2191839454243104E-2</v>
      </c>
      <c r="AR12" s="17"/>
      <c r="AS12" s="17">
        <v>0.15404927228981799</v>
      </c>
      <c r="AT12" s="17">
        <v>0.14401928552151999</v>
      </c>
      <c r="AU12" s="17"/>
      <c r="AV12" s="17">
        <v>0.110496509284709</v>
      </c>
      <c r="AW12" s="17">
        <v>0.12407597498671501</v>
      </c>
      <c r="AX12" s="17">
        <v>0.19600081814097201</v>
      </c>
      <c r="AY12" s="17"/>
      <c r="AZ12" s="17">
        <v>6.1331227292153803E-2</v>
      </c>
      <c r="BA12" s="17">
        <v>0.15080122591601899</v>
      </c>
      <c r="BB12" s="17"/>
      <c r="BC12" s="17">
        <v>0.160956695876495</v>
      </c>
      <c r="BD12" s="17">
        <v>0.13798018153094399</v>
      </c>
      <c r="BE12" s="17"/>
      <c r="BF12" s="17">
        <v>0.146827734334886</v>
      </c>
      <c r="BG12" s="17">
        <v>0.124983474265905</v>
      </c>
      <c r="BH12" s="17"/>
      <c r="BI12" s="17">
        <v>0.14418652377782001</v>
      </c>
      <c r="BJ12" s="17">
        <v>0.147338869851944</v>
      </c>
      <c r="BK12" s="17"/>
      <c r="BL12" s="17">
        <v>0.120973706056585</v>
      </c>
      <c r="BM12" s="17">
        <v>0.17059214312398399</v>
      </c>
      <c r="BN12" s="17">
        <v>0.19339949128438799</v>
      </c>
      <c r="BO12" s="17">
        <v>1.19298525545114E-2</v>
      </c>
    </row>
    <row r="13" spans="2:67" x14ac:dyDescent="0.35">
      <c r="B13" s="18" t="s">
        <v>243</v>
      </c>
      <c r="C13" s="17">
        <v>0.36702624228457997</v>
      </c>
      <c r="D13" s="17">
        <v>0.394291631104846</v>
      </c>
      <c r="E13" s="17">
        <v>0.301100938863331</v>
      </c>
      <c r="F13" s="17">
        <v>0.16521322382860801</v>
      </c>
      <c r="G13" s="17">
        <v>0.34875466260384402</v>
      </c>
      <c r="H13" s="17">
        <v>0.319107590323573</v>
      </c>
      <c r="I13" s="17">
        <v>0.32962007835795398</v>
      </c>
      <c r="J13" s="17">
        <v>0.527730497637658</v>
      </c>
      <c r="K13" s="17">
        <v>0.427991448885712</v>
      </c>
      <c r="L13" s="17">
        <v>0.41125876260543698</v>
      </c>
      <c r="M13" s="17">
        <v>0.44276429941190798</v>
      </c>
      <c r="N13" s="17">
        <v>0.16776841939232701</v>
      </c>
      <c r="O13" s="17">
        <v>2.9871390531505202E-3</v>
      </c>
      <c r="P13" s="17">
        <v>0.51911662691641902</v>
      </c>
      <c r="Q13" s="17">
        <v>0.23770604748176999</v>
      </c>
      <c r="R13" s="17">
        <v>0.172317805209205</v>
      </c>
      <c r="S13" s="17">
        <v>0.488498098978706</v>
      </c>
      <c r="T13" s="17"/>
      <c r="U13" s="17">
        <v>0.403076629076489</v>
      </c>
      <c r="V13" s="17">
        <v>0.19578143167239101</v>
      </c>
      <c r="W13" s="17">
        <v>0.157627707800088</v>
      </c>
      <c r="X13" s="17">
        <v>0.10812217802146901</v>
      </c>
      <c r="Y13" s="17"/>
      <c r="Z13" s="17">
        <v>0.36079680172844403</v>
      </c>
      <c r="AA13" s="17">
        <v>0.41887298531184203</v>
      </c>
      <c r="AB13" s="17">
        <v>0.40918191258173398</v>
      </c>
      <c r="AC13" s="17">
        <v>0.525427055166798</v>
      </c>
      <c r="AD13" s="17">
        <v>0.200015272077053</v>
      </c>
      <c r="AE13" s="17">
        <v>0.180423241776863</v>
      </c>
      <c r="AF13" s="17">
        <v>6.4690853761330602E-2</v>
      </c>
      <c r="AG13" s="17">
        <v>0.34043200398444201</v>
      </c>
      <c r="AH13" s="17">
        <v>4.5210035660179899E-2</v>
      </c>
      <c r="AI13" s="17">
        <v>0.180479036333653</v>
      </c>
      <c r="AJ13" s="17"/>
      <c r="AK13" s="17">
        <v>0.39678244736850199</v>
      </c>
      <c r="AL13" s="17">
        <v>0.33862688005217201</v>
      </c>
      <c r="AM13" s="17">
        <v>0.28496607470933599</v>
      </c>
      <c r="AN13" s="17">
        <v>0.412665645855606</v>
      </c>
      <c r="AO13" s="17">
        <v>0.23416112650385901</v>
      </c>
      <c r="AP13" s="17">
        <v>0.34385894215594698</v>
      </c>
      <c r="AQ13" s="17">
        <v>0.30354546475034899</v>
      </c>
      <c r="AR13" s="17"/>
      <c r="AS13" s="17">
        <v>0.259047523769947</v>
      </c>
      <c r="AT13" s="17">
        <v>0.407244926514922</v>
      </c>
      <c r="AU13" s="17"/>
      <c r="AV13" s="17">
        <v>0.233035304919602</v>
      </c>
      <c r="AW13" s="17">
        <v>0.266727510306278</v>
      </c>
      <c r="AX13" s="17">
        <v>0.23507980856865701</v>
      </c>
      <c r="AY13" s="17"/>
      <c r="AZ13" s="17">
        <v>0.166268685608746</v>
      </c>
      <c r="BA13" s="17">
        <v>0.376569197563492</v>
      </c>
      <c r="BB13" s="17"/>
      <c r="BC13" s="17">
        <v>0.324723512052981</v>
      </c>
      <c r="BD13" s="17">
        <v>0.393097836233747</v>
      </c>
      <c r="BE13" s="17"/>
      <c r="BF13" s="17">
        <v>0.36805496502674401</v>
      </c>
      <c r="BG13" s="17">
        <v>0.10812217802146901</v>
      </c>
      <c r="BH13" s="17"/>
      <c r="BI13" s="17">
        <v>0.21777076867409101</v>
      </c>
      <c r="BJ13" s="17">
        <v>0.40193881432313999</v>
      </c>
      <c r="BK13" s="17"/>
      <c r="BL13" s="17">
        <v>0.46042121200349501</v>
      </c>
      <c r="BM13" s="17">
        <v>0.35914186743728799</v>
      </c>
      <c r="BN13" s="17">
        <v>0.11802452456292099</v>
      </c>
      <c r="BO13" s="17">
        <v>4.5491438257402601E-4</v>
      </c>
    </row>
    <row r="14" spans="2:67" x14ac:dyDescent="0.35">
      <c r="B14" s="18" t="s">
        <v>83</v>
      </c>
      <c r="C14" s="17">
        <v>0.11952287553101799</v>
      </c>
      <c r="D14" s="17">
        <v>0.100207851657846</v>
      </c>
      <c r="E14" s="17">
        <v>0.117849747822068</v>
      </c>
      <c r="F14" s="17">
        <v>5.8193834691038698E-2</v>
      </c>
      <c r="G14" s="17">
        <v>0.174260369588569</v>
      </c>
      <c r="H14" s="17">
        <v>0</v>
      </c>
      <c r="I14" s="17">
        <v>0</v>
      </c>
      <c r="J14" s="17">
        <v>2.1437363553775901E-2</v>
      </c>
      <c r="K14" s="17">
        <v>0.115717250031608</v>
      </c>
      <c r="L14" s="17">
        <v>0.11341449764540799</v>
      </c>
      <c r="M14" s="17">
        <v>0.19457244597658399</v>
      </c>
      <c r="N14" s="17">
        <v>0.15999536923545099</v>
      </c>
      <c r="O14" s="17">
        <v>0</v>
      </c>
      <c r="P14" s="17">
        <v>0.222720130614975</v>
      </c>
      <c r="Q14" s="17">
        <v>9.9329666450004794E-2</v>
      </c>
      <c r="R14" s="17">
        <v>8.6069830371343997E-2</v>
      </c>
      <c r="S14" s="17">
        <v>4.0436872103386798E-2</v>
      </c>
      <c r="T14" s="17"/>
      <c r="U14" s="17">
        <v>0.12026474104062999</v>
      </c>
      <c r="V14" s="17">
        <v>0.13218945324848599</v>
      </c>
      <c r="W14" s="17">
        <v>2.6258539615453401E-2</v>
      </c>
      <c r="X14" s="17">
        <v>2.0406624321767999E-2</v>
      </c>
      <c r="Y14" s="17"/>
      <c r="Z14" s="17">
        <v>0.13998165866827</v>
      </c>
      <c r="AA14" s="17">
        <v>9.8878725950655597E-2</v>
      </c>
      <c r="AB14" s="17">
        <v>0.16060766603951401</v>
      </c>
      <c r="AC14" s="17">
        <v>3.25074183518917E-2</v>
      </c>
      <c r="AD14" s="17">
        <v>9.6367915662266407E-2</v>
      </c>
      <c r="AE14" s="17">
        <v>0.105665008962211</v>
      </c>
      <c r="AF14" s="17">
        <v>3.9975773726459003E-2</v>
      </c>
      <c r="AG14" s="17">
        <v>1.4816365782278001E-2</v>
      </c>
      <c r="AH14" s="17">
        <v>0.16332708665871701</v>
      </c>
      <c r="AI14" s="17">
        <v>3.8825012890686302E-2</v>
      </c>
      <c r="AJ14" s="17"/>
      <c r="AK14" s="17">
        <v>0.14900649050734999</v>
      </c>
      <c r="AL14" s="17">
        <v>0.12847643329357999</v>
      </c>
      <c r="AM14" s="17">
        <v>3.0562871722128199E-2</v>
      </c>
      <c r="AN14" s="17">
        <v>0.12694210407648601</v>
      </c>
      <c r="AO14" s="17">
        <v>6.35574269072538E-2</v>
      </c>
      <c r="AP14" s="17">
        <v>6.1732631052799698E-2</v>
      </c>
      <c r="AQ14" s="17">
        <v>0.127304444750586</v>
      </c>
      <c r="AR14" s="17"/>
      <c r="AS14" s="17">
        <v>2.8874726175278101E-2</v>
      </c>
      <c r="AT14" s="17">
        <v>0.15328646659002201</v>
      </c>
      <c r="AU14" s="17"/>
      <c r="AV14" s="17">
        <v>1.1439144490387999E-2</v>
      </c>
      <c r="AW14" s="17">
        <v>0</v>
      </c>
      <c r="AX14" s="17">
        <v>6.5134608520320394E-2</v>
      </c>
      <c r="AY14" s="17"/>
      <c r="AZ14" s="17">
        <v>2.7801281724225798E-4</v>
      </c>
      <c r="BA14" s="17">
        <v>0.12519114730598799</v>
      </c>
      <c r="BB14" s="17"/>
      <c r="BC14" s="17">
        <v>0.10615040805574701</v>
      </c>
      <c r="BD14" s="17">
        <v>0.12776446041702799</v>
      </c>
      <c r="BE14" s="17"/>
      <c r="BF14" s="17">
        <v>0.11991670149132901</v>
      </c>
      <c r="BG14" s="17">
        <v>2.0406624321767999E-2</v>
      </c>
      <c r="BH14" s="17"/>
      <c r="BI14" s="17">
        <v>0.104524759077069</v>
      </c>
      <c r="BJ14" s="17">
        <v>0.12303110748040499</v>
      </c>
      <c r="BK14" s="17"/>
      <c r="BL14" s="17">
        <v>0.13335452473756201</v>
      </c>
      <c r="BM14" s="17">
        <v>0.15114648713057099</v>
      </c>
      <c r="BN14" s="17">
        <v>2.0549194668618501E-3</v>
      </c>
      <c r="BO14" s="17">
        <v>0</v>
      </c>
    </row>
    <row r="15" spans="2:67" x14ac:dyDescent="0.35">
      <c r="B15" s="18" t="s">
        <v>244</v>
      </c>
      <c r="C15" s="20">
        <v>0.158435614188909</v>
      </c>
      <c r="D15" s="20">
        <v>0.106442111072972</v>
      </c>
      <c r="E15" s="20">
        <v>0.22620384449525699</v>
      </c>
      <c r="F15" s="20">
        <v>0.21230146278537601</v>
      </c>
      <c r="G15" s="20">
        <v>0.23060147229480399</v>
      </c>
      <c r="H15" s="20">
        <v>0.35447142810689902</v>
      </c>
      <c r="I15" s="20">
        <v>0.18684829327628899</v>
      </c>
      <c r="J15" s="20">
        <v>0.11280826425523099</v>
      </c>
      <c r="K15" s="20">
        <v>8.8401273744799004E-4</v>
      </c>
      <c r="L15" s="20">
        <v>0.38729471458513198</v>
      </c>
      <c r="M15" s="20">
        <v>0.107740409383105</v>
      </c>
      <c r="N15" s="20">
        <v>0.19582634291827</v>
      </c>
      <c r="O15" s="20">
        <v>1.74314231559985E-2</v>
      </c>
      <c r="P15" s="20">
        <v>4.5089946710211203E-3</v>
      </c>
      <c r="Q15" s="20">
        <v>0.20225847528217</v>
      </c>
      <c r="R15" s="20">
        <v>2.64377884910907E-2</v>
      </c>
      <c r="S15" s="20">
        <v>1.54457135786519E-3</v>
      </c>
      <c r="T15" s="20"/>
      <c r="U15" s="20">
        <v>0.13254936221233901</v>
      </c>
      <c r="V15" s="20">
        <v>0.26715729518708797</v>
      </c>
      <c r="W15" s="20">
        <v>0.37639846584013698</v>
      </c>
      <c r="X15" s="20">
        <v>0.48539286735194997</v>
      </c>
      <c r="Y15" s="20"/>
      <c r="Z15" s="20">
        <v>0.15721639703236001</v>
      </c>
      <c r="AA15" s="20">
        <v>0.104381669500706</v>
      </c>
      <c r="AB15" s="20">
        <v>0.159835470939658</v>
      </c>
      <c r="AC15" s="20">
        <v>6.9893325211486002E-2</v>
      </c>
      <c r="AD15" s="20">
        <v>0.25262905997399598</v>
      </c>
      <c r="AE15" s="20">
        <v>0.213444759663839</v>
      </c>
      <c r="AF15" s="20">
        <v>0.47029717430455298</v>
      </c>
      <c r="AG15" s="20">
        <v>0.24353629446026301</v>
      </c>
      <c r="AH15" s="20">
        <v>0.340601655447684</v>
      </c>
      <c r="AI15" s="20">
        <v>0.49549971632321699</v>
      </c>
      <c r="AJ15" s="20"/>
      <c r="AK15" s="20">
        <v>0.11284794268172101</v>
      </c>
      <c r="AL15" s="20">
        <v>0.15359797120942201</v>
      </c>
      <c r="AM15" s="20">
        <v>0.172860847945524</v>
      </c>
      <c r="AN15" s="20">
        <v>0.159936991796616</v>
      </c>
      <c r="AO15" s="20">
        <v>0.25220612203445902</v>
      </c>
      <c r="AP15" s="20">
        <v>0.19177598250960101</v>
      </c>
      <c r="AQ15" s="20">
        <v>0.21668823007796201</v>
      </c>
      <c r="AR15" s="20"/>
      <c r="AS15" s="20">
        <v>0.25525084885035798</v>
      </c>
      <c r="AT15" s="20">
        <v>0.122374977379187</v>
      </c>
      <c r="AU15" s="20"/>
      <c r="AV15" s="20">
        <v>0.293251920673258</v>
      </c>
      <c r="AW15" s="20">
        <v>0.223321556518599</v>
      </c>
      <c r="AX15" s="20">
        <v>0.27383340524956601</v>
      </c>
      <c r="AY15" s="20"/>
      <c r="AZ15" s="20">
        <v>0.327070702170978</v>
      </c>
      <c r="BA15" s="20">
        <v>0.15041959163058</v>
      </c>
      <c r="BB15" s="20"/>
      <c r="BC15" s="20">
        <v>0.22529208580432999</v>
      </c>
      <c r="BD15" s="20">
        <v>0.117231304885741</v>
      </c>
      <c r="BE15" s="20"/>
      <c r="BF15" s="20">
        <v>0.15713649065833901</v>
      </c>
      <c r="BG15" s="20">
        <v>0.48539286735194997</v>
      </c>
      <c r="BH15" s="20"/>
      <c r="BI15" s="20">
        <v>0.25464233928779501</v>
      </c>
      <c r="BJ15" s="20">
        <v>0.13593175460266399</v>
      </c>
      <c r="BK15" s="20"/>
      <c r="BL15" s="20">
        <v>0.106533452162963</v>
      </c>
      <c r="BM15" s="20">
        <v>0.13291518064032001</v>
      </c>
      <c r="BN15" s="20">
        <v>0.34375267107496599</v>
      </c>
      <c r="BO15" s="20">
        <v>0.63709489801643804</v>
      </c>
    </row>
    <row r="16" spans="2:67" x14ac:dyDescent="0.35">
      <c r="B16" s="18" t="s">
        <v>245</v>
      </c>
      <c r="C16" s="20">
        <v>0.51376752470480902</v>
      </c>
      <c r="D16" s="20">
        <v>0.57736139025833799</v>
      </c>
      <c r="E16" s="20">
        <v>0.426977737344158</v>
      </c>
      <c r="F16" s="20">
        <v>0.46502090496655002</v>
      </c>
      <c r="G16" s="20">
        <v>0.41725046120530601</v>
      </c>
      <c r="H16" s="20">
        <v>0.32154538740555799</v>
      </c>
      <c r="I16" s="20">
        <v>0.63407174086328399</v>
      </c>
      <c r="J16" s="20">
        <v>0.63958412946686305</v>
      </c>
      <c r="K16" s="20">
        <v>0.44081535587802401</v>
      </c>
      <c r="L16" s="20">
        <v>0.44510925131094498</v>
      </c>
      <c r="M16" s="20">
        <v>0.61040155486398096</v>
      </c>
      <c r="N16" s="20">
        <v>0.35653217772220103</v>
      </c>
      <c r="O16" s="20">
        <v>0.48406214637057698</v>
      </c>
      <c r="P16" s="20">
        <v>0.51971765329471298</v>
      </c>
      <c r="Q16" s="20">
        <v>0.39702930576898299</v>
      </c>
      <c r="R16" s="20">
        <v>0.28188488722786897</v>
      </c>
      <c r="S16" s="20">
        <v>0.72341278489451399</v>
      </c>
      <c r="T16" s="20"/>
      <c r="U16" s="20">
        <v>0.54556962002006704</v>
      </c>
      <c r="V16" s="20">
        <v>0.36246433966138403</v>
      </c>
      <c r="W16" s="20">
        <v>0.340110455479538</v>
      </c>
      <c r="X16" s="20">
        <v>0.23310565228737501</v>
      </c>
      <c r="Y16" s="20"/>
      <c r="Z16" s="20">
        <v>0.50418050917129298</v>
      </c>
      <c r="AA16" s="20">
        <v>0.55556180435428903</v>
      </c>
      <c r="AB16" s="20">
        <v>0.51466402050973803</v>
      </c>
      <c r="AC16" s="20">
        <v>0.65877966782554698</v>
      </c>
      <c r="AD16" s="20">
        <v>0.51971328047020404</v>
      </c>
      <c r="AE16" s="20">
        <v>0.29469231313189298</v>
      </c>
      <c r="AF16" s="20">
        <v>0.32626957984882499</v>
      </c>
      <c r="AG16" s="20">
        <v>0.54199345463502202</v>
      </c>
      <c r="AH16" s="20">
        <v>0.40375962160776002</v>
      </c>
      <c r="AI16" s="20">
        <v>0.35980483769459698</v>
      </c>
      <c r="AJ16" s="20"/>
      <c r="AK16" s="20">
        <v>0.554064732500955</v>
      </c>
      <c r="AL16" s="20">
        <v>0.49688116408544197</v>
      </c>
      <c r="AM16" s="20">
        <v>0.49987524904286401</v>
      </c>
      <c r="AN16" s="20">
        <v>0.53670112440669904</v>
      </c>
      <c r="AO16" s="20">
        <v>0.50393323407699497</v>
      </c>
      <c r="AP16" s="20">
        <v>0.452128178074022</v>
      </c>
      <c r="AQ16" s="20">
        <v>0.38573730420459201</v>
      </c>
      <c r="AR16" s="20"/>
      <c r="AS16" s="20">
        <v>0.41309679605976501</v>
      </c>
      <c r="AT16" s="20">
        <v>0.55126421203644105</v>
      </c>
      <c r="AU16" s="20"/>
      <c r="AV16" s="20">
        <v>0.343531814204311</v>
      </c>
      <c r="AW16" s="20">
        <v>0.39080348529299302</v>
      </c>
      <c r="AX16" s="20">
        <v>0.43108062670962899</v>
      </c>
      <c r="AY16" s="20"/>
      <c r="AZ16" s="20">
        <v>0.22759991290090001</v>
      </c>
      <c r="BA16" s="20">
        <v>0.52737042347951202</v>
      </c>
      <c r="BB16" s="20"/>
      <c r="BC16" s="20">
        <v>0.48568020792947603</v>
      </c>
      <c r="BD16" s="20">
        <v>0.53107801776469099</v>
      </c>
      <c r="BE16" s="20"/>
      <c r="BF16" s="20">
        <v>0.51488269936163</v>
      </c>
      <c r="BG16" s="20">
        <v>0.23310565228737501</v>
      </c>
      <c r="BH16" s="20"/>
      <c r="BI16" s="20">
        <v>0.36195729245191099</v>
      </c>
      <c r="BJ16" s="20">
        <v>0.54927768417508405</v>
      </c>
      <c r="BK16" s="20"/>
      <c r="BL16" s="20">
        <v>0.58139491806008003</v>
      </c>
      <c r="BM16" s="20">
        <v>0.52973401056127201</v>
      </c>
      <c r="BN16" s="20">
        <v>0.311424015847309</v>
      </c>
      <c r="BO16" s="20">
        <v>1.2384766937085401E-2</v>
      </c>
    </row>
    <row r="17" spans="2:67" x14ac:dyDescent="0.35">
      <c r="B17" s="18" t="s">
        <v>187</v>
      </c>
      <c r="C17" s="21">
        <v>-0.35533191051590102</v>
      </c>
      <c r="D17" s="21">
        <v>-0.47091927918536602</v>
      </c>
      <c r="E17" s="21">
        <v>-0.20077389284889999</v>
      </c>
      <c r="F17" s="21">
        <v>-0.25271944218117398</v>
      </c>
      <c r="G17" s="21">
        <v>-0.186648988910502</v>
      </c>
      <c r="H17" s="21">
        <v>3.2926040701340802E-2</v>
      </c>
      <c r="I17" s="21">
        <v>-0.447223447586995</v>
      </c>
      <c r="J17" s="21">
        <v>-0.526775865211633</v>
      </c>
      <c r="K17" s="21">
        <v>-0.43993134314057603</v>
      </c>
      <c r="L17" s="21">
        <v>-5.7814536725813E-2</v>
      </c>
      <c r="M17" s="21">
        <v>-0.50266114548087604</v>
      </c>
      <c r="N17" s="21">
        <v>-0.160705834803932</v>
      </c>
      <c r="O17" s="21">
        <v>-0.46663072321457799</v>
      </c>
      <c r="P17" s="21">
        <v>-0.51520865862369203</v>
      </c>
      <c r="Q17" s="21">
        <v>-0.19477083048681301</v>
      </c>
      <c r="R17" s="21">
        <v>-0.25544709873677801</v>
      </c>
      <c r="S17" s="21">
        <v>-0.72186821353664898</v>
      </c>
      <c r="T17" s="21"/>
      <c r="U17" s="21">
        <v>-0.413020257807728</v>
      </c>
      <c r="V17" s="21">
        <v>-9.5307044474296596E-2</v>
      </c>
      <c r="W17" s="21">
        <v>3.6288010360599303E-2</v>
      </c>
      <c r="X17" s="21">
        <v>0.25228721506457502</v>
      </c>
      <c r="Y17" s="21"/>
      <c r="Z17" s="21">
        <v>-0.34696411213893302</v>
      </c>
      <c r="AA17" s="21">
        <v>-0.45118013485358299</v>
      </c>
      <c r="AB17" s="21">
        <v>-0.35482854957007998</v>
      </c>
      <c r="AC17" s="21">
        <v>-0.58888634261406103</v>
      </c>
      <c r="AD17" s="21">
        <v>-0.267084220496208</v>
      </c>
      <c r="AE17" s="21">
        <v>-8.1247553468053998E-2</v>
      </c>
      <c r="AF17" s="21">
        <v>0.14402759445572799</v>
      </c>
      <c r="AG17" s="21">
        <v>-0.29845716017475898</v>
      </c>
      <c r="AH17" s="21">
        <v>-6.3157966160075199E-2</v>
      </c>
      <c r="AI17" s="21">
        <v>0.13569487862862001</v>
      </c>
      <c r="AJ17" s="21"/>
      <c r="AK17" s="21">
        <v>-0.44121678981923401</v>
      </c>
      <c r="AL17" s="21">
        <v>-0.34328319287601999</v>
      </c>
      <c r="AM17" s="21">
        <v>-0.32701440109733998</v>
      </c>
      <c r="AN17" s="21">
        <v>-0.37676413261008301</v>
      </c>
      <c r="AO17" s="21">
        <v>-0.25172711204253601</v>
      </c>
      <c r="AP17" s="21">
        <v>-0.26035219556442102</v>
      </c>
      <c r="AQ17" s="21">
        <v>-0.16904907412663001</v>
      </c>
      <c r="AR17" s="21"/>
      <c r="AS17" s="21">
        <v>-0.15784594720940601</v>
      </c>
      <c r="AT17" s="21">
        <v>-0.42888923465725398</v>
      </c>
      <c r="AU17" s="21"/>
      <c r="AV17" s="21">
        <v>-5.0279893531053402E-2</v>
      </c>
      <c r="AW17" s="21">
        <v>-0.167481928774394</v>
      </c>
      <c r="AX17" s="21">
        <v>-0.15724722146006401</v>
      </c>
      <c r="AY17" s="21"/>
      <c r="AZ17" s="21">
        <v>9.9470789270077895E-2</v>
      </c>
      <c r="BA17" s="21">
        <v>-0.37695083184893102</v>
      </c>
      <c r="BB17" s="21"/>
      <c r="BC17" s="21">
        <v>-0.260388122125146</v>
      </c>
      <c r="BD17" s="21">
        <v>-0.41384671287894997</v>
      </c>
      <c r="BE17" s="21"/>
      <c r="BF17" s="21">
        <v>-0.35774620870329099</v>
      </c>
      <c r="BG17" s="21">
        <v>0.25228721506457502</v>
      </c>
      <c r="BH17" s="21"/>
      <c r="BI17" s="21">
        <v>-0.107314953164116</v>
      </c>
      <c r="BJ17" s="21">
        <v>-0.41334592957242</v>
      </c>
      <c r="BK17" s="21"/>
      <c r="BL17" s="21">
        <v>-0.47486146589711697</v>
      </c>
      <c r="BM17" s="21">
        <v>-0.39681882992095202</v>
      </c>
      <c r="BN17" s="21">
        <v>3.2328655227656801E-2</v>
      </c>
      <c r="BO17" s="21">
        <v>0.62471013107935303</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43.5" x14ac:dyDescent="0.35">
      <c r="B9" s="18" t="s">
        <v>259</v>
      </c>
      <c r="C9" s="17">
        <v>0.18956910747204</v>
      </c>
      <c r="D9" s="17">
        <v>0.173206103624549</v>
      </c>
      <c r="E9" s="17">
        <v>0.19881859176500599</v>
      </c>
      <c r="F9" s="17">
        <v>2.2586922572018699E-2</v>
      </c>
      <c r="G9" s="17">
        <v>0.14410764446400401</v>
      </c>
      <c r="H9" s="17">
        <v>0.67357901843047197</v>
      </c>
      <c r="I9" s="17">
        <v>0.12915201958598199</v>
      </c>
      <c r="J9" s="17">
        <v>0.13902503181402201</v>
      </c>
      <c r="K9" s="17">
        <v>2.6520382123439699E-3</v>
      </c>
      <c r="L9" s="17">
        <v>0.29922387024609098</v>
      </c>
      <c r="M9" s="17">
        <v>0.17700724297631801</v>
      </c>
      <c r="N9" s="17">
        <v>0.32545313929762099</v>
      </c>
      <c r="O9" s="17">
        <v>0.51494214061170596</v>
      </c>
      <c r="P9" s="17">
        <v>0.12502274793009499</v>
      </c>
      <c r="Q9" s="17">
        <v>0.328499768351949</v>
      </c>
      <c r="R9" s="17">
        <v>0.28170674276135099</v>
      </c>
      <c r="S9" s="17">
        <v>4.5844871487651102E-2</v>
      </c>
      <c r="T9" s="17"/>
      <c r="U9" s="17">
        <v>0.16946336245712901</v>
      </c>
      <c r="V9" s="17">
        <v>0.27403060088347803</v>
      </c>
      <c r="W9" s="17">
        <v>0.34107549586397501</v>
      </c>
      <c r="X9" s="17">
        <v>0.540677755516213</v>
      </c>
      <c r="Y9" s="17"/>
      <c r="Z9" s="17">
        <v>0.14013938277151</v>
      </c>
      <c r="AA9" s="17">
        <v>0.190846146858896</v>
      </c>
      <c r="AB9" s="17">
        <v>0.16079303029036399</v>
      </c>
      <c r="AC9" s="17">
        <v>0.35531387432650302</v>
      </c>
      <c r="AD9" s="17">
        <v>0.33622651810577397</v>
      </c>
      <c r="AE9" s="17">
        <v>0.20626450922057901</v>
      </c>
      <c r="AF9" s="17">
        <v>0.13533670337606901</v>
      </c>
      <c r="AG9" s="17">
        <v>0.31425531756283998</v>
      </c>
      <c r="AH9" s="17">
        <v>0.36339695427950702</v>
      </c>
      <c r="AI9" s="17">
        <v>0.59881744323506503</v>
      </c>
      <c r="AJ9" s="17"/>
      <c r="AK9" s="17">
        <v>0.16903383700339999</v>
      </c>
      <c r="AL9" s="17">
        <v>0.120814869424752</v>
      </c>
      <c r="AM9" s="17">
        <v>0.36349944124310002</v>
      </c>
      <c r="AN9" s="17">
        <v>0.14852560369852999</v>
      </c>
      <c r="AO9" s="17">
        <v>9.8855002102713196E-2</v>
      </c>
      <c r="AP9" s="17">
        <v>0.26042915331753203</v>
      </c>
      <c r="AQ9" s="17">
        <v>0.43202329735046802</v>
      </c>
      <c r="AR9" s="17"/>
      <c r="AS9" s="17">
        <v>0.38558344181642901</v>
      </c>
      <c r="AT9" s="17">
        <v>0.11655991893875201</v>
      </c>
      <c r="AU9" s="17"/>
      <c r="AV9" s="17">
        <v>0.47994421203844301</v>
      </c>
      <c r="AW9" s="17">
        <v>0.46390099160821702</v>
      </c>
      <c r="AX9" s="17">
        <v>0.26863107607158998</v>
      </c>
      <c r="AY9" s="17"/>
      <c r="AZ9" s="17">
        <v>0.43760267678870701</v>
      </c>
      <c r="BA9" s="17">
        <v>0.17777889992592999</v>
      </c>
      <c r="BB9" s="17"/>
      <c r="BC9" s="17">
        <v>0.196456744927338</v>
      </c>
      <c r="BD9" s="17">
        <v>0.18532418791199101</v>
      </c>
      <c r="BE9" s="17"/>
      <c r="BF9" s="17">
        <v>0.18817402141094799</v>
      </c>
      <c r="BG9" s="17">
        <v>0.540677755516213</v>
      </c>
      <c r="BH9" s="17"/>
      <c r="BI9" s="17">
        <v>1</v>
      </c>
      <c r="BJ9" s="17">
        <v>0</v>
      </c>
      <c r="BK9" s="17"/>
      <c r="BL9" s="17">
        <v>5.0876549084539903E-2</v>
      </c>
      <c r="BM9" s="17">
        <v>0.24942099561339001</v>
      </c>
      <c r="BN9" s="17">
        <v>0.42537292357102802</v>
      </c>
      <c r="BO9" s="17">
        <v>0.70396286771233196</v>
      </c>
    </row>
    <row r="10" spans="2:67" ht="43.5" x14ac:dyDescent="0.35">
      <c r="B10" s="18" t="s">
        <v>260</v>
      </c>
      <c r="C10" s="17">
        <v>0.410419652074202</v>
      </c>
      <c r="D10" s="17">
        <v>0.30313798231014599</v>
      </c>
      <c r="E10" s="17">
        <v>0.53198426993279102</v>
      </c>
      <c r="F10" s="17">
        <v>0.374096142977487</v>
      </c>
      <c r="G10" s="17">
        <v>0.44226922165344301</v>
      </c>
      <c r="H10" s="17">
        <v>4.8755941639698503E-3</v>
      </c>
      <c r="I10" s="17">
        <v>0.18809058234631401</v>
      </c>
      <c r="J10" s="17">
        <v>0.44955535175053402</v>
      </c>
      <c r="K10" s="17">
        <v>0.13030918249881601</v>
      </c>
      <c r="L10" s="17">
        <v>0.39192870907076899</v>
      </c>
      <c r="M10" s="17">
        <v>0.38852478652660799</v>
      </c>
      <c r="N10" s="17">
        <v>0.47629956019700398</v>
      </c>
      <c r="O10" s="17">
        <v>0.48306643335285998</v>
      </c>
      <c r="P10" s="17">
        <v>0.48198655161093601</v>
      </c>
      <c r="Q10" s="17">
        <v>0.46985852406587802</v>
      </c>
      <c r="R10" s="17">
        <v>0.45919304379203002</v>
      </c>
      <c r="S10" s="17">
        <v>0.465965943805215</v>
      </c>
      <c r="T10" s="17"/>
      <c r="U10" s="17">
        <v>0.40252202435578399</v>
      </c>
      <c r="V10" s="17">
        <v>0.44936205745046098</v>
      </c>
      <c r="W10" s="17">
        <v>0.46657773626228599</v>
      </c>
      <c r="X10" s="17">
        <v>0.35917805457018398</v>
      </c>
      <c r="Y10" s="17"/>
      <c r="Z10" s="17">
        <v>0.38631750864546099</v>
      </c>
      <c r="AA10" s="17">
        <v>0.486563685989441</v>
      </c>
      <c r="AB10" s="17">
        <v>0.535848675525461</v>
      </c>
      <c r="AC10" s="17">
        <v>0.17029663415808499</v>
      </c>
      <c r="AD10" s="17">
        <v>0.35271541261549999</v>
      </c>
      <c r="AE10" s="17">
        <v>0.33848634068234201</v>
      </c>
      <c r="AF10" s="17">
        <v>0.531636209181099</v>
      </c>
      <c r="AG10" s="17">
        <v>0.38570713758797698</v>
      </c>
      <c r="AH10" s="17">
        <v>0.52733125582631002</v>
      </c>
      <c r="AI10" s="17">
        <v>0.28687045150567603</v>
      </c>
      <c r="AJ10" s="17"/>
      <c r="AK10" s="17">
        <v>0.336298594853852</v>
      </c>
      <c r="AL10" s="17">
        <v>0.47653166339775599</v>
      </c>
      <c r="AM10" s="17">
        <v>0.25805535325509699</v>
      </c>
      <c r="AN10" s="17">
        <v>0.43287784959089298</v>
      </c>
      <c r="AO10" s="17">
        <v>0.59737358235907601</v>
      </c>
      <c r="AP10" s="17">
        <v>0.44709477935698699</v>
      </c>
      <c r="AQ10" s="17">
        <v>0.41778490614498598</v>
      </c>
      <c r="AR10" s="17"/>
      <c r="AS10" s="17">
        <v>0.425781037538705</v>
      </c>
      <c r="AT10" s="17">
        <v>0.40469801803523398</v>
      </c>
      <c r="AU10" s="17"/>
      <c r="AV10" s="17">
        <v>0.38815634708360103</v>
      </c>
      <c r="AW10" s="17">
        <v>0.46217133694041801</v>
      </c>
      <c r="AX10" s="17">
        <v>0.44421095140445299</v>
      </c>
      <c r="AY10" s="17"/>
      <c r="AZ10" s="17">
        <v>0.52116858800343402</v>
      </c>
      <c r="BA10" s="17">
        <v>0.40515523184385199</v>
      </c>
      <c r="BB10" s="17"/>
      <c r="BC10" s="17">
        <v>0.39505655607232398</v>
      </c>
      <c r="BD10" s="17">
        <v>0.41988808114651399</v>
      </c>
      <c r="BE10" s="17"/>
      <c r="BF10" s="17">
        <v>0.41062325411825301</v>
      </c>
      <c r="BG10" s="17">
        <v>0.35917805457018398</v>
      </c>
      <c r="BH10" s="17"/>
      <c r="BI10" s="17">
        <v>0</v>
      </c>
      <c r="BJ10" s="17">
        <v>0.50642152940886598</v>
      </c>
      <c r="BK10" s="17"/>
      <c r="BL10" s="17">
        <v>0.36138956962490099</v>
      </c>
      <c r="BM10" s="17">
        <v>0.44915602456675202</v>
      </c>
      <c r="BN10" s="17">
        <v>0.47633812922397101</v>
      </c>
      <c r="BO10" s="17">
        <v>0.28965836259452599</v>
      </c>
    </row>
    <row r="11" spans="2:67" ht="43.5" x14ac:dyDescent="0.35">
      <c r="B11" s="18" t="s">
        <v>261</v>
      </c>
      <c r="C11" s="17">
        <v>0.35790030891302999</v>
      </c>
      <c r="D11" s="17">
        <v>0.50095100981992602</v>
      </c>
      <c r="E11" s="17">
        <v>0.244882990036773</v>
      </c>
      <c r="F11" s="17">
        <v>0.60331693445049395</v>
      </c>
      <c r="G11" s="17">
        <v>0.35238198992659697</v>
      </c>
      <c r="H11" s="17">
        <v>2.4377970819849299E-3</v>
      </c>
      <c r="I11" s="17">
        <v>0.68275739806770397</v>
      </c>
      <c r="J11" s="17">
        <v>0.33229522156146901</v>
      </c>
      <c r="K11" s="17">
        <v>0.86703877928883999</v>
      </c>
      <c r="L11" s="17">
        <v>0.30664479304797498</v>
      </c>
      <c r="M11" s="17">
        <v>0.38492051841374098</v>
      </c>
      <c r="N11" s="17">
        <v>0.18380795182969001</v>
      </c>
      <c r="O11" s="17">
        <v>1.99142603543368E-3</v>
      </c>
      <c r="P11" s="17">
        <v>0.296196154175346</v>
      </c>
      <c r="Q11" s="17">
        <v>0.10231204113216801</v>
      </c>
      <c r="R11" s="17">
        <v>0.17285223860875801</v>
      </c>
      <c r="S11" s="17">
        <v>0.33893841383921802</v>
      </c>
      <c r="T11" s="17"/>
      <c r="U11" s="17">
        <v>0.38371556875219198</v>
      </c>
      <c r="V11" s="17">
        <v>0.24237622072129</v>
      </c>
      <c r="W11" s="17">
        <v>0.17520974730609001</v>
      </c>
      <c r="X11" s="17">
        <v>9.68276601699362E-2</v>
      </c>
      <c r="Y11" s="17"/>
      <c r="Z11" s="17">
        <v>0.40783027668094002</v>
      </c>
      <c r="AA11" s="17">
        <v>0.306467127881139</v>
      </c>
      <c r="AB11" s="17">
        <v>0.30335829418417398</v>
      </c>
      <c r="AC11" s="17">
        <v>0.47438949151541199</v>
      </c>
      <c r="AD11" s="17">
        <v>0.29401171672368398</v>
      </c>
      <c r="AE11" s="17">
        <v>0.455249150097079</v>
      </c>
      <c r="AF11" s="17">
        <v>0.332699121466282</v>
      </c>
      <c r="AG11" s="17">
        <v>0.30003754484918299</v>
      </c>
      <c r="AH11" s="17">
        <v>0.109271789894183</v>
      </c>
      <c r="AI11" s="17">
        <v>0.114312105259259</v>
      </c>
      <c r="AJ11" s="17"/>
      <c r="AK11" s="17">
        <v>0.41330897731478</v>
      </c>
      <c r="AL11" s="17">
        <v>0.40265346717749101</v>
      </c>
      <c r="AM11" s="17">
        <v>0.336001304198082</v>
      </c>
      <c r="AN11" s="17">
        <v>0.40145774807415702</v>
      </c>
      <c r="AO11" s="17">
        <v>0.303683356747671</v>
      </c>
      <c r="AP11" s="17">
        <v>0.29247606732548098</v>
      </c>
      <c r="AQ11" s="17">
        <v>0.150191796504546</v>
      </c>
      <c r="AR11" s="17"/>
      <c r="AS11" s="17">
        <v>0.18483629908100799</v>
      </c>
      <c r="AT11" s="17">
        <v>0.42236122175603302</v>
      </c>
      <c r="AU11" s="17"/>
      <c r="AV11" s="17">
        <v>0.121532427027568</v>
      </c>
      <c r="AW11" s="17">
        <v>7.3927671451365695E-2</v>
      </c>
      <c r="AX11" s="17">
        <v>0.28543052820416998</v>
      </c>
      <c r="AY11" s="17"/>
      <c r="AZ11" s="17">
        <v>2.2540098751006401E-2</v>
      </c>
      <c r="BA11" s="17">
        <v>0.37384156433023302</v>
      </c>
      <c r="BB11" s="17"/>
      <c r="BC11" s="17">
        <v>0.332423457245555</v>
      </c>
      <c r="BD11" s="17">
        <v>0.37360194632841898</v>
      </c>
      <c r="BE11" s="17"/>
      <c r="BF11" s="17">
        <v>0.35893764825292601</v>
      </c>
      <c r="BG11" s="17">
        <v>9.68276601699362E-2</v>
      </c>
      <c r="BH11" s="17"/>
      <c r="BI11" s="17">
        <v>0</v>
      </c>
      <c r="BJ11" s="17">
        <v>0.44161730779615199</v>
      </c>
      <c r="BK11" s="17"/>
      <c r="BL11" s="17">
        <v>0.517080916774463</v>
      </c>
      <c r="BM11" s="17">
        <v>0.276389892188388</v>
      </c>
      <c r="BN11" s="17">
        <v>9.6121003565240407E-2</v>
      </c>
      <c r="BO11" s="17">
        <v>6.0274245773823797E-3</v>
      </c>
    </row>
    <row r="12" spans="2:67" x14ac:dyDescent="0.35">
      <c r="B12" s="18" t="s">
        <v>83</v>
      </c>
      <c r="C12" s="19">
        <v>4.2110931540727502E-2</v>
      </c>
      <c r="D12" s="19">
        <v>2.2704904245379801E-2</v>
      </c>
      <c r="E12" s="19">
        <v>2.4314148265430501E-2</v>
      </c>
      <c r="F12" s="19">
        <v>0</v>
      </c>
      <c r="G12" s="19">
        <v>6.1241143955956499E-2</v>
      </c>
      <c r="H12" s="19">
        <v>0.319107590323573</v>
      </c>
      <c r="I12" s="19">
        <v>0</v>
      </c>
      <c r="J12" s="19">
        <v>7.9124394873975407E-2</v>
      </c>
      <c r="K12" s="19">
        <v>0</v>
      </c>
      <c r="L12" s="19">
        <v>2.2026276351640199E-3</v>
      </c>
      <c r="M12" s="19">
        <v>4.9547452083332097E-2</v>
      </c>
      <c r="N12" s="19">
        <v>1.4439348675685301E-2</v>
      </c>
      <c r="O12" s="19">
        <v>0</v>
      </c>
      <c r="P12" s="19">
        <v>9.6794546283623897E-2</v>
      </c>
      <c r="Q12" s="19">
        <v>9.9329666450004794E-2</v>
      </c>
      <c r="R12" s="19">
        <v>8.6247974837861396E-2</v>
      </c>
      <c r="S12" s="19">
        <v>0.14925077086791599</v>
      </c>
      <c r="T12" s="19"/>
      <c r="U12" s="19">
        <v>4.4299044434894803E-2</v>
      </c>
      <c r="V12" s="19">
        <v>3.4231120944770897E-2</v>
      </c>
      <c r="W12" s="19">
        <v>1.7137020567649201E-2</v>
      </c>
      <c r="X12" s="19">
        <v>3.3165297436661199E-3</v>
      </c>
      <c r="Y12" s="19"/>
      <c r="Z12" s="19">
        <v>6.5712831902090402E-2</v>
      </c>
      <c r="AA12" s="19">
        <v>1.6123039270524098E-2</v>
      </c>
      <c r="AB12" s="19">
        <v>0</v>
      </c>
      <c r="AC12" s="19">
        <v>0</v>
      </c>
      <c r="AD12" s="19">
        <v>1.7046352555041999E-2</v>
      </c>
      <c r="AE12" s="19">
        <v>0</v>
      </c>
      <c r="AF12" s="19">
        <v>3.2796597654965201E-4</v>
      </c>
      <c r="AG12" s="19">
        <v>0</v>
      </c>
      <c r="AH12" s="19">
        <v>0</v>
      </c>
      <c r="AI12" s="19">
        <v>0</v>
      </c>
      <c r="AJ12" s="19"/>
      <c r="AK12" s="19">
        <v>8.1358590827967606E-2</v>
      </c>
      <c r="AL12" s="19">
        <v>0</v>
      </c>
      <c r="AM12" s="19">
        <v>4.24439013037217E-2</v>
      </c>
      <c r="AN12" s="19">
        <v>1.7138798636419799E-2</v>
      </c>
      <c r="AO12" s="19">
        <v>8.8058790539387807E-5</v>
      </c>
      <c r="AP12" s="19">
        <v>0</v>
      </c>
      <c r="AQ12" s="19">
        <v>0</v>
      </c>
      <c r="AR12" s="19"/>
      <c r="AS12" s="19">
        <v>3.7992215638579501E-3</v>
      </c>
      <c r="AT12" s="19">
        <v>5.6380841269979803E-2</v>
      </c>
      <c r="AU12" s="19"/>
      <c r="AV12" s="19">
        <v>1.03670138503878E-2</v>
      </c>
      <c r="AW12" s="19">
        <v>0</v>
      </c>
      <c r="AX12" s="19">
        <v>1.72744431978698E-3</v>
      </c>
      <c r="AY12" s="19"/>
      <c r="AZ12" s="19">
        <v>1.8688636456852901E-2</v>
      </c>
      <c r="BA12" s="19">
        <v>4.3224303899984801E-2</v>
      </c>
      <c r="BB12" s="19"/>
      <c r="BC12" s="19">
        <v>7.6063241754783295E-2</v>
      </c>
      <c r="BD12" s="19">
        <v>2.1185784613075999E-2</v>
      </c>
      <c r="BE12" s="19"/>
      <c r="BF12" s="19">
        <v>4.2265076217872198E-2</v>
      </c>
      <c r="BG12" s="19">
        <v>3.3165297436661199E-3</v>
      </c>
      <c r="BH12" s="19"/>
      <c r="BI12" s="19">
        <v>0</v>
      </c>
      <c r="BJ12" s="19">
        <v>5.1961162794981502E-2</v>
      </c>
      <c r="BK12" s="19"/>
      <c r="BL12" s="19">
        <v>7.0652964516096206E-2</v>
      </c>
      <c r="BM12" s="19">
        <v>2.5033087631469799E-2</v>
      </c>
      <c r="BN12" s="19">
        <v>2.1679436397605599E-3</v>
      </c>
      <c r="BO12" s="19">
        <v>3.5134511575955697E-4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BO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144</v>
      </c>
      <c r="C9" s="17">
        <v>0.69250088705409996</v>
      </c>
      <c r="D9" s="17">
        <v>0.71319579054086601</v>
      </c>
      <c r="E9" s="17">
        <v>0.72638316249991997</v>
      </c>
      <c r="F9" s="17">
        <v>0.74408572134128803</v>
      </c>
      <c r="G9" s="17">
        <v>0.60857316631638603</v>
      </c>
      <c r="H9" s="17">
        <v>0</v>
      </c>
      <c r="I9" s="17">
        <v>0.463961554784657</v>
      </c>
      <c r="J9" s="17">
        <v>0.736096397563894</v>
      </c>
      <c r="K9" s="17">
        <v>0.98275602932044803</v>
      </c>
      <c r="L9" s="17">
        <v>0.59742566239023798</v>
      </c>
      <c r="M9" s="17">
        <v>0.73962088300376205</v>
      </c>
      <c r="N9" s="17">
        <v>0.56342908437472705</v>
      </c>
      <c r="O9" s="17">
        <v>0.48107500731742597</v>
      </c>
      <c r="P9" s="17">
        <v>0.706692862033095</v>
      </c>
      <c r="Q9" s="17">
        <v>0.60194274806435499</v>
      </c>
      <c r="R9" s="17">
        <v>0.60248881259940801</v>
      </c>
      <c r="S9" s="17">
        <v>0.90800134275312505</v>
      </c>
      <c r="T9" s="17"/>
      <c r="U9" s="17">
        <v>0.77847155381544397</v>
      </c>
      <c r="V9" s="17">
        <v>0.30274262954791498</v>
      </c>
      <c r="W9" s="17">
        <v>8.1564122706443795E-2</v>
      </c>
      <c r="X9" s="17">
        <v>1.8381793650547699E-2</v>
      </c>
      <c r="Y9" s="17"/>
      <c r="Z9" s="17">
        <v>0.81191635973857501</v>
      </c>
      <c r="AA9" s="17">
        <v>0.80865363954352099</v>
      </c>
      <c r="AB9" s="17">
        <v>0.80727092765424802</v>
      </c>
      <c r="AC9" s="17">
        <v>0.60456452532792704</v>
      </c>
      <c r="AD9" s="17">
        <v>0.64770217404216002</v>
      </c>
      <c r="AE9" s="17">
        <v>0.37176090040961002</v>
      </c>
      <c r="AF9" s="17">
        <v>0.16306185055806499</v>
      </c>
      <c r="AG9" s="17">
        <v>9.5453862644093806E-2</v>
      </c>
      <c r="AH9" s="17">
        <v>4.6707200041863198E-2</v>
      </c>
      <c r="AI9" s="17">
        <v>0</v>
      </c>
      <c r="AJ9" s="17"/>
      <c r="AK9" s="17">
        <v>0.71143247198153803</v>
      </c>
      <c r="AL9" s="17">
        <v>0.71707514975890696</v>
      </c>
      <c r="AM9" s="17">
        <v>0.60581207171886298</v>
      </c>
      <c r="AN9" s="17">
        <v>0.77986165786026096</v>
      </c>
      <c r="AO9" s="17">
        <v>0.62680276982527705</v>
      </c>
      <c r="AP9" s="17">
        <v>0.69766563986850005</v>
      </c>
      <c r="AQ9" s="17">
        <v>0.60585651981704103</v>
      </c>
      <c r="AR9" s="17"/>
      <c r="AS9" s="17">
        <v>0.55147626986902498</v>
      </c>
      <c r="AT9" s="17">
        <v>0.74502813154536396</v>
      </c>
      <c r="AU9" s="17"/>
      <c r="AV9" s="17">
        <v>0.41215103100255501</v>
      </c>
      <c r="AW9" s="17">
        <v>0.60689823379418795</v>
      </c>
      <c r="AX9" s="17">
        <v>0.58405475650508398</v>
      </c>
      <c r="AY9" s="17"/>
      <c r="AZ9" s="17">
        <v>0.39057862024275902</v>
      </c>
      <c r="BA9" s="17">
        <v>0.70685267902445603</v>
      </c>
      <c r="BB9" s="17"/>
      <c r="BC9" s="17">
        <v>0.64564398697783798</v>
      </c>
      <c r="BD9" s="17">
        <v>0.72137926123507601</v>
      </c>
      <c r="BE9" s="17"/>
      <c r="BF9" s="17">
        <v>0.69517941450126497</v>
      </c>
      <c r="BG9" s="17">
        <v>1.8381793650547699E-2</v>
      </c>
      <c r="BH9" s="17"/>
      <c r="BI9" s="17">
        <v>0.42195789158014002</v>
      </c>
      <c r="BJ9" s="17">
        <v>0.75578400552560099</v>
      </c>
      <c r="BK9" s="17"/>
      <c r="BL9" s="17">
        <v>0.79287160813689805</v>
      </c>
      <c r="BM9" s="17">
        <v>0.66137172114425402</v>
      </c>
      <c r="BN9" s="17">
        <v>0.53576750610802504</v>
      </c>
      <c r="BO9" s="17">
        <v>0.12182155735104699</v>
      </c>
    </row>
    <row r="10" spans="2:67" x14ac:dyDescent="0.35">
      <c r="B10" s="18" t="s">
        <v>145</v>
      </c>
      <c r="C10" s="17">
        <v>8.6048531404688197E-2</v>
      </c>
      <c r="D10" s="17">
        <v>4.0667067642656603E-2</v>
      </c>
      <c r="E10" s="17">
        <v>7.9408780915749502E-2</v>
      </c>
      <c r="F10" s="17">
        <v>9.4772682139848893E-2</v>
      </c>
      <c r="G10" s="17">
        <v>0.14363979761059001</v>
      </c>
      <c r="H10" s="17">
        <v>0.32154538740555799</v>
      </c>
      <c r="I10" s="17">
        <v>9.0318423963081998E-2</v>
      </c>
      <c r="J10" s="17">
        <v>6.0999560990763597E-2</v>
      </c>
      <c r="K10" s="17">
        <v>8.8401273744799004E-4</v>
      </c>
      <c r="L10" s="17">
        <v>8.6261860639183702E-2</v>
      </c>
      <c r="M10" s="17">
        <v>6.8728591500677103E-2</v>
      </c>
      <c r="N10" s="17">
        <v>0.13546873800370601</v>
      </c>
      <c r="O10" s="17">
        <v>0</v>
      </c>
      <c r="P10" s="17">
        <v>9.9700803945860797E-2</v>
      </c>
      <c r="Q10" s="17">
        <v>0.25248258613955898</v>
      </c>
      <c r="R10" s="17">
        <v>0.25820949111403202</v>
      </c>
      <c r="S10" s="17">
        <v>4.0436872103386798E-2</v>
      </c>
      <c r="T10" s="17"/>
      <c r="U10" s="17">
        <v>6.4408270571050794E-2</v>
      </c>
      <c r="V10" s="17">
        <v>0.20981648978126799</v>
      </c>
      <c r="W10" s="17">
        <v>0.11512235994346701</v>
      </c>
      <c r="X10" s="17">
        <v>1.7624178578205699E-2</v>
      </c>
      <c r="Y10" s="17"/>
      <c r="Z10" s="17">
        <v>3.6940765483285898E-2</v>
      </c>
      <c r="AA10" s="17">
        <v>0.13081914352906701</v>
      </c>
      <c r="AB10" s="17">
        <v>8.0174111161272502E-2</v>
      </c>
      <c r="AC10" s="17">
        <v>0.158261225136586</v>
      </c>
      <c r="AD10" s="17">
        <v>0.110667686388172</v>
      </c>
      <c r="AE10" s="17">
        <v>0.22535103366096099</v>
      </c>
      <c r="AF10" s="17">
        <v>0.19755639063934799</v>
      </c>
      <c r="AG10" s="17">
        <v>0.209519532465932</v>
      </c>
      <c r="AH10" s="17">
        <v>4.8324246841581001E-2</v>
      </c>
      <c r="AI10" s="17">
        <v>7.8801662714667001E-2</v>
      </c>
      <c r="AJ10" s="17"/>
      <c r="AK10" s="17">
        <v>0.107475661262984</v>
      </c>
      <c r="AL10" s="17">
        <v>8.3190838182202201E-2</v>
      </c>
      <c r="AM10" s="17">
        <v>0.224059777193405</v>
      </c>
      <c r="AN10" s="17">
        <v>6.6276226301121302E-2</v>
      </c>
      <c r="AO10" s="17">
        <v>3.6669250615068399E-2</v>
      </c>
      <c r="AP10" s="17">
        <v>0.111687851997536</v>
      </c>
      <c r="AQ10" s="17">
        <v>8.0656676680818301E-2</v>
      </c>
      <c r="AR10" s="17"/>
      <c r="AS10" s="17">
        <v>0.152244127908505</v>
      </c>
      <c r="AT10" s="17">
        <v>6.1392748951913899E-2</v>
      </c>
      <c r="AU10" s="17"/>
      <c r="AV10" s="17">
        <v>0.271490184739615</v>
      </c>
      <c r="AW10" s="17">
        <v>3.1912690756925197E-2</v>
      </c>
      <c r="AX10" s="17">
        <v>0.158424695034554</v>
      </c>
      <c r="AY10" s="17"/>
      <c r="AZ10" s="17">
        <v>0.170339184940732</v>
      </c>
      <c r="BA10" s="17">
        <v>8.20417983559113E-2</v>
      </c>
      <c r="BB10" s="17"/>
      <c r="BC10" s="17">
        <v>7.9843509057232601E-2</v>
      </c>
      <c r="BD10" s="17">
        <v>8.9872748475375699E-2</v>
      </c>
      <c r="BE10" s="17"/>
      <c r="BF10" s="17">
        <v>8.6320406966282001E-2</v>
      </c>
      <c r="BG10" s="17">
        <v>1.7624178578205699E-2</v>
      </c>
      <c r="BH10" s="17"/>
      <c r="BI10" s="17">
        <v>0.207934651833313</v>
      </c>
      <c r="BJ10" s="17">
        <v>5.7537965882179E-2</v>
      </c>
      <c r="BK10" s="17"/>
      <c r="BL10" s="17">
        <v>3.7509323785690898E-2</v>
      </c>
      <c r="BM10" s="17">
        <v>0.107683209185328</v>
      </c>
      <c r="BN10" s="17">
        <v>0.13958734244690399</v>
      </c>
      <c r="BO10" s="17">
        <v>0.45099420624227299</v>
      </c>
    </row>
    <row r="11" spans="2:67" x14ac:dyDescent="0.35">
      <c r="B11" s="18" t="s">
        <v>146</v>
      </c>
      <c r="C11" s="17">
        <v>4.2158889404339803E-2</v>
      </c>
      <c r="D11" s="17">
        <v>8.0945814651153195E-3</v>
      </c>
      <c r="E11" s="17">
        <v>6.1052740180981502E-2</v>
      </c>
      <c r="F11" s="17">
        <v>5.98172975763488E-2</v>
      </c>
      <c r="G11" s="17">
        <v>3.44818227274378E-2</v>
      </c>
      <c r="H11" s="17">
        <v>3.7801634865310602E-2</v>
      </c>
      <c r="I11" s="17">
        <v>1.8021232971774801E-2</v>
      </c>
      <c r="J11" s="17">
        <v>2.5082814734694901E-2</v>
      </c>
      <c r="K11" s="17">
        <v>8.8401273744799004E-4</v>
      </c>
      <c r="L11" s="17">
        <v>0.104552100780495</v>
      </c>
      <c r="M11" s="17">
        <v>2.43020162483246E-2</v>
      </c>
      <c r="N11" s="17">
        <v>5.64953878495228E-2</v>
      </c>
      <c r="O11" s="17">
        <v>0.48107500731742597</v>
      </c>
      <c r="P11" s="17">
        <v>3.2037295709964303E-2</v>
      </c>
      <c r="Q11" s="17">
        <v>0</v>
      </c>
      <c r="R11" s="17">
        <v>2.7623923772539601E-3</v>
      </c>
      <c r="S11" s="17">
        <v>4.4812565695452203E-3</v>
      </c>
      <c r="T11" s="17"/>
      <c r="U11" s="17">
        <v>2.5429726935244201E-2</v>
      </c>
      <c r="V11" s="17">
        <v>0.11715483041854199</v>
      </c>
      <c r="W11" s="17">
        <v>0.190160500340216</v>
      </c>
      <c r="X11" s="17">
        <v>4.3726971376909098E-2</v>
      </c>
      <c r="Y11" s="17"/>
      <c r="Z11" s="17">
        <v>2.9871113382353098E-2</v>
      </c>
      <c r="AA11" s="17">
        <v>2.6680857261793901E-2</v>
      </c>
      <c r="AB11" s="17">
        <v>1.2817568059621901E-2</v>
      </c>
      <c r="AC11" s="17">
        <v>3.8879441512834297E-2</v>
      </c>
      <c r="AD11" s="17">
        <v>7.3549944402163003E-2</v>
      </c>
      <c r="AE11" s="17">
        <v>0.124260688611878</v>
      </c>
      <c r="AF11" s="17">
        <v>0.34511779974816298</v>
      </c>
      <c r="AG11" s="17">
        <v>0.16417064826594299</v>
      </c>
      <c r="AH11" s="17">
        <v>0.38272339796584198</v>
      </c>
      <c r="AI11" s="17">
        <v>1.5301417139901701E-2</v>
      </c>
      <c r="AJ11" s="17"/>
      <c r="AK11" s="17">
        <v>3.9489223791027997E-2</v>
      </c>
      <c r="AL11" s="17">
        <v>4.4455531422231201E-2</v>
      </c>
      <c r="AM11" s="17">
        <v>7.1125365398123199E-3</v>
      </c>
      <c r="AN11" s="17">
        <v>2.31040852790389E-2</v>
      </c>
      <c r="AO11" s="17">
        <v>0.108592185286274</v>
      </c>
      <c r="AP11" s="17">
        <v>2.4149816998781999E-2</v>
      </c>
      <c r="AQ11" s="17">
        <v>0.11239598223366901</v>
      </c>
      <c r="AR11" s="17"/>
      <c r="AS11" s="17">
        <v>9.81278883664118E-2</v>
      </c>
      <c r="AT11" s="17">
        <v>2.13121936210512E-2</v>
      </c>
      <c r="AU11" s="17"/>
      <c r="AV11" s="17">
        <v>0.119304913904745</v>
      </c>
      <c r="AW11" s="17">
        <v>0.18187925163249499</v>
      </c>
      <c r="AX11" s="17">
        <v>3.4192636096707703E-2</v>
      </c>
      <c r="AY11" s="17"/>
      <c r="AZ11" s="17">
        <v>0.22498471320159899</v>
      </c>
      <c r="BA11" s="17">
        <v>3.3468314119322003E-2</v>
      </c>
      <c r="BB11" s="17"/>
      <c r="BC11" s="17">
        <v>4.09215702407629E-2</v>
      </c>
      <c r="BD11" s="17">
        <v>4.2921461527739103E-2</v>
      </c>
      <c r="BE11" s="17"/>
      <c r="BF11" s="17">
        <v>4.2152658827808102E-2</v>
      </c>
      <c r="BG11" s="17">
        <v>4.3726971376909098E-2</v>
      </c>
      <c r="BH11" s="17"/>
      <c r="BI11" s="17">
        <v>0.128827214718852</v>
      </c>
      <c r="BJ11" s="17">
        <v>2.18861712399076E-2</v>
      </c>
      <c r="BK11" s="17"/>
      <c r="BL11" s="17">
        <v>1.4259181440534701E-5</v>
      </c>
      <c r="BM11" s="17">
        <v>5.9475080560596798E-2</v>
      </c>
      <c r="BN11" s="17">
        <v>0.11176645060963</v>
      </c>
      <c r="BO11" s="17">
        <v>0.22381771488107099</v>
      </c>
    </row>
    <row r="12" spans="2:67" x14ac:dyDescent="0.35">
      <c r="B12" s="18" t="s">
        <v>147</v>
      </c>
      <c r="C12" s="17">
        <v>1.7097353108541699E-2</v>
      </c>
      <c r="D12" s="17">
        <v>1.4158009252675499E-2</v>
      </c>
      <c r="E12" s="17">
        <v>1.78571255358459E-2</v>
      </c>
      <c r="F12" s="17">
        <v>3.19488565449461E-2</v>
      </c>
      <c r="G12" s="17">
        <v>0</v>
      </c>
      <c r="H12" s="17">
        <v>0.319107590323573</v>
      </c>
      <c r="I12" s="17">
        <v>1.24228907002501E-3</v>
      </c>
      <c r="J12" s="17">
        <v>1.58795265833622E-2</v>
      </c>
      <c r="K12" s="17">
        <v>0</v>
      </c>
      <c r="L12" s="17">
        <v>2.23818378174135E-2</v>
      </c>
      <c r="M12" s="17">
        <v>1.6530148061275E-2</v>
      </c>
      <c r="N12" s="17">
        <v>3.20036752335498E-3</v>
      </c>
      <c r="O12" s="17">
        <v>1.54399971205648E-2</v>
      </c>
      <c r="P12" s="17">
        <v>1.0017106304901599E-3</v>
      </c>
      <c r="Q12" s="17">
        <v>3.1879639154955902E-3</v>
      </c>
      <c r="R12" s="17">
        <v>2.33191071808019E-2</v>
      </c>
      <c r="S12" s="17">
        <v>3.0891427157303801E-4</v>
      </c>
      <c r="T12" s="17"/>
      <c r="U12" s="17">
        <v>0</v>
      </c>
      <c r="V12" s="17">
        <v>9.9501614638128399E-2</v>
      </c>
      <c r="W12" s="17">
        <v>0.118570457966267</v>
      </c>
      <c r="X12" s="17">
        <v>8.51676452057024E-2</v>
      </c>
      <c r="Y12" s="17"/>
      <c r="Z12" s="17">
        <v>0</v>
      </c>
      <c r="AA12" s="17">
        <v>3.3370929361599302E-5</v>
      </c>
      <c r="AB12" s="17">
        <v>3.4214254657569498E-2</v>
      </c>
      <c r="AC12" s="17">
        <v>7.7865068031518603E-2</v>
      </c>
      <c r="AD12" s="17">
        <v>4.5102674229207398E-2</v>
      </c>
      <c r="AE12" s="17">
        <v>3.7995888840175698E-2</v>
      </c>
      <c r="AF12" s="17">
        <v>7.2816633210334894E-2</v>
      </c>
      <c r="AG12" s="17">
        <v>0.23085131554921801</v>
      </c>
      <c r="AH12" s="17">
        <v>3.9255285963566498E-2</v>
      </c>
      <c r="AI12" s="17">
        <v>8.0977907183419101E-2</v>
      </c>
      <c r="AJ12" s="17"/>
      <c r="AK12" s="17">
        <v>1.2828407077579301E-2</v>
      </c>
      <c r="AL12" s="17">
        <v>7.3598330034054804E-3</v>
      </c>
      <c r="AM12" s="17">
        <v>4.2689667392689201E-2</v>
      </c>
      <c r="AN12" s="17">
        <v>1.3345406663220399E-2</v>
      </c>
      <c r="AO12" s="17">
        <v>4.00028380389824E-2</v>
      </c>
      <c r="AP12" s="17">
        <v>5.8040192089111702E-3</v>
      </c>
      <c r="AQ12" s="17">
        <v>3.4379941837648101E-2</v>
      </c>
      <c r="AR12" s="17"/>
      <c r="AS12" s="17">
        <v>4.6054439263007098E-2</v>
      </c>
      <c r="AT12" s="17">
        <v>6.3117472012126198E-3</v>
      </c>
      <c r="AU12" s="17"/>
      <c r="AV12" s="17">
        <v>8.9937414514979594E-2</v>
      </c>
      <c r="AW12" s="17">
        <v>2.20249589765317E-2</v>
      </c>
      <c r="AX12" s="17">
        <v>3.2434095294059301E-2</v>
      </c>
      <c r="AY12" s="17"/>
      <c r="AZ12" s="17">
        <v>2.9687315459065399E-2</v>
      </c>
      <c r="BA12" s="17">
        <v>1.6498892708526801E-2</v>
      </c>
      <c r="BB12" s="17"/>
      <c r="BC12" s="17">
        <v>1.3533041324133599E-2</v>
      </c>
      <c r="BD12" s="17">
        <v>1.92940739594788E-2</v>
      </c>
      <c r="BE12" s="17"/>
      <c r="BF12" s="17">
        <v>1.6826884362732698E-2</v>
      </c>
      <c r="BG12" s="17">
        <v>8.51676452057024E-2</v>
      </c>
      <c r="BH12" s="17"/>
      <c r="BI12" s="17">
        <v>5.5876900237084498E-2</v>
      </c>
      <c r="BJ12" s="17">
        <v>8.0263709864304804E-3</v>
      </c>
      <c r="BK12" s="17"/>
      <c r="BL12" s="17">
        <v>3.2838253219689501E-4</v>
      </c>
      <c r="BM12" s="17">
        <v>3.0226384116482801E-2</v>
      </c>
      <c r="BN12" s="17">
        <v>3.1793864116235103E-2</v>
      </c>
      <c r="BO12" s="17">
        <v>1.2641040032363099E-2</v>
      </c>
    </row>
    <row r="13" spans="2:67" x14ac:dyDescent="0.35">
      <c r="B13" s="18" t="s">
        <v>148</v>
      </c>
      <c r="C13" s="17">
        <v>8.4714601204352799E-3</v>
      </c>
      <c r="D13" s="17">
        <v>4.9978945417529603E-3</v>
      </c>
      <c r="E13" s="17">
        <v>1.5667027568235702E-2</v>
      </c>
      <c r="F13" s="17">
        <v>3.7277212747523799E-3</v>
      </c>
      <c r="G13" s="17">
        <v>3.8612507494595301E-3</v>
      </c>
      <c r="H13" s="17">
        <v>0</v>
      </c>
      <c r="I13" s="17">
        <v>2.0505811111824802E-2</v>
      </c>
      <c r="J13" s="17">
        <v>1.33400464390227E-2</v>
      </c>
      <c r="K13" s="17">
        <v>0</v>
      </c>
      <c r="L13" s="17">
        <v>1.0628629953064099E-3</v>
      </c>
      <c r="M13" s="17">
        <v>7.9461127774162494E-3</v>
      </c>
      <c r="N13" s="17">
        <v>1.71049201862511E-3</v>
      </c>
      <c r="O13" s="17">
        <v>1.99142603543368E-3</v>
      </c>
      <c r="P13" s="17">
        <v>3.707626166629E-3</v>
      </c>
      <c r="Q13" s="17">
        <v>6.3759278309911899E-3</v>
      </c>
      <c r="R13" s="17">
        <v>2.5903355091538498E-2</v>
      </c>
      <c r="S13" s="17">
        <v>0</v>
      </c>
      <c r="T13" s="17"/>
      <c r="U13" s="17">
        <v>0</v>
      </c>
      <c r="V13" s="17">
        <v>3.4560061384059003E-2</v>
      </c>
      <c r="W13" s="17">
        <v>0.13989020007682901</v>
      </c>
      <c r="X13" s="17">
        <v>0.12678185475231199</v>
      </c>
      <c r="Y13" s="17"/>
      <c r="Z13" s="17">
        <v>1.5772190623899699E-5</v>
      </c>
      <c r="AA13" s="17">
        <v>4.5071146840443499E-4</v>
      </c>
      <c r="AB13" s="17">
        <v>1.0222534405486901E-3</v>
      </c>
      <c r="AC13" s="17">
        <v>1.62874628040954E-2</v>
      </c>
      <c r="AD13" s="17">
        <v>2.4282437016708899E-3</v>
      </c>
      <c r="AE13" s="17">
        <v>7.0099759061801395E-2</v>
      </c>
      <c r="AF13" s="17">
        <v>5.97359817791175E-2</v>
      </c>
      <c r="AG13" s="17">
        <v>0.193643697344862</v>
      </c>
      <c r="AH13" s="17">
        <v>0.12246824472750401</v>
      </c>
      <c r="AI13" s="17">
        <v>9.7417835900711E-2</v>
      </c>
      <c r="AJ13" s="17"/>
      <c r="AK13" s="17">
        <v>4.8806996861487199E-3</v>
      </c>
      <c r="AL13" s="17">
        <v>3.4530790155774599E-3</v>
      </c>
      <c r="AM13" s="17">
        <v>1.12297972070172E-2</v>
      </c>
      <c r="AN13" s="17">
        <v>5.9781031237202903E-3</v>
      </c>
      <c r="AO13" s="17">
        <v>3.5732985607364397E-2</v>
      </c>
      <c r="AP13" s="17">
        <v>1.8776427129393401E-2</v>
      </c>
      <c r="AQ13" s="17">
        <v>2.3118426694194501E-3</v>
      </c>
      <c r="AR13" s="17"/>
      <c r="AS13" s="17">
        <v>2.2585867585339699E-2</v>
      </c>
      <c r="AT13" s="17">
        <v>3.2142862556385301E-3</v>
      </c>
      <c r="AU13" s="17"/>
      <c r="AV13" s="17">
        <v>1.28112265381369E-2</v>
      </c>
      <c r="AW13" s="17">
        <v>4.5220986071728198E-2</v>
      </c>
      <c r="AX13" s="17">
        <v>1.68721060853558E-2</v>
      </c>
      <c r="AY13" s="17"/>
      <c r="AZ13" s="17">
        <v>3.8042414195418199E-2</v>
      </c>
      <c r="BA13" s="17">
        <v>7.0658129459779803E-3</v>
      </c>
      <c r="BB13" s="17"/>
      <c r="BC13" s="17">
        <v>3.5479989641284799E-3</v>
      </c>
      <c r="BD13" s="17">
        <v>1.1505838265509299E-2</v>
      </c>
      <c r="BE13" s="17"/>
      <c r="BF13" s="17">
        <v>8.0013686448973907E-3</v>
      </c>
      <c r="BG13" s="17">
        <v>0.12678185475231199</v>
      </c>
      <c r="BH13" s="17"/>
      <c r="BI13" s="17">
        <v>2.0911841636429899E-2</v>
      </c>
      <c r="BJ13" s="17">
        <v>5.5615117925247601E-3</v>
      </c>
      <c r="BK13" s="17"/>
      <c r="BL13" s="17">
        <v>0</v>
      </c>
      <c r="BM13" s="17">
        <v>9.1322859664087798E-3</v>
      </c>
      <c r="BN13" s="17">
        <v>3.1241992700731101E-2</v>
      </c>
      <c r="BO13" s="17">
        <v>4.21841652416041E-2</v>
      </c>
    </row>
    <row r="14" spans="2:67" x14ac:dyDescent="0.35">
      <c r="B14" s="18" t="s">
        <v>149</v>
      </c>
      <c r="C14" s="17">
        <v>1.06344809561467E-2</v>
      </c>
      <c r="D14" s="17">
        <v>2.1680256567974099E-3</v>
      </c>
      <c r="E14" s="17">
        <v>1.06905757623446E-2</v>
      </c>
      <c r="F14" s="17">
        <v>1.20198876033054E-3</v>
      </c>
      <c r="G14" s="17">
        <v>3.8612507494595301E-3</v>
      </c>
      <c r="H14" s="17">
        <v>0</v>
      </c>
      <c r="I14" s="17">
        <v>3.1057226750625302E-3</v>
      </c>
      <c r="J14" s="17">
        <v>3.03078725111054E-3</v>
      </c>
      <c r="K14" s="17">
        <v>0</v>
      </c>
      <c r="L14" s="17">
        <v>2.8099779181962499E-3</v>
      </c>
      <c r="M14" s="17">
        <v>1.9335343321210501E-2</v>
      </c>
      <c r="N14" s="17">
        <v>5.3405328583115502E-2</v>
      </c>
      <c r="O14" s="17">
        <v>9.9571301771683805E-4</v>
      </c>
      <c r="P14" s="17">
        <v>2.64251225115886E-2</v>
      </c>
      <c r="Q14" s="17">
        <v>6.1676769999703099E-4</v>
      </c>
      <c r="R14" s="17">
        <v>0</v>
      </c>
      <c r="S14" s="17">
        <v>3.0891427157303801E-4</v>
      </c>
      <c r="T14" s="17"/>
      <c r="U14" s="17">
        <v>6.9572549582915802E-3</v>
      </c>
      <c r="V14" s="17">
        <v>1.7012932313686401E-2</v>
      </c>
      <c r="W14" s="17">
        <v>8.6850682879614297E-2</v>
      </c>
      <c r="X14" s="17">
        <v>0.13465213484192301</v>
      </c>
      <c r="Y14" s="17"/>
      <c r="Z14" s="17">
        <v>2.63746763471531E-5</v>
      </c>
      <c r="AA14" s="17">
        <v>0</v>
      </c>
      <c r="AB14" s="17">
        <v>5.65867399740572E-2</v>
      </c>
      <c r="AC14" s="17">
        <v>1.72554923726163E-2</v>
      </c>
      <c r="AD14" s="17">
        <v>1.29866595504733E-2</v>
      </c>
      <c r="AE14" s="17">
        <v>3.7473261622105502E-3</v>
      </c>
      <c r="AF14" s="17">
        <v>1.16095390209171E-2</v>
      </c>
      <c r="AG14" s="17">
        <v>1.78667734548794E-2</v>
      </c>
      <c r="AH14" s="17">
        <v>0.242265938017027</v>
      </c>
      <c r="AI14" s="17">
        <v>0.11183297975954801</v>
      </c>
      <c r="AJ14" s="17"/>
      <c r="AK14" s="17">
        <v>1.8485616602884701E-4</v>
      </c>
      <c r="AL14" s="17">
        <v>1.21278672631182E-2</v>
      </c>
      <c r="AM14" s="17">
        <v>5.3358955425946597E-2</v>
      </c>
      <c r="AN14" s="17">
        <v>9.2839364438851999E-4</v>
      </c>
      <c r="AO14" s="17">
        <v>7.1539944445876101E-3</v>
      </c>
      <c r="AP14" s="17">
        <v>6.6744437232455003E-3</v>
      </c>
      <c r="AQ14" s="17">
        <v>5.3175610831753602E-2</v>
      </c>
      <c r="AR14" s="17"/>
      <c r="AS14" s="17">
        <v>3.3598004344333798E-2</v>
      </c>
      <c r="AT14" s="17">
        <v>2.0812890988048502E-3</v>
      </c>
      <c r="AU14" s="17"/>
      <c r="AV14" s="17">
        <v>4.8009691197147498E-3</v>
      </c>
      <c r="AW14" s="17">
        <v>6.4504660118923404E-2</v>
      </c>
      <c r="AX14" s="17">
        <v>3.8007516398679199E-2</v>
      </c>
      <c r="AY14" s="17"/>
      <c r="AZ14" s="17">
        <v>4.4570872626273197E-2</v>
      </c>
      <c r="BA14" s="17">
        <v>9.0213239054330301E-3</v>
      </c>
      <c r="BB14" s="17"/>
      <c r="BC14" s="17">
        <v>1.7134144456074401E-2</v>
      </c>
      <c r="BD14" s="17">
        <v>6.6286736087581904E-3</v>
      </c>
      <c r="BE14" s="17"/>
      <c r="BF14" s="17">
        <v>1.0141712403651301E-2</v>
      </c>
      <c r="BG14" s="17">
        <v>0.13465213484192301</v>
      </c>
      <c r="BH14" s="17"/>
      <c r="BI14" s="17">
        <v>2.5343479664514602E-2</v>
      </c>
      <c r="BJ14" s="17">
        <v>7.1938769729310899E-3</v>
      </c>
      <c r="BK14" s="17"/>
      <c r="BL14" s="17">
        <v>2.76889252926124E-4</v>
      </c>
      <c r="BM14" s="17">
        <v>6.7578839557571697E-3</v>
      </c>
      <c r="BN14" s="17">
        <v>5.73957184731946E-2</v>
      </c>
      <c r="BO14" s="17">
        <v>1.86105151102431E-2</v>
      </c>
    </row>
    <row r="15" spans="2:67" x14ac:dyDescent="0.35">
      <c r="B15" s="18" t="s">
        <v>150</v>
      </c>
      <c r="C15" s="17">
        <v>1.9226844350869201E-3</v>
      </c>
      <c r="D15" s="17">
        <v>4.56239930807546E-5</v>
      </c>
      <c r="E15" s="17">
        <v>6.5421997914341201E-4</v>
      </c>
      <c r="F15" s="17">
        <v>2.4648550175414602E-3</v>
      </c>
      <c r="G15" s="17">
        <v>0</v>
      </c>
      <c r="H15" s="17">
        <v>0</v>
      </c>
      <c r="I15" s="17">
        <v>1.24228907002501E-3</v>
      </c>
      <c r="J15" s="17">
        <v>1.20703063668529E-2</v>
      </c>
      <c r="K15" s="17">
        <v>8.8401273744799004E-4</v>
      </c>
      <c r="L15" s="17">
        <v>3.0367514151611702E-4</v>
      </c>
      <c r="M15" s="17">
        <v>1.8101365421176101E-3</v>
      </c>
      <c r="N15" s="17">
        <v>1.71049201862511E-3</v>
      </c>
      <c r="O15" s="17">
        <v>1.54399971205648E-2</v>
      </c>
      <c r="P15" s="17">
        <v>4.00684252196064E-4</v>
      </c>
      <c r="Q15" s="17">
        <v>0</v>
      </c>
      <c r="R15" s="17">
        <v>0</v>
      </c>
      <c r="S15" s="17">
        <v>0</v>
      </c>
      <c r="T15" s="17"/>
      <c r="U15" s="17">
        <v>0</v>
      </c>
      <c r="V15" s="17">
        <v>5.9517546791962696E-3</v>
      </c>
      <c r="W15" s="17">
        <v>3.2998283658051998E-2</v>
      </c>
      <c r="X15" s="17">
        <v>9.0034066554111697E-2</v>
      </c>
      <c r="Y15" s="17"/>
      <c r="Z15" s="17">
        <v>1.5340395092081801E-5</v>
      </c>
      <c r="AA15" s="17">
        <v>0</v>
      </c>
      <c r="AB15" s="17">
        <v>0</v>
      </c>
      <c r="AC15" s="17">
        <v>1.1689212187501701E-2</v>
      </c>
      <c r="AD15" s="17">
        <v>2.3117267447185499E-3</v>
      </c>
      <c r="AE15" s="17">
        <v>2.77388406805463E-3</v>
      </c>
      <c r="AF15" s="17">
        <v>1.3908155632711E-2</v>
      </c>
      <c r="AG15" s="17">
        <v>1.6875437687939001E-2</v>
      </c>
      <c r="AH15" s="17">
        <v>1.47467188333643E-2</v>
      </c>
      <c r="AI15" s="17">
        <v>7.5894664173544693E-2</v>
      </c>
      <c r="AJ15" s="17"/>
      <c r="AK15" s="17">
        <v>0</v>
      </c>
      <c r="AL15" s="17">
        <v>1.05345591373627E-3</v>
      </c>
      <c r="AM15" s="17">
        <v>6.9736864540253401E-4</v>
      </c>
      <c r="AN15" s="17">
        <v>6.2344015495625004E-4</v>
      </c>
      <c r="AO15" s="17">
        <v>3.6150305627688302E-3</v>
      </c>
      <c r="AP15" s="17">
        <v>1.63092797336927E-2</v>
      </c>
      <c r="AQ15" s="17">
        <v>6.1511738740476505E-4</v>
      </c>
      <c r="AR15" s="17"/>
      <c r="AS15" s="17">
        <v>6.90590904368691E-3</v>
      </c>
      <c r="AT15" s="17">
        <v>6.6589644010179205E-5</v>
      </c>
      <c r="AU15" s="17"/>
      <c r="AV15" s="17">
        <v>5.42565602663424E-3</v>
      </c>
      <c r="AW15" s="17">
        <v>7.00282472922954E-3</v>
      </c>
      <c r="AX15" s="17">
        <v>8.6861871429973394E-3</v>
      </c>
      <c r="AY15" s="17"/>
      <c r="AZ15" s="17">
        <v>9.7953017562371104E-3</v>
      </c>
      <c r="BA15" s="17">
        <v>1.5484617344936999E-3</v>
      </c>
      <c r="BB15" s="17"/>
      <c r="BC15" s="17">
        <v>2.61603952518883E-3</v>
      </c>
      <c r="BD15" s="17">
        <v>1.49536278769543E-3</v>
      </c>
      <c r="BE15" s="17"/>
      <c r="BF15" s="17">
        <v>1.5725849382431001E-3</v>
      </c>
      <c r="BG15" s="17">
        <v>9.0034066554111697E-2</v>
      </c>
      <c r="BH15" s="17"/>
      <c r="BI15" s="17">
        <v>7.8241648125693501E-3</v>
      </c>
      <c r="BJ15" s="17">
        <v>5.4226029499343997E-4</v>
      </c>
      <c r="BK15" s="17"/>
      <c r="BL15" s="17">
        <v>4.9399606792890503E-5</v>
      </c>
      <c r="BM15" s="17">
        <v>6.0165278526134796E-4</v>
      </c>
      <c r="BN15" s="17">
        <v>3.6394503163615101E-3</v>
      </c>
      <c r="BO15" s="17">
        <v>6.0088730720954997E-2</v>
      </c>
    </row>
    <row r="16" spans="2:67" x14ac:dyDescent="0.35">
      <c r="B16" s="18" t="s">
        <v>151</v>
      </c>
      <c r="C16" s="17">
        <v>8.8539977006178705E-4</v>
      </c>
      <c r="D16" s="17">
        <v>1.3687197924226399E-4</v>
      </c>
      <c r="E16" s="17">
        <v>8.8100649721083797E-4</v>
      </c>
      <c r="F16" s="17">
        <v>4.8079550413221601E-4</v>
      </c>
      <c r="G16" s="17">
        <v>2.33923426706753E-4</v>
      </c>
      <c r="H16" s="17">
        <v>0</v>
      </c>
      <c r="I16" s="17">
        <v>3.1057226750625302E-3</v>
      </c>
      <c r="J16" s="17">
        <v>4.0942258897581999E-4</v>
      </c>
      <c r="K16" s="17">
        <v>0</v>
      </c>
      <c r="L16" s="17">
        <v>3.0367514151611702E-4</v>
      </c>
      <c r="M16" s="17">
        <v>1.8439585933692599E-3</v>
      </c>
      <c r="N16" s="17">
        <v>0</v>
      </c>
      <c r="O16" s="17">
        <v>0</v>
      </c>
      <c r="P16" s="17">
        <v>2.9062576622368701E-3</v>
      </c>
      <c r="Q16" s="17">
        <v>2.0558923333234401E-4</v>
      </c>
      <c r="R16" s="17">
        <v>1.78144466517421E-4</v>
      </c>
      <c r="S16" s="17">
        <v>0</v>
      </c>
      <c r="T16" s="17"/>
      <c r="U16" s="17">
        <v>0</v>
      </c>
      <c r="V16" s="17">
        <v>0</v>
      </c>
      <c r="W16" s="17">
        <v>2.6258539615453401E-2</v>
      </c>
      <c r="X16" s="17">
        <v>7.9312628666329002E-2</v>
      </c>
      <c r="Y16" s="17"/>
      <c r="Z16" s="17">
        <v>0</v>
      </c>
      <c r="AA16" s="17">
        <v>0</v>
      </c>
      <c r="AB16" s="17">
        <v>0</v>
      </c>
      <c r="AC16" s="17">
        <v>0</v>
      </c>
      <c r="AD16" s="17">
        <v>2.0316273278081602E-3</v>
      </c>
      <c r="AE16" s="17">
        <v>4.81673722012255E-4</v>
      </c>
      <c r="AF16" s="17">
        <v>6.1723219278390505E-4</v>
      </c>
      <c r="AG16" s="17">
        <v>3.8164610601876601E-3</v>
      </c>
      <c r="AH16" s="17">
        <v>4.4178976293733199E-2</v>
      </c>
      <c r="AI16" s="17">
        <v>0.100773447491116</v>
      </c>
      <c r="AJ16" s="17"/>
      <c r="AK16" s="17">
        <v>5.7927737310582998E-4</v>
      </c>
      <c r="AL16" s="17">
        <v>0</v>
      </c>
      <c r="AM16" s="17">
        <v>2.0862544422788E-3</v>
      </c>
      <c r="AN16" s="17">
        <v>9.9430244806084805E-4</v>
      </c>
      <c r="AO16" s="17">
        <v>7.5671541364924998E-4</v>
      </c>
      <c r="AP16" s="17">
        <v>2.7368232544605002E-3</v>
      </c>
      <c r="AQ16" s="17">
        <v>6.0517277385747404E-4</v>
      </c>
      <c r="AR16" s="17"/>
      <c r="AS16" s="17">
        <v>2.2724798895238001E-3</v>
      </c>
      <c r="AT16" s="17">
        <v>3.68755952703761E-4</v>
      </c>
      <c r="AU16" s="17"/>
      <c r="AV16" s="17">
        <v>7.8485971555238704E-4</v>
      </c>
      <c r="AW16" s="17">
        <v>5.89577774225179E-3</v>
      </c>
      <c r="AX16" s="17">
        <v>1.16147302743128E-3</v>
      </c>
      <c r="AY16" s="17"/>
      <c r="AZ16" s="17">
        <v>7.2965467507917596E-3</v>
      </c>
      <c r="BA16" s="17">
        <v>5.8064766041925401E-4</v>
      </c>
      <c r="BB16" s="17"/>
      <c r="BC16" s="17">
        <v>3.3258713617349199E-4</v>
      </c>
      <c r="BD16" s="17">
        <v>1.2261037019782E-3</v>
      </c>
      <c r="BE16" s="17"/>
      <c r="BF16" s="17">
        <v>5.7377903826633895E-4</v>
      </c>
      <c r="BG16" s="17">
        <v>7.9312628666329002E-2</v>
      </c>
      <c r="BH16" s="17"/>
      <c r="BI16" s="17">
        <v>1.6490129240241799E-3</v>
      </c>
      <c r="BJ16" s="17">
        <v>7.0678187014558197E-4</v>
      </c>
      <c r="BK16" s="17"/>
      <c r="BL16" s="17">
        <v>0</v>
      </c>
      <c r="BM16" s="17">
        <v>4.5162822268088901E-4</v>
      </c>
      <c r="BN16" s="17">
        <v>3.7587893792731301E-3</v>
      </c>
      <c r="BO16" s="17">
        <v>1.09981351199982E-2</v>
      </c>
    </row>
    <row r="17" spans="2:67" x14ac:dyDescent="0.35">
      <c r="B17" s="18" t="s">
        <v>152</v>
      </c>
      <c r="C17" s="17">
        <v>3.2839236268108199E-4</v>
      </c>
      <c r="D17" s="17">
        <v>2.28119965403773E-4</v>
      </c>
      <c r="E17" s="17">
        <v>8.8100649721083797E-4</v>
      </c>
      <c r="F17" s="17">
        <v>2.4039775206610801E-4</v>
      </c>
      <c r="G17" s="17">
        <v>0</v>
      </c>
      <c r="H17" s="17">
        <v>0</v>
      </c>
      <c r="I17" s="17">
        <v>1.24228907002501E-3</v>
      </c>
      <c r="J17" s="17">
        <v>2.4565355338549203E-4</v>
      </c>
      <c r="K17" s="17">
        <v>0</v>
      </c>
      <c r="L17" s="17">
        <v>4.5551271227417501E-4</v>
      </c>
      <c r="M17" s="17">
        <v>1.0146615375495899E-4</v>
      </c>
      <c r="N17" s="17">
        <v>1.1030825694762E-4</v>
      </c>
      <c r="O17" s="17">
        <v>0</v>
      </c>
      <c r="P17" s="17">
        <v>0</v>
      </c>
      <c r="Q17" s="17">
        <v>0</v>
      </c>
      <c r="R17" s="17">
        <v>0</v>
      </c>
      <c r="S17" s="17">
        <v>3.0891427157303801E-4</v>
      </c>
      <c r="T17" s="17"/>
      <c r="U17" s="17">
        <v>0</v>
      </c>
      <c r="V17" s="17">
        <v>0</v>
      </c>
      <c r="W17" s="17">
        <v>6.0050661066217304E-3</v>
      </c>
      <c r="X17" s="17">
        <v>4.9952416457105298E-2</v>
      </c>
      <c r="Y17" s="17"/>
      <c r="Z17" s="17">
        <v>0</v>
      </c>
      <c r="AA17" s="17">
        <v>0</v>
      </c>
      <c r="AB17" s="17">
        <v>0</v>
      </c>
      <c r="AC17" s="17">
        <v>0</v>
      </c>
      <c r="AD17" s="17">
        <v>0</v>
      </c>
      <c r="AE17" s="17">
        <v>4.1109723506579897E-3</v>
      </c>
      <c r="AF17" s="17">
        <v>0</v>
      </c>
      <c r="AG17" s="17">
        <v>6.5901991635576801E-4</v>
      </c>
      <c r="AH17" s="17">
        <v>7.1736216595629596E-3</v>
      </c>
      <c r="AI17" s="17">
        <v>3.2048455000517999E-2</v>
      </c>
      <c r="AJ17" s="17"/>
      <c r="AK17" s="17">
        <v>0</v>
      </c>
      <c r="AL17" s="17">
        <v>5.4452790327886299E-5</v>
      </c>
      <c r="AM17" s="17">
        <v>2.1925905221595001E-4</v>
      </c>
      <c r="AN17" s="17">
        <v>1.20171736815639E-4</v>
      </c>
      <c r="AO17" s="17">
        <v>6.1869397069829195E-4</v>
      </c>
      <c r="AP17" s="17">
        <v>1.14072792146304E-3</v>
      </c>
      <c r="AQ17" s="17">
        <v>1.5214966660118501E-3</v>
      </c>
      <c r="AR17" s="17"/>
      <c r="AS17" s="17">
        <v>1.1197839956335401E-3</v>
      </c>
      <c r="AT17" s="17">
        <v>3.3623813599473898E-5</v>
      </c>
      <c r="AU17" s="17"/>
      <c r="AV17" s="17">
        <v>3.7350144427015798E-4</v>
      </c>
      <c r="AW17" s="17">
        <v>2.8955777885202802E-3</v>
      </c>
      <c r="AX17" s="17">
        <v>5.8916559791036597E-4</v>
      </c>
      <c r="AY17" s="17"/>
      <c r="AZ17" s="17">
        <v>4.8046954617033399E-3</v>
      </c>
      <c r="BA17" s="17">
        <v>1.156125251689E-4</v>
      </c>
      <c r="BB17" s="17"/>
      <c r="BC17" s="17">
        <v>6.6586887881621106E-5</v>
      </c>
      <c r="BD17" s="17">
        <v>4.8974568421071205E-4</v>
      </c>
      <c r="BE17" s="17"/>
      <c r="BF17" s="17">
        <v>1.31217543162814E-4</v>
      </c>
      <c r="BG17" s="17">
        <v>4.9952416457105298E-2</v>
      </c>
      <c r="BH17" s="17"/>
      <c r="BI17" s="17">
        <v>1.2449365188935901E-3</v>
      </c>
      <c r="BJ17" s="17">
        <v>1.14002142300972E-4</v>
      </c>
      <c r="BK17" s="17"/>
      <c r="BL17" s="17">
        <v>0</v>
      </c>
      <c r="BM17" s="17">
        <v>7.7124145517242396E-5</v>
      </c>
      <c r="BN17" s="17">
        <v>8.5306505418808302E-4</v>
      </c>
      <c r="BO17" s="17">
        <v>9.4283879408763507E-3</v>
      </c>
    </row>
    <row r="18" spans="2:67" x14ac:dyDescent="0.35">
      <c r="B18" s="18" t="s">
        <v>153</v>
      </c>
      <c r="C18" s="17">
        <v>2.73143573497922E-4</v>
      </c>
      <c r="D18" s="17">
        <v>1.8249597232301799E-4</v>
      </c>
      <c r="E18" s="17">
        <v>1.5097384134078699E-4</v>
      </c>
      <c r="F18" s="17">
        <v>3.6059662809916201E-4</v>
      </c>
      <c r="G18" s="17">
        <v>0</v>
      </c>
      <c r="H18" s="17">
        <v>0</v>
      </c>
      <c r="I18" s="17">
        <v>1.24228907002501E-3</v>
      </c>
      <c r="J18" s="17">
        <v>1.6376903559032799E-4</v>
      </c>
      <c r="K18" s="17">
        <v>0</v>
      </c>
      <c r="L18" s="17">
        <v>1.5183757075805799E-4</v>
      </c>
      <c r="M18" s="17">
        <v>5.5828277903699898E-4</v>
      </c>
      <c r="N18" s="17">
        <v>1.1030825694762E-4</v>
      </c>
      <c r="O18" s="17">
        <v>9.9571301771683805E-4</v>
      </c>
      <c r="P18" s="17">
        <v>2.00342126098032E-4</v>
      </c>
      <c r="Q18" s="17">
        <v>0</v>
      </c>
      <c r="R18" s="17">
        <v>0</v>
      </c>
      <c r="S18" s="17">
        <v>0</v>
      </c>
      <c r="T18" s="17"/>
      <c r="U18" s="17">
        <v>0</v>
      </c>
      <c r="V18" s="17">
        <v>0</v>
      </c>
      <c r="W18" s="17">
        <v>4.6379071033909999E-3</v>
      </c>
      <c r="X18" s="17">
        <v>4.3510956822592498E-2</v>
      </c>
      <c r="Y18" s="17"/>
      <c r="Z18" s="17">
        <v>0</v>
      </c>
      <c r="AA18" s="17">
        <v>0</v>
      </c>
      <c r="AB18" s="17">
        <v>0</v>
      </c>
      <c r="AC18" s="17">
        <v>0</v>
      </c>
      <c r="AD18" s="17">
        <v>0</v>
      </c>
      <c r="AE18" s="17">
        <v>0</v>
      </c>
      <c r="AF18" s="17">
        <v>5.6263488488435603E-3</v>
      </c>
      <c r="AG18" s="17">
        <v>6.5901991635576801E-4</v>
      </c>
      <c r="AH18" s="17">
        <v>6.1856996784171304E-4</v>
      </c>
      <c r="AI18" s="17">
        <v>3.9940185198452299E-2</v>
      </c>
      <c r="AJ18" s="17"/>
      <c r="AK18" s="17">
        <v>5.8042853940106497E-5</v>
      </c>
      <c r="AL18" s="17">
        <v>0</v>
      </c>
      <c r="AM18" s="17">
        <v>1.09515420684434E-4</v>
      </c>
      <c r="AN18" s="17">
        <v>4.09390130437598E-5</v>
      </c>
      <c r="AO18" s="17">
        <v>8.8058790539387807E-5</v>
      </c>
      <c r="AP18" s="17">
        <v>8.4066644913826402E-4</v>
      </c>
      <c r="AQ18" s="17">
        <v>1.89536959685009E-3</v>
      </c>
      <c r="AR18" s="17"/>
      <c r="AS18" s="17">
        <v>9.8386183617315799E-4</v>
      </c>
      <c r="AT18" s="17">
        <v>8.4233232812191693E-6</v>
      </c>
      <c r="AU18" s="17"/>
      <c r="AV18" s="17">
        <v>1.542257746203E-3</v>
      </c>
      <c r="AW18" s="17">
        <v>1.5342346432219E-3</v>
      </c>
      <c r="AX18" s="17">
        <v>2.7455850395519501E-4</v>
      </c>
      <c r="AY18" s="17"/>
      <c r="AZ18" s="17">
        <v>4.83690265055249E-3</v>
      </c>
      <c r="BA18" s="17">
        <v>5.6206540107013303E-5</v>
      </c>
      <c r="BB18" s="17"/>
      <c r="BC18" s="17">
        <v>3.5285268978625997E-4</v>
      </c>
      <c r="BD18" s="17">
        <v>2.24018051278929E-4</v>
      </c>
      <c r="BE18" s="17"/>
      <c r="BF18" s="17">
        <v>1.01343559707571E-4</v>
      </c>
      <c r="BG18" s="17">
        <v>4.3510956822592498E-2</v>
      </c>
      <c r="BH18" s="17"/>
      <c r="BI18" s="17">
        <v>1.237814969696E-3</v>
      </c>
      <c r="BJ18" s="17">
        <v>4.74958381177357E-5</v>
      </c>
      <c r="BK18" s="17"/>
      <c r="BL18" s="17">
        <v>2.3318566824526E-4</v>
      </c>
      <c r="BM18" s="17">
        <v>9.7477272839548699E-5</v>
      </c>
      <c r="BN18" s="17">
        <v>6.2275815143221199E-4</v>
      </c>
      <c r="BO18" s="17">
        <v>2.4128418814091399E-3</v>
      </c>
    </row>
    <row r="19" spans="2:67" x14ac:dyDescent="0.35">
      <c r="B19" s="18" t="s">
        <v>154</v>
      </c>
      <c r="C19" s="17">
        <v>2.2917287233816601E-4</v>
      </c>
      <c r="D19" s="17">
        <v>1.8249597232301799E-4</v>
      </c>
      <c r="E19" s="17">
        <v>2.5162306890131198E-4</v>
      </c>
      <c r="F19" s="17">
        <v>2.4039775206610801E-4</v>
      </c>
      <c r="G19" s="17">
        <v>2.33923426706753E-4</v>
      </c>
      <c r="H19" s="17">
        <v>0</v>
      </c>
      <c r="I19" s="17">
        <v>6.2114453501250599E-4</v>
      </c>
      <c r="J19" s="17">
        <v>1.6376903559032799E-4</v>
      </c>
      <c r="K19" s="17">
        <v>0</v>
      </c>
      <c r="L19" s="17">
        <v>3.0367514151611702E-4</v>
      </c>
      <c r="M19" s="17">
        <v>2.7057641001322402E-4</v>
      </c>
      <c r="N19" s="17">
        <v>2.2061651389524E-4</v>
      </c>
      <c r="O19" s="17">
        <v>9.9571301771683805E-4</v>
      </c>
      <c r="P19" s="17">
        <v>0</v>
      </c>
      <c r="Q19" s="17">
        <v>0</v>
      </c>
      <c r="R19" s="17">
        <v>0</v>
      </c>
      <c r="S19" s="17">
        <v>3.0891427157303801E-4</v>
      </c>
      <c r="T19" s="17"/>
      <c r="U19" s="17">
        <v>0</v>
      </c>
      <c r="V19" s="17">
        <v>0</v>
      </c>
      <c r="W19" s="17">
        <v>0</v>
      </c>
      <c r="X19" s="17">
        <v>5.7906315250266897E-2</v>
      </c>
      <c r="Y19" s="17"/>
      <c r="Z19" s="17">
        <v>0</v>
      </c>
      <c r="AA19" s="17">
        <v>0</v>
      </c>
      <c r="AB19" s="17">
        <v>0</v>
      </c>
      <c r="AC19" s="17">
        <v>0</v>
      </c>
      <c r="AD19" s="17">
        <v>0</v>
      </c>
      <c r="AE19" s="17">
        <v>0</v>
      </c>
      <c r="AF19" s="17">
        <v>0</v>
      </c>
      <c r="AG19" s="17">
        <v>0</v>
      </c>
      <c r="AH19" s="17">
        <v>9.7453657010050897E-3</v>
      </c>
      <c r="AI19" s="17">
        <v>4.20371183388661E-2</v>
      </c>
      <c r="AJ19" s="17"/>
      <c r="AK19" s="17">
        <v>1.83418624019426E-4</v>
      </c>
      <c r="AL19" s="17">
        <v>1.06267921968523E-4</v>
      </c>
      <c r="AM19" s="17">
        <v>1.20937859528967E-4</v>
      </c>
      <c r="AN19" s="17">
        <v>1.9388659827449899E-5</v>
      </c>
      <c r="AO19" s="17">
        <v>4.8801711550081203E-4</v>
      </c>
      <c r="AP19" s="17">
        <v>6.1149268867239899E-4</v>
      </c>
      <c r="AQ19" s="17">
        <v>8.6855748499620699E-4</v>
      </c>
      <c r="AR19" s="17"/>
      <c r="AS19" s="17">
        <v>8.4445389276309305E-4</v>
      </c>
      <c r="AT19" s="17">
        <v>0</v>
      </c>
      <c r="AU19" s="17"/>
      <c r="AV19" s="17">
        <v>6.36495177804787E-4</v>
      </c>
      <c r="AW19" s="17">
        <v>1.47081406647191E-3</v>
      </c>
      <c r="AX19" s="17">
        <v>6.6043307491321201E-4</v>
      </c>
      <c r="AY19" s="17"/>
      <c r="AZ19" s="17">
        <v>2.4546783151005299E-3</v>
      </c>
      <c r="BA19" s="17">
        <v>1.2338408279062899E-4</v>
      </c>
      <c r="BB19" s="17"/>
      <c r="BC19" s="17">
        <v>5.0869859905818599E-5</v>
      </c>
      <c r="BD19" s="17">
        <v>3.3906279468121601E-4</v>
      </c>
      <c r="BE19" s="17"/>
      <c r="BF19" s="17">
        <v>0</v>
      </c>
      <c r="BG19" s="17">
        <v>5.7906315250266897E-2</v>
      </c>
      <c r="BH19" s="17"/>
      <c r="BI19" s="17">
        <v>8.8386639856116299E-4</v>
      </c>
      <c r="BJ19" s="17">
        <v>7.6032526161721797E-5</v>
      </c>
      <c r="BK19" s="17"/>
      <c r="BL19" s="17">
        <v>7.1895344024474898E-5</v>
      </c>
      <c r="BM19" s="17">
        <v>5.6609042288613203E-5</v>
      </c>
      <c r="BN19" s="17">
        <v>5.9934698167979903E-4</v>
      </c>
      <c r="BO19" s="17">
        <v>4.8489366398459096E-3</v>
      </c>
    </row>
    <row r="20" spans="2:67" x14ac:dyDescent="0.35">
      <c r="B20" s="18" t="s">
        <v>155</v>
      </c>
      <c r="C20" s="17">
        <v>4.3389060171243198E-4</v>
      </c>
      <c r="D20" s="17">
        <v>9.1247986161509199E-5</v>
      </c>
      <c r="E20" s="17">
        <v>2.5162306890131198E-4</v>
      </c>
      <c r="F20" s="17">
        <v>1.9840595134092498E-3</v>
      </c>
      <c r="G20" s="17">
        <v>0</v>
      </c>
      <c r="H20" s="17">
        <v>0</v>
      </c>
      <c r="I20" s="17">
        <v>1.8634336050375199E-3</v>
      </c>
      <c r="J20" s="17">
        <v>1.35162458996494E-3</v>
      </c>
      <c r="K20" s="17">
        <v>0</v>
      </c>
      <c r="L20" s="17">
        <v>9.1102542454835002E-4</v>
      </c>
      <c r="M20" s="17">
        <v>6.7644102503305897E-5</v>
      </c>
      <c r="N20" s="17">
        <v>1.1030825694762E-4</v>
      </c>
      <c r="O20" s="17">
        <v>0</v>
      </c>
      <c r="P20" s="17">
        <v>2.00342126098032E-4</v>
      </c>
      <c r="Q20" s="17">
        <v>0</v>
      </c>
      <c r="R20" s="17">
        <v>1.78144466517421E-4</v>
      </c>
      <c r="S20" s="17">
        <v>0</v>
      </c>
      <c r="T20" s="17"/>
      <c r="U20" s="17">
        <v>0</v>
      </c>
      <c r="V20" s="17">
        <v>0</v>
      </c>
      <c r="W20" s="17">
        <v>8.5185374961111796E-3</v>
      </c>
      <c r="X20" s="17">
        <v>6.2786648360124195E-2</v>
      </c>
      <c r="Y20" s="17"/>
      <c r="Z20" s="17">
        <v>0</v>
      </c>
      <c r="AA20" s="17">
        <v>0</v>
      </c>
      <c r="AB20" s="17">
        <v>0</v>
      </c>
      <c r="AC20" s="17">
        <v>0</v>
      </c>
      <c r="AD20" s="17">
        <v>0</v>
      </c>
      <c r="AE20" s="17">
        <v>0</v>
      </c>
      <c r="AF20" s="17">
        <v>4.3082770837936102E-3</v>
      </c>
      <c r="AG20" s="17">
        <v>0</v>
      </c>
      <c r="AH20" s="17">
        <v>1.5548249818546299E-3</v>
      </c>
      <c r="AI20" s="17">
        <v>9.2382248620274998E-2</v>
      </c>
      <c r="AJ20" s="17"/>
      <c r="AK20" s="17">
        <v>1.97563989655185E-4</v>
      </c>
      <c r="AL20" s="17">
        <v>5.4526124571736205E-4</v>
      </c>
      <c r="AM20" s="17">
        <v>0</v>
      </c>
      <c r="AN20" s="17">
        <v>0</v>
      </c>
      <c r="AO20" s="17">
        <v>1.9601431410890799E-4</v>
      </c>
      <c r="AP20" s="17">
        <v>6.1065955150396104E-4</v>
      </c>
      <c r="AQ20" s="17">
        <v>2.9595689992508501E-3</v>
      </c>
      <c r="AR20" s="17"/>
      <c r="AS20" s="17">
        <v>1.59879572093823E-3</v>
      </c>
      <c r="AT20" s="17">
        <v>0</v>
      </c>
      <c r="AU20" s="17"/>
      <c r="AV20" s="17">
        <v>2.4957190599689399E-3</v>
      </c>
      <c r="AW20" s="17">
        <v>2.51928038510416E-3</v>
      </c>
      <c r="AX20" s="17">
        <v>3.8892353631454399E-4</v>
      </c>
      <c r="AY20" s="17"/>
      <c r="AZ20" s="17">
        <v>4.7525787718862098E-3</v>
      </c>
      <c r="BA20" s="17">
        <v>2.28602946523024E-4</v>
      </c>
      <c r="BB20" s="17"/>
      <c r="BC20" s="17">
        <v>4.0073837725422697E-4</v>
      </c>
      <c r="BD20" s="17">
        <v>4.5432264782042302E-4</v>
      </c>
      <c r="BE20" s="17"/>
      <c r="BF20" s="17">
        <v>1.8613975961854099E-4</v>
      </c>
      <c r="BG20" s="17">
        <v>6.2786648360124195E-2</v>
      </c>
      <c r="BH20" s="17"/>
      <c r="BI20" s="17">
        <v>1.4663746936413699E-3</v>
      </c>
      <c r="BJ20" s="17">
        <v>1.9238069680799E-4</v>
      </c>
      <c r="BK20" s="17"/>
      <c r="BL20" s="17">
        <v>2.77626773129744E-5</v>
      </c>
      <c r="BM20" s="17">
        <v>3.44259550669193E-4</v>
      </c>
      <c r="BN20" s="17">
        <v>4.2415967035960199E-4</v>
      </c>
      <c r="BO20" s="17">
        <v>1.1720234436266901E-2</v>
      </c>
    </row>
    <row r="21" spans="2:67" x14ac:dyDescent="0.35">
      <c r="B21" s="18" t="s">
        <v>104</v>
      </c>
      <c r="C21" s="19">
        <v>0.13901571433637</v>
      </c>
      <c r="D21" s="19">
        <v>0.21585177503160199</v>
      </c>
      <c r="E21" s="19">
        <v>8.5870134584214594E-2</v>
      </c>
      <c r="F21" s="19">
        <v>5.8674630195170899E-2</v>
      </c>
      <c r="G21" s="19">
        <v>0.20511486499325399</v>
      </c>
      <c r="H21" s="19">
        <v>0.32154538740555799</v>
      </c>
      <c r="I21" s="19">
        <v>0.393527797398387</v>
      </c>
      <c r="J21" s="19">
        <v>0.13116632126679201</v>
      </c>
      <c r="K21" s="19">
        <v>1.4591932467208E-2</v>
      </c>
      <c r="L21" s="19">
        <v>0.18307629632703801</v>
      </c>
      <c r="M21" s="19">
        <v>0.118884840506539</v>
      </c>
      <c r="N21" s="19">
        <v>0.184028568343585</v>
      </c>
      <c r="O21" s="19">
        <v>1.99142603543368E-3</v>
      </c>
      <c r="P21" s="19">
        <v>0.12672695283574301</v>
      </c>
      <c r="Q21" s="19">
        <v>0.135188417116269</v>
      </c>
      <c r="R21" s="19">
        <v>8.6960552703931104E-2</v>
      </c>
      <c r="S21" s="19">
        <v>4.5844871487651102E-2</v>
      </c>
      <c r="T21" s="19"/>
      <c r="U21" s="19">
        <v>0.12473319371997001</v>
      </c>
      <c r="V21" s="19">
        <v>0.21325968723720501</v>
      </c>
      <c r="W21" s="19">
        <v>0.189423342107534</v>
      </c>
      <c r="X21" s="19">
        <v>0.19016238948387101</v>
      </c>
      <c r="Y21" s="19"/>
      <c r="Z21" s="19">
        <v>0.121214274133723</v>
      </c>
      <c r="AA21" s="19">
        <v>3.3362277267852299E-2</v>
      </c>
      <c r="AB21" s="19">
        <v>7.9141450526821807E-3</v>
      </c>
      <c r="AC21" s="19">
        <v>7.5197572626920603E-2</v>
      </c>
      <c r="AD21" s="19">
        <v>0.103219263613627</v>
      </c>
      <c r="AE21" s="19">
        <v>0.159417873112638</v>
      </c>
      <c r="AF21" s="19">
        <v>0.12564179128592201</v>
      </c>
      <c r="AG21" s="19">
        <v>6.6484231694233606E-2</v>
      </c>
      <c r="AH21" s="19">
        <v>4.02376090052535E-2</v>
      </c>
      <c r="AI21" s="19">
        <v>0.232592078478981</v>
      </c>
      <c r="AJ21" s="19"/>
      <c r="AK21" s="19">
        <v>0.12269037719397299</v>
      </c>
      <c r="AL21" s="19">
        <v>0.13057826348280799</v>
      </c>
      <c r="AM21" s="19">
        <v>5.2503859102155902E-2</v>
      </c>
      <c r="AN21" s="19">
        <v>0.10870788511554599</v>
      </c>
      <c r="AO21" s="19">
        <v>0.13928344601518</v>
      </c>
      <c r="AP21" s="19">
        <v>0.112992151474701</v>
      </c>
      <c r="AQ21" s="19">
        <v>0.102758143021279</v>
      </c>
      <c r="AR21" s="19"/>
      <c r="AS21" s="19">
        <v>8.2188118284658898E-2</v>
      </c>
      <c r="AT21" s="19">
        <v>0.16018221059242099</v>
      </c>
      <c r="AU21" s="19"/>
      <c r="AV21" s="19">
        <v>7.8245771009819595E-2</v>
      </c>
      <c r="AW21" s="19">
        <v>2.6240709294408301E-2</v>
      </c>
      <c r="AX21" s="19">
        <v>0.124253453702038</v>
      </c>
      <c r="AY21" s="19"/>
      <c r="AZ21" s="19">
        <v>6.7856175627882306E-2</v>
      </c>
      <c r="BA21" s="19">
        <v>0.14239826345087001</v>
      </c>
      <c r="BB21" s="19"/>
      <c r="BC21" s="19">
        <v>0.19555607450363999</v>
      </c>
      <c r="BD21" s="19">
        <v>0.104169327260398</v>
      </c>
      <c r="BE21" s="19"/>
      <c r="BF21" s="19">
        <v>0.138812489454365</v>
      </c>
      <c r="BG21" s="19">
        <v>0.19016238948387101</v>
      </c>
      <c r="BH21" s="19"/>
      <c r="BI21" s="19">
        <v>0.12484185001228</v>
      </c>
      <c r="BJ21" s="19">
        <v>0.14233114423189899</v>
      </c>
      <c r="BK21" s="19"/>
      <c r="BL21" s="19">
        <v>0.16861729381447099</v>
      </c>
      <c r="BM21" s="19">
        <v>0.123724684051916</v>
      </c>
      <c r="BN21" s="19">
        <v>8.2549555991986406E-2</v>
      </c>
      <c r="BO21" s="19">
        <v>3.0433534402048101E-2</v>
      </c>
    </row>
    <row r="22" spans="2:67" x14ac:dyDescent="0.35">
      <c r="B22" s="16"/>
    </row>
    <row r="23" spans="2:67" x14ac:dyDescent="0.35">
      <c r="B23" t="s">
        <v>86</v>
      </c>
    </row>
    <row r="24" spans="2:67" x14ac:dyDescent="0.35">
      <c r="B24" t="s">
        <v>87</v>
      </c>
    </row>
    <row r="26" spans="2:67" x14ac:dyDescent="0.35">
      <c r="B2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BO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264</v>
      </c>
      <c r="C9" s="17">
        <v>0.243342964541957</v>
      </c>
      <c r="D9" s="17">
        <v>0.17051310671883599</v>
      </c>
      <c r="E9" s="17">
        <v>0.215818524971406</v>
      </c>
      <c r="F9" s="17">
        <v>0.34021464590897599</v>
      </c>
      <c r="G9" s="17">
        <v>0.174962139868689</v>
      </c>
      <c r="H9" s="17">
        <v>2.4377970819849299E-3</v>
      </c>
      <c r="I9" s="17">
        <v>0.59839732364645104</v>
      </c>
      <c r="J9" s="17">
        <v>0.15015851961905999</v>
      </c>
      <c r="K9" s="17">
        <v>0.42975947436060802</v>
      </c>
      <c r="L9" s="17">
        <v>0.15318861732882499</v>
      </c>
      <c r="M9" s="17">
        <v>0.27743364063346798</v>
      </c>
      <c r="N9" s="17">
        <v>0.41357910685646199</v>
      </c>
      <c r="O9" s="17">
        <v>0.48505785938829399</v>
      </c>
      <c r="P9" s="17">
        <v>0.183485166151648</v>
      </c>
      <c r="Q9" s="17">
        <v>0.337446892398439</v>
      </c>
      <c r="R9" s="17">
        <v>0.34739800279566502</v>
      </c>
      <c r="S9" s="17">
        <v>5.4079993842643401E-3</v>
      </c>
      <c r="T9" s="17"/>
      <c r="U9" s="17">
        <v>0.235021074781331</v>
      </c>
      <c r="V9" s="17">
        <v>0.26987185885277698</v>
      </c>
      <c r="W9" s="17">
        <v>0.34943437989961601</v>
      </c>
      <c r="X9" s="17">
        <v>0.45364930268922599</v>
      </c>
      <c r="Y9" s="17"/>
      <c r="Z9" s="17">
        <v>0.26178414074117701</v>
      </c>
      <c r="AA9" s="17">
        <v>0.29349294237273998</v>
      </c>
      <c r="AB9" s="17">
        <v>0.12564157783941199</v>
      </c>
      <c r="AC9" s="17">
        <v>0.12792785056859601</v>
      </c>
      <c r="AD9" s="17">
        <v>0.14254845159367999</v>
      </c>
      <c r="AE9" s="17">
        <v>0.25886896478641203</v>
      </c>
      <c r="AF9" s="17">
        <v>0.36727778014669898</v>
      </c>
      <c r="AG9" s="17">
        <v>0.17330026216316</v>
      </c>
      <c r="AH9" s="17">
        <v>0.51310648833578598</v>
      </c>
      <c r="AI9" s="17">
        <v>0.481594667357163</v>
      </c>
      <c r="AJ9" s="17"/>
      <c r="AK9" s="17">
        <v>0.17856630311937599</v>
      </c>
      <c r="AL9" s="17">
        <v>0.239600042883714</v>
      </c>
      <c r="AM9" s="17">
        <v>0.180955496052599</v>
      </c>
      <c r="AN9" s="17">
        <v>0.193791484266995</v>
      </c>
      <c r="AO9" s="17">
        <v>0.47957919956383299</v>
      </c>
      <c r="AP9" s="17">
        <v>0.28858409709205601</v>
      </c>
      <c r="AQ9" s="17">
        <v>0.42069492088652799</v>
      </c>
      <c r="AR9" s="17"/>
      <c r="AS9" s="17">
        <v>0.34919861457946799</v>
      </c>
      <c r="AT9" s="17">
        <v>0.20391505669658599</v>
      </c>
      <c r="AU9" s="17"/>
      <c r="AV9" s="17">
        <v>0.379427695877947</v>
      </c>
      <c r="AW9" s="17">
        <v>0.43639395833752698</v>
      </c>
      <c r="AX9" s="17">
        <v>0.29362597343255897</v>
      </c>
      <c r="AY9" s="17"/>
      <c r="AZ9" s="17">
        <v>0.55008087312440601</v>
      </c>
      <c r="BA9" s="17">
        <v>0.228762262363578</v>
      </c>
      <c r="BB9" s="17"/>
      <c r="BC9" s="17">
        <v>0.253537070091229</v>
      </c>
      <c r="BD9" s="17">
        <v>0.23706023576533899</v>
      </c>
      <c r="BE9" s="17"/>
      <c r="BF9" s="17">
        <v>0.24250733875335001</v>
      </c>
      <c r="BG9" s="17">
        <v>0.45364930268922599</v>
      </c>
      <c r="BH9" s="17"/>
      <c r="BI9" s="17">
        <v>0.41983098163224802</v>
      </c>
      <c r="BJ9" s="17">
        <v>0.20206038735026599</v>
      </c>
      <c r="BK9" s="17"/>
      <c r="BL9" s="17">
        <v>0.155967416909356</v>
      </c>
      <c r="BM9" s="17">
        <v>0.26109824394504999</v>
      </c>
      <c r="BN9" s="17">
        <v>0.42272850475451301</v>
      </c>
      <c r="BO9" s="17">
        <v>0.79658592973315601</v>
      </c>
    </row>
    <row r="10" spans="2:67" x14ac:dyDescent="0.35">
      <c r="B10" s="18" t="s">
        <v>265</v>
      </c>
      <c r="C10" s="17">
        <v>0.28564304793697198</v>
      </c>
      <c r="D10" s="17">
        <v>0.33642093522578498</v>
      </c>
      <c r="E10" s="17">
        <v>0.30286895669181402</v>
      </c>
      <c r="F10" s="17">
        <v>0.21783372331835199</v>
      </c>
      <c r="G10" s="17">
        <v>0.43817404747727701</v>
      </c>
      <c r="H10" s="17">
        <v>0.35934702227086901</v>
      </c>
      <c r="I10" s="17">
        <v>1.46009173009999E-2</v>
      </c>
      <c r="J10" s="17">
        <v>0.208209177876508</v>
      </c>
      <c r="K10" s="17">
        <v>1.4591932467208E-2</v>
      </c>
      <c r="L10" s="17">
        <v>0.341406307178032</v>
      </c>
      <c r="M10" s="17">
        <v>0.29852347201919499</v>
      </c>
      <c r="N10" s="17">
        <v>0.35389060362120101</v>
      </c>
      <c r="O10" s="17">
        <v>0.51295071457627295</v>
      </c>
      <c r="P10" s="17">
        <v>0.100101488198057</v>
      </c>
      <c r="Q10" s="17">
        <v>0.527364690485291</v>
      </c>
      <c r="R10" s="17">
        <v>0.284469135138605</v>
      </c>
      <c r="S10" s="17">
        <v>0.234914685915807</v>
      </c>
      <c r="T10" s="17"/>
      <c r="U10" s="17">
        <v>0.27010166615081399</v>
      </c>
      <c r="V10" s="17">
        <v>0.35558894476041703</v>
      </c>
      <c r="W10" s="17">
        <v>0.41267350210939902</v>
      </c>
      <c r="X10" s="17">
        <v>0.334747822660871</v>
      </c>
      <c r="Y10" s="17"/>
      <c r="Z10" s="17">
        <v>0.22317596734303899</v>
      </c>
      <c r="AA10" s="17">
        <v>0.29736456346059598</v>
      </c>
      <c r="AB10" s="17">
        <v>0.28717342808270502</v>
      </c>
      <c r="AC10" s="17">
        <v>0.35977147316260399</v>
      </c>
      <c r="AD10" s="17">
        <v>0.436248785361737</v>
      </c>
      <c r="AE10" s="17">
        <v>0.465057846968774</v>
      </c>
      <c r="AF10" s="17">
        <v>0.18991043904937899</v>
      </c>
      <c r="AG10" s="17">
        <v>0.54924197880436598</v>
      </c>
      <c r="AH10" s="17">
        <v>0.37890601088252501</v>
      </c>
      <c r="AI10" s="17">
        <v>0.27869436610544301</v>
      </c>
      <c r="AJ10" s="17"/>
      <c r="AK10" s="17">
        <v>0.24188312330959799</v>
      </c>
      <c r="AL10" s="17">
        <v>0.52585477270121295</v>
      </c>
      <c r="AM10" s="17">
        <v>0.30718988632773198</v>
      </c>
      <c r="AN10" s="17">
        <v>0.19833734012352999</v>
      </c>
      <c r="AO10" s="17">
        <v>0.29642662558817201</v>
      </c>
      <c r="AP10" s="17">
        <v>0.54768482812458397</v>
      </c>
      <c r="AQ10" s="17">
        <v>0.21492944931739599</v>
      </c>
      <c r="AR10" s="17"/>
      <c r="AS10" s="17">
        <v>0.35959311949223599</v>
      </c>
      <c r="AT10" s="17">
        <v>0.25809896686613298</v>
      </c>
      <c r="AU10" s="17"/>
      <c r="AV10" s="17">
        <v>0.34748105368114102</v>
      </c>
      <c r="AW10" s="17">
        <v>0.309733147112358</v>
      </c>
      <c r="AX10" s="17">
        <v>0.41033690443119297</v>
      </c>
      <c r="AY10" s="17"/>
      <c r="AZ10" s="17">
        <v>0.29509441083897597</v>
      </c>
      <c r="BA10" s="17">
        <v>0.285193779999107</v>
      </c>
      <c r="BB10" s="17"/>
      <c r="BC10" s="17">
        <v>0.31477364103442401</v>
      </c>
      <c r="BD10" s="17">
        <v>0.267689573289422</v>
      </c>
      <c r="BE10" s="17"/>
      <c r="BF10" s="17">
        <v>0.28544793628953202</v>
      </c>
      <c r="BG10" s="17">
        <v>0.334747822660871</v>
      </c>
      <c r="BH10" s="17"/>
      <c r="BI10" s="17">
        <v>0.32683292781328699</v>
      </c>
      <c r="BJ10" s="17">
        <v>0.276008261261112</v>
      </c>
      <c r="BK10" s="17"/>
      <c r="BL10" s="17">
        <v>0.18919354354846399</v>
      </c>
      <c r="BM10" s="17">
        <v>0.37740574966288598</v>
      </c>
      <c r="BN10" s="17">
        <v>0.39926854591851701</v>
      </c>
      <c r="BO10" s="17">
        <v>4.6195084948726498E-2</v>
      </c>
    </row>
    <row r="11" spans="2:67" x14ac:dyDescent="0.35">
      <c r="B11" s="18" t="s">
        <v>266</v>
      </c>
      <c r="C11" s="17">
        <v>0.40438037652779701</v>
      </c>
      <c r="D11" s="17">
        <v>0.40822152039211801</v>
      </c>
      <c r="E11" s="17">
        <v>0.45626833741547901</v>
      </c>
      <c r="F11" s="17">
        <v>0.44195163077267202</v>
      </c>
      <c r="G11" s="17">
        <v>0.32222926480203201</v>
      </c>
      <c r="H11" s="17">
        <v>0.638215180647146</v>
      </c>
      <c r="I11" s="17">
        <v>0.38575946998252397</v>
      </c>
      <c r="J11" s="17">
        <v>0.51095728834441101</v>
      </c>
      <c r="K11" s="17">
        <v>0.55564859317218396</v>
      </c>
      <c r="L11" s="17">
        <v>0.50054430751054202</v>
      </c>
      <c r="M11" s="17">
        <v>0.35310120541701201</v>
      </c>
      <c r="N11" s="17">
        <v>0.23241998126538899</v>
      </c>
      <c r="O11" s="17">
        <v>9.9571301771683805E-4</v>
      </c>
      <c r="P11" s="17">
        <v>0.42292310701108898</v>
      </c>
      <c r="Q11" s="17">
        <v>3.28763759841013E-2</v>
      </c>
      <c r="R11" s="17">
        <v>0.28170674276135099</v>
      </c>
      <c r="S11" s="17">
        <v>0.56998967172862602</v>
      </c>
      <c r="T11" s="17"/>
      <c r="U11" s="17">
        <v>0.42459253326336999</v>
      </c>
      <c r="V11" s="17">
        <v>0.32664541331063901</v>
      </c>
      <c r="W11" s="17">
        <v>0.183880856901563</v>
      </c>
      <c r="X11" s="17">
        <v>0.168119341348131</v>
      </c>
      <c r="Y11" s="17"/>
      <c r="Z11" s="17">
        <v>0.45169952249472201</v>
      </c>
      <c r="AA11" s="17">
        <v>0.34508156899076597</v>
      </c>
      <c r="AB11" s="17">
        <v>0.55445375967589505</v>
      </c>
      <c r="AC11" s="17">
        <v>0.498100033362952</v>
      </c>
      <c r="AD11" s="17">
        <v>0.40055853220388499</v>
      </c>
      <c r="AE11" s="17">
        <v>0.25276816679519998</v>
      </c>
      <c r="AF11" s="17">
        <v>0.39941243902030599</v>
      </c>
      <c r="AG11" s="17">
        <v>0.27745775903247299</v>
      </c>
      <c r="AH11" s="17">
        <v>8.3877649031568996E-2</v>
      </c>
      <c r="AI11" s="17">
        <v>0.178964180046979</v>
      </c>
      <c r="AJ11" s="17"/>
      <c r="AK11" s="17">
        <v>0.44068856069972101</v>
      </c>
      <c r="AL11" s="17">
        <v>0.23315742197941799</v>
      </c>
      <c r="AM11" s="17">
        <v>0.46479832948521599</v>
      </c>
      <c r="AN11" s="17">
        <v>0.55965452320303399</v>
      </c>
      <c r="AO11" s="17">
        <v>0.21151665198173999</v>
      </c>
      <c r="AP11" s="17">
        <v>0.152875127926551</v>
      </c>
      <c r="AQ11" s="17">
        <v>0.31539722213213001</v>
      </c>
      <c r="AR11" s="17"/>
      <c r="AS11" s="17">
        <v>0.25013124235008899</v>
      </c>
      <c r="AT11" s="17">
        <v>0.46183333860806303</v>
      </c>
      <c r="AU11" s="17"/>
      <c r="AV11" s="17">
        <v>0.20608864238187799</v>
      </c>
      <c r="AW11" s="17">
        <v>0.24982239917603299</v>
      </c>
      <c r="AX11" s="17">
        <v>0.25291592382528599</v>
      </c>
      <c r="AY11" s="17"/>
      <c r="AZ11" s="17">
        <v>0.130022048245935</v>
      </c>
      <c r="BA11" s="17">
        <v>0.41742192425602898</v>
      </c>
      <c r="BB11" s="17"/>
      <c r="BC11" s="17">
        <v>0.34471962698021202</v>
      </c>
      <c r="BD11" s="17">
        <v>0.441149890655888</v>
      </c>
      <c r="BE11" s="17"/>
      <c r="BF11" s="17">
        <v>0.40531913004125902</v>
      </c>
      <c r="BG11" s="17">
        <v>0.168119341348131</v>
      </c>
      <c r="BH11" s="17"/>
      <c r="BI11" s="17">
        <v>0.20509864760166399</v>
      </c>
      <c r="BJ11" s="17">
        <v>0.45099466509492397</v>
      </c>
      <c r="BK11" s="17"/>
      <c r="BL11" s="17">
        <v>0.54419725418936005</v>
      </c>
      <c r="BM11" s="17">
        <v>0.323133773455267</v>
      </c>
      <c r="BN11" s="17">
        <v>0.17410956934601901</v>
      </c>
      <c r="BO11" s="17">
        <v>0.108762966524715</v>
      </c>
    </row>
    <row r="12" spans="2:67" x14ac:dyDescent="0.35">
      <c r="B12" s="18" t="s">
        <v>267</v>
      </c>
      <c r="C12" s="17">
        <v>1.8534879625426399E-2</v>
      </c>
      <c r="D12" s="17">
        <v>2.8768332032939999E-2</v>
      </c>
      <c r="E12" s="17">
        <v>2.4314148265430501E-2</v>
      </c>
      <c r="F12" s="17">
        <v>0</v>
      </c>
      <c r="G12" s="17">
        <v>0</v>
      </c>
      <c r="H12" s="17">
        <v>0</v>
      </c>
      <c r="I12" s="17">
        <v>0</v>
      </c>
      <c r="J12" s="17">
        <v>1.26974007216978E-3</v>
      </c>
      <c r="K12" s="17">
        <v>0</v>
      </c>
      <c r="L12" s="17">
        <v>1.5183757075805799E-4</v>
      </c>
      <c r="M12" s="17">
        <v>2.1326585744488601E-2</v>
      </c>
      <c r="N12" s="17">
        <v>1.1030825694762E-4</v>
      </c>
      <c r="O12" s="17">
        <v>0</v>
      </c>
      <c r="P12" s="17">
        <v>2.9062576622368701E-3</v>
      </c>
      <c r="Q12" s="17">
        <v>0.10231204113216801</v>
      </c>
      <c r="R12" s="17">
        <v>0</v>
      </c>
      <c r="S12" s="17">
        <v>0.14925077086791599</v>
      </c>
      <c r="T12" s="17"/>
      <c r="U12" s="17">
        <v>1.958043118471E-2</v>
      </c>
      <c r="V12" s="17">
        <v>1.20291875131966E-2</v>
      </c>
      <c r="W12" s="17">
        <v>2.22332571159135E-2</v>
      </c>
      <c r="X12" s="17">
        <v>1.27109893455781E-2</v>
      </c>
      <c r="Y12" s="17"/>
      <c r="Z12" s="17">
        <v>2.2839212544414001E-2</v>
      </c>
      <c r="AA12" s="17">
        <v>1.6991544139942499E-2</v>
      </c>
      <c r="AB12" s="17">
        <v>0</v>
      </c>
      <c r="AC12" s="17">
        <v>3.1286535292554202E-3</v>
      </c>
      <c r="AD12" s="17">
        <v>2.0504181132243102E-2</v>
      </c>
      <c r="AE12" s="17">
        <v>0</v>
      </c>
      <c r="AF12" s="17">
        <v>4.2623065184502103E-2</v>
      </c>
      <c r="AG12" s="17">
        <v>0</v>
      </c>
      <c r="AH12" s="17">
        <v>1.5548249818546299E-3</v>
      </c>
      <c r="AI12" s="17">
        <v>6.6579013832821299E-3</v>
      </c>
      <c r="AJ12" s="17"/>
      <c r="AK12" s="17">
        <v>5.6875532657767097E-2</v>
      </c>
      <c r="AL12" s="17">
        <v>1.2242307695722399E-3</v>
      </c>
      <c r="AM12" s="17">
        <v>1.86104908058812E-3</v>
      </c>
      <c r="AN12" s="17">
        <v>3.2122991468865399E-3</v>
      </c>
      <c r="AO12" s="17">
        <v>8.1997615052657006E-5</v>
      </c>
      <c r="AP12" s="17">
        <v>1.0692185187958701E-2</v>
      </c>
      <c r="AQ12" s="17">
        <v>3.9634105549497103E-2</v>
      </c>
      <c r="AR12" s="17"/>
      <c r="AS12" s="17">
        <v>4.7499387449876796E-3</v>
      </c>
      <c r="AT12" s="17">
        <v>2.36693375263059E-2</v>
      </c>
      <c r="AU12" s="17"/>
      <c r="AV12" s="17">
        <v>1.7012793182105801E-4</v>
      </c>
      <c r="AW12" s="17">
        <v>3.3642431645566E-3</v>
      </c>
      <c r="AX12" s="17">
        <v>9.7231902793406006E-3</v>
      </c>
      <c r="AY12" s="17"/>
      <c r="AZ12" s="17">
        <v>5.4185962732035999E-3</v>
      </c>
      <c r="BA12" s="17">
        <v>1.91583585495992E-2</v>
      </c>
      <c r="BB12" s="17"/>
      <c r="BC12" s="17">
        <v>1.6718950792752801E-2</v>
      </c>
      <c r="BD12" s="17">
        <v>1.9654054650462601E-2</v>
      </c>
      <c r="BE12" s="17"/>
      <c r="BF12" s="17">
        <v>1.8558020121099202E-2</v>
      </c>
      <c r="BG12" s="17">
        <v>1.27109893455781E-2</v>
      </c>
      <c r="BH12" s="17"/>
      <c r="BI12" s="17">
        <v>2.3175315684373799E-2</v>
      </c>
      <c r="BJ12" s="17">
        <v>1.7449428256177901E-2</v>
      </c>
      <c r="BK12" s="17"/>
      <c r="BL12" s="17">
        <v>2.8617608716865899E-2</v>
      </c>
      <c r="BM12" s="17">
        <v>1.1352865457229201E-2</v>
      </c>
      <c r="BN12" s="17">
        <v>1.5820499259982801E-3</v>
      </c>
      <c r="BO12" s="17">
        <v>4.6342413892780203E-2</v>
      </c>
    </row>
    <row r="13" spans="2:67" x14ac:dyDescent="0.35">
      <c r="B13" s="18" t="s">
        <v>268</v>
      </c>
      <c r="C13" s="17">
        <v>1.8292597133716899E-2</v>
      </c>
      <c r="D13" s="17">
        <v>5.9721798013986603E-3</v>
      </c>
      <c r="E13" s="17">
        <v>0</v>
      </c>
      <c r="F13" s="17">
        <v>0</v>
      </c>
      <c r="G13" s="17">
        <v>3.4013975874024299E-2</v>
      </c>
      <c r="H13" s="17">
        <v>0</v>
      </c>
      <c r="I13" s="17">
        <v>6.2114453501250599E-4</v>
      </c>
      <c r="J13" s="17">
        <v>0</v>
      </c>
      <c r="K13" s="17">
        <v>0</v>
      </c>
      <c r="L13" s="17">
        <v>1.5183757075805799E-4</v>
      </c>
      <c r="M13" s="17">
        <v>1.6408641221018899E-2</v>
      </c>
      <c r="N13" s="17">
        <v>0</v>
      </c>
      <c r="O13" s="17">
        <v>0</v>
      </c>
      <c r="P13" s="17">
        <v>0.193789434693346</v>
      </c>
      <c r="Q13" s="17">
        <v>0</v>
      </c>
      <c r="R13" s="17">
        <v>8.6069830371343997E-2</v>
      </c>
      <c r="S13" s="17">
        <v>4.0436872103386798E-2</v>
      </c>
      <c r="T13" s="17"/>
      <c r="U13" s="17">
        <v>1.8674354900256301E-2</v>
      </c>
      <c r="V13" s="17">
        <v>1.8324423351615E-2</v>
      </c>
      <c r="W13" s="17">
        <v>4.3180783266693699E-3</v>
      </c>
      <c r="X13" s="17">
        <v>1.37647003516172E-2</v>
      </c>
      <c r="Y13" s="17"/>
      <c r="Z13" s="17">
        <v>7.2540285441640004E-3</v>
      </c>
      <c r="AA13" s="17">
        <v>2.7093538741389301E-2</v>
      </c>
      <c r="AB13" s="17">
        <v>3.2731234401988302E-2</v>
      </c>
      <c r="AC13" s="17">
        <v>1.10719893765929E-2</v>
      </c>
      <c r="AD13" s="17">
        <v>0</v>
      </c>
      <c r="AE13" s="17">
        <v>0</v>
      </c>
      <c r="AF13" s="17">
        <v>7.7627659911379601E-4</v>
      </c>
      <c r="AG13" s="17">
        <v>0</v>
      </c>
      <c r="AH13" s="17">
        <v>0</v>
      </c>
      <c r="AI13" s="17">
        <v>1.0643836231209999E-2</v>
      </c>
      <c r="AJ13" s="17"/>
      <c r="AK13" s="17">
        <v>3.3574850346305703E-2</v>
      </c>
      <c r="AL13" s="17">
        <v>1.6353166608270401E-4</v>
      </c>
      <c r="AM13" s="17">
        <v>1.6493416412324699E-2</v>
      </c>
      <c r="AN13" s="17">
        <v>2.5168885870811598E-2</v>
      </c>
      <c r="AO13" s="17">
        <v>1.2147816810601701E-2</v>
      </c>
      <c r="AP13" s="17">
        <v>0</v>
      </c>
      <c r="AQ13" s="17">
        <v>9.13960348893233E-3</v>
      </c>
      <c r="AR13" s="17"/>
      <c r="AS13" s="17">
        <v>2.3519481030104102E-2</v>
      </c>
      <c r="AT13" s="17">
        <v>1.63457469040676E-2</v>
      </c>
      <c r="AU13" s="17"/>
      <c r="AV13" s="17">
        <v>6.6747416161302697E-2</v>
      </c>
      <c r="AW13" s="17">
        <v>3.4855712884947698E-4</v>
      </c>
      <c r="AX13" s="17">
        <v>8.8710958847283E-4</v>
      </c>
      <c r="AY13" s="17"/>
      <c r="AZ13" s="17">
        <v>1.88419814371357E-2</v>
      </c>
      <c r="BA13" s="17">
        <v>1.8266482301850701E-2</v>
      </c>
      <c r="BB13" s="17"/>
      <c r="BC13" s="17">
        <v>2.42157758227717E-2</v>
      </c>
      <c r="BD13" s="17">
        <v>1.4642083116679701E-2</v>
      </c>
      <c r="BE13" s="17"/>
      <c r="BF13" s="17">
        <v>1.8310588162197598E-2</v>
      </c>
      <c r="BG13" s="17">
        <v>1.37647003516172E-2</v>
      </c>
      <c r="BH13" s="17"/>
      <c r="BI13" s="17">
        <v>2.4492936841334599E-2</v>
      </c>
      <c r="BJ13" s="17">
        <v>1.68422663587755E-2</v>
      </c>
      <c r="BK13" s="17"/>
      <c r="BL13" s="17">
        <v>2.61815911923509E-2</v>
      </c>
      <c r="BM13" s="17">
        <v>1.6144882949043499E-2</v>
      </c>
      <c r="BN13" s="17">
        <v>8.1386302146713705E-4</v>
      </c>
      <c r="BO13" s="17">
        <v>1.1829587924172E-3</v>
      </c>
    </row>
    <row r="14" spans="2:67" x14ac:dyDescent="0.35">
      <c r="B14" s="18" t="s">
        <v>83</v>
      </c>
      <c r="C14" s="19">
        <v>2.9806134234130501E-2</v>
      </c>
      <c r="D14" s="19">
        <v>5.0103925828922799E-2</v>
      </c>
      <c r="E14" s="19">
        <v>7.3003265587005101E-4</v>
      </c>
      <c r="F14" s="19">
        <v>0</v>
      </c>
      <c r="G14" s="19">
        <v>3.0620571977978302E-2</v>
      </c>
      <c r="H14" s="19">
        <v>0</v>
      </c>
      <c r="I14" s="19">
        <v>6.2114453501250599E-4</v>
      </c>
      <c r="J14" s="19">
        <v>0.12940527408785099</v>
      </c>
      <c r="K14" s="19">
        <v>0</v>
      </c>
      <c r="L14" s="19">
        <v>4.5570928410860996E-3</v>
      </c>
      <c r="M14" s="19">
        <v>3.3206454964816501E-2</v>
      </c>
      <c r="N14" s="19">
        <v>0</v>
      </c>
      <c r="O14" s="19">
        <v>9.9571301771683805E-4</v>
      </c>
      <c r="P14" s="19">
        <v>9.6794546283623897E-2</v>
      </c>
      <c r="Q14" s="19">
        <v>0</v>
      </c>
      <c r="R14" s="19">
        <v>3.56288933034842E-4</v>
      </c>
      <c r="S14" s="19">
        <v>0</v>
      </c>
      <c r="T14" s="19"/>
      <c r="U14" s="19">
        <v>3.2029939719517703E-2</v>
      </c>
      <c r="V14" s="19">
        <v>1.7540172211354999E-2</v>
      </c>
      <c r="W14" s="19">
        <v>2.7459925646839502E-2</v>
      </c>
      <c r="X14" s="19">
        <v>1.7007843604576901E-2</v>
      </c>
      <c r="Y14" s="19"/>
      <c r="Z14" s="19">
        <v>3.3247128332483798E-2</v>
      </c>
      <c r="AA14" s="19">
        <v>1.9975842294565799E-2</v>
      </c>
      <c r="AB14" s="19">
        <v>0</v>
      </c>
      <c r="AC14" s="19">
        <v>0</v>
      </c>
      <c r="AD14" s="19">
        <v>1.4004970845519501E-4</v>
      </c>
      <c r="AE14" s="19">
        <v>2.3305021449614199E-2</v>
      </c>
      <c r="AF14" s="19">
        <v>0</v>
      </c>
      <c r="AG14" s="19">
        <v>0</v>
      </c>
      <c r="AH14" s="19">
        <v>2.2555026768265499E-2</v>
      </c>
      <c r="AI14" s="19">
        <v>4.3445048875922203E-2</v>
      </c>
      <c r="AJ14" s="19"/>
      <c r="AK14" s="19">
        <v>4.8411629867232298E-2</v>
      </c>
      <c r="AL14" s="19">
        <v>0</v>
      </c>
      <c r="AM14" s="19">
        <v>2.870182264154E-2</v>
      </c>
      <c r="AN14" s="19">
        <v>1.9835467388742901E-2</v>
      </c>
      <c r="AO14" s="19">
        <v>2.4770844060057899E-4</v>
      </c>
      <c r="AP14" s="19">
        <v>1.63761668851186E-4</v>
      </c>
      <c r="AQ14" s="19">
        <v>2.0469862551655301E-4</v>
      </c>
      <c r="AR14" s="19"/>
      <c r="AS14" s="19">
        <v>1.28076038031146E-2</v>
      </c>
      <c r="AT14" s="19">
        <v>3.61375533988453E-2</v>
      </c>
      <c r="AU14" s="19"/>
      <c r="AV14" s="19">
        <v>8.5063965910528897E-5</v>
      </c>
      <c r="AW14" s="19">
        <v>3.3769508067526898E-4</v>
      </c>
      <c r="AX14" s="19">
        <v>3.2510898443149097E-2</v>
      </c>
      <c r="AY14" s="19"/>
      <c r="AZ14" s="19">
        <v>5.4209008034415305E-4</v>
      </c>
      <c r="BA14" s="19">
        <v>3.11971925298371E-2</v>
      </c>
      <c r="BB14" s="19"/>
      <c r="BC14" s="19">
        <v>4.6034935278610099E-2</v>
      </c>
      <c r="BD14" s="19">
        <v>1.98041625222093E-2</v>
      </c>
      <c r="BE14" s="19"/>
      <c r="BF14" s="19">
        <v>2.9856986632562001E-2</v>
      </c>
      <c r="BG14" s="19">
        <v>1.7007843604576901E-2</v>
      </c>
      <c r="BH14" s="19"/>
      <c r="BI14" s="19">
        <v>5.6919042709300204E-4</v>
      </c>
      <c r="BJ14" s="19">
        <v>3.6644991678744902E-2</v>
      </c>
      <c r="BK14" s="19"/>
      <c r="BL14" s="19">
        <v>5.5842585443602898E-2</v>
      </c>
      <c r="BM14" s="19">
        <v>1.0864484530524601E-2</v>
      </c>
      <c r="BN14" s="19">
        <v>1.4974670334850901E-3</v>
      </c>
      <c r="BO14" s="19">
        <v>9.3064610820478599E-4</v>
      </c>
    </row>
    <row r="15" spans="2:67" x14ac:dyDescent="0.35">
      <c r="B15" s="16"/>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43.5" x14ac:dyDescent="0.35">
      <c r="B9" s="18" t="s">
        <v>270</v>
      </c>
      <c r="C9" s="17">
        <v>0.324400817712303</v>
      </c>
      <c r="D9" s="17">
        <v>0.32431659631871801</v>
      </c>
      <c r="E9" s="17">
        <v>0.38018661497233303</v>
      </c>
      <c r="F9" s="17">
        <v>0.227554697801651</v>
      </c>
      <c r="G9" s="17">
        <v>0.20944396259612699</v>
      </c>
      <c r="H9" s="17">
        <v>0.32398318448754299</v>
      </c>
      <c r="I9" s="17">
        <v>0.58286066881472598</v>
      </c>
      <c r="J9" s="17">
        <v>0.31826567366070502</v>
      </c>
      <c r="K9" s="17">
        <v>0.430643487098056</v>
      </c>
      <c r="L9" s="17">
        <v>0.34938072822034599</v>
      </c>
      <c r="M9" s="17">
        <v>0.25473951574062398</v>
      </c>
      <c r="N9" s="17">
        <v>0.39913975818077702</v>
      </c>
      <c r="O9" s="17">
        <v>0.51593785362942302</v>
      </c>
      <c r="P9" s="17">
        <v>0.25696118971201798</v>
      </c>
      <c r="Q9" s="17">
        <v>0.21141118856199201</v>
      </c>
      <c r="R9" s="17">
        <v>0.457143229280845</v>
      </c>
      <c r="S9" s="17">
        <v>0.19540455662714001</v>
      </c>
      <c r="T9" s="17"/>
      <c r="U9" s="17">
        <v>0.307770878081842</v>
      </c>
      <c r="V9" s="17">
        <v>0.397151758086424</v>
      </c>
      <c r="W9" s="17">
        <v>0.436790272667956</v>
      </c>
      <c r="X9" s="17">
        <v>0.581798405307831</v>
      </c>
      <c r="Y9" s="17"/>
      <c r="Z9" s="17">
        <v>0.28393593708398002</v>
      </c>
      <c r="AA9" s="17">
        <v>0.436408921763693</v>
      </c>
      <c r="AB9" s="17">
        <v>0.22228766952231599</v>
      </c>
      <c r="AC9" s="17">
        <v>0.39366955879911503</v>
      </c>
      <c r="AD9" s="17">
        <v>0.24573582247265499</v>
      </c>
      <c r="AE9" s="17">
        <v>0.44944982558309399</v>
      </c>
      <c r="AF9" s="17">
        <v>0.38935614834675297</v>
      </c>
      <c r="AG9" s="17">
        <v>0.33069822568354201</v>
      </c>
      <c r="AH9" s="17">
        <v>0.55934429587415901</v>
      </c>
      <c r="AI9" s="17">
        <v>0.57603001819559096</v>
      </c>
      <c r="AJ9" s="17"/>
      <c r="AK9" s="17">
        <v>0.28467979052800602</v>
      </c>
      <c r="AL9" s="17">
        <v>0.40126785286018901</v>
      </c>
      <c r="AM9" s="17">
        <v>0.386801059101539</v>
      </c>
      <c r="AN9" s="17">
        <v>0.24378016520860599</v>
      </c>
      <c r="AO9" s="17">
        <v>0.37138186806749202</v>
      </c>
      <c r="AP9" s="17">
        <v>0.42984412417481799</v>
      </c>
      <c r="AQ9" s="17">
        <v>0.52481952078583805</v>
      </c>
      <c r="AR9" s="17"/>
      <c r="AS9" s="17">
        <v>0.50964424001639796</v>
      </c>
      <c r="AT9" s="17">
        <v>0.25540345591839902</v>
      </c>
      <c r="AU9" s="17"/>
      <c r="AV9" s="17">
        <v>0.48967333297661603</v>
      </c>
      <c r="AW9" s="17">
        <v>0.67751490340589204</v>
      </c>
      <c r="AX9" s="17">
        <v>0.45400625790361199</v>
      </c>
      <c r="AY9" s="17"/>
      <c r="AZ9" s="17">
        <v>0.72839555503150799</v>
      </c>
      <c r="BA9" s="17">
        <v>0.30519703891069899</v>
      </c>
      <c r="BB9" s="17"/>
      <c r="BC9" s="17">
        <v>0.34575300219750299</v>
      </c>
      <c r="BD9" s="17">
        <v>0.31124125376032902</v>
      </c>
      <c r="BE9" s="17"/>
      <c r="BF9" s="17">
        <v>0.32337808076573799</v>
      </c>
      <c r="BG9" s="17">
        <v>0.581798405307831</v>
      </c>
      <c r="BH9" s="17"/>
      <c r="BI9" s="17">
        <v>0.51858912491755504</v>
      </c>
      <c r="BJ9" s="17">
        <v>0.27897793907106699</v>
      </c>
      <c r="BK9" s="17"/>
      <c r="BL9" s="17">
        <v>0.20218643976526399</v>
      </c>
      <c r="BM9" s="17">
        <v>0.33045230122284902</v>
      </c>
      <c r="BN9" s="17">
        <v>0.67270907137024805</v>
      </c>
      <c r="BO9" s="17">
        <v>0.81674558686019705</v>
      </c>
    </row>
    <row r="10" spans="2:67" ht="43.5" x14ac:dyDescent="0.35">
      <c r="B10" s="18" t="s">
        <v>271</v>
      </c>
      <c r="C10" s="17">
        <v>0.55941478321887295</v>
      </c>
      <c r="D10" s="17">
        <v>0.56466938338777295</v>
      </c>
      <c r="E10" s="17">
        <v>0.50928116082044095</v>
      </c>
      <c r="F10" s="17">
        <v>0.76895797867566296</v>
      </c>
      <c r="G10" s="17">
        <v>0.61266834049255203</v>
      </c>
      <c r="H10" s="17">
        <v>0.35690922518888402</v>
      </c>
      <c r="I10" s="17">
        <v>2.60961119269374E-2</v>
      </c>
      <c r="J10" s="17">
        <v>0.50077843296539903</v>
      </c>
      <c r="K10" s="17">
        <v>0.55653260590963205</v>
      </c>
      <c r="L10" s="17">
        <v>0.55282689147540898</v>
      </c>
      <c r="M10" s="17">
        <v>0.673895807755021</v>
      </c>
      <c r="N10" s="17">
        <v>0.54596503773137794</v>
      </c>
      <c r="O10" s="17">
        <v>0.48306643335285998</v>
      </c>
      <c r="P10" s="17">
        <v>0.54944971772073403</v>
      </c>
      <c r="Q10" s="17">
        <v>0.68627677030584</v>
      </c>
      <c r="R10" s="17">
        <v>0.45625250694825797</v>
      </c>
      <c r="S10" s="17">
        <v>0.46565702953364202</v>
      </c>
      <c r="T10" s="17"/>
      <c r="U10" s="17">
        <v>0.57190329349800695</v>
      </c>
      <c r="V10" s="17">
        <v>0.50312592437571901</v>
      </c>
      <c r="W10" s="17">
        <v>0.482385157791893</v>
      </c>
      <c r="X10" s="17">
        <v>0.38519026396172401</v>
      </c>
      <c r="Y10" s="17"/>
      <c r="Z10" s="17">
        <v>0.55785903263249204</v>
      </c>
      <c r="AA10" s="17">
        <v>0.46183900375182602</v>
      </c>
      <c r="AB10" s="17">
        <v>0.76074489140451196</v>
      </c>
      <c r="AC10" s="17">
        <v>0.60393585781677095</v>
      </c>
      <c r="AD10" s="17">
        <v>0.68638484859623705</v>
      </c>
      <c r="AE10" s="17">
        <v>0.51086421083116995</v>
      </c>
      <c r="AF10" s="17">
        <v>0.50601633791318801</v>
      </c>
      <c r="AG10" s="17">
        <v>0.66930177431645799</v>
      </c>
      <c r="AH10" s="17">
        <v>0.41724307442922598</v>
      </c>
      <c r="AI10" s="17">
        <v>0.36827738710194002</v>
      </c>
      <c r="AJ10" s="17"/>
      <c r="AK10" s="17">
        <v>0.45025100292733</v>
      </c>
      <c r="AL10" s="17">
        <v>0.56958674969546996</v>
      </c>
      <c r="AM10" s="17">
        <v>0.52354411298376802</v>
      </c>
      <c r="AN10" s="17">
        <v>0.71884226283135799</v>
      </c>
      <c r="AO10" s="17">
        <v>0.56846294711185696</v>
      </c>
      <c r="AP10" s="17">
        <v>0.53625577361731502</v>
      </c>
      <c r="AQ10" s="17">
        <v>0.434443830749704</v>
      </c>
      <c r="AR10" s="17"/>
      <c r="AS10" s="17">
        <v>0.42924444522921301</v>
      </c>
      <c r="AT10" s="17">
        <v>0.60789914932156597</v>
      </c>
      <c r="AU10" s="17"/>
      <c r="AV10" s="17">
        <v>0.43806038192209501</v>
      </c>
      <c r="AW10" s="17">
        <v>0.32185520759335701</v>
      </c>
      <c r="AX10" s="17">
        <v>0.44568057589917998</v>
      </c>
      <c r="AY10" s="17"/>
      <c r="AZ10" s="17">
        <v>0.25223846805352301</v>
      </c>
      <c r="BA10" s="17">
        <v>0.57401632493367605</v>
      </c>
      <c r="BB10" s="17"/>
      <c r="BC10" s="17">
        <v>0.46795971189386898</v>
      </c>
      <c r="BD10" s="17">
        <v>0.61577945450896798</v>
      </c>
      <c r="BE10" s="17"/>
      <c r="BF10" s="17">
        <v>0.56010704243740905</v>
      </c>
      <c r="BG10" s="17">
        <v>0.38519026396172401</v>
      </c>
      <c r="BH10" s="17"/>
      <c r="BI10" s="17">
        <v>0.42324397758884502</v>
      </c>
      <c r="BJ10" s="17">
        <v>0.59126670091479505</v>
      </c>
      <c r="BK10" s="17"/>
      <c r="BL10" s="17">
        <v>0.63335497503147897</v>
      </c>
      <c r="BM10" s="17">
        <v>0.57951656526835804</v>
      </c>
      <c r="BN10" s="17">
        <v>0.300335912210485</v>
      </c>
      <c r="BO10" s="17">
        <v>0.182323767031598</v>
      </c>
    </row>
    <row r="11" spans="2:67" ht="29" x14ac:dyDescent="0.35">
      <c r="B11" s="18" t="s">
        <v>272</v>
      </c>
      <c r="C11" s="17">
        <v>4.6064808540496903E-2</v>
      </c>
      <c r="D11" s="17">
        <v>2.28417762246221E-2</v>
      </c>
      <c r="E11" s="17">
        <v>4.86786211446412E-2</v>
      </c>
      <c r="F11" s="17">
        <v>3.4873235226862702E-3</v>
      </c>
      <c r="G11" s="17">
        <v>3.4013975874024299E-2</v>
      </c>
      <c r="H11" s="17">
        <v>0</v>
      </c>
      <c r="I11" s="17">
        <v>8.1307807477194599E-2</v>
      </c>
      <c r="J11" s="17">
        <v>9.1112816723033202E-2</v>
      </c>
      <c r="K11" s="17">
        <v>1.2823906992311999E-2</v>
      </c>
      <c r="L11" s="17">
        <v>9.3235287463158595E-2</v>
      </c>
      <c r="M11" s="17">
        <v>1.6899279897552601E-2</v>
      </c>
      <c r="N11" s="17">
        <v>0</v>
      </c>
      <c r="O11" s="17">
        <v>0</v>
      </c>
      <c r="P11" s="17">
        <v>9.6794546283623897E-2</v>
      </c>
      <c r="Q11" s="17">
        <v>0</v>
      </c>
      <c r="R11" s="17">
        <v>8.6069830371343997E-2</v>
      </c>
      <c r="S11" s="17">
        <v>0.189687642971302</v>
      </c>
      <c r="T11" s="17"/>
      <c r="U11" s="17">
        <v>4.6296025407234799E-2</v>
      </c>
      <c r="V11" s="17">
        <v>4.7157177965274903E-2</v>
      </c>
      <c r="W11" s="17">
        <v>3.6255367969439803E-2</v>
      </c>
      <c r="X11" s="17">
        <v>1.2082445861289299E-2</v>
      </c>
      <c r="Y11" s="17"/>
      <c r="Z11" s="17">
        <v>5.8691101747025701E-2</v>
      </c>
      <c r="AA11" s="17">
        <v>5.4494796951718202E-2</v>
      </c>
      <c r="AB11" s="17">
        <v>1.6967439073172701E-2</v>
      </c>
      <c r="AC11" s="17">
        <v>0</v>
      </c>
      <c r="AD11" s="17">
        <v>6.7879328931107499E-2</v>
      </c>
      <c r="AE11" s="17">
        <v>8.8562028748030291E-3</v>
      </c>
      <c r="AF11" s="17">
        <v>4.9041680425474098E-2</v>
      </c>
      <c r="AG11" s="17">
        <v>0</v>
      </c>
      <c r="AH11" s="17">
        <v>0</v>
      </c>
      <c r="AI11" s="17">
        <v>1.14431316647932E-2</v>
      </c>
      <c r="AJ11" s="17"/>
      <c r="AK11" s="17">
        <v>0.139525628276186</v>
      </c>
      <c r="AL11" s="17">
        <v>2.91453974443408E-2</v>
      </c>
      <c r="AM11" s="17">
        <v>1.6372478552795802E-2</v>
      </c>
      <c r="AN11" s="17">
        <v>2.0488166236701098E-2</v>
      </c>
      <c r="AO11" s="17">
        <v>1.59665528698684E-4</v>
      </c>
      <c r="AP11" s="17">
        <v>1.5450363647097299E-3</v>
      </c>
      <c r="AQ11" s="17">
        <v>4.04318899471953E-2</v>
      </c>
      <c r="AR11" s="17"/>
      <c r="AS11" s="17">
        <v>5.0368792066517398E-2</v>
      </c>
      <c r="AT11" s="17">
        <v>4.4461709737817899E-2</v>
      </c>
      <c r="AU11" s="17"/>
      <c r="AV11" s="17">
        <v>6.8997712704802205E-2</v>
      </c>
      <c r="AW11" s="17">
        <v>1.6850847816409601E-4</v>
      </c>
      <c r="AX11" s="17">
        <v>7.5635498969359394E-2</v>
      </c>
      <c r="AY11" s="17"/>
      <c r="AZ11" s="17">
        <v>1.8823886834625599E-2</v>
      </c>
      <c r="BA11" s="17">
        <v>4.7359698266691501E-2</v>
      </c>
      <c r="BB11" s="17"/>
      <c r="BC11" s="17">
        <v>4.7108299295171199E-2</v>
      </c>
      <c r="BD11" s="17">
        <v>4.5421694795907901E-2</v>
      </c>
      <c r="BE11" s="17"/>
      <c r="BF11" s="17">
        <v>4.6199833185320699E-2</v>
      </c>
      <c r="BG11" s="17">
        <v>1.2082445861289299E-2</v>
      </c>
      <c r="BH11" s="17"/>
      <c r="BI11" s="17">
        <v>4.9955156862657703E-2</v>
      </c>
      <c r="BJ11" s="17">
        <v>4.5154811320515603E-2</v>
      </c>
      <c r="BK11" s="17"/>
      <c r="BL11" s="17">
        <v>6.0089227973474699E-2</v>
      </c>
      <c r="BM11" s="17">
        <v>4.3189268590188901E-2</v>
      </c>
      <c r="BN11" s="17">
        <v>1.52626422835077E-2</v>
      </c>
      <c r="BO11" s="17">
        <v>0</v>
      </c>
    </row>
    <row r="12" spans="2:67" x14ac:dyDescent="0.35">
      <c r="B12" s="18" t="s">
        <v>104</v>
      </c>
      <c r="C12" s="19">
        <v>7.0119590528326697E-2</v>
      </c>
      <c r="D12" s="19">
        <v>8.8172244068886796E-2</v>
      </c>
      <c r="E12" s="19">
        <v>6.1853603062585201E-2</v>
      </c>
      <c r="F12" s="19">
        <v>0</v>
      </c>
      <c r="G12" s="19">
        <v>0.14387372103729701</v>
      </c>
      <c r="H12" s="19">
        <v>0.319107590323573</v>
      </c>
      <c r="I12" s="19">
        <v>0.309735411781142</v>
      </c>
      <c r="J12" s="19">
        <v>8.9843076650863399E-2</v>
      </c>
      <c r="K12" s="19">
        <v>0</v>
      </c>
      <c r="L12" s="19">
        <v>4.5570928410860996E-3</v>
      </c>
      <c r="M12" s="19">
        <v>5.4465396606801803E-2</v>
      </c>
      <c r="N12" s="19">
        <v>5.4895204087845401E-2</v>
      </c>
      <c r="O12" s="19">
        <v>9.9571301771683805E-4</v>
      </c>
      <c r="P12" s="19">
        <v>9.6794546283623897E-2</v>
      </c>
      <c r="Q12" s="19">
        <v>0.10231204113216801</v>
      </c>
      <c r="R12" s="19">
        <v>5.3443339955226298E-4</v>
      </c>
      <c r="S12" s="19">
        <v>0.14925077086791599</v>
      </c>
      <c r="T12" s="19"/>
      <c r="U12" s="19">
        <v>7.4029803012916007E-2</v>
      </c>
      <c r="V12" s="19">
        <v>5.2565139572581902E-2</v>
      </c>
      <c r="W12" s="19">
        <v>4.45692015707118E-2</v>
      </c>
      <c r="X12" s="19">
        <v>2.09288848691561E-2</v>
      </c>
      <c r="Y12" s="19"/>
      <c r="Z12" s="19">
        <v>9.9513928536502094E-2</v>
      </c>
      <c r="AA12" s="19">
        <v>4.7257277532763001E-2</v>
      </c>
      <c r="AB12" s="19">
        <v>0</v>
      </c>
      <c r="AC12" s="19">
        <v>2.39458338411459E-3</v>
      </c>
      <c r="AD12" s="19">
        <v>0</v>
      </c>
      <c r="AE12" s="19">
        <v>3.08297607109333E-2</v>
      </c>
      <c r="AF12" s="19">
        <v>5.5585833314584603E-2</v>
      </c>
      <c r="AG12" s="19">
        <v>0</v>
      </c>
      <c r="AH12" s="19">
        <v>2.3412629696615599E-2</v>
      </c>
      <c r="AI12" s="19">
        <v>4.4249463037675699E-2</v>
      </c>
      <c r="AJ12" s="19"/>
      <c r="AK12" s="19">
        <v>0.12554357826847801</v>
      </c>
      <c r="AL12" s="19">
        <v>0</v>
      </c>
      <c r="AM12" s="19">
        <v>7.32823493618978E-2</v>
      </c>
      <c r="AN12" s="19">
        <v>1.68894057233351E-2</v>
      </c>
      <c r="AO12" s="19">
        <v>5.9995519291952099E-2</v>
      </c>
      <c r="AP12" s="19">
        <v>3.2355065843157498E-2</v>
      </c>
      <c r="AQ12" s="19">
        <v>3.0475851726234599E-4</v>
      </c>
      <c r="AR12" s="19"/>
      <c r="AS12" s="19">
        <v>1.0742522687871001E-2</v>
      </c>
      <c r="AT12" s="19">
        <v>9.2235685022217698E-2</v>
      </c>
      <c r="AU12" s="19"/>
      <c r="AV12" s="19">
        <v>3.2685723964866E-3</v>
      </c>
      <c r="AW12" s="19">
        <v>4.6138052258648901E-4</v>
      </c>
      <c r="AX12" s="19">
        <v>2.4677667227848098E-2</v>
      </c>
      <c r="AY12" s="19"/>
      <c r="AZ12" s="19">
        <v>5.4209008034415305E-4</v>
      </c>
      <c r="BA12" s="19">
        <v>7.3426937888933105E-2</v>
      </c>
      <c r="BB12" s="19"/>
      <c r="BC12" s="19">
        <v>0.13917898661345701</v>
      </c>
      <c r="BD12" s="19">
        <v>2.7557596934795099E-2</v>
      </c>
      <c r="BE12" s="19"/>
      <c r="BF12" s="19">
        <v>7.0315043611532305E-2</v>
      </c>
      <c r="BG12" s="19">
        <v>2.09288848691561E-2</v>
      </c>
      <c r="BH12" s="19"/>
      <c r="BI12" s="19">
        <v>8.21174063094216E-3</v>
      </c>
      <c r="BJ12" s="19">
        <v>8.4600548693621894E-2</v>
      </c>
      <c r="BK12" s="19"/>
      <c r="BL12" s="19">
        <v>0.10436935722978299</v>
      </c>
      <c r="BM12" s="19">
        <v>4.6841864918603503E-2</v>
      </c>
      <c r="BN12" s="19">
        <v>1.16923741357593E-2</v>
      </c>
      <c r="BO12" s="19">
        <v>9.3064610820478599E-4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274</v>
      </c>
      <c r="C9" s="17">
        <v>0.434816520987998</v>
      </c>
      <c r="D9" s="17">
        <v>0.30120107613561098</v>
      </c>
      <c r="E9" s="17">
        <v>0.45984268801810302</v>
      </c>
      <c r="F9" s="17">
        <v>0.41594705037864499</v>
      </c>
      <c r="G9" s="17">
        <v>0.57526096072248201</v>
      </c>
      <c r="H9" s="17">
        <v>4.8755941639698503E-3</v>
      </c>
      <c r="I9" s="17">
        <v>0.79544506674764803</v>
      </c>
      <c r="J9" s="17">
        <v>0.481089686165527</v>
      </c>
      <c r="K9" s="17">
        <v>1.370791972976E-2</v>
      </c>
      <c r="L9" s="17">
        <v>0.52818055724586499</v>
      </c>
      <c r="M9" s="17">
        <v>0.41165859808572403</v>
      </c>
      <c r="N9" s="17">
        <v>0.54243374543718004</v>
      </c>
      <c r="O9" s="17">
        <v>0.97958143779085105</v>
      </c>
      <c r="P9" s="17">
        <v>0.29429160714359898</v>
      </c>
      <c r="Q9" s="17">
        <v>0.58417031840700395</v>
      </c>
      <c r="R9" s="17">
        <v>0.30796638678592497</v>
      </c>
      <c r="S9" s="17">
        <v>0.488498098978706</v>
      </c>
      <c r="T9" s="17"/>
      <c r="U9" s="17">
        <v>0.44323009705837102</v>
      </c>
      <c r="V9" s="17">
        <v>0.40060162968671098</v>
      </c>
      <c r="W9" s="17">
        <v>0.35927518626663402</v>
      </c>
      <c r="X9" s="17">
        <v>0.31399048963160398</v>
      </c>
      <c r="Y9" s="17"/>
      <c r="Z9" s="17">
        <v>0.48674036324826497</v>
      </c>
      <c r="AA9" s="17">
        <v>0.47477774568987602</v>
      </c>
      <c r="AB9" s="17">
        <v>0.374619626724773</v>
      </c>
      <c r="AC9" s="17">
        <v>0.51770266924331798</v>
      </c>
      <c r="AD9" s="17">
        <v>0.236515379549501</v>
      </c>
      <c r="AE9" s="17">
        <v>0.26355608643405798</v>
      </c>
      <c r="AF9" s="17">
        <v>0.16754133371930799</v>
      </c>
      <c r="AG9" s="17">
        <v>0.38194929827308599</v>
      </c>
      <c r="AH9" s="17">
        <v>0.54331964623260098</v>
      </c>
      <c r="AI9" s="17">
        <v>0.32226719788098102</v>
      </c>
      <c r="AJ9" s="17"/>
      <c r="AK9" s="17">
        <v>0.45168124960971601</v>
      </c>
      <c r="AL9" s="17">
        <v>0.56835096779263705</v>
      </c>
      <c r="AM9" s="17">
        <v>0.19823940329741599</v>
      </c>
      <c r="AN9" s="17">
        <v>0.38639010441059501</v>
      </c>
      <c r="AO9" s="17">
        <v>0.36166615035252703</v>
      </c>
      <c r="AP9" s="17">
        <v>0.62883055508782404</v>
      </c>
      <c r="AQ9" s="17">
        <v>0.56379230941636704</v>
      </c>
      <c r="AR9" s="17"/>
      <c r="AS9" s="17">
        <v>0.50863560079958203</v>
      </c>
      <c r="AT9" s="17">
        <v>0.407321230231105</v>
      </c>
      <c r="AU9" s="17"/>
      <c r="AV9" s="17">
        <v>0.40899944179367598</v>
      </c>
      <c r="AW9" s="17">
        <v>0.49088191835076</v>
      </c>
      <c r="AX9" s="17">
        <v>0.61894280049251005</v>
      </c>
      <c r="AY9" s="17"/>
      <c r="AZ9" s="17">
        <v>0.44315194342119502</v>
      </c>
      <c r="BA9" s="17">
        <v>0.43442029897360401</v>
      </c>
      <c r="BB9" s="17"/>
      <c r="BC9" s="17">
        <v>0.47248642460597401</v>
      </c>
      <c r="BD9" s="17">
        <v>0.41160018422071898</v>
      </c>
      <c r="BE9" s="17"/>
      <c r="BF9" s="17">
        <v>0.43529660802971898</v>
      </c>
      <c r="BG9" s="17">
        <v>0.31399048963160398</v>
      </c>
      <c r="BH9" s="17"/>
      <c r="BI9" s="17">
        <v>0.50690714994575603</v>
      </c>
      <c r="BJ9" s="17">
        <v>0.417953693676477</v>
      </c>
      <c r="BK9" s="17"/>
      <c r="BL9" s="17">
        <v>0.30217419368689602</v>
      </c>
      <c r="BM9" s="17">
        <v>0.60234361836078298</v>
      </c>
      <c r="BN9" s="17">
        <v>0.41955606232286502</v>
      </c>
      <c r="BO9" s="17">
        <v>0.44426949795050202</v>
      </c>
    </row>
    <row r="10" spans="2:67" ht="29" x14ac:dyDescent="0.35">
      <c r="B10" s="18" t="s">
        <v>275</v>
      </c>
      <c r="C10" s="17">
        <v>0.35126106752375702</v>
      </c>
      <c r="D10" s="17">
        <v>0.37391865822375198</v>
      </c>
      <c r="E10" s="17">
        <v>0.30837246880327301</v>
      </c>
      <c r="F10" s="17">
        <v>0.28304327972308202</v>
      </c>
      <c r="G10" s="17">
        <v>0.40731955207259202</v>
      </c>
      <c r="H10" s="17">
        <v>0.67845461259444195</v>
      </c>
      <c r="I10" s="17">
        <v>0.85034216930219297</v>
      </c>
      <c r="J10" s="17">
        <v>0.30562217566928601</v>
      </c>
      <c r="K10" s="17">
        <v>0.42887546162315998</v>
      </c>
      <c r="L10" s="17">
        <v>0.35073419920792898</v>
      </c>
      <c r="M10" s="17">
        <v>0.33103523101232601</v>
      </c>
      <c r="N10" s="17">
        <v>0.492449400891314</v>
      </c>
      <c r="O10" s="17">
        <v>2.9871390531505202E-3</v>
      </c>
      <c r="P10" s="17">
        <v>0.41751127593881099</v>
      </c>
      <c r="Q10" s="17">
        <v>0.199687279066671</v>
      </c>
      <c r="R10" s="17">
        <v>0.26132817242432099</v>
      </c>
      <c r="S10" s="17">
        <v>0.18999655724287501</v>
      </c>
      <c r="T10" s="17"/>
      <c r="U10" s="17">
        <v>0.36537144288068502</v>
      </c>
      <c r="V10" s="17">
        <v>0.27886801228397301</v>
      </c>
      <c r="W10" s="17">
        <v>0.28392917099556197</v>
      </c>
      <c r="X10" s="17">
        <v>0.362719313946743</v>
      </c>
      <c r="Y10" s="17"/>
      <c r="Z10" s="17">
        <v>0.32594980981500399</v>
      </c>
      <c r="AA10" s="17">
        <v>0.48837267811208301</v>
      </c>
      <c r="AB10" s="17">
        <v>0.31045771136931299</v>
      </c>
      <c r="AC10" s="17">
        <v>0.37124355022951899</v>
      </c>
      <c r="AD10" s="17">
        <v>6.3523704605027806E-2</v>
      </c>
      <c r="AE10" s="17">
        <v>0.47922809886976497</v>
      </c>
      <c r="AF10" s="17">
        <v>0.20162581817213099</v>
      </c>
      <c r="AG10" s="17">
        <v>0.51483828396542897</v>
      </c>
      <c r="AH10" s="17">
        <v>0.60495427970097504</v>
      </c>
      <c r="AI10" s="17">
        <v>0.48095447724628798</v>
      </c>
      <c r="AJ10" s="17"/>
      <c r="AK10" s="17">
        <v>0.41766356582643199</v>
      </c>
      <c r="AL10" s="17">
        <v>0.45368823849654299</v>
      </c>
      <c r="AM10" s="17">
        <v>0.35896364899218802</v>
      </c>
      <c r="AN10" s="17">
        <v>0.26123477688339097</v>
      </c>
      <c r="AO10" s="17">
        <v>0.340332586645539</v>
      </c>
      <c r="AP10" s="17">
        <v>0.56373886955893704</v>
      </c>
      <c r="AQ10" s="17">
        <v>0.30843683612650802</v>
      </c>
      <c r="AR10" s="17"/>
      <c r="AS10" s="17">
        <v>0.41403410365209697</v>
      </c>
      <c r="AT10" s="17">
        <v>0.32788008140950198</v>
      </c>
      <c r="AU10" s="17"/>
      <c r="AV10" s="17">
        <v>0.43782380229328599</v>
      </c>
      <c r="AW10" s="17">
        <v>0.36073562624654298</v>
      </c>
      <c r="AX10" s="17">
        <v>0.40939722949488999</v>
      </c>
      <c r="AY10" s="17"/>
      <c r="AZ10" s="17">
        <v>0.565857726628055</v>
      </c>
      <c r="BA10" s="17">
        <v>0.341060274314547</v>
      </c>
      <c r="BB10" s="17"/>
      <c r="BC10" s="17">
        <v>0.31386525334088999</v>
      </c>
      <c r="BD10" s="17">
        <v>0.37430848024242602</v>
      </c>
      <c r="BE10" s="17"/>
      <c r="BF10" s="17">
        <v>0.35121553962246899</v>
      </c>
      <c r="BG10" s="17">
        <v>0.362719313946743</v>
      </c>
      <c r="BH10" s="17"/>
      <c r="BI10" s="17">
        <v>0.39004100727896501</v>
      </c>
      <c r="BJ10" s="17">
        <v>0.342189993561752</v>
      </c>
      <c r="BK10" s="17"/>
      <c r="BL10" s="17">
        <v>0.243179700602524</v>
      </c>
      <c r="BM10" s="17">
        <v>0.44280032537695801</v>
      </c>
      <c r="BN10" s="17">
        <v>0.435010403858411</v>
      </c>
      <c r="BO10" s="17">
        <v>0.45324092821730599</v>
      </c>
    </row>
    <row r="11" spans="2:67" x14ac:dyDescent="0.35">
      <c r="B11" s="18" t="s">
        <v>276</v>
      </c>
      <c r="C11" s="17">
        <v>0.28663729266177601</v>
      </c>
      <c r="D11" s="17">
        <v>0.25716057809424803</v>
      </c>
      <c r="E11" s="17">
        <v>0.35092150296395702</v>
      </c>
      <c r="F11" s="17">
        <v>0.25752739722249601</v>
      </c>
      <c r="G11" s="17">
        <v>0.34654625497004898</v>
      </c>
      <c r="H11" s="17">
        <v>2.4377970819849299E-3</v>
      </c>
      <c r="I11" s="17">
        <v>0.38824404812257401</v>
      </c>
      <c r="J11" s="17">
        <v>0.38634384868661098</v>
      </c>
      <c r="K11" s="17">
        <v>0.44435140682781599</v>
      </c>
      <c r="L11" s="17">
        <v>0.24513230258136701</v>
      </c>
      <c r="M11" s="17">
        <v>0.22082279769952301</v>
      </c>
      <c r="N11" s="17">
        <v>0.47503030120616901</v>
      </c>
      <c r="O11" s="17">
        <v>3.4862846311996903E-2</v>
      </c>
      <c r="P11" s="17">
        <v>2.7426833142078701E-2</v>
      </c>
      <c r="Q11" s="17">
        <v>0.33189332150077699</v>
      </c>
      <c r="R11" s="17">
        <v>0.52194376698257205</v>
      </c>
      <c r="S11" s="17">
        <v>8.59728293194649E-2</v>
      </c>
      <c r="T11" s="17"/>
      <c r="U11" s="17">
        <v>0.28543561113065402</v>
      </c>
      <c r="V11" s="17">
        <v>0.27736359333667399</v>
      </c>
      <c r="W11" s="17">
        <v>0.36644139938463599</v>
      </c>
      <c r="X11" s="17">
        <v>0.43424475030419302</v>
      </c>
      <c r="Y11" s="17"/>
      <c r="Z11" s="17">
        <v>0.29944383744707598</v>
      </c>
      <c r="AA11" s="17">
        <v>0.32040220081410098</v>
      </c>
      <c r="AB11" s="17">
        <v>0.28592052348338498</v>
      </c>
      <c r="AC11" s="17">
        <v>0.167677604747965</v>
      </c>
      <c r="AD11" s="17">
        <v>0.36984995485595701</v>
      </c>
      <c r="AE11" s="17">
        <v>0.31403649596046102</v>
      </c>
      <c r="AF11" s="17">
        <v>0.203795520535588</v>
      </c>
      <c r="AG11" s="17">
        <v>0.38541130068005303</v>
      </c>
      <c r="AH11" s="17">
        <v>0.333162362275293</v>
      </c>
      <c r="AI11" s="17">
        <v>0.53214692887906101</v>
      </c>
      <c r="AJ11" s="17"/>
      <c r="AK11" s="17">
        <v>0.26199132345495602</v>
      </c>
      <c r="AL11" s="17">
        <v>0.51929206286497598</v>
      </c>
      <c r="AM11" s="17">
        <v>0.41459409493298799</v>
      </c>
      <c r="AN11" s="17">
        <v>0.19946808702428601</v>
      </c>
      <c r="AO11" s="17">
        <v>0.30829740830651498</v>
      </c>
      <c r="AP11" s="17">
        <v>0.37910286048341302</v>
      </c>
      <c r="AQ11" s="17">
        <v>0.27724561541474602</v>
      </c>
      <c r="AR11" s="17"/>
      <c r="AS11" s="17">
        <v>0.39798143858854401</v>
      </c>
      <c r="AT11" s="17">
        <v>0.24516509232890199</v>
      </c>
      <c r="AU11" s="17"/>
      <c r="AV11" s="17">
        <v>0.29721394651266603</v>
      </c>
      <c r="AW11" s="17">
        <v>0.466925609278452</v>
      </c>
      <c r="AX11" s="17">
        <v>0.40360379919293199</v>
      </c>
      <c r="AY11" s="17"/>
      <c r="AZ11" s="17">
        <v>0.582949324383634</v>
      </c>
      <c r="BA11" s="17">
        <v>0.27255218167444001</v>
      </c>
      <c r="BB11" s="17"/>
      <c r="BC11" s="17">
        <v>0.29810681820385898</v>
      </c>
      <c r="BD11" s="17">
        <v>0.27956850984124199</v>
      </c>
      <c r="BE11" s="17"/>
      <c r="BF11" s="17">
        <v>0.28605079299047098</v>
      </c>
      <c r="BG11" s="17">
        <v>0.43424475030419302</v>
      </c>
      <c r="BH11" s="17"/>
      <c r="BI11" s="17">
        <v>0.37366599623812002</v>
      </c>
      <c r="BJ11" s="17">
        <v>0.266280277876771</v>
      </c>
      <c r="BK11" s="17"/>
      <c r="BL11" s="17">
        <v>0.18080260558176101</v>
      </c>
      <c r="BM11" s="17">
        <v>0.35820486114604699</v>
      </c>
      <c r="BN11" s="17">
        <v>0.36542304293657701</v>
      </c>
      <c r="BO11" s="17">
        <v>0.73926201638414002</v>
      </c>
    </row>
    <row r="12" spans="2:67" x14ac:dyDescent="0.35">
      <c r="B12" s="18" t="s">
        <v>277</v>
      </c>
      <c r="C12" s="17">
        <v>0.26919461409933598</v>
      </c>
      <c r="D12" s="17">
        <v>0.32146813716892803</v>
      </c>
      <c r="E12" s="17">
        <v>0.266034046487583</v>
      </c>
      <c r="F12" s="17">
        <v>0.12864472070132399</v>
      </c>
      <c r="G12" s="17">
        <v>0.40100059113391301</v>
      </c>
      <c r="H12" s="17">
        <v>3.7801634865310602E-2</v>
      </c>
      <c r="I12" s="17">
        <v>0.21760700994402599</v>
      </c>
      <c r="J12" s="17">
        <v>0.33095064395736601</v>
      </c>
      <c r="K12" s="17">
        <v>2.6520382123439699E-3</v>
      </c>
      <c r="L12" s="17">
        <v>0.17678515571230299</v>
      </c>
      <c r="M12" s="17">
        <v>0.296391369190033</v>
      </c>
      <c r="N12" s="17">
        <v>0.26356071192012298</v>
      </c>
      <c r="O12" s="17">
        <v>0.51295071457627295</v>
      </c>
      <c r="P12" s="17">
        <v>0.13915335198908299</v>
      </c>
      <c r="Q12" s="17">
        <v>0.40361082283330701</v>
      </c>
      <c r="R12" s="17">
        <v>0.34704171386263</v>
      </c>
      <c r="S12" s="17">
        <v>0.30483628393481399</v>
      </c>
      <c r="T12" s="17"/>
      <c r="U12" s="17">
        <v>0.24766844113903699</v>
      </c>
      <c r="V12" s="17">
        <v>0.35690901370079903</v>
      </c>
      <c r="W12" s="17">
        <v>0.46793457951578399</v>
      </c>
      <c r="X12" s="17">
        <v>0.54194542225983799</v>
      </c>
      <c r="Y12" s="17"/>
      <c r="Z12" s="17">
        <v>0.18571399317366499</v>
      </c>
      <c r="AA12" s="17">
        <v>0.38229538629730297</v>
      </c>
      <c r="AB12" s="17">
        <v>0.21088716586292799</v>
      </c>
      <c r="AC12" s="17">
        <v>0.38671453643689402</v>
      </c>
      <c r="AD12" s="17">
        <v>0.27112574452550597</v>
      </c>
      <c r="AE12" s="17">
        <v>0.26359453234608499</v>
      </c>
      <c r="AF12" s="17">
        <v>0.32526042940752697</v>
      </c>
      <c r="AG12" s="17">
        <v>0.38347820238341701</v>
      </c>
      <c r="AH12" s="17">
        <v>0.76716039778404099</v>
      </c>
      <c r="AI12" s="17">
        <v>0.49694718131318799</v>
      </c>
      <c r="AJ12" s="17"/>
      <c r="AK12" s="17">
        <v>0.20220510714655601</v>
      </c>
      <c r="AL12" s="17">
        <v>0.30397078624736001</v>
      </c>
      <c r="AM12" s="17">
        <v>0.28865768121220298</v>
      </c>
      <c r="AN12" s="17">
        <v>0.190675618843094</v>
      </c>
      <c r="AO12" s="17">
        <v>0.28721739158707499</v>
      </c>
      <c r="AP12" s="17">
        <v>0.29806888725181802</v>
      </c>
      <c r="AQ12" s="17">
        <v>0.57447518032150602</v>
      </c>
      <c r="AR12" s="17"/>
      <c r="AS12" s="17">
        <v>0.42837790271965898</v>
      </c>
      <c r="AT12" s="17">
        <v>0.209903834324982</v>
      </c>
      <c r="AU12" s="17"/>
      <c r="AV12" s="17">
        <v>0.52557019374649305</v>
      </c>
      <c r="AW12" s="17">
        <v>0.360505293217323</v>
      </c>
      <c r="AX12" s="17">
        <v>0.41454030383481</v>
      </c>
      <c r="AY12" s="17"/>
      <c r="AZ12" s="17">
        <v>0.35922964487373199</v>
      </c>
      <c r="BA12" s="17">
        <v>0.26491482365736102</v>
      </c>
      <c r="BB12" s="17"/>
      <c r="BC12" s="17">
        <v>0.275097342328806</v>
      </c>
      <c r="BD12" s="17">
        <v>0.26555670390421499</v>
      </c>
      <c r="BE12" s="17"/>
      <c r="BF12" s="17">
        <v>0.26811087306152398</v>
      </c>
      <c r="BG12" s="17">
        <v>0.54194542225983799</v>
      </c>
      <c r="BH12" s="17"/>
      <c r="BI12" s="17">
        <v>0.426622150887847</v>
      </c>
      <c r="BJ12" s="17">
        <v>0.23237050248701899</v>
      </c>
      <c r="BK12" s="17"/>
      <c r="BL12" s="17">
        <v>0.17095956276350899</v>
      </c>
      <c r="BM12" s="17">
        <v>0.314170397794308</v>
      </c>
      <c r="BN12" s="17">
        <v>0.43022709581148899</v>
      </c>
      <c r="BO12" s="17">
        <v>0.62781857541869202</v>
      </c>
    </row>
    <row r="13" spans="2:67" ht="29" x14ac:dyDescent="0.35">
      <c r="B13" s="18" t="s">
        <v>278</v>
      </c>
      <c r="C13" s="17">
        <v>0.26811408954507598</v>
      </c>
      <c r="D13" s="17">
        <v>0.31736020582073599</v>
      </c>
      <c r="E13" s="17">
        <v>0.29524450294329702</v>
      </c>
      <c r="F13" s="17">
        <v>0.23218468870551501</v>
      </c>
      <c r="G13" s="17">
        <v>0.30060390824994099</v>
      </c>
      <c r="H13" s="17">
        <v>4.0239431947295498E-2</v>
      </c>
      <c r="I13" s="17">
        <v>0.492542244851644</v>
      </c>
      <c r="J13" s="17">
        <v>0.26426018238749199</v>
      </c>
      <c r="K13" s="17">
        <v>0.44258338135292002</v>
      </c>
      <c r="L13" s="17">
        <v>0.249082045139421</v>
      </c>
      <c r="M13" s="17">
        <v>0.19048918209714499</v>
      </c>
      <c r="N13" s="17">
        <v>0.41507623449880798</v>
      </c>
      <c r="O13" s="17">
        <v>0.49850643047342502</v>
      </c>
      <c r="P13" s="17">
        <v>0.154554470230018</v>
      </c>
      <c r="Q13" s="17">
        <v>0.109715915129821</v>
      </c>
      <c r="R13" s="17">
        <v>0.26150631689083798</v>
      </c>
      <c r="S13" s="17">
        <v>0.23074234361783499</v>
      </c>
      <c r="T13" s="17"/>
      <c r="U13" s="17">
        <v>0.24550607915232001</v>
      </c>
      <c r="V13" s="17">
        <v>0.38117954920714697</v>
      </c>
      <c r="W13" s="17">
        <v>0.35298052991868301</v>
      </c>
      <c r="X13" s="17">
        <v>0.48162887870361898</v>
      </c>
      <c r="Y13" s="17"/>
      <c r="Z13" s="17">
        <v>0.21892774963803099</v>
      </c>
      <c r="AA13" s="17">
        <v>0.30629925735653901</v>
      </c>
      <c r="AB13" s="17">
        <v>0.22316486720866299</v>
      </c>
      <c r="AC13" s="17">
        <v>0.38498967225771202</v>
      </c>
      <c r="AD13" s="17">
        <v>0.306236358912514</v>
      </c>
      <c r="AE13" s="17">
        <v>0.30387723446063297</v>
      </c>
      <c r="AF13" s="17">
        <v>0.45675643015821699</v>
      </c>
      <c r="AG13" s="17">
        <v>0.31548092958163898</v>
      </c>
      <c r="AH13" s="17">
        <v>0.33450087200651801</v>
      </c>
      <c r="AI13" s="17">
        <v>0.40932229249950902</v>
      </c>
      <c r="AJ13" s="17"/>
      <c r="AK13" s="17">
        <v>0.18226357353797301</v>
      </c>
      <c r="AL13" s="17">
        <v>0.37876661681450502</v>
      </c>
      <c r="AM13" s="17">
        <v>0.37394417563757198</v>
      </c>
      <c r="AN13" s="17">
        <v>0.23356042370573701</v>
      </c>
      <c r="AO13" s="17">
        <v>0.35878118118607399</v>
      </c>
      <c r="AP13" s="17">
        <v>0.25366238185657503</v>
      </c>
      <c r="AQ13" s="17">
        <v>0.41609055584905702</v>
      </c>
      <c r="AR13" s="17"/>
      <c r="AS13" s="17">
        <v>0.37079794805281602</v>
      </c>
      <c r="AT13" s="17">
        <v>0.22986757451242901</v>
      </c>
      <c r="AU13" s="17"/>
      <c r="AV13" s="17">
        <v>0.41293525105842199</v>
      </c>
      <c r="AW13" s="17">
        <v>0.52944866486187503</v>
      </c>
      <c r="AX13" s="17">
        <v>0.20925563871068001</v>
      </c>
      <c r="AY13" s="17"/>
      <c r="AZ13" s="17">
        <v>0.66771877382398204</v>
      </c>
      <c r="BA13" s="17">
        <v>0.249118990708149</v>
      </c>
      <c r="BB13" s="17"/>
      <c r="BC13" s="17">
        <v>0.28021981621076802</v>
      </c>
      <c r="BD13" s="17">
        <v>0.26065320963591798</v>
      </c>
      <c r="BE13" s="17"/>
      <c r="BF13" s="17">
        <v>0.26726571537983901</v>
      </c>
      <c r="BG13" s="17">
        <v>0.48162887870361898</v>
      </c>
      <c r="BH13" s="17"/>
      <c r="BI13" s="17">
        <v>0.48580780413993802</v>
      </c>
      <c r="BJ13" s="17">
        <v>0.21719302575234001</v>
      </c>
      <c r="BK13" s="17"/>
      <c r="BL13" s="17">
        <v>0.13951063756351001</v>
      </c>
      <c r="BM13" s="17">
        <v>0.32965226991124502</v>
      </c>
      <c r="BN13" s="17">
        <v>0.43332347535167898</v>
      </c>
      <c r="BO13" s="17">
        <v>0.86182642962580702</v>
      </c>
    </row>
    <row r="14" spans="2:67" ht="58" x14ac:dyDescent="0.35">
      <c r="B14" s="18" t="s">
        <v>279</v>
      </c>
      <c r="C14" s="17">
        <v>0.23994550672078299</v>
      </c>
      <c r="D14" s="17">
        <v>0.32723078726975702</v>
      </c>
      <c r="E14" s="17">
        <v>0.22693387715112801</v>
      </c>
      <c r="F14" s="17">
        <v>0.225210041660143</v>
      </c>
      <c r="G14" s="17">
        <v>9.6424736963514598E-2</v>
      </c>
      <c r="H14" s="17">
        <v>0.319107590323573</v>
      </c>
      <c r="I14" s="17">
        <v>0.49440567845668099</v>
      </c>
      <c r="J14" s="17">
        <v>0.17356217169260901</v>
      </c>
      <c r="K14" s="17">
        <v>0.42975947436060802</v>
      </c>
      <c r="L14" s="17">
        <v>0.17807675792291799</v>
      </c>
      <c r="M14" s="17">
        <v>0.22962868098975101</v>
      </c>
      <c r="N14" s="17">
        <v>0.31354505646598801</v>
      </c>
      <c r="O14" s="17">
        <v>2.9871390531505202E-3</v>
      </c>
      <c r="P14" s="17">
        <v>6.5476986302614795E-2</v>
      </c>
      <c r="Q14" s="17">
        <v>0.359010537353885</v>
      </c>
      <c r="R14" s="17">
        <v>0.285003568538158</v>
      </c>
      <c r="S14" s="17">
        <v>0.23043342934626199</v>
      </c>
      <c r="T14" s="17"/>
      <c r="U14" s="17">
        <v>0.21391229136098999</v>
      </c>
      <c r="V14" s="17">
        <v>0.36452406528796699</v>
      </c>
      <c r="W14" s="17">
        <v>0.373342238909668</v>
      </c>
      <c r="X14" s="17">
        <v>0.49187893752497402</v>
      </c>
      <c r="Y14" s="17"/>
      <c r="Z14" s="17">
        <v>0.16853405819627201</v>
      </c>
      <c r="AA14" s="17">
        <v>0.354147152164138</v>
      </c>
      <c r="AB14" s="17">
        <v>0.25037784307563998</v>
      </c>
      <c r="AC14" s="17">
        <v>0.28313389443850001</v>
      </c>
      <c r="AD14" s="17">
        <v>0.27779171551665199</v>
      </c>
      <c r="AE14" s="17">
        <v>0.28388871614333899</v>
      </c>
      <c r="AF14" s="17">
        <v>0.35037110757852602</v>
      </c>
      <c r="AG14" s="17">
        <v>0.53672650717485104</v>
      </c>
      <c r="AH14" s="17">
        <v>0.35325646384494502</v>
      </c>
      <c r="AI14" s="17">
        <v>0.45862054537368602</v>
      </c>
      <c r="AJ14" s="17"/>
      <c r="AK14" s="17">
        <v>0.208752799118436</v>
      </c>
      <c r="AL14" s="17">
        <v>0.327323670064184</v>
      </c>
      <c r="AM14" s="17">
        <v>0.22938880438810699</v>
      </c>
      <c r="AN14" s="17">
        <v>0.207864330872674</v>
      </c>
      <c r="AO14" s="17">
        <v>0.32954501098278699</v>
      </c>
      <c r="AP14" s="17">
        <v>0.26971767896025101</v>
      </c>
      <c r="AQ14" s="17">
        <v>0.26681837762035998</v>
      </c>
      <c r="AR14" s="17"/>
      <c r="AS14" s="17">
        <v>0.30448462792569703</v>
      </c>
      <c r="AT14" s="17">
        <v>0.215906709335978</v>
      </c>
      <c r="AU14" s="17"/>
      <c r="AV14" s="17">
        <v>0.261627601628519</v>
      </c>
      <c r="AW14" s="17">
        <v>0.40207322134548701</v>
      </c>
      <c r="AX14" s="17">
        <v>0.26583397642482298</v>
      </c>
      <c r="AY14" s="17"/>
      <c r="AZ14" s="17">
        <v>0.51731785762837201</v>
      </c>
      <c r="BA14" s="17">
        <v>0.226760688255434</v>
      </c>
      <c r="BB14" s="17"/>
      <c r="BC14" s="17">
        <v>0.23029347635380201</v>
      </c>
      <c r="BD14" s="17">
        <v>0.245894149163843</v>
      </c>
      <c r="BE14" s="17"/>
      <c r="BF14" s="17">
        <v>0.238944480914111</v>
      </c>
      <c r="BG14" s="17">
        <v>0.49187893752497402</v>
      </c>
      <c r="BH14" s="17"/>
      <c r="BI14" s="17">
        <v>0.36060898607500802</v>
      </c>
      <c r="BJ14" s="17">
        <v>0.21172093100859599</v>
      </c>
      <c r="BK14" s="17"/>
      <c r="BL14" s="17">
        <v>0.147580525366934</v>
      </c>
      <c r="BM14" s="17">
        <v>0.27345361032346599</v>
      </c>
      <c r="BN14" s="17">
        <v>0.39584030725401698</v>
      </c>
      <c r="BO14" s="17">
        <v>0.60346842768044295</v>
      </c>
    </row>
    <row r="15" spans="2:67" ht="29" x14ac:dyDescent="0.35">
      <c r="B15" s="18" t="s">
        <v>280</v>
      </c>
      <c r="C15" s="17">
        <v>0.151749356338927</v>
      </c>
      <c r="D15" s="17">
        <v>0.139466910778102</v>
      </c>
      <c r="E15" s="17">
        <v>0.124693192788822</v>
      </c>
      <c r="F15" s="17">
        <v>0.211099474025046</v>
      </c>
      <c r="G15" s="17">
        <v>0.40439399502995899</v>
      </c>
      <c r="H15" s="17">
        <v>0.64309077481111598</v>
      </c>
      <c r="I15" s="17">
        <v>0.27778786177438403</v>
      </c>
      <c r="J15" s="17">
        <v>0.218154810127171</v>
      </c>
      <c r="K15" s="17">
        <v>1.7680254748959801E-3</v>
      </c>
      <c r="L15" s="17">
        <v>7.5423609636071295E-2</v>
      </c>
      <c r="M15" s="17">
        <v>0.124194868280278</v>
      </c>
      <c r="N15" s="17">
        <v>0.10516552644634899</v>
      </c>
      <c r="O15" s="17">
        <v>0.511955001558556</v>
      </c>
      <c r="P15" s="17">
        <v>6.0065155230337099E-2</v>
      </c>
      <c r="Q15" s="17">
        <v>0.102928808832165</v>
      </c>
      <c r="R15" s="17">
        <v>0.17267409414224</v>
      </c>
      <c r="S15" s="17">
        <v>0.19509564235556701</v>
      </c>
      <c r="T15" s="17"/>
      <c r="U15" s="17">
        <v>0.117936152545595</v>
      </c>
      <c r="V15" s="17">
        <v>0.320078453757072</v>
      </c>
      <c r="W15" s="17">
        <v>0.30215515660722903</v>
      </c>
      <c r="X15" s="17">
        <v>0.36988211141800997</v>
      </c>
      <c r="Y15" s="17"/>
      <c r="Z15" s="17">
        <v>0.124683192504667</v>
      </c>
      <c r="AA15" s="17">
        <v>0.172165648135231</v>
      </c>
      <c r="AB15" s="17">
        <v>0.12951686834373299</v>
      </c>
      <c r="AC15" s="17">
        <v>0.150244706533633</v>
      </c>
      <c r="AD15" s="17">
        <v>4.6034846949161302E-2</v>
      </c>
      <c r="AE15" s="17">
        <v>0.29947882754263</v>
      </c>
      <c r="AF15" s="17">
        <v>0.30080288674947098</v>
      </c>
      <c r="AG15" s="17">
        <v>8.4930672364069398E-2</v>
      </c>
      <c r="AH15" s="17">
        <v>0.57325992465682596</v>
      </c>
      <c r="AI15" s="17">
        <v>0.43682936309477399</v>
      </c>
      <c r="AJ15" s="17"/>
      <c r="AK15" s="17">
        <v>9.6546166574022804E-2</v>
      </c>
      <c r="AL15" s="17">
        <v>0.10962258364841999</v>
      </c>
      <c r="AM15" s="17">
        <v>0.13863602714895501</v>
      </c>
      <c r="AN15" s="17">
        <v>0.136890904108387</v>
      </c>
      <c r="AO15" s="17">
        <v>0.25070344922033599</v>
      </c>
      <c r="AP15" s="17">
        <v>0.17301915521803801</v>
      </c>
      <c r="AQ15" s="17">
        <v>0.28978509351211601</v>
      </c>
      <c r="AR15" s="17"/>
      <c r="AS15" s="17">
        <v>0.23115565202637001</v>
      </c>
      <c r="AT15" s="17">
        <v>0.122173002997396</v>
      </c>
      <c r="AU15" s="17"/>
      <c r="AV15" s="17">
        <v>0.351791188599754</v>
      </c>
      <c r="AW15" s="17">
        <v>0.15188349902020801</v>
      </c>
      <c r="AX15" s="17">
        <v>0.18624078855343101</v>
      </c>
      <c r="AY15" s="17"/>
      <c r="AZ15" s="17">
        <v>0.34679399008105599</v>
      </c>
      <c r="BA15" s="17">
        <v>0.14247796328148599</v>
      </c>
      <c r="BB15" s="17"/>
      <c r="BC15" s="17">
        <v>0.145431938937745</v>
      </c>
      <c r="BD15" s="17">
        <v>0.15564284360060701</v>
      </c>
      <c r="BE15" s="17"/>
      <c r="BF15" s="17">
        <v>0.150882633266814</v>
      </c>
      <c r="BG15" s="17">
        <v>0.36988211141800997</v>
      </c>
      <c r="BH15" s="17"/>
      <c r="BI15" s="17">
        <v>0.196172270368873</v>
      </c>
      <c r="BJ15" s="17">
        <v>0.14135832578764099</v>
      </c>
      <c r="BK15" s="17"/>
      <c r="BL15" s="17">
        <v>9.5337133825751305E-2</v>
      </c>
      <c r="BM15" s="17">
        <v>0.16488849594864999</v>
      </c>
      <c r="BN15" s="17">
        <v>0.24577464048910699</v>
      </c>
      <c r="BO15" s="17">
        <v>0.61839143764609705</v>
      </c>
    </row>
    <row r="16" spans="2:67" ht="43.5" x14ac:dyDescent="0.35">
      <c r="B16" s="18" t="s">
        <v>281</v>
      </c>
      <c r="C16" s="17">
        <v>0.11745527132384199</v>
      </c>
      <c r="D16" s="17">
        <v>7.2382032731625995E-2</v>
      </c>
      <c r="E16" s="17">
        <v>0.120072321835205</v>
      </c>
      <c r="F16" s="17">
        <v>0.179992009612331</v>
      </c>
      <c r="G16" s="17">
        <v>0.18174894766078101</v>
      </c>
      <c r="H16" s="17">
        <v>0.319107590323573</v>
      </c>
      <c r="I16" s="17">
        <v>2.1433507186137499E-2</v>
      </c>
      <c r="J16" s="17">
        <v>0.13530307955448201</v>
      </c>
      <c r="K16" s="17">
        <v>0</v>
      </c>
      <c r="L16" s="17">
        <v>0.104475199135944</v>
      </c>
      <c r="M16" s="17">
        <v>8.3111730380396806E-2</v>
      </c>
      <c r="N16" s="17">
        <v>0.32308079773731002</v>
      </c>
      <c r="O16" s="17">
        <v>1.74314231559984E-2</v>
      </c>
      <c r="P16" s="17">
        <v>0.12672695283574301</v>
      </c>
      <c r="Q16" s="17">
        <v>0.202464064515502</v>
      </c>
      <c r="R16" s="17">
        <v>0.20116169714451501</v>
      </c>
      <c r="S16" s="17">
        <v>1.2356570862921501E-3</v>
      </c>
      <c r="T16" s="17"/>
      <c r="U16" s="17">
        <v>0.116301615311361</v>
      </c>
      <c r="V16" s="17">
        <v>9.72895700135855E-2</v>
      </c>
      <c r="W16" s="17">
        <v>0.238156051911626</v>
      </c>
      <c r="X16" s="17">
        <v>0.42226070642116398</v>
      </c>
      <c r="Y16" s="17"/>
      <c r="Z16" s="17">
        <v>0.10427265185707101</v>
      </c>
      <c r="AA16" s="17">
        <v>0.13153816101462701</v>
      </c>
      <c r="AB16" s="17">
        <v>0.143438106338282</v>
      </c>
      <c r="AC16" s="17">
        <v>0.180683168827528</v>
      </c>
      <c r="AD16" s="17">
        <v>0.116472015114658</v>
      </c>
      <c r="AE16" s="17">
        <v>0.14714657903033401</v>
      </c>
      <c r="AF16" s="17">
        <v>0.19972216519518199</v>
      </c>
      <c r="AG16" s="17">
        <v>0.108733985637039</v>
      </c>
      <c r="AH16" s="17">
        <v>8.9052222515870999E-2</v>
      </c>
      <c r="AI16" s="17">
        <v>0.34011022815745201</v>
      </c>
      <c r="AJ16" s="17"/>
      <c r="AK16" s="17">
        <v>5.8936559727008599E-2</v>
      </c>
      <c r="AL16" s="17">
        <v>8.1998020344530895E-2</v>
      </c>
      <c r="AM16" s="17">
        <v>0.14222239981708401</v>
      </c>
      <c r="AN16" s="17">
        <v>0.100216151215524</v>
      </c>
      <c r="AO16" s="17">
        <v>0.20219262607142399</v>
      </c>
      <c r="AP16" s="17">
        <v>0.412504807819145</v>
      </c>
      <c r="AQ16" s="17">
        <v>7.7895576919231602E-2</v>
      </c>
      <c r="AR16" s="17"/>
      <c r="AS16" s="17">
        <v>0.21960952907371201</v>
      </c>
      <c r="AT16" s="17">
        <v>7.9406015954412504E-2</v>
      </c>
      <c r="AU16" s="17"/>
      <c r="AV16" s="17">
        <v>0.31742581958573302</v>
      </c>
      <c r="AW16" s="17">
        <v>0.31597369426948801</v>
      </c>
      <c r="AX16" s="17">
        <v>0.10020795677114799</v>
      </c>
      <c r="AY16" s="17"/>
      <c r="AZ16" s="17">
        <v>0.54107858293857902</v>
      </c>
      <c r="BA16" s="17">
        <v>9.7318453637960697E-2</v>
      </c>
      <c r="BB16" s="17"/>
      <c r="BC16" s="17">
        <v>0.13916883211771899</v>
      </c>
      <c r="BD16" s="17">
        <v>0.104072987553759</v>
      </c>
      <c r="BE16" s="17"/>
      <c r="BF16" s="17">
        <v>0.11624416525676599</v>
      </c>
      <c r="BG16" s="17">
        <v>0.42226070642116398</v>
      </c>
      <c r="BH16" s="17"/>
      <c r="BI16" s="17">
        <v>0.219040164166273</v>
      </c>
      <c r="BJ16" s="17">
        <v>9.3693396441810503E-2</v>
      </c>
      <c r="BK16" s="17"/>
      <c r="BL16" s="17">
        <v>4.4757688901755202E-2</v>
      </c>
      <c r="BM16" s="17">
        <v>0.11649948486355199</v>
      </c>
      <c r="BN16" s="17">
        <v>0.35666860949340601</v>
      </c>
      <c r="BO16" s="17">
        <v>0.262106411012832</v>
      </c>
    </row>
    <row r="17" spans="2:67" x14ac:dyDescent="0.35">
      <c r="B17" s="18" t="s">
        <v>123</v>
      </c>
      <c r="C17" s="19">
        <v>0.227054330150852</v>
      </c>
      <c r="D17" s="19">
        <v>0.26777732483751099</v>
      </c>
      <c r="E17" s="19">
        <v>0.31246358317307299</v>
      </c>
      <c r="F17" s="19">
        <v>0.174461305197083</v>
      </c>
      <c r="G17" s="19">
        <v>0.14703320150663601</v>
      </c>
      <c r="H17" s="19">
        <v>0</v>
      </c>
      <c r="I17" s="19">
        <v>8.1928952012207096E-2</v>
      </c>
      <c r="J17" s="19">
        <v>0.19805664073832399</v>
      </c>
      <c r="K17" s="19">
        <v>0.12854115702391999</v>
      </c>
      <c r="L17" s="19">
        <v>0.262032954983906</v>
      </c>
      <c r="M17" s="19">
        <v>0.20359839153333201</v>
      </c>
      <c r="N17" s="19">
        <v>6.9334552763530705E-2</v>
      </c>
      <c r="O17" s="19">
        <v>9.9571301771683805E-4</v>
      </c>
      <c r="P17" s="19">
        <v>0.39008444279673299</v>
      </c>
      <c r="Q17" s="19">
        <v>0</v>
      </c>
      <c r="R17" s="19">
        <v>0.258387635580549</v>
      </c>
      <c r="S17" s="19">
        <v>0.302982798305376</v>
      </c>
      <c r="T17" s="19"/>
      <c r="U17" s="19">
        <v>0.25034608325282298</v>
      </c>
      <c r="V17" s="19">
        <v>0.11889407491366399</v>
      </c>
      <c r="W17" s="19">
        <v>7.9803393763362901E-2</v>
      </c>
      <c r="X17" s="19">
        <v>3.6289339358456699E-2</v>
      </c>
      <c r="Y17" s="19"/>
      <c r="Z17" s="19">
        <v>0.22557429672495699</v>
      </c>
      <c r="AA17" s="19">
        <v>0.161943656703122</v>
      </c>
      <c r="AB17" s="19">
        <v>0.40867462028177698</v>
      </c>
      <c r="AC17" s="19">
        <v>0.163829104026356</v>
      </c>
      <c r="AD17" s="19">
        <v>0.25256454182594701</v>
      </c>
      <c r="AE17" s="19">
        <v>7.4163761102868597E-2</v>
      </c>
      <c r="AF17" s="19">
        <v>0.13341880787434601</v>
      </c>
      <c r="AG17" s="19">
        <v>2.0310672185646E-2</v>
      </c>
      <c r="AH17" s="19">
        <v>7.6404495189619295E-2</v>
      </c>
      <c r="AI17" s="19">
        <v>0.100677278755925</v>
      </c>
      <c r="AJ17" s="19"/>
      <c r="AK17" s="19">
        <v>0.203597982519343</v>
      </c>
      <c r="AL17" s="19">
        <v>0.124733892949406</v>
      </c>
      <c r="AM17" s="19">
        <v>0.181143645271162</v>
      </c>
      <c r="AN17" s="19">
        <v>0.32139718526299599</v>
      </c>
      <c r="AO17" s="19">
        <v>0.171701159071946</v>
      </c>
      <c r="AP17" s="19">
        <v>8.6461270719275701E-2</v>
      </c>
      <c r="AQ17" s="19">
        <v>0.202378902356839</v>
      </c>
      <c r="AR17" s="19"/>
      <c r="AS17" s="19">
        <v>2.94226118746676E-2</v>
      </c>
      <c r="AT17" s="19">
        <v>0.30066594344456399</v>
      </c>
      <c r="AU17" s="19"/>
      <c r="AV17" s="19">
        <v>1.9972512237590701E-3</v>
      </c>
      <c r="AW17" s="19">
        <v>4.6372372408431603E-2</v>
      </c>
      <c r="AX17" s="19">
        <v>3.4360626604851001E-2</v>
      </c>
      <c r="AY17" s="19"/>
      <c r="AZ17" s="19">
        <v>3.5189288630798298E-4</v>
      </c>
      <c r="BA17" s="19">
        <v>0.23783056819766801</v>
      </c>
      <c r="BB17" s="19"/>
      <c r="BC17" s="19">
        <v>0.209900091889413</v>
      </c>
      <c r="BD17" s="19">
        <v>0.23762665803633301</v>
      </c>
      <c r="BE17" s="19"/>
      <c r="BF17" s="19">
        <v>0.227812310853068</v>
      </c>
      <c r="BG17" s="19">
        <v>3.6289339358456699E-2</v>
      </c>
      <c r="BH17" s="19"/>
      <c r="BI17" s="19">
        <v>9.5306850436760696E-2</v>
      </c>
      <c r="BJ17" s="19">
        <v>0.25787158103721203</v>
      </c>
      <c r="BK17" s="19"/>
      <c r="BL17" s="19">
        <v>0.38725331482747499</v>
      </c>
      <c r="BM17" s="19">
        <v>0.100682174965358</v>
      </c>
      <c r="BN17" s="19">
        <v>6.8243293809073E-2</v>
      </c>
      <c r="BO17" s="19">
        <v>5.4239401457826996E-3</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291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283</v>
      </c>
      <c r="C9" s="17">
        <v>0.36199044613590903</v>
      </c>
      <c r="D9" s="17">
        <v>0.53197861549582504</v>
      </c>
      <c r="E9" s="17">
        <v>0.30420186232997798</v>
      </c>
      <c r="F9" s="17">
        <v>0.372352481216144</v>
      </c>
      <c r="G9" s="17">
        <v>0.298395500616146</v>
      </c>
      <c r="H9" s="17">
        <v>0.319107590323573</v>
      </c>
      <c r="I9" s="17">
        <v>0.88514234617571796</v>
      </c>
      <c r="J9" s="17">
        <v>0.45859487086627598</v>
      </c>
      <c r="K9" s="17">
        <v>1.7680254748959801E-3</v>
      </c>
      <c r="L9" s="17">
        <v>0.203255506509288</v>
      </c>
      <c r="M9" s="17">
        <v>0.36572850835913601</v>
      </c>
      <c r="N9" s="17">
        <v>0.330964156151133</v>
      </c>
      <c r="O9" s="17">
        <v>0.48406214637057698</v>
      </c>
      <c r="P9" s="17">
        <v>0.103608772238588</v>
      </c>
      <c r="Q9" s="17">
        <v>0.43060622025078499</v>
      </c>
      <c r="R9" s="17">
        <v>0.195815056856525</v>
      </c>
      <c r="S9" s="17">
        <v>0.42012107231756401</v>
      </c>
      <c r="T9" s="17"/>
      <c r="U9" s="17">
        <v>0.37202826920088</v>
      </c>
      <c r="V9" s="17">
        <v>0.30467906630625502</v>
      </c>
      <c r="W9" s="17">
        <v>0.37136743738484201</v>
      </c>
      <c r="X9" s="17">
        <v>0.26445689004276901</v>
      </c>
      <c r="Y9" s="17"/>
      <c r="Z9" s="17">
        <v>0.447809348974403</v>
      </c>
      <c r="AA9" s="17">
        <v>0.32284979717694601</v>
      </c>
      <c r="AB9" s="17">
        <v>0.24307365091130601</v>
      </c>
      <c r="AC9" s="17">
        <v>0.48810063900672401</v>
      </c>
      <c r="AD9" s="17">
        <v>0.13499770772265199</v>
      </c>
      <c r="AE9" s="17">
        <v>0.45171837850371599</v>
      </c>
      <c r="AF9" s="17">
        <v>0.26123467394065603</v>
      </c>
      <c r="AG9" s="17">
        <v>9.2605883948081003E-2</v>
      </c>
      <c r="AH9" s="17">
        <v>0.16551199456104199</v>
      </c>
      <c r="AI9" s="17">
        <v>0.19893934621433401</v>
      </c>
      <c r="AJ9" s="17"/>
      <c r="AK9" s="17">
        <v>0.44839511543268901</v>
      </c>
      <c r="AL9" s="17">
        <v>0.46284297461954499</v>
      </c>
      <c r="AM9" s="17">
        <v>0.35677779230355899</v>
      </c>
      <c r="AN9" s="17">
        <v>0.30574871149248301</v>
      </c>
      <c r="AO9" s="17">
        <v>0.29729967241958999</v>
      </c>
      <c r="AP9" s="17">
        <v>0.4004024780364</v>
      </c>
      <c r="AQ9" s="17">
        <v>0.28988936181576602</v>
      </c>
      <c r="AR9" s="17"/>
      <c r="AS9" s="17">
        <v>0.32762649662374699</v>
      </c>
      <c r="AT9" s="17">
        <v>0.374789938974396</v>
      </c>
      <c r="AU9" s="17"/>
      <c r="AV9" s="17">
        <v>0.26173573372262998</v>
      </c>
      <c r="AW9" s="17">
        <v>0.358503211737358</v>
      </c>
      <c r="AX9" s="17">
        <v>0.382133592157056</v>
      </c>
      <c r="AY9" s="17"/>
      <c r="AZ9" s="17">
        <v>0.37406828181430202</v>
      </c>
      <c r="BA9" s="17">
        <v>0.36141632953649699</v>
      </c>
      <c r="BB9" s="17"/>
      <c r="BC9" s="17">
        <v>0.37613369758654203</v>
      </c>
      <c r="BD9" s="17">
        <v>0.35327381940938102</v>
      </c>
      <c r="BE9" s="17"/>
      <c r="BF9" s="17">
        <v>0.36237798345620098</v>
      </c>
      <c r="BG9" s="17">
        <v>0.26445689004276901</v>
      </c>
      <c r="BH9" s="17"/>
      <c r="BI9" s="17">
        <v>0.26945789354249899</v>
      </c>
      <c r="BJ9" s="17">
        <v>0.38363487451218398</v>
      </c>
      <c r="BK9" s="17"/>
      <c r="BL9" s="17">
        <v>0.303151687987056</v>
      </c>
      <c r="BM9" s="17">
        <v>0.476882106784417</v>
      </c>
      <c r="BN9" s="17">
        <v>0.21997869344672899</v>
      </c>
      <c r="BO9" s="17">
        <v>0.37323346017819398</v>
      </c>
    </row>
    <row r="10" spans="2:67" ht="29" x14ac:dyDescent="0.35">
      <c r="B10" s="18" t="s">
        <v>284</v>
      </c>
      <c r="C10" s="17">
        <v>0.30611767051358202</v>
      </c>
      <c r="D10" s="17">
        <v>0.35989752095031902</v>
      </c>
      <c r="E10" s="17">
        <v>0.26588205026317302</v>
      </c>
      <c r="F10" s="17">
        <v>0.34039572228189002</v>
      </c>
      <c r="G10" s="17">
        <v>0.14434156789071101</v>
      </c>
      <c r="H10" s="17">
        <v>2.4377970819849299E-3</v>
      </c>
      <c r="I10" s="17">
        <v>0.46893071106475698</v>
      </c>
      <c r="J10" s="17">
        <v>0.33806534685857698</v>
      </c>
      <c r="K10" s="17">
        <v>0.86792279202628797</v>
      </c>
      <c r="L10" s="17">
        <v>0.35125663111204403</v>
      </c>
      <c r="M10" s="17">
        <v>0.21894724066151999</v>
      </c>
      <c r="N10" s="17">
        <v>0.31652480747544798</v>
      </c>
      <c r="O10" s="17">
        <v>0.97858572477313399</v>
      </c>
      <c r="P10" s="17">
        <v>0.252051510788801</v>
      </c>
      <c r="Q10" s="17">
        <v>0.135394006349602</v>
      </c>
      <c r="R10" s="17">
        <v>0.258387635580549</v>
      </c>
      <c r="S10" s="17">
        <v>0.38416545678372299</v>
      </c>
      <c r="T10" s="17"/>
      <c r="U10" s="17">
        <v>0.309613386922098</v>
      </c>
      <c r="V10" s="17">
        <v>0.28900596737546902</v>
      </c>
      <c r="W10" s="17">
        <v>0.29961628346056901</v>
      </c>
      <c r="X10" s="17">
        <v>0.22334041729187501</v>
      </c>
      <c r="Y10" s="17"/>
      <c r="Z10" s="17">
        <v>0.25356217782752799</v>
      </c>
      <c r="AA10" s="17">
        <v>0.41374173204701598</v>
      </c>
      <c r="AB10" s="17">
        <v>0.39812902765639402</v>
      </c>
      <c r="AC10" s="17">
        <v>0.31534150932046101</v>
      </c>
      <c r="AD10" s="17">
        <v>0.198130547573211</v>
      </c>
      <c r="AE10" s="17">
        <v>0.25197649063087602</v>
      </c>
      <c r="AF10" s="17">
        <v>0.40933861100931201</v>
      </c>
      <c r="AG10" s="17">
        <v>0.131410634610066</v>
      </c>
      <c r="AH10" s="17">
        <v>0.14398002993116499</v>
      </c>
      <c r="AI10" s="17">
        <v>0.27095718146429298</v>
      </c>
      <c r="AJ10" s="17"/>
      <c r="AK10" s="17">
        <v>0.33770182282604999</v>
      </c>
      <c r="AL10" s="17">
        <v>0.34065663482752501</v>
      </c>
      <c r="AM10" s="17">
        <v>0.242017195089342</v>
      </c>
      <c r="AN10" s="17">
        <v>0.25536565181713999</v>
      </c>
      <c r="AO10" s="17">
        <v>0.43510073573309799</v>
      </c>
      <c r="AP10" s="17">
        <v>0.37838661457940398</v>
      </c>
      <c r="AQ10" s="17">
        <v>0.30340742535562598</v>
      </c>
      <c r="AR10" s="17"/>
      <c r="AS10" s="17">
        <v>0.38809943610971398</v>
      </c>
      <c r="AT10" s="17">
        <v>0.27558203545036403</v>
      </c>
      <c r="AU10" s="17"/>
      <c r="AV10" s="17">
        <v>0.33288137465142398</v>
      </c>
      <c r="AW10" s="17">
        <v>0.44770630630824698</v>
      </c>
      <c r="AX10" s="17">
        <v>0.40103314168667498</v>
      </c>
      <c r="AY10" s="17"/>
      <c r="AZ10" s="17">
        <v>0.47999432574323397</v>
      </c>
      <c r="BA10" s="17">
        <v>0.29785249149677101</v>
      </c>
      <c r="BB10" s="17"/>
      <c r="BC10" s="17">
        <v>0.29376019377250501</v>
      </c>
      <c r="BD10" s="17">
        <v>0.31373370650146698</v>
      </c>
      <c r="BE10" s="17"/>
      <c r="BF10" s="17">
        <v>0.30644657552001903</v>
      </c>
      <c r="BG10" s="17">
        <v>0.22334041729187501</v>
      </c>
      <c r="BH10" s="17"/>
      <c r="BI10" s="17">
        <v>0.27208123503658699</v>
      </c>
      <c r="BJ10" s="17">
        <v>0.314079184264344</v>
      </c>
      <c r="BK10" s="17"/>
      <c r="BL10" s="17">
        <v>0.27777970824826298</v>
      </c>
      <c r="BM10" s="17">
        <v>0.29909936121689801</v>
      </c>
      <c r="BN10" s="17">
        <v>0.41825998097984501</v>
      </c>
      <c r="BO10" s="17">
        <v>0.456278577873234</v>
      </c>
    </row>
    <row r="11" spans="2:67" ht="43.5" x14ac:dyDescent="0.35">
      <c r="B11" s="18" t="s">
        <v>285</v>
      </c>
      <c r="C11" s="17">
        <v>0.21228835233297699</v>
      </c>
      <c r="D11" s="17">
        <v>0.20689274655783699</v>
      </c>
      <c r="E11" s="17">
        <v>0.25863204831825298</v>
      </c>
      <c r="F11" s="17">
        <v>0.13236209765455001</v>
      </c>
      <c r="G11" s="17">
        <v>6.8027951748048598E-2</v>
      </c>
      <c r="H11" s="17">
        <v>0.319107590323573</v>
      </c>
      <c r="I11" s="17">
        <v>1.5843206371025001E-2</v>
      </c>
      <c r="J11" s="17">
        <v>0.45744038053859198</v>
      </c>
      <c r="K11" s="17">
        <v>0.96993212232813597</v>
      </c>
      <c r="L11" s="17">
        <v>3.1136530597123701E-3</v>
      </c>
      <c r="M11" s="17">
        <v>0.21368772703127401</v>
      </c>
      <c r="N11" s="17">
        <v>0.17774539369143899</v>
      </c>
      <c r="O11" s="17">
        <v>0</v>
      </c>
      <c r="P11" s="17">
        <v>0.19669569235558301</v>
      </c>
      <c r="Q11" s="17">
        <v>3.6269929132929299E-2</v>
      </c>
      <c r="R11" s="17">
        <v>0.172317805209205</v>
      </c>
      <c r="S11" s="17">
        <v>0.189687642971302</v>
      </c>
      <c r="T11" s="17"/>
      <c r="U11" s="17">
        <v>0.231147588849616</v>
      </c>
      <c r="V11" s="17">
        <v>0.118402720101076</v>
      </c>
      <c r="W11" s="17">
        <v>0.10764600377118901</v>
      </c>
      <c r="X11" s="17">
        <v>0.20477568907712701</v>
      </c>
      <c r="Y11" s="17"/>
      <c r="Z11" s="17">
        <v>0.190615985329812</v>
      </c>
      <c r="AA11" s="17">
        <v>0.33101508267981</v>
      </c>
      <c r="AB11" s="17">
        <v>0.30355006071609603</v>
      </c>
      <c r="AC11" s="17">
        <v>0.107056458129986</v>
      </c>
      <c r="AD11" s="17">
        <v>0.103491122174525</v>
      </c>
      <c r="AE11" s="17">
        <v>0.18963451846367901</v>
      </c>
      <c r="AF11" s="17">
        <v>5.9525106301841803E-2</v>
      </c>
      <c r="AG11" s="17">
        <v>0.14139206913514399</v>
      </c>
      <c r="AH11" s="17">
        <v>7.8339831459195999E-2</v>
      </c>
      <c r="AI11" s="17">
        <v>0.17479572369989699</v>
      </c>
      <c r="AJ11" s="17"/>
      <c r="AK11" s="17">
        <v>0.24093677960998899</v>
      </c>
      <c r="AL11" s="17">
        <v>0.160878145968502</v>
      </c>
      <c r="AM11" s="17">
        <v>0.29797255258738198</v>
      </c>
      <c r="AN11" s="17">
        <v>0.22332932993815799</v>
      </c>
      <c r="AO11" s="17">
        <v>0.19334536074633901</v>
      </c>
      <c r="AP11" s="17">
        <v>0.127790758702544</v>
      </c>
      <c r="AQ11" s="17">
        <v>0.18498032745041701</v>
      </c>
      <c r="AR11" s="17"/>
      <c r="AS11" s="17">
        <v>0.14469800694332499</v>
      </c>
      <c r="AT11" s="17">
        <v>0.23746363497793399</v>
      </c>
      <c r="AU11" s="17"/>
      <c r="AV11" s="17">
        <v>5.3548972314595898E-2</v>
      </c>
      <c r="AW11" s="17">
        <v>0.21982434144181801</v>
      </c>
      <c r="AX11" s="17">
        <v>0.17812531453949601</v>
      </c>
      <c r="AY11" s="17"/>
      <c r="AZ11" s="17">
        <v>8.5217288421828102E-2</v>
      </c>
      <c r="BA11" s="17">
        <v>0.21832864043085401</v>
      </c>
      <c r="BB11" s="17"/>
      <c r="BC11" s="17">
        <v>0.15789245735181801</v>
      </c>
      <c r="BD11" s="17">
        <v>0.24581308415728201</v>
      </c>
      <c r="BE11" s="17"/>
      <c r="BF11" s="17">
        <v>0.212318202955706</v>
      </c>
      <c r="BG11" s="17">
        <v>0.20477568907712701</v>
      </c>
      <c r="BH11" s="17"/>
      <c r="BI11" s="17">
        <v>0.16610302132120899</v>
      </c>
      <c r="BJ11" s="17">
        <v>0.22309163248792099</v>
      </c>
      <c r="BK11" s="17"/>
      <c r="BL11" s="17">
        <v>0.27588073170787902</v>
      </c>
      <c r="BM11" s="17">
        <v>0.190330970746657</v>
      </c>
      <c r="BN11" s="17">
        <v>6.6716059813857406E-2</v>
      </c>
      <c r="BO11" s="17">
        <v>6.8644289872462197E-2</v>
      </c>
    </row>
    <row r="12" spans="2:67" ht="29" x14ac:dyDescent="0.35">
      <c r="B12" s="18" t="s">
        <v>286</v>
      </c>
      <c r="C12" s="17">
        <v>0.173054215795446</v>
      </c>
      <c r="D12" s="17">
        <v>8.7423079257785696E-2</v>
      </c>
      <c r="E12" s="17">
        <v>0.25416051654534599</v>
      </c>
      <c r="F12" s="17">
        <v>0.11146830366851999</v>
      </c>
      <c r="G12" s="17">
        <v>0.174728216441982</v>
      </c>
      <c r="H12" s="17">
        <v>0.319107590323573</v>
      </c>
      <c r="I12" s="17">
        <v>0.168827060304514</v>
      </c>
      <c r="J12" s="17">
        <v>0.221418820506631</v>
      </c>
      <c r="K12" s="17">
        <v>1.370791972976E-2</v>
      </c>
      <c r="L12" s="17">
        <v>0.185734436674477</v>
      </c>
      <c r="M12" s="17">
        <v>0.180616560271464</v>
      </c>
      <c r="N12" s="17">
        <v>7.2755536800780896E-2</v>
      </c>
      <c r="O12" s="17">
        <v>1.6435710138281601E-2</v>
      </c>
      <c r="P12" s="17">
        <v>0.300104122468073</v>
      </c>
      <c r="Q12" s="17">
        <v>0.102928808832165</v>
      </c>
      <c r="R12" s="17">
        <v>0.10974522648518099</v>
      </c>
      <c r="S12" s="17">
        <v>0.14925077086791599</v>
      </c>
      <c r="T12" s="17"/>
      <c r="U12" s="17">
        <v>0.16369188137869101</v>
      </c>
      <c r="V12" s="17">
        <v>0.21690678098721999</v>
      </c>
      <c r="W12" s="17">
        <v>0.226028943482592</v>
      </c>
      <c r="X12" s="17">
        <v>0.27034896951009202</v>
      </c>
      <c r="Y12" s="17"/>
      <c r="Z12" s="17">
        <v>0.117489932001916</v>
      </c>
      <c r="AA12" s="17">
        <v>0.22285358220878301</v>
      </c>
      <c r="AB12" s="17">
        <v>9.6503478497740297E-2</v>
      </c>
      <c r="AC12" s="17">
        <v>0.22274680773212299</v>
      </c>
      <c r="AD12" s="17">
        <v>0.114923080243981</v>
      </c>
      <c r="AE12" s="17">
        <v>0.159294380092173</v>
      </c>
      <c r="AF12" s="17">
        <v>6.8460954186084499E-2</v>
      </c>
      <c r="AG12" s="17">
        <v>0.51161476002750494</v>
      </c>
      <c r="AH12" s="17">
        <v>0.43119215926723098</v>
      </c>
      <c r="AI12" s="17">
        <v>0.33995360322447898</v>
      </c>
      <c r="AJ12" s="17"/>
      <c r="AK12" s="17">
        <v>0.15738730155259201</v>
      </c>
      <c r="AL12" s="17">
        <v>0.30033397836338399</v>
      </c>
      <c r="AM12" s="17">
        <v>0.107720671487362</v>
      </c>
      <c r="AN12" s="17">
        <v>0.12451248079048099</v>
      </c>
      <c r="AO12" s="17">
        <v>0.23823200465772401</v>
      </c>
      <c r="AP12" s="17">
        <v>0.193237332302824</v>
      </c>
      <c r="AQ12" s="17">
        <v>0.23961616390593299</v>
      </c>
      <c r="AR12" s="17"/>
      <c r="AS12" s="17">
        <v>0.25285872446239199</v>
      </c>
      <c r="AT12" s="17">
        <v>0.143329540615136</v>
      </c>
      <c r="AU12" s="17"/>
      <c r="AV12" s="17">
        <v>0.20517042728166399</v>
      </c>
      <c r="AW12" s="17">
        <v>0.31269799327460601</v>
      </c>
      <c r="AX12" s="17">
        <v>0.27425197939267398</v>
      </c>
      <c r="AY12" s="17"/>
      <c r="AZ12" s="17">
        <v>0.51089145732403196</v>
      </c>
      <c r="BA12" s="17">
        <v>0.15699521537303901</v>
      </c>
      <c r="BB12" s="17"/>
      <c r="BC12" s="17">
        <v>0.17779546337961699</v>
      </c>
      <c r="BD12" s="17">
        <v>0.170132137689606</v>
      </c>
      <c r="BE12" s="17"/>
      <c r="BF12" s="17">
        <v>0.172667627326375</v>
      </c>
      <c r="BG12" s="17">
        <v>0.27034896951009202</v>
      </c>
      <c r="BH12" s="17"/>
      <c r="BI12" s="17">
        <v>0.20486468992281001</v>
      </c>
      <c r="BJ12" s="17">
        <v>0.16561338000773701</v>
      </c>
      <c r="BK12" s="17"/>
      <c r="BL12" s="17">
        <v>0.13887903342778499</v>
      </c>
      <c r="BM12" s="17">
        <v>0.171503697909274</v>
      </c>
      <c r="BN12" s="17">
        <v>0.239900030227154</v>
      </c>
      <c r="BO12" s="17">
        <v>0.60431952342426598</v>
      </c>
    </row>
    <row r="13" spans="2:67" ht="29" x14ac:dyDescent="0.35">
      <c r="B13" s="18" t="s">
        <v>287</v>
      </c>
      <c r="C13" s="17">
        <v>0.16853364971575199</v>
      </c>
      <c r="D13" s="17">
        <v>0.140672315520011</v>
      </c>
      <c r="E13" s="17">
        <v>0.14636763011843201</v>
      </c>
      <c r="F13" s="17">
        <v>0.185275970003933</v>
      </c>
      <c r="G13" s="17">
        <v>0.174494293015275</v>
      </c>
      <c r="H13" s="17">
        <v>0.32154538740555799</v>
      </c>
      <c r="I13" s="17">
        <v>0.548375084936914</v>
      </c>
      <c r="J13" s="17">
        <v>0.18406856514280201</v>
      </c>
      <c r="K13" s="17">
        <v>0.42710743614826402</v>
      </c>
      <c r="L13" s="17">
        <v>3.09636091427604E-2</v>
      </c>
      <c r="M13" s="17">
        <v>0.136274759080625</v>
      </c>
      <c r="N13" s="17">
        <v>1.9460516474612999E-2</v>
      </c>
      <c r="O13" s="17">
        <v>0.48505785938829399</v>
      </c>
      <c r="P13" s="17">
        <v>0.34383491025234297</v>
      </c>
      <c r="Q13" s="17">
        <v>0.22896451266861201</v>
      </c>
      <c r="R13" s="17">
        <v>0.26132817242432099</v>
      </c>
      <c r="S13" s="17">
        <v>4.1054700646532903E-2</v>
      </c>
      <c r="T13" s="17"/>
      <c r="U13" s="17">
        <v>0.16041307301219199</v>
      </c>
      <c r="V13" s="17">
        <v>0.21583056147155999</v>
      </c>
      <c r="W13" s="17">
        <v>0.15694966184171</v>
      </c>
      <c r="X13" s="17">
        <v>0.23586064918012301</v>
      </c>
      <c r="Y13" s="17"/>
      <c r="Z13" s="17">
        <v>0.149914278111626</v>
      </c>
      <c r="AA13" s="17">
        <v>0.244991365211468</v>
      </c>
      <c r="AB13" s="17">
        <v>0.120984542008598</v>
      </c>
      <c r="AC13" s="17">
        <v>0.16851580552307499</v>
      </c>
      <c r="AD13" s="17">
        <v>0.104325797675029</v>
      </c>
      <c r="AE13" s="17">
        <v>0.19780973617002101</v>
      </c>
      <c r="AF13" s="17">
        <v>7.6247865669543197E-2</v>
      </c>
      <c r="AG13" s="17">
        <v>0.16745105911730901</v>
      </c>
      <c r="AH13" s="17">
        <v>0.40030413329409797</v>
      </c>
      <c r="AI13" s="17">
        <v>0.17046234556037099</v>
      </c>
      <c r="AJ13" s="17"/>
      <c r="AK13" s="17">
        <v>0.178251830384137</v>
      </c>
      <c r="AL13" s="17">
        <v>0.28526440731741698</v>
      </c>
      <c r="AM13" s="17">
        <v>5.7045371731715297E-2</v>
      </c>
      <c r="AN13" s="17">
        <v>0.12652428915441899</v>
      </c>
      <c r="AO13" s="17">
        <v>0.15926710176657499</v>
      </c>
      <c r="AP13" s="17">
        <v>0.20067822326662499</v>
      </c>
      <c r="AQ13" s="17">
        <v>0.22042182577915201</v>
      </c>
      <c r="AR13" s="17"/>
      <c r="AS13" s="17">
        <v>0.17432124054853099</v>
      </c>
      <c r="AT13" s="17">
        <v>0.16637795374750999</v>
      </c>
      <c r="AU13" s="17"/>
      <c r="AV13" s="17">
        <v>0.22648159076770799</v>
      </c>
      <c r="AW13" s="17">
        <v>0.22676741556920299</v>
      </c>
      <c r="AX13" s="17">
        <v>0.11557162056678499</v>
      </c>
      <c r="AY13" s="17"/>
      <c r="AZ13" s="17">
        <v>0.26240780680397102</v>
      </c>
      <c r="BA13" s="17">
        <v>0.164071367459623</v>
      </c>
      <c r="BB13" s="17"/>
      <c r="BC13" s="17">
        <v>0.15800792176134901</v>
      </c>
      <c r="BD13" s="17">
        <v>0.17502076068339401</v>
      </c>
      <c r="BE13" s="17"/>
      <c r="BF13" s="17">
        <v>0.16826613434974999</v>
      </c>
      <c r="BG13" s="17">
        <v>0.23586064918012301</v>
      </c>
      <c r="BH13" s="17"/>
      <c r="BI13" s="17">
        <v>0.17313902491847699</v>
      </c>
      <c r="BJ13" s="17">
        <v>0.16745639948405</v>
      </c>
      <c r="BK13" s="17"/>
      <c r="BL13" s="17">
        <v>0.14095458762530699</v>
      </c>
      <c r="BM13" s="17">
        <v>0.192745050007851</v>
      </c>
      <c r="BN13" s="17">
        <v>0.13352121685225499</v>
      </c>
      <c r="BO13" s="17">
        <v>0.61573918847560505</v>
      </c>
    </row>
    <row r="14" spans="2:67" ht="29" x14ac:dyDescent="0.35">
      <c r="B14" s="18" t="s">
        <v>288</v>
      </c>
      <c r="C14" s="17">
        <v>0.16761941587598</v>
      </c>
      <c r="D14" s="17">
        <v>7.9218659541674202E-2</v>
      </c>
      <c r="E14" s="17">
        <v>0.149791006879715</v>
      </c>
      <c r="F14" s="17">
        <v>0.24647633271352601</v>
      </c>
      <c r="G14" s="17">
        <v>0.20534878841995999</v>
      </c>
      <c r="H14" s="17">
        <v>4.8755941639698503E-3</v>
      </c>
      <c r="I14" s="17">
        <v>0.39601237553843699</v>
      </c>
      <c r="J14" s="17">
        <v>9.4225488491938902E-2</v>
      </c>
      <c r="K14" s="17">
        <v>0.45275525013288798</v>
      </c>
      <c r="L14" s="17">
        <v>0.17927839133974299</v>
      </c>
      <c r="M14" s="17">
        <v>0.21170916735377099</v>
      </c>
      <c r="N14" s="17">
        <v>0.167989035906222</v>
      </c>
      <c r="O14" s="17">
        <v>1.44442841028479E-2</v>
      </c>
      <c r="P14" s="17">
        <v>0.152751391095136</v>
      </c>
      <c r="Q14" s="17">
        <v>0.108276790496495</v>
      </c>
      <c r="R14" s="17">
        <v>8.6426119304378796E-2</v>
      </c>
      <c r="S14" s="17">
        <v>0.231051257889408</v>
      </c>
      <c r="T14" s="17"/>
      <c r="U14" s="17">
        <v>0.15216971858123099</v>
      </c>
      <c r="V14" s="17">
        <v>0.24179402763796201</v>
      </c>
      <c r="W14" s="17">
        <v>0.254565756149359</v>
      </c>
      <c r="X14" s="17">
        <v>0.26562609743583598</v>
      </c>
      <c r="Y14" s="17"/>
      <c r="Z14" s="17">
        <v>0.118378341675832</v>
      </c>
      <c r="AA14" s="17">
        <v>0.205175862327347</v>
      </c>
      <c r="AB14" s="17">
        <v>0.17035125666593301</v>
      </c>
      <c r="AC14" s="17">
        <v>0.157772908971517</v>
      </c>
      <c r="AD14" s="17">
        <v>0.158835066700446</v>
      </c>
      <c r="AE14" s="17">
        <v>0.122804484157141</v>
      </c>
      <c r="AF14" s="17">
        <v>0.18660058840165</v>
      </c>
      <c r="AG14" s="17">
        <v>0.207032577952941</v>
      </c>
      <c r="AH14" s="17">
        <v>8.1164608270095001E-2</v>
      </c>
      <c r="AI14" s="17">
        <v>0.28036044385308201</v>
      </c>
      <c r="AJ14" s="17"/>
      <c r="AK14" s="17">
        <v>8.8725432724511902E-2</v>
      </c>
      <c r="AL14" s="17">
        <v>0.35950236901632099</v>
      </c>
      <c r="AM14" s="17">
        <v>8.9350934748094399E-2</v>
      </c>
      <c r="AN14" s="17">
        <v>0.125990763354906</v>
      </c>
      <c r="AO14" s="17">
        <v>0.27736564027650601</v>
      </c>
      <c r="AP14" s="17">
        <v>0.195919771046865</v>
      </c>
      <c r="AQ14" s="17">
        <v>0.12653443245102999</v>
      </c>
      <c r="AR14" s="17"/>
      <c r="AS14" s="17">
        <v>0.18020737963001099</v>
      </c>
      <c r="AT14" s="17">
        <v>0.16293079439305599</v>
      </c>
      <c r="AU14" s="17"/>
      <c r="AV14" s="17">
        <v>0.11656573491387701</v>
      </c>
      <c r="AW14" s="17">
        <v>0.126861783237949</v>
      </c>
      <c r="AX14" s="17">
        <v>0.248594562049574</v>
      </c>
      <c r="AY14" s="17"/>
      <c r="AZ14" s="17">
        <v>0.132311992402528</v>
      </c>
      <c r="BA14" s="17">
        <v>0.16929774454664101</v>
      </c>
      <c r="BB14" s="17"/>
      <c r="BC14" s="17">
        <v>0.248400197680407</v>
      </c>
      <c r="BD14" s="17">
        <v>0.117833415526337</v>
      </c>
      <c r="BE14" s="17"/>
      <c r="BF14" s="17">
        <v>0.16722999865114199</v>
      </c>
      <c r="BG14" s="17">
        <v>0.26562609743583598</v>
      </c>
      <c r="BH14" s="17"/>
      <c r="BI14" s="17">
        <v>8.88204218038781E-2</v>
      </c>
      <c r="BJ14" s="17">
        <v>0.186051406948467</v>
      </c>
      <c r="BK14" s="17"/>
      <c r="BL14" s="17">
        <v>0.144189108245177</v>
      </c>
      <c r="BM14" s="17">
        <v>0.18792333492625099</v>
      </c>
      <c r="BN14" s="17">
        <v>0.15426632877323401</v>
      </c>
      <c r="BO14" s="17">
        <v>0.26236764432606302</v>
      </c>
    </row>
    <row r="15" spans="2:67" ht="29" x14ac:dyDescent="0.35">
      <c r="B15" s="18" t="s">
        <v>289</v>
      </c>
      <c r="C15" s="17">
        <v>0.1365481649203</v>
      </c>
      <c r="D15" s="17">
        <v>0.10276790298753501</v>
      </c>
      <c r="E15" s="17">
        <v>0.19585144508355701</v>
      </c>
      <c r="F15" s="17">
        <v>9.4471406890902401E-2</v>
      </c>
      <c r="G15" s="17">
        <v>6.170899080937E-2</v>
      </c>
      <c r="H15" s="17">
        <v>3.7801634865310602E-2</v>
      </c>
      <c r="I15" s="17">
        <v>0.189954015951352</v>
      </c>
      <c r="J15" s="17">
        <v>0.10518982382221199</v>
      </c>
      <c r="K15" s="17">
        <v>0.44169936861547199</v>
      </c>
      <c r="L15" s="17">
        <v>5.2434421535625497E-2</v>
      </c>
      <c r="M15" s="17">
        <v>0.140047450328878</v>
      </c>
      <c r="N15" s="17">
        <v>5.8426496382043197E-2</v>
      </c>
      <c r="O15" s="17">
        <v>1.54399971205648E-2</v>
      </c>
      <c r="P15" s="17">
        <v>0.22742946741209399</v>
      </c>
      <c r="Q15" s="17">
        <v>0.106527951214325</v>
      </c>
      <c r="R15" s="17">
        <v>0.28464727960512298</v>
      </c>
      <c r="S15" s="17">
        <v>6.1782854314607603E-4</v>
      </c>
      <c r="T15" s="17"/>
      <c r="U15" s="17">
        <v>0.123144788292794</v>
      </c>
      <c r="V15" s="17">
        <v>0.18540214338025099</v>
      </c>
      <c r="W15" s="17">
        <v>0.28883144715131398</v>
      </c>
      <c r="X15" s="17">
        <v>0.35691345941893299</v>
      </c>
      <c r="Y15" s="17"/>
      <c r="Z15" s="17">
        <v>8.0791716938890895E-2</v>
      </c>
      <c r="AA15" s="17">
        <v>0.202684867306273</v>
      </c>
      <c r="AB15" s="17">
        <v>0.15144059918097899</v>
      </c>
      <c r="AC15" s="17">
        <v>0.187676509980644</v>
      </c>
      <c r="AD15" s="17">
        <v>0.181748851152749</v>
      </c>
      <c r="AE15" s="17">
        <v>0.22342621585483999</v>
      </c>
      <c r="AF15" s="17">
        <v>7.76264099339848E-2</v>
      </c>
      <c r="AG15" s="17">
        <v>0.462031520948883</v>
      </c>
      <c r="AH15" s="17">
        <v>0.33575228753547498</v>
      </c>
      <c r="AI15" s="17">
        <v>0.35601752279570797</v>
      </c>
      <c r="AJ15" s="17"/>
      <c r="AK15" s="17">
        <v>6.4526881834563093E-2</v>
      </c>
      <c r="AL15" s="17">
        <v>0.20433167884223399</v>
      </c>
      <c r="AM15" s="17">
        <v>0.158337260855894</v>
      </c>
      <c r="AN15" s="17">
        <v>7.7150721290441496E-2</v>
      </c>
      <c r="AO15" s="17">
        <v>0.26436634515913299</v>
      </c>
      <c r="AP15" s="17">
        <v>0.284124511142754</v>
      </c>
      <c r="AQ15" s="17">
        <v>0.22254756350782501</v>
      </c>
      <c r="AR15" s="17"/>
      <c r="AS15" s="17">
        <v>0.18306672706212199</v>
      </c>
      <c r="AT15" s="17">
        <v>0.11922146029397999</v>
      </c>
      <c r="AU15" s="17"/>
      <c r="AV15" s="17">
        <v>0.22573145476532899</v>
      </c>
      <c r="AW15" s="17">
        <v>0.12343926623351199</v>
      </c>
      <c r="AX15" s="17">
        <v>0.20954086918564899</v>
      </c>
      <c r="AY15" s="17"/>
      <c r="AZ15" s="17">
        <v>0.26530010402479298</v>
      </c>
      <c r="BA15" s="17">
        <v>0.13042797688209101</v>
      </c>
      <c r="BB15" s="17"/>
      <c r="BC15" s="17">
        <v>0.134820156855333</v>
      </c>
      <c r="BD15" s="17">
        <v>0.13761315350056499</v>
      </c>
      <c r="BE15" s="17"/>
      <c r="BF15" s="17">
        <v>0.135672571133545</v>
      </c>
      <c r="BG15" s="17">
        <v>0.35691345941893299</v>
      </c>
      <c r="BH15" s="17"/>
      <c r="BI15" s="17">
        <v>0.20609398965677</v>
      </c>
      <c r="BJ15" s="17">
        <v>0.12028059658689599</v>
      </c>
      <c r="BK15" s="17"/>
      <c r="BL15" s="17">
        <v>7.4892268775824597E-2</v>
      </c>
      <c r="BM15" s="17">
        <v>0.14773169181145701</v>
      </c>
      <c r="BN15" s="17">
        <v>0.299601526773555</v>
      </c>
      <c r="BO15" s="17">
        <v>0.30015101032085101</v>
      </c>
    </row>
    <row r="16" spans="2:67" x14ac:dyDescent="0.35">
      <c r="B16" s="18" t="s">
        <v>290</v>
      </c>
      <c r="C16" s="17">
        <v>9.2460464123422403E-2</v>
      </c>
      <c r="D16" s="17">
        <v>6.8182853397273396E-2</v>
      </c>
      <c r="E16" s="17">
        <v>8.6855098864797795E-2</v>
      </c>
      <c r="F16" s="17">
        <v>5.0147742082894499E-2</v>
      </c>
      <c r="G16" s="17">
        <v>0.215295076681392</v>
      </c>
      <c r="H16" s="17">
        <v>2.4377970819849299E-3</v>
      </c>
      <c r="I16" s="17">
        <v>0.16634248216446401</v>
      </c>
      <c r="J16" s="17">
        <v>0.144260714152429</v>
      </c>
      <c r="K16" s="17">
        <v>0.427991448885712</v>
      </c>
      <c r="L16" s="17">
        <v>8.7324723634490106E-2</v>
      </c>
      <c r="M16" s="17">
        <v>5.99445346367991E-2</v>
      </c>
      <c r="N16" s="17">
        <v>4.9829089330713498E-2</v>
      </c>
      <c r="O16" s="17">
        <v>3.9828520708673496E-3</v>
      </c>
      <c r="P16" s="17">
        <v>6.0128574505717699E-3</v>
      </c>
      <c r="Q16" s="17">
        <v>0.331070964567448</v>
      </c>
      <c r="R16" s="17">
        <v>0.17543648651949401</v>
      </c>
      <c r="S16" s="17">
        <v>9.2674281471911404E-4</v>
      </c>
      <c r="T16" s="17"/>
      <c r="U16" s="17">
        <v>7.3281674885701406E-2</v>
      </c>
      <c r="V16" s="17">
        <v>0.18532101305769999</v>
      </c>
      <c r="W16" s="17">
        <v>0.19516708064074301</v>
      </c>
      <c r="X16" s="17">
        <v>0.214689325742321</v>
      </c>
      <c r="Y16" s="17"/>
      <c r="Z16" s="17">
        <v>9.3444275621787504E-2</v>
      </c>
      <c r="AA16" s="17">
        <v>7.8749333980103697E-2</v>
      </c>
      <c r="AB16" s="17">
        <v>7.9300733806758894E-2</v>
      </c>
      <c r="AC16" s="17">
        <v>9.2547670735987006E-2</v>
      </c>
      <c r="AD16" s="17">
        <v>5.9780929895207002E-2</v>
      </c>
      <c r="AE16" s="17">
        <v>4.0372834843927501E-2</v>
      </c>
      <c r="AF16" s="17">
        <v>0.117644403991103</v>
      </c>
      <c r="AG16" s="17">
        <v>0.46967609515678799</v>
      </c>
      <c r="AH16" s="17">
        <v>9.6574492500923301E-2</v>
      </c>
      <c r="AI16" s="17">
        <v>0.10689857649581599</v>
      </c>
      <c r="AJ16" s="17"/>
      <c r="AK16" s="17">
        <v>0.11284765184689199</v>
      </c>
      <c r="AL16" s="17">
        <v>0.12513143679580299</v>
      </c>
      <c r="AM16" s="17">
        <v>8.6332222431345099E-2</v>
      </c>
      <c r="AN16" s="17">
        <v>5.31043310285284E-2</v>
      </c>
      <c r="AO16" s="17">
        <v>0.113270462507741</v>
      </c>
      <c r="AP16" s="17">
        <v>8.2597823698361994E-2</v>
      </c>
      <c r="AQ16" s="17">
        <v>0.122175077305439</v>
      </c>
      <c r="AR16" s="17"/>
      <c r="AS16" s="17">
        <v>0.130293649039329</v>
      </c>
      <c r="AT16" s="17">
        <v>7.8368789963066607E-2</v>
      </c>
      <c r="AU16" s="17"/>
      <c r="AV16" s="17">
        <v>0.124102682710669</v>
      </c>
      <c r="AW16" s="17">
        <v>7.8084587777554795E-2</v>
      </c>
      <c r="AX16" s="17">
        <v>0.154707500191236</v>
      </c>
      <c r="AY16" s="17"/>
      <c r="AZ16" s="17">
        <v>0.23685926667209101</v>
      </c>
      <c r="BA16" s="17">
        <v>8.5596506731893104E-2</v>
      </c>
      <c r="BB16" s="17"/>
      <c r="BC16" s="17">
        <v>0.12715843780074401</v>
      </c>
      <c r="BD16" s="17">
        <v>7.1075757377041401E-2</v>
      </c>
      <c r="BE16" s="17"/>
      <c r="BF16" s="17">
        <v>9.1974803112058801E-2</v>
      </c>
      <c r="BG16" s="17">
        <v>0.214689325742321</v>
      </c>
      <c r="BH16" s="17"/>
      <c r="BI16" s="17">
        <v>0.116877683608825</v>
      </c>
      <c r="BJ16" s="17">
        <v>8.6748995634902307E-2</v>
      </c>
      <c r="BK16" s="17"/>
      <c r="BL16" s="17">
        <v>6.0374095579198497E-2</v>
      </c>
      <c r="BM16" s="17">
        <v>9.3828263876196305E-2</v>
      </c>
      <c r="BN16" s="17">
        <v>0.133385917670829</v>
      </c>
      <c r="BO16" s="17">
        <v>0.41291190925103899</v>
      </c>
    </row>
    <row r="17" spans="2:67" x14ac:dyDescent="0.35">
      <c r="B17" s="18" t="s">
        <v>123</v>
      </c>
      <c r="C17" s="19">
        <v>0.192207737401695</v>
      </c>
      <c r="D17" s="19">
        <v>0.207665945580325</v>
      </c>
      <c r="E17" s="19">
        <v>0.13220768391990501</v>
      </c>
      <c r="F17" s="19">
        <v>2.70525276960757E-3</v>
      </c>
      <c r="G17" s="19">
        <v>0.178121620338028</v>
      </c>
      <c r="H17" s="19">
        <v>0.319107590323573</v>
      </c>
      <c r="I17" s="19">
        <v>0.101192474054007</v>
      </c>
      <c r="J17" s="19">
        <v>8.4121470644859406E-2</v>
      </c>
      <c r="K17" s="19">
        <v>0</v>
      </c>
      <c r="L17" s="19">
        <v>0.43470346341815702</v>
      </c>
      <c r="M17" s="19">
        <v>0.21275740168846899</v>
      </c>
      <c r="N17" s="19">
        <v>0.37317545054012302</v>
      </c>
      <c r="O17" s="19">
        <v>1.99142603543368E-3</v>
      </c>
      <c r="P17" s="19">
        <v>0.22602707252940801</v>
      </c>
      <c r="Q17" s="19">
        <v>9.9329666450004794E-2</v>
      </c>
      <c r="R17" s="19">
        <v>0.26097188349128603</v>
      </c>
      <c r="S17" s="19">
        <v>0.194786728083994</v>
      </c>
      <c r="T17" s="19"/>
      <c r="U17" s="19">
        <v>0.19483120538410201</v>
      </c>
      <c r="V17" s="19">
        <v>0.18553043426799201</v>
      </c>
      <c r="W17" s="19">
        <v>0.14528456553614</v>
      </c>
      <c r="X17" s="19">
        <v>0.13932344337289501</v>
      </c>
      <c r="Y17" s="19"/>
      <c r="Z17" s="19">
        <v>0.21042422794900101</v>
      </c>
      <c r="AA17" s="19">
        <v>0.107488891916638</v>
      </c>
      <c r="AB17" s="19">
        <v>0.19531412238957299</v>
      </c>
      <c r="AC17" s="19">
        <v>0.23524744191184599</v>
      </c>
      <c r="AD17" s="19">
        <v>0.26807392357674398</v>
      </c>
      <c r="AE17" s="19">
        <v>0.12594530013356001</v>
      </c>
      <c r="AF17" s="19">
        <v>0.22348354850087501</v>
      </c>
      <c r="AG17" s="19">
        <v>2.8285639989977001E-2</v>
      </c>
      <c r="AH17" s="19">
        <v>0.114574710059625</v>
      </c>
      <c r="AI17" s="19">
        <v>0.18984134332689601</v>
      </c>
      <c r="AJ17" s="19"/>
      <c r="AK17" s="19">
        <v>0.18842281792610499</v>
      </c>
      <c r="AL17" s="19">
        <v>4.8030354838434701E-2</v>
      </c>
      <c r="AM17" s="19">
        <v>0.35847518349242802</v>
      </c>
      <c r="AN17" s="19">
        <v>0.24589224762180101</v>
      </c>
      <c r="AO17" s="19">
        <v>4.6605320872365297E-2</v>
      </c>
      <c r="AP17" s="19">
        <v>0.152647864741487</v>
      </c>
      <c r="AQ17" s="19">
        <v>0.16094386023933199</v>
      </c>
      <c r="AR17" s="19"/>
      <c r="AS17" s="19">
        <v>0.14731153709101499</v>
      </c>
      <c r="AT17" s="19">
        <v>0.20893016315629101</v>
      </c>
      <c r="AU17" s="19"/>
      <c r="AV17" s="19">
        <v>0.200327097057626</v>
      </c>
      <c r="AW17" s="19">
        <v>0.142502246476164</v>
      </c>
      <c r="AX17" s="19">
        <v>0.117115017216019</v>
      </c>
      <c r="AY17" s="19"/>
      <c r="AZ17" s="19">
        <v>0.106609436046445</v>
      </c>
      <c r="BA17" s="19">
        <v>0.19627662913015401</v>
      </c>
      <c r="BB17" s="19"/>
      <c r="BC17" s="19">
        <v>0.166877913136939</v>
      </c>
      <c r="BD17" s="19">
        <v>0.20781876036449001</v>
      </c>
      <c r="BE17" s="19"/>
      <c r="BF17" s="19">
        <v>0.19241786649381801</v>
      </c>
      <c r="BG17" s="19">
        <v>0.13932344337289501</v>
      </c>
      <c r="BH17" s="19"/>
      <c r="BI17" s="19">
        <v>0.205710463947266</v>
      </c>
      <c r="BJ17" s="19">
        <v>0.189049294352098</v>
      </c>
      <c r="BK17" s="19"/>
      <c r="BL17" s="19">
        <v>0.26488301415368698</v>
      </c>
      <c r="BM17" s="19">
        <v>0.118626524298326</v>
      </c>
      <c r="BN17" s="19">
        <v>0.16884874686639301</v>
      </c>
      <c r="BO17" s="19">
        <v>0.186384502726235</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K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1" width="20.7265625" customWidth="1"/>
  </cols>
  <sheetData>
    <row r="2" spans="2:11" ht="40" customHeight="1" x14ac:dyDescent="0.35">
      <c r="D2" s="30" t="s">
        <v>303</v>
      </c>
      <c r="E2" s="26"/>
      <c r="F2" s="26"/>
      <c r="G2" s="26"/>
      <c r="H2" s="26"/>
      <c r="I2" s="26"/>
      <c r="J2" s="26"/>
      <c r="K2" s="26"/>
    </row>
    <row r="6" spans="2:11" ht="50" customHeight="1" x14ac:dyDescent="0.35">
      <c r="B6" s="23" t="s">
        <v>15</v>
      </c>
      <c r="C6" s="23" t="s">
        <v>292</v>
      </c>
      <c r="D6" s="23" t="s">
        <v>293</v>
      </c>
      <c r="E6" s="23" t="s">
        <v>294</v>
      </c>
      <c r="F6" s="23" t="s">
        <v>295</v>
      </c>
      <c r="G6" s="23" t="s">
        <v>296</v>
      </c>
      <c r="H6" s="23" t="s">
        <v>297</v>
      </c>
      <c r="I6" s="23" t="s">
        <v>298</v>
      </c>
      <c r="J6" s="23" t="s">
        <v>299</v>
      </c>
    </row>
    <row r="7" spans="2:11" ht="29" x14ac:dyDescent="0.35">
      <c r="B7" s="18" t="s">
        <v>300</v>
      </c>
      <c r="C7" s="17">
        <v>0.229867494333163</v>
      </c>
      <c r="D7" s="17">
        <v>0.236517706883623</v>
      </c>
      <c r="E7" s="17">
        <v>0.26602962550701498</v>
      </c>
      <c r="F7" s="17">
        <v>0.238473704810368</v>
      </c>
      <c r="G7" s="17">
        <v>0.315094834659714</v>
      </c>
      <c r="H7" s="17">
        <v>0.35254400518920898</v>
      </c>
      <c r="I7" s="17">
        <v>0.23337395692118901</v>
      </c>
      <c r="J7" s="17">
        <v>0.371826416960365</v>
      </c>
    </row>
    <row r="8" spans="2:11" x14ac:dyDescent="0.35">
      <c r="B8" s="18" t="s">
        <v>301</v>
      </c>
      <c r="C8" s="17">
        <v>0.41431059049658397</v>
      </c>
      <c r="D8" s="17">
        <v>0.37998559098481499</v>
      </c>
      <c r="E8" s="17">
        <v>0.33309523123601498</v>
      </c>
      <c r="F8" s="17">
        <v>0.30681631739279103</v>
      </c>
      <c r="G8" s="17">
        <v>0.29421712541297701</v>
      </c>
      <c r="H8" s="17">
        <v>0.25709604629928801</v>
      </c>
      <c r="I8" s="17">
        <v>0.44182774134122699</v>
      </c>
      <c r="J8" s="17">
        <v>0.22874002025912099</v>
      </c>
    </row>
    <row r="9" spans="2:11" x14ac:dyDescent="0.35">
      <c r="B9" s="18" t="s">
        <v>302</v>
      </c>
      <c r="C9" s="17">
        <v>0.32730167338098298</v>
      </c>
      <c r="D9" s="17">
        <v>0.35608610521845502</v>
      </c>
      <c r="E9" s="17">
        <v>0.37369793760544001</v>
      </c>
      <c r="F9" s="17">
        <v>0.41169770546193102</v>
      </c>
      <c r="G9" s="17">
        <v>0.36110447164207099</v>
      </c>
      <c r="H9" s="17">
        <v>0.33835497303786299</v>
      </c>
      <c r="I9" s="17">
        <v>0.27825516992192401</v>
      </c>
      <c r="J9" s="17">
        <v>0.34333983575751298</v>
      </c>
    </row>
    <row r="10" spans="2:11" x14ac:dyDescent="0.35">
      <c r="B10" s="18" t="s">
        <v>83</v>
      </c>
      <c r="C10" s="17">
        <v>2.8520241789270599E-2</v>
      </c>
      <c r="D10" s="17">
        <v>2.7410596913107099E-2</v>
      </c>
      <c r="E10" s="17">
        <v>2.71772056515306E-2</v>
      </c>
      <c r="F10" s="17">
        <v>4.30122723349095E-2</v>
      </c>
      <c r="G10" s="17">
        <v>2.95835682852373E-2</v>
      </c>
      <c r="H10" s="17">
        <v>5.2004975473639803E-2</v>
      </c>
      <c r="I10" s="17">
        <v>4.6543131815660901E-2</v>
      </c>
      <c r="J10" s="17">
        <v>5.6093727023001E-2</v>
      </c>
    </row>
    <row r="11" spans="2:11" x14ac:dyDescent="0.35">
      <c r="B11" s="16"/>
      <c r="C11" s="16"/>
      <c r="D11" s="16"/>
      <c r="E11" s="16"/>
      <c r="F11" s="16"/>
      <c r="G11" s="16"/>
      <c r="H11" s="16"/>
      <c r="I11" s="16"/>
      <c r="J11" s="16"/>
    </row>
    <row r="12" spans="2:11" x14ac:dyDescent="0.35">
      <c r="B12" t="s">
        <v>86</v>
      </c>
    </row>
    <row r="13" spans="2:11" x14ac:dyDescent="0.35">
      <c r="B13" t="s">
        <v>87</v>
      </c>
    </row>
    <row r="17" spans="2:2" x14ac:dyDescent="0.35">
      <c r="B17"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300</v>
      </c>
      <c r="C9" s="17">
        <v>0.229867494333163</v>
      </c>
      <c r="D9" s="17">
        <v>0.19257627554422599</v>
      </c>
      <c r="E9" s="17">
        <v>0.28038332070765798</v>
      </c>
      <c r="F9" s="17">
        <v>0.26833171770781999</v>
      </c>
      <c r="G9" s="17">
        <v>0.14750104836005001</v>
      </c>
      <c r="H9" s="17">
        <v>0.319107590323573</v>
      </c>
      <c r="I9" s="17">
        <v>0.32123060640708001</v>
      </c>
      <c r="J9" s="17">
        <v>0.26200510446240299</v>
      </c>
      <c r="K9" s="17">
        <v>2.6520382123439699E-3</v>
      </c>
      <c r="L9" s="17">
        <v>0.28752844586103199</v>
      </c>
      <c r="M9" s="17">
        <v>0.16892293126640501</v>
      </c>
      <c r="N9" s="17">
        <v>0.27011670218198502</v>
      </c>
      <c r="O9" s="17">
        <v>0.48207072033514298</v>
      </c>
      <c r="P9" s="17">
        <v>0.42292310701108898</v>
      </c>
      <c r="Q9" s="17">
        <v>6.17033859765884E-3</v>
      </c>
      <c r="R9" s="17">
        <v>2.3497251647319299E-2</v>
      </c>
      <c r="S9" s="17">
        <v>0.234914685915807</v>
      </c>
      <c r="T9" s="17"/>
      <c r="U9" s="17">
        <v>0.23457148520095</v>
      </c>
      <c r="V9" s="17">
        <v>0.21055875153235801</v>
      </c>
      <c r="W9" s="17">
        <v>0.182203039134824</v>
      </c>
      <c r="X9" s="17">
        <v>0.19863229506107</v>
      </c>
      <c r="Y9" s="17"/>
      <c r="Z9" s="17">
        <v>0.23625967119617999</v>
      </c>
      <c r="AA9" s="17">
        <v>0.24037489126452699</v>
      </c>
      <c r="AB9" s="17">
        <v>0.25234583786575399</v>
      </c>
      <c r="AC9" s="17">
        <v>0.226638458523647</v>
      </c>
      <c r="AD9" s="17">
        <v>0.29689951400887898</v>
      </c>
      <c r="AE9" s="17">
        <v>0.10857396199611399</v>
      </c>
      <c r="AF9" s="17">
        <v>0.28354811350793102</v>
      </c>
      <c r="AG9" s="17">
        <v>0.21114081590752701</v>
      </c>
      <c r="AH9" s="17">
        <v>9.2796977506987399E-2</v>
      </c>
      <c r="AI9" s="17">
        <v>0.14196240893693399</v>
      </c>
      <c r="AJ9" s="17"/>
      <c r="AK9" s="17">
        <v>0.27000162953297702</v>
      </c>
      <c r="AL9" s="17">
        <v>0.15863899994251199</v>
      </c>
      <c r="AM9" s="17">
        <v>0.25207120838468799</v>
      </c>
      <c r="AN9" s="17">
        <v>0.27781228590080898</v>
      </c>
      <c r="AO9" s="17">
        <v>0.230998979989682</v>
      </c>
      <c r="AP9" s="17">
        <v>8.9353102611353305E-2</v>
      </c>
      <c r="AQ9" s="17">
        <v>0.227306913178113</v>
      </c>
      <c r="AR9" s="17"/>
      <c r="AS9" s="17">
        <v>0.16708545930766</v>
      </c>
      <c r="AT9" s="17">
        <v>0.25325183225421999</v>
      </c>
      <c r="AU9" s="17"/>
      <c r="AV9" s="17">
        <v>8.9774028333910905E-2</v>
      </c>
      <c r="AW9" s="17">
        <v>0.26720941907881901</v>
      </c>
      <c r="AX9" s="17">
        <v>0.167338932302566</v>
      </c>
      <c r="AY9" s="17"/>
      <c r="AZ9" s="17">
        <v>0.17973454276672399</v>
      </c>
      <c r="BA9" s="17">
        <v>0.23225055040696699</v>
      </c>
      <c r="BB9" s="17"/>
      <c r="BC9" s="17">
        <v>0.21292239065653401</v>
      </c>
      <c r="BD9" s="17">
        <v>0.24031093049118099</v>
      </c>
      <c r="BE9" s="17"/>
      <c r="BF9" s="17">
        <v>0.22999160346964401</v>
      </c>
      <c r="BG9" s="17">
        <v>0.19863229506107</v>
      </c>
      <c r="BH9" s="17"/>
      <c r="BI9" s="17">
        <v>0.196542095878808</v>
      </c>
      <c r="BJ9" s="17">
        <v>0.23766268834586399</v>
      </c>
      <c r="BK9" s="17"/>
      <c r="BL9" s="17">
        <v>0.294864402671284</v>
      </c>
      <c r="BM9" s="17">
        <v>0.16416377878997601</v>
      </c>
      <c r="BN9" s="17">
        <v>0.17483687938558001</v>
      </c>
      <c r="BO9" s="17">
        <v>0.31839570528680899</v>
      </c>
    </row>
    <row r="10" spans="2:67" x14ac:dyDescent="0.35">
      <c r="B10" s="18" t="s">
        <v>301</v>
      </c>
      <c r="C10" s="17">
        <v>0.41431059049658397</v>
      </c>
      <c r="D10" s="17">
        <v>0.47214790611720098</v>
      </c>
      <c r="E10" s="17">
        <v>0.462918123421804</v>
      </c>
      <c r="F10" s="17">
        <v>0.32106451368428901</v>
      </c>
      <c r="G10" s="17">
        <v>0.32562266869807799</v>
      </c>
      <c r="H10" s="17">
        <v>0.361784819352854</v>
      </c>
      <c r="I10" s="17">
        <v>0.367170548206741</v>
      </c>
      <c r="J10" s="17">
        <v>0.29544332029027298</v>
      </c>
      <c r="K10" s="17">
        <v>1.7680254748959801E-3</v>
      </c>
      <c r="L10" s="17">
        <v>0.47417390796005698</v>
      </c>
      <c r="M10" s="17">
        <v>0.41644595087152603</v>
      </c>
      <c r="N10" s="17">
        <v>0.54436485396970002</v>
      </c>
      <c r="O10" s="17">
        <v>0.50248928254429204</v>
      </c>
      <c r="P10" s="17">
        <v>0.34834390492336398</v>
      </c>
      <c r="Q10" s="17">
        <v>0.43142857718411498</v>
      </c>
      <c r="R10" s="17">
        <v>0.459371188258547</v>
      </c>
      <c r="S10" s="17">
        <v>0.34496424176662799</v>
      </c>
      <c r="T10" s="17"/>
      <c r="U10" s="17">
        <v>0.402005361608407</v>
      </c>
      <c r="V10" s="17">
        <v>0.45732088908693003</v>
      </c>
      <c r="W10" s="17">
        <v>0.55776121788877597</v>
      </c>
      <c r="X10" s="17">
        <v>0.66287333832058304</v>
      </c>
      <c r="Y10" s="17"/>
      <c r="Z10" s="17">
        <v>0.37226291172099801</v>
      </c>
      <c r="AA10" s="17">
        <v>0.47841722369239997</v>
      </c>
      <c r="AB10" s="17">
        <v>0.425051863101026</v>
      </c>
      <c r="AC10" s="17">
        <v>0.46298931410702898</v>
      </c>
      <c r="AD10" s="17">
        <v>0.25667888542245698</v>
      </c>
      <c r="AE10" s="17">
        <v>0.45014324426380298</v>
      </c>
      <c r="AF10" s="17">
        <v>0.57133787309623896</v>
      </c>
      <c r="AG10" s="17">
        <v>0.61284391876294697</v>
      </c>
      <c r="AH10" s="17">
        <v>0.75370486683544502</v>
      </c>
      <c r="AI10" s="17">
        <v>0.64768788708971103</v>
      </c>
      <c r="AJ10" s="17"/>
      <c r="AK10" s="17">
        <v>0.45237291717765599</v>
      </c>
      <c r="AL10" s="17">
        <v>0.438997447047347</v>
      </c>
      <c r="AM10" s="17">
        <v>0.44305379989443899</v>
      </c>
      <c r="AN10" s="17">
        <v>0.31520608655999499</v>
      </c>
      <c r="AO10" s="17">
        <v>0.42999258707397803</v>
      </c>
      <c r="AP10" s="17">
        <v>0.67507961143782802</v>
      </c>
      <c r="AQ10" s="17">
        <v>0.46801734528570699</v>
      </c>
      <c r="AR10" s="17"/>
      <c r="AS10" s="17">
        <v>0.65096034242901502</v>
      </c>
      <c r="AT10" s="17">
        <v>0.32616598406777703</v>
      </c>
      <c r="AU10" s="17"/>
      <c r="AV10" s="17">
        <v>0.63036237449685895</v>
      </c>
      <c r="AW10" s="17">
        <v>0.67733051528063803</v>
      </c>
      <c r="AX10" s="17">
        <v>0.65635813779218299</v>
      </c>
      <c r="AY10" s="17"/>
      <c r="AZ10" s="17">
        <v>0.77302181492491995</v>
      </c>
      <c r="BA10" s="17">
        <v>0.39725935103419602</v>
      </c>
      <c r="BB10" s="17"/>
      <c r="BC10" s="17">
        <v>0.44436117995017399</v>
      </c>
      <c r="BD10" s="17">
        <v>0.39579011293218602</v>
      </c>
      <c r="BE10" s="17"/>
      <c r="BF10" s="17">
        <v>0.41332295767486998</v>
      </c>
      <c r="BG10" s="17">
        <v>0.66287333832058304</v>
      </c>
      <c r="BH10" s="17"/>
      <c r="BI10" s="17">
        <v>0.61477191954018295</v>
      </c>
      <c r="BJ10" s="17">
        <v>0.36742037989402698</v>
      </c>
      <c r="BK10" s="17"/>
      <c r="BL10" s="17">
        <v>0.184854635475771</v>
      </c>
      <c r="BM10" s="17">
        <v>0.57942768473560202</v>
      </c>
      <c r="BN10" s="17">
        <v>0.67607944592549896</v>
      </c>
      <c r="BO10" s="17">
        <v>0.66294725550931499</v>
      </c>
    </row>
    <row r="11" spans="2:67" x14ac:dyDescent="0.35">
      <c r="B11" s="18" t="s">
        <v>302</v>
      </c>
      <c r="C11" s="17">
        <v>0.32730167338098298</v>
      </c>
      <c r="D11" s="17">
        <v>0.28986600984781302</v>
      </c>
      <c r="E11" s="17">
        <v>0.24996009107022499</v>
      </c>
      <c r="F11" s="17">
        <v>0.410603768607891</v>
      </c>
      <c r="G11" s="17">
        <v>0.49625571096389398</v>
      </c>
      <c r="H11" s="17">
        <v>0.319107590323573</v>
      </c>
      <c r="I11" s="17">
        <v>0.31159884538617999</v>
      </c>
      <c r="J11" s="17">
        <v>0.44246969072952902</v>
      </c>
      <c r="K11" s="17">
        <v>0.99557993631275998</v>
      </c>
      <c r="L11" s="17">
        <v>0.233588715767066</v>
      </c>
      <c r="M11" s="17">
        <v>0.36501602167623398</v>
      </c>
      <c r="N11" s="17">
        <v>0.11767376658951401</v>
      </c>
      <c r="O11" s="17">
        <v>1.54399971205648E-2</v>
      </c>
      <c r="P11" s="17">
        <v>0.13193844178192299</v>
      </c>
      <c r="Q11" s="17">
        <v>0.46307141776822203</v>
      </c>
      <c r="R11" s="17">
        <v>0.51695341562761599</v>
      </c>
      <c r="S11" s="17">
        <v>0.42012107231756401</v>
      </c>
      <c r="T11" s="17"/>
      <c r="U11" s="17">
        <v>0.33324654687078697</v>
      </c>
      <c r="V11" s="17">
        <v>0.31328339111950099</v>
      </c>
      <c r="W11" s="17">
        <v>0.23039960894449199</v>
      </c>
      <c r="X11" s="17">
        <v>0.115551169355286</v>
      </c>
      <c r="Y11" s="17"/>
      <c r="Z11" s="17">
        <v>0.34577476009790298</v>
      </c>
      <c r="AA11" s="17">
        <v>0.28120788504307298</v>
      </c>
      <c r="AB11" s="17">
        <v>0.32173550775270199</v>
      </c>
      <c r="AC11" s="17">
        <v>0.264038657132876</v>
      </c>
      <c r="AD11" s="17">
        <v>0.41244715357385098</v>
      </c>
      <c r="AE11" s="17">
        <v>0.35980693366000899</v>
      </c>
      <c r="AF11" s="17">
        <v>0.14511401339582999</v>
      </c>
      <c r="AG11" s="17">
        <v>0.17601526532952599</v>
      </c>
      <c r="AH11" s="17">
        <v>0.14252536698781501</v>
      </c>
      <c r="AI11" s="17">
        <v>0.164254892166844</v>
      </c>
      <c r="AJ11" s="17"/>
      <c r="AK11" s="17">
        <v>0.240437681817638</v>
      </c>
      <c r="AL11" s="17">
        <v>0.34543658285642698</v>
      </c>
      <c r="AM11" s="17">
        <v>0.29318741180311902</v>
      </c>
      <c r="AN11" s="17">
        <v>0.39246359666021002</v>
      </c>
      <c r="AO11" s="17">
        <v>0.32552716100901302</v>
      </c>
      <c r="AP11" s="17">
        <v>0.23428975675841601</v>
      </c>
      <c r="AQ11" s="17">
        <v>0.240330598422202</v>
      </c>
      <c r="AR11" s="17"/>
      <c r="AS11" s="17">
        <v>0.181852989792954</v>
      </c>
      <c r="AT11" s="17">
        <v>0.38147674377833302</v>
      </c>
      <c r="AU11" s="17"/>
      <c r="AV11" s="17">
        <v>0.27980224241760998</v>
      </c>
      <c r="AW11" s="17">
        <v>5.5151902820758998E-2</v>
      </c>
      <c r="AX11" s="17">
        <v>0.17630292990525101</v>
      </c>
      <c r="AY11" s="17"/>
      <c r="AZ11" s="17">
        <v>4.7045094402331102E-2</v>
      </c>
      <c r="BA11" s="17">
        <v>0.34062359283496801</v>
      </c>
      <c r="BB11" s="17"/>
      <c r="BC11" s="17">
        <v>0.302568448729435</v>
      </c>
      <c r="BD11" s="17">
        <v>0.34254500606041799</v>
      </c>
      <c r="BE11" s="17"/>
      <c r="BF11" s="17">
        <v>0.32814303738110401</v>
      </c>
      <c r="BG11" s="17">
        <v>0.115551169355286</v>
      </c>
      <c r="BH11" s="17"/>
      <c r="BI11" s="17">
        <v>0.179919935870442</v>
      </c>
      <c r="BJ11" s="17">
        <v>0.36177595699374399</v>
      </c>
      <c r="BK11" s="17"/>
      <c r="BL11" s="17">
        <v>0.47316702202891597</v>
      </c>
      <c r="BM11" s="17">
        <v>0.241200369562628</v>
      </c>
      <c r="BN11" s="17">
        <v>0.13995738796739199</v>
      </c>
      <c r="BO11" s="17">
        <v>1.7948707383264199E-2</v>
      </c>
    </row>
    <row r="12" spans="2:67" x14ac:dyDescent="0.35">
      <c r="B12" s="18" t="s">
        <v>83</v>
      </c>
      <c r="C12" s="19">
        <v>2.8520241789270599E-2</v>
      </c>
      <c r="D12" s="19">
        <v>4.54098084907597E-2</v>
      </c>
      <c r="E12" s="19">
        <v>6.7384648003127904E-3</v>
      </c>
      <c r="F12" s="19">
        <v>0</v>
      </c>
      <c r="G12" s="19">
        <v>3.0620571977978302E-2</v>
      </c>
      <c r="H12" s="19">
        <v>0</v>
      </c>
      <c r="I12" s="19">
        <v>0</v>
      </c>
      <c r="J12" s="19">
        <v>8.18845177951639E-5</v>
      </c>
      <c r="K12" s="19">
        <v>0</v>
      </c>
      <c r="L12" s="19">
        <v>4.7089304118441604E-3</v>
      </c>
      <c r="M12" s="19">
        <v>4.96150961858354E-2</v>
      </c>
      <c r="N12" s="19">
        <v>6.7844677258800806E-2</v>
      </c>
      <c r="O12" s="19">
        <v>0</v>
      </c>
      <c r="P12" s="19">
        <v>9.6794546283623897E-2</v>
      </c>
      <c r="Q12" s="19">
        <v>9.9329666450004794E-2</v>
      </c>
      <c r="R12" s="19">
        <v>1.78144466517421E-4</v>
      </c>
      <c r="S12" s="19">
        <v>0</v>
      </c>
      <c r="T12" s="19"/>
      <c r="U12" s="19">
        <v>3.0176606319856299E-2</v>
      </c>
      <c r="V12" s="19">
        <v>1.8836968261211302E-2</v>
      </c>
      <c r="W12" s="19">
        <v>2.9636134031907398E-2</v>
      </c>
      <c r="X12" s="19">
        <v>2.29431972630607E-2</v>
      </c>
      <c r="Y12" s="19"/>
      <c r="Z12" s="19">
        <v>4.5702656984918599E-2</v>
      </c>
      <c r="AA12" s="19">
        <v>0</v>
      </c>
      <c r="AB12" s="19">
        <v>8.6679128051761402E-4</v>
      </c>
      <c r="AC12" s="19">
        <v>4.6333570236448102E-2</v>
      </c>
      <c r="AD12" s="19">
        <v>3.3974446994813098E-2</v>
      </c>
      <c r="AE12" s="19">
        <v>8.1475860080073806E-2</v>
      </c>
      <c r="AF12" s="19">
        <v>0</v>
      </c>
      <c r="AG12" s="19">
        <v>0</v>
      </c>
      <c r="AH12" s="19">
        <v>1.0972788669753E-2</v>
      </c>
      <c r="AI12" s="19">
        <v>4.6094811806510601E-2</v>
      </c>
      <c r="AJ12" s="19"/>
      <c r="AK12" s="19">
        <v>3.7187771471728998E-2</v>
      </c>
      <c r="AL12" s="19">
        <v>5.6926970153714999E-2</v>
      </c>
      <c r="AM12" s="19">
        <v>1.16875799177533E-2</v>
      </c>
      <c r="AN12" s="19">
        <v>1.45180308789855E-2</v>
      </c>
      <c r="AO12" s="19">
        <v>1.34812719273273E-2</v>
      </c>
      <c r="AP12" s="19">
        <v>1.2775291924024799E-3</v>
      </c>
      <c r="AQ12" s="19">
        <v>6.4345143113977904E-2</v>
      </c>
      <c r="AR12" s="19"/>
      <c r="AS12" s="19">
        <v>1.01208470371184E-4</v>
      </c>
      <c r="AT12" s="19">
        <v>3.9105439899669497E-2</v>
      </c>
      <c r="AU12" s="19"/>
      <c r="AV12" s="19">
        <v>6.1354751620303305E-5</v>
      </c>
      <c r="AW12" s="19">
        <v>3.0816281978293501E-4</v>
      </c>
      <c r="AX12" s="19">
        <v>0</v>
      </c>
      <c r="AY12" s="19"/>
      <c r="AZ12" s="19">
        <v>1.98547906025109E-4</v>
      </c>
      <c r="BA12" s="19">
        <v>2.9866505723869501E-2</v>
      </c>
      <c r="BB12" s="19"/>
      <c r="BC12" s="19">
        <v>4.01479806638569E-2</v>
      </c>
      <c r="BD12" s="19">
        <v>2.1353950516214502E-2</v>
      </c>
      <c r="BE12" s="19"/>
      <c r="BF12" s="19">
        <v>2.8542401474382199E-2</v>
      </c>
      <c r="BG12" s="19">
        <v>2.29431972630607E-2</v>
      </c>
      <c r="BH12" s="19"/>
      <c r="BI12" s="19">
        <v>8.7660487105675807E-3</v>
      </c>
      <c r="BJ12" s="19">
        <v>3.31409747663651E-2</v>
      </c>
      <c r="BK12" s="19"/>
      <c r="BL12" s="19">
        <v>4.7113939824027999E-2</v>
      </c>
      <c r="BM12" s="19">
        <v>1.52081669117932E-2</v>
      </c>
      <c r="BN12" s="19">
        <v>9.1262867215298107E-3</v>
      </c>
      <c r="BO12" s="19">
        <v>7.0833182061245297E-4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300</v>
      </c>
      <c r="C9" s="17">
        <v>0.236517706883623</v>
      </c>
      <c r="D9" s="17">
        <v>0.27345265335539798</v>
      </c>
      <c r="E9" s="17">
        <v>0.239752255833729</v>
      </c>
      <c r="F9" s="17">
        <v>0.232895537640188</v>
      </c>
      <c r="G9" s="17">
        <v>0.14410764446400401</v>
      </c>
      <c r="H9" s="17">
        <v>0.319107590323573</v>
      </c>
      <c r="I9" s="17">
        <v>0.16447904855942699</v>
      </c>
      <c r="J9" s="17">
        <v>0.354223892222016</v>
      </c>
      <c r="K9" s="17">
        <v>0.54636073712966404</v>
      </c>
      <c r="L9" s="17">
        <v>0.231993438414935</v>
      </c>
      <c r="M9" s="17">
        <v>0.186141515977615</v>
      </c>
      <c r="N9" s="17">
        <v>0.176365826443657</v>
      </c>
      <c r="O9" s="17">
        <v>9.9571301771683805E-4</v>
      </c>
      <c r="P9" s="17">
        <v>0.41670990743441899</v>
      </c>
      <c r="Q9" s="17">
        <v>2.71172158531072E-2</v>
      </c>
      <c r="R9" s="17">
        <v>8.8654078282080495E-2</v>
      </c>
      <c r="S9" s="17">
        <v>0.27056138717807598</v>
      </c>
      <c r="T9" s="17"/>
      <c r="U9" s="17">
        <v>0.228458823377927</v>
      </c>
      <c r="V9" s="17">
        <v>0.30264960202816699</v>
      </c>
      <c r="W9" s="17">
        <v>0.121840710405953</v>
      </c>
      <c r="X9" s="17">
        <v>0.17961920732119799</v>
      </c>
      <c r="Y9" s="17"/>
      <c r="Z9" s="17">
        <v>0.17677465143079099</v>
      </c>
      <c r="AA9" s="17">
        <v>0.25720243041864199</v>
      </c>
      <c r="AB9" s="17">
        <v>0.293866418561474</v>
      </c>
      <c r="AC9" s="17">
        <v>0.28336905132039197</v>
      </c>
      <c r="AD9" s="17">
        <v>0.40121619322497598</v>
      </c>
      <c r="AE9" s="17">
        <v>0.139052067062371</v>
      </c>
      <c r="AF9" s="17">
        <v>0.32386376640477699</v>
      </c>
      <c r="AG9" s="17">
        <v>0.216902610970896</v>
      </c>
      <c r="AH9" s="17">
        <v>0.198467634556871</v>
      </c>
      <c r="AI9" s="17">
        <v>0.115043578981738</v>
      </c>
      <c r="AJ9" s="17"/>
      <c r="AK9" s="17">
        <v>0.211987327663647</v>
      </c>
      <c r="AL9" s="17">
        <v>0.18538454734042001</v>
      </c>
      <c r="AM9" s="17">
        <v>0.310209705721749</v>
      </c>
      <c r="AN9" s="17">
        <v>0.26079609455876002</v>
      </c>
      <c r="AO9" s="17">
        <v>0.35159395742459398</v>
      </c>
      <c r="AP9" s="17">
        <v>0.190909214241303</v>
      </c>
      <c r="AQ9" s="17">
        <v>0.18962757924631901</v>
      </c>
      <c r="AR9" s="17"/>
      <c r="AS9" s="17">
        <v>0.161067982404344</v>
      </c>
      <c r="AT9" s="17">
        <v>0.26462036160893598</v>
      </c>
      <c r="AU9" s="17"/>
      <c r="AV9" s="17">
        <v>0.122903301016905</v>
      </c>
      <c r="AW9" s="17">
        <v>0.171013364397478</v>
      </c>
      <c r="AX9" s="17">
        <v>0.20006930314798599</v>
      </c>
      <c r="AY9" s="17"/>
      <c r="AZ9" s="17">
        <v>0.18366644825852699</v>
      </c>
      <c r="BA9" s="17">
        <v>0.23902997693634101</v>
      </c>
      <c r="BB9" s="17"/>
      <c r="BC9" s="17">
        <v>0.19873985539592001</v>
      </c>
      <c r="BD9" s="17">
        <v>0.25980057299810499</v>
      </c>
      <c r="BE9" s="17"/>
      <c r="BF9" s="17">
        <v>0.23674378591664799</v>
      </c>
      <c r="BG9" s="17">
        <v>0.17961920732119799</v>
      </c>
      <c r="BH9" s="17"/>
      <c r="BI9" s="17">
        <v>0.18480302924835401</v>
      </c>
      <c r="BJ9" s="17">
        <v>0.24861436481326199</v>
      </c>
      <c r="BK9" s="17"/>
      <c r="BL9" s="17">
        <v>0.286640181059995</v>
      </c>
      <c r="BM9" s="17">
        <v>0.18708260244316699</v>
      </c>
      <c r="BN9" s="17">
        <v>0.19238071003200799</v>
      </c>
      <c r="BO9" s="17">
        <v>0.277763937999079</v>
      </c>
    </row>
    <row r="10" spans="2:67" x14ac:dyDescent="0.35">
      <c r="B10" s="18" t="s">
        <v>301</v>
      </c>
      <c r="C10" s="17">
        <v>0.37998559098481499</v>
      </c>
      <c r="D10" s="17">
        <v>0.306906437898603</v>
      </c>
      <c r="E10" s="17">
        <v>0.52625229740808299</v>
      </c>
      <c r="F10" s="17">
        <v>0.38136260676477002</v>
      </c>
      <c r="G10" s="17">
        <v>0.47651712095417398</v>
      </c>
      <c r="H10" s="17">
        <v>7.3133912459547798E-3</v>
      </c>
      <c r="I10" s="17">
        <v>0.21356554973823899</v>
      </c>
      <c r="J10" s="17">
        <v>0.25223567167236599</v>
      </c>
      <c r="K10" s="17">
        <v>1.370791972976E-2</v>
      </c>
      <c r="L10" s="17">
        <v>0.238776208493134</v>
      </c>
      <c r="M10" s="17">
        <v>0.40311420630809802</v>
      </c>
      <c r="N10" s="17">
        <v>0.63811572970802799</v>
      </c>
      <c r="O10" s="17">
        <v>0.99701286094684904</v>
      </c>
      <c r="P10" s="17">
        <v>0.32793163986234702</v>
      </c>
      <c r="Q10" s="17">
        <v>0.56363461961822103</v>
      </c>
      <c r="R10" s="17">
        <v>0.39439250609030302</v>
      </c>
      <c r="S10" s="17">
        <v>4.6771614302370201E-2</v>
      </c>
      <c r="T10" s="17"/>
      <c r="U10" s="17">
        <v>0.36884521174125101</v>
      </c>
      <c r="V10" s="17">
        <v>0.40236009319221</v>
      </c>
      <c r="W10" s="17">
        <v>0.60727853047634595</v>
      </c>
      <c r="X10" s="17">
        <v>0.665704459032329</v>
      </c>
      <c r="Y10" s="17"/>
      <c r="Z10" s="17">
        <v>0.331659154481593</v>
      </c>
      <c r="AA10" s="17">
        <v>0.45270703092813902</v>
      </c>
      <c r="AB10" s="17">
        <v>0.41329242290107798</v>
      </c>
      <c r="AC10" s="17">
        <v>0.48197450478574999</v>
      </c>
      <c r="AD10" s="17">
        <v>0.25162746553413801</v>
      </c>
      <c r="AE10" s="17">
        <v>0.38312158928887902</v>
      </c>
      <c r="AF10" s="17">
        <v>0.38929188824731298</v>
      </c>
      <c r="AG10" s="17">
        <v>0.63566867136131</v>
      </c>
      <c r="AH10" s="17">
        <v>0.65772282480900401</v>
      </c>
      <c r="AI10" s="17">
        <v>0.65184816295402204</v>
      </c>
      <c r="AJ10" s="17"/>
      <c r="AK10" s="17">
        <v>0.31976895709795999</v>
      </c>
      <c r="AL10" s="17">
        <v>0.423747238509256</v>
      </c>
      <c r="AM10" s="17">
        <v>0.36706603551902101</v>
      </c>
      <c r="AN10" s="17">
        <v>0.31225219523062703</v>
      </c>
      <c r="AO10" s="17">
        <v>0.44462593052976102</v>
      </c>
      <c r="AP10" s="17">
        <v>0.623313999748206</v>
      </c>
      <c r="AQ10" s="17">
        <v>0.53329045251301499</v>
      </c>
      <c r="AR10" s="17"/>
      <c r="AS10" s="17">
        <v>0.62564948181108804</v>
      </c>
      <c r="AT10" s="17">
        <v>0.288483500685418</v>
      </c>
      <c r="AU10" s="17"/>
      <c r="AV10" s="17">
        <v>0.53228411739230197</v>
      </c>
      <c r="AW10" s="17">
        <v>0.68530444608095697</v>
      </c>
      <c r="AX10" s="17">
        <v>0.68217477356446299</v>
      </c>
      <c r="AY10" s="17"/>
      <c r="AZ10" s="17">
        <v>0.75333471384565598</v>
      </c>
      <c r="BA10" s="17">
        <v>0.36223854304362502</v>
      </c>
      <c r="BB10" s="17"/>
      <c r="BC10" s="17">
        <v>0.39718984232397198</v>
      </c>
      <c r="BD10" s="17">
        <v>0.36938243954143901</v>
      </c>
      <c r="BE10" s="17"/>
      <c r="BF10" s="17">
        <v>0.37885032299177501</v>
      </c>
      <c r="BG10" s="17">
        <v>0.665704459032329</v>
      </c>
      <c r="BH10" s="17"/>
      <c r="BI10" s="17">
        <v>0.53503505439241195</v>
      </c>
      <c r="BJ10" s="17">
        <v>0.34371773808928502</v>
      </c>
      <c r="BK10" s="17"/>
      <c r="BL10" s="17">
        <v>0.15715556691806601</v>
      </c>
      <c r="BM10" s="17">
        <v>0.55892339955331105</v>
      </c>
      <c r="BN10" s="17">
        <v>0.584836805388396</v>
      </c>
      <c r="BO10" s="17">
        <v>0.72024573895634403</v>
      </c>
    </row>
    <row r="11" spans="2:67" x14ac:dyDescent="0.35">
      <c r="B11" s="18" t="s">
        <v>302</v>
      </c>
      <c r="C11" s="17">
        <v>0.35608610521845502</v>
      </c>
      <c r="D11" s="17">
        <v>0.34612461145045798</v>
      </c>
      <c r="E11" s="17">
        <v>0.202313450264135</v>
      </c>
      <c r="F11" s="17">
        <v>0.38399819383369899</v>
      </c>
      <c r="G11" s="17">
        <v>0.31813409062586601</v>
      </c>
      <c r="H11" s="17">
        <v>0.638215180647146</v>
      </c>
      <c r="I11" s="17">
        <v>0.61294478521644702</v>
      </c>
      <c r="J11" s="17">
        <v>0.39354043610561801</v>
      </c>
      <c r="K11" s="17">
        <v>0.43993134314057603</v>
      </c>
      <c r="L11" s="17">
        <v>0.52892667795041504</v>
      </c>
      <c r="M11" s="17">
        <v>0.39321907093519398</v>
      </c>
      <c r="N11" s="17">
        <v>0.103124109656881</v>
      </c>
      <c r="O11" s="17">
        <v>1.99142603543368E-3</v>
      </c>
      <c r="P11" s="17">
        <v>0.255158110577136</v>
      </c>
      <c r="Q11" s="17">
        <v>0.306936123396504</v>
      </c>
      <c r="R11" s="17">
        <v>0.51695341562761599</v>
      </c>
      <c r="S11" s="17">
        <v>0.68266699851955404</v>
      </c>
      <c r="T11" s="17"/>
      <c r="U11" s="17">
        <v>0.37732989163327202</v>
      </c>
      <c r="V11" s="17">
        <v>0.25995472613516402</v>
      </c>
      <c r="W11" s="17">
        <v>0.21523032941123801</v>
      </c>
      <c r="X11" s="17">
        <v>0.12743391805064599</v>
      </c>
      <c r="Y11" s="17"/>
      <c r="Z11" s="17">
        <v>0.45079842221052002</v>
      </c>
      <c r="AA11" s="17">
        <v>0.26921476117411303</v>
      </c>
      <c r="AB11" s="17">
        <v>0.29284115853744802</v>
      </c>
      <c r="AC11" s="17">
        <v>0.23465644389385801</v>
      </c>
      <c r="AD11" s="17">
        <v>0.314949792333999</v>
      </c>
      <c r="AE11" s="17">
        <v>0.47047961663806598</v>
      </c>
      <c r="AF11" s="17">
        <v>0.283596620327279</v>
      </c>
      <c r="AG11" s="17">
        <v>0.13339453254597</v>
      </c>
      <c r="AH11" s="17">
        <v>8.5907613197993199E-2</v>
      </c>
      <c r="AI11" s="17">
        <v>0.156065619993218</v>
      </c>
      <c r="AJ11" s="17"/>
      <c r="AK11" s="17">
        <v>0.42608423919226901</v>
      </c>
      <c r="AL11" s="17">
        <v>0.38424930536315999</v>
      </c>
      <c r="AM11" s="17">
        <v>0.29459086567281101</v>
      </c>
      <c r="AN11" s="17">
        <v>0.40817875561634398</v>
      </c>
      <c r="AO11" s="17">
        <v>0.18447100484269399</v>
      </c>
      <c r="AP11" s="17">
        <v>0.18425904916187699</v>
      </c>
      <c r="AQ11" s="17">
        <v>0.21273682512668901</v>
      </c>
      <c r="AR11" s="17"/>
      <c r="AS11" s="17">
        <v>0.199455433723918</v>
      </c>
      <c r="AT11" s="17">
        <v>0.414426115215624</v>
      </c>
      <c r="AU11" s="17"/>
      <c r="AV11" s="17">
        <v>0.33789169467489499</v>
      </c>
      <c r="AW11" s="17">
        <v>0.14224754208297999</v>
      </c>
      <c r="AX11" s="17">
        <v>0.116655392522478</v>
      </c>
      <c r="AY11" s="17"/>
      <c r="AZ11" s="17">
        <v>5.46824532678237E-2</v>
      </c>
      <c r="BA11" s="17">
        <v>0.37041324497394701</v>
      </c>
      <c r="BB11" s="17"/>
      <c r="BC11" s="17">
        <v>0.381413935142075</v>
      </c>
      <c r="BD11" s="17">
        <v>0.34047631138796303</v>
      </c>
      <c r="BE11" s="17"/>
      <c r="BF11" s="17">
        <v>0.356994625931154</v>
      </c>
      <c r="BG11" s="17">
        <v>0.12743391805064599</v>
      </c>
      <c r="BH11" s="17"/>
      <c r="BI11" s="17">
        <v>0.24588206840281099</v>
      </c>
      <c r="BJ11" s="17">
        <v>0.38186409701463597</v>
      </c>
      <c r="BK11" s="17"/>
      <c r="BL11" s="17">
        <v>0.52521165678283699</v>
      </c>
      <c r="BM11" s="17">
        <v>0.231725741867332</v>
      </c>
      <c r="BN11" s="17">
        <v>0.209739593422334</v>
      </c>
      <c r="BO11" s="17">
        <v>1.38556049077881E-3</v>
      </c>
    </row>
    <row r="12" spans="2:67" x14ac:dyDescent="0.35">
      <c r="B12" s="18" t="s">
        <v>83</v>
      </c>
      <c r="C12" s="19">
        <v>2.7410596913107099E-2</v>
      </c>
      <c r="D12" s="19">
        <v>7.3516297295541502E-2</v>
      </c>
      <c r="E12" s="19">
        <v>3.1681996494052803E-2</v>
      </c>
      <c r="F12" s="19">
        <v>1.7436617613431401E-3</v>
      </c>
      <c r="G12" s="19">
        <v>6.1241143955956499E-2</v>
      </c>
      <c r="H12" s="19">
        <v>3.5363837783325698E-2</v>
      </c>
      <c r="I12" s="19">
        <v>9.0106164858873797E-3</v>
      </c>
      <c r="J12" s="19">
        <v>0</v>
      </c>
      <c r="K12" s="19">
        <v>0</v>
      </c>
      <c r="L12" s="19">
        <v>3.0367514151611702E-4</v>
      </c>
      <c r="M12" s="19">
        <v>1.7525206779092899E-2</v>
      </c>
      <c r="N12" s="19">
        <v>8.2394334191433702E-2</v>
      </c>
      <c r="O12" s="19">
        <v>0</v>
      </c>
      <c r="P12" s="19">
        <v>2.00342126098032E-4</v>
      </c>
      <c r="Q12" s="19">
        <v>0.10231204113216801</v>
      </c>
      <c r="R12" s="19">
        <v>0</v>
      </c>
      <c r="S12" s="19">
        <v>0</v>
      </c>
      <c r="T12" s="19"/>
      <c r="U12" s="19">
        <v>2.53660732475498E-2</v>
      </c>
      <c r="V12" s="19">
        <v>3.5035578644459102E-2</v>
      </c>
      <c r="W12" s="19">
        <v>5.5650429706462903E-2</v>
      </c>
      <c r="X12" s="19">
        <v>2.72424155958263E-2</v>
      </c>
      <c r="Y12" s="19"/>
      <c r="Z12" s="19">
        <v>4.0767771877096001E-2</v>
      </c>
      <c r="AA12" s="19">
        <v>2.0875777479106E-2</v>
      </c>
      <c r="AB12" s="19">
        <v>0</v>
      </c>
      <c r="AC12" s="19">
        <v>0</v>
      </c>
      <c r="AD12" s="19">
        <v>3.2206548906885998E-2</v>
      </c>
      <c r="AE12" s="19">
        <v>7.3467270106845296E-3</v>
      </c>
      <c r="AF12" s="19">
        <v>3.24772502063025E-3</v>
      </c>
      <c r="AG12" s="19">
        <v>1.40341851218243E-2</v>
      </c>
      <c r="AH12" s="19">
        <v>5.7901927436131803E-2</v>
      </c>
      <c r="AI12" s="19">
        <v>7.7042638071021699E-2</v>
      </c>
      <c r="AJ12" s="19"/>
      <c r="AK12" s="19">
        <v>4.2159476046123801E-2</v>
      </c>
      <c r="AL12" s="19">
        <v>6.6189087871637402E-3</v>
      </c>
      <c r="AM12" s="19">
        <v>2.8133393086418702E-2</v>
      </c>
      <c r="AN12" s="19">
        <v>1.8772954594269701E-2</v>
      </c>
      <c r="AO12" s="19">
        <v>1.9309107202951901E-2</v>
      </c>
      <c r="AP12" s="19">
        <v>1.5177368486135E-3</v>
      </c>
      <c r="AQ12" s="19">
        <v>6.4345143113977904E-2</v>
      </c>
      <c r="AR12" s="19"/>
      <c r="AS12" s="19">
        <v>1.3827102060649899E-2</v>
      </c>
      <c r="AT12" s="19">
        <v>3.2470022490022198E-2</v>
      </c>
      <c r="AU12" s="19"/>
      <c r="AV12" s="19">
        <v>6.9208869158982403E-3</v>
      </c>
      <c r="AW12" s="19">
        <v>1.4346474385848701E-3</v>
      </c>
      <c r="AX12" s="19">
        <v>1.1005307650732001E-3</v>
      </c>
      <c r="AY12" s="19"/>
      <c r="AZ12" s="19">
        <v>8.3163846279933999E-3</v>
      </c>
      <c r="BA12" s="19">
        <v>2.8318235046087201E-2</v>
      </c>
      <c r="BB12" s="19"/>
      <c r="BC12" s="19">
        <v>2.2656367138034199E-2</v>
      </c>
      <c r="BD12" s="19">
        <v>3.0340676072493099E-2</v>
      </c>
      <c r="BE12" s="19"/>
      <c r="BF12" s="19">
        <v>2.7411265160422499E-2</v>
      </c>
      <c r="BG12" s="19">
        <v>2.72424155958263E-2</v>
      </c>
      <c r="BH12" s="19"/>
      <c r="BI12" s="19">
        <v>3.4279847956423103E-2</v>
      </c>
      <c r="BJ12" s="19">
        <v>2.5803800082817401E-2</v>
      </c>
      <c r="BK12" s="19"/>
      <c r="BL12" s="19">
        <v>3.0992595239102201E-2</v>
      </c>
      <c r="BM12" s="19">
        <v>2.2268256136190299E-2</v>
      </c>
      <c r="BN12" s="19">
        <v>1.30428911572618E-2</v>
      </c>
      <c r="BO12" s="19">
        <v>6.0476255379798404E-4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300</v>
      </c>
      <c r="C9" s="17">
        <v>0.26602962550701498</v>
      </c>
      <c r="D9" s="17">
        <v>0.27397762460431302</v>
      </c>
      <c r="E9" s="17">
        <v>0.25773053620908898</v>
      </c>
      <c r="F9" s="17">
        <v>0.25235728943534702</v>
      </c>
      <c r="G9" s="17">
        <v>0.28821528892800802</v>
      </c>
      <c r="H9" s="17">
        <v>0.319107590323573</v>
      </c>
      <c r="I9" s="17">
        <v>9.46664357081696E-2</v>
      </c>
      <c r="J9" s="17">
        <v>0.31068870553292799</v>
      </c>
      <c r="K9" s="17">
        <v>0.118369288243952</v>
      </c>
      <c r="L9" s="17">
        <v>0.42779190537114897</v>
      </c>
      <c r="M9" s="17">
        <v>0.23087471329785</v>
      </c>
      <c r="N9" s="17">
        <v>0.16385758630049199</v>
      </c>
      <c r="O9" s="17">
        <v>0.49551929142027401</v>
      </c>
      <c r="P9" s="17">
        <v>0.539929576229632</v>
      </c>
      <c r="Q9" s="17">
        <v>0.132411631667438</v>
      </c>
      <c r="R9" s="17">
        <v>2.6081499558055901E-2</v>
      </c>
      <c r="S9" s="17">
        <v>0.19447781381242099</v>
      </c>
      <c r="T9" s="17"/>
      <c r="U9" s="17">
        <v>0.27341705527101401</v>
      </c>
      <c r="V9" s="17">
        <v>0.24195551079724401</v>
      </c>
      <c r="W9" s="17">
        <v>0.15190307942953099</v>
      </c>
      <c r="X9" s="17">
        <v>0.207913685707102</v>
      </c>
      <c r="Y9" s="17"/>
      <c r="Z9" s="17">
        <v>0.212050870910473</v>
      </c>
      <c r="AA9" s="17">
        <v>0.28498431661519003</v>
      </c>
      <c r="AB9" s="17">
        <v>0.39549029071564001</v>
      </c>
      <c r="AC9" s="17">
        <v>0.39094022704877501</v>
      </c>
      <c r="AD9" s="17">
        <v>0.34019847789258501</v>
      </c>
      <c r="AE9" s="17">
        <v>0.11292978428606899</v>
      </c>
      <c r="AF9" s="17">
        <v>0.23501057591170299</v>
      </c>
      <c r="AG9" s="17">
        <v>0.224029056867804</v>
      </c>
      <c r="AH9" s="17">
        <v>0.22208655154364401</v>
      </c>
      <c r="AI9" s="17">
        <v>0.13531478718802101</v>
      </c>
      <c r="AJ9" s="17"/>
      <c r="AK9" s="17">
        <v>0.29836613644173798</v>
      </c>
      <c r="AL9" s="17">
        <v>9.5366853123250203E-2</v>
      </c>
      <c r="AM9" s="17">
        <v>0.223505729370507</v>
      </c>
      <c r="AN9" s="17">
        <v>0.29952664548392599</v>
      </c>
      <c r="AO9" s="17">
        <v>0.29760397335675998</v>
      </c>
      <c r="AP9" s="17">
        <v>0.27836438880736503</v>
      </c>
      <c r="AQ9" s="17">
        <v>0.28668438952103797</v>
      </c>
      <c r="AR9" s="17"/>
      <c r="AS9" s="17">
        <v>0.28929173230926802</v>
      </c>
      <c r="AT9" s="17">
        <v>0.25736522069760298</v>
      </c>
      <c r="AU9" s="17"/>
      <c r="AV9" s="17">
        <v>0.274487741465399</v>
      </c>
      <c r="AW9" s="17">
        <v>0.34419645055065801</v>
      </c>
      <c r="AX9" s="17">
        <v>0.22729372484552501</v>
      </c>
      <c r="AY9" s="17"/>
      <c r="AZ9" s="17">
        <v>0.31943501631210203</v>
      </c>
      <c r="BA9" s="17">
        <v>0.26349101493342297</v>
      </c>
      <c r="BB9" s="17"/>
      <c r="BC9" s="17">
        <v>0.25345208364839</v>
      </c>
      <c r="BD9" s="17">
        <v>0.27378128981854799</v>
      </c>
      <c r="BE9" s="17"/>
      <c r="BF9" s="17">
        <v>0.26626054188573001</v>
      </c>
      <c r="BG9" s="17">
        <v>0.207913685707102</v>
      </c>
      <c r="BH9" s="17"/>
      <c r="BI9" s="17">
        <v>0.33844722279027001</v>
      </c>
      <c r="BJ9" s="17">
        <v>0.24909031654331701</v>
      </c>
      <c r="BK9" s="17"/>
      <c r="BL9" s="17">
        <v>0.26827255979749798</v>
      </c>
      <c r="BM9" s="17">
        <v>0.245978837846551</v>
      </c>
      <c r="BN9" s="17">
        <v>0.25866320406826099</v>
      </c>
      <c r="BO9" s="17">
        <v>0.44718369405294101</v>
      </c>
    </row>
    <row r="10" spans="2:67" x14ac:dyDescent="0.35">
      <c r="B10" s="18" t="s">
        <v>301</v>
      </c>
      <c r="C10" s="17">
        <v>0.33309523123601498</v>
      </c>
      <c r="D10" s="17">
        <v>0.33311864500507199</v>
      </c>
      <c r="E10" s="17">
        <v>0.485419934079033</v>
      </c>
      <c r="F10" s="17">
        <v>0.32142511031238802</v>
      </c>
      <c r="G10" s="17">
        <v>0.35963664457210198</v>
      </c>
      <c r="H10" s="17">
        <v>4.2677229029280499E-2</v>
      </c>
      <c r="I10" s="17">
        <v>0.211702116133201</v>
      </c>
      <c r="J10" s="17">
        <v>0.34826367964848798</v>
      </c>
      <c r="K10" s="17">
        <v>1.4591932467208E-2</v>
      </c>
      <c r="L10" s="17">
        <v>0.16936619862876301</v>
      </c>
      <c r="M10" s="17">
        <v>0.31635598798704401</v>
      </c>
      <c r="N10" s="17">
        <v>0.49267001740520999</v>
      </c>
      <c r="O10" s="17">
        <v>2.14142752268658E-2</v>
      </c>
      <c r="P10" s="17">
        <v>0.13083526325456901</v>
      </c>
      <c r="Q10" s="17">
        <v>0.63882944489728199</v>
      </c>
      <c r="R10" s="17">
        <v>0.45696508481432802</v>
      </c>
      <c r="S10" s="17">
        <v>0.12733644423757101</v>
      </c>
      <c r="T10" s="17"/>
      <c r="U10" s="17">
        <v>0.308190865456824</v>
      </c>
      <c r="V10" s="17">
        <v>0.42432817155965402</v>
      </c>
      <c r="W10" s="17">
        <v>0.63441415711936899</v>
      </c>
      <c r="X10" s="17">
        <v>0.62501677404289302</v>
      </c>
      <c r="Y10" s="17"/>
      <c r="Z10" s="17">
        <v>0.28828139918964601</v>
      </c>
      <c r="AA10" s="17">
        <v>0.32618043949989001</v>
      </c>
      <c r="AB10" s="17">
        <v>0.28663048997267099</v>
      </c>
      <c r="AC10" s="17">
        <v>0.47290719471394299</v>
      </c>
      <c r="AD10" s="17">
        <v>0.27421648730808901</v>
      </c>
      <c r="AE10" s="17">
        <v>0.53237401208808799</v>
      </c>
      <c r="AF10" s="17">
        <v>0.44490868503821401</v>
      </c>
      <c r="AG10" s="17">
        <v>0.393499899181253</v>
      </c>
      <c r="AH10" s="17">
        <v>0.65459837515347097</v>
      </c>
      <c r="AI10" s="17">
        <v>0.64940669593808598</v>
      </c>
      <c r="AJ10" s="17"/>
      <c r="AK10" s="17">
        <v>0.23778376108661101</v>
      </c>
      <c r="AL10" s="17">
        <v>0.439109158618879</v>
      </c>
      <c r="AM10" s="17">
        <v>0.33080000722515002</v>
      </c>
      <c r="AN10" s="17">
        <v>0.27262608615670397</v>
      </c>
      <c r="AO10" s="17">
        <v>0.50305813779143405</v>
      </c>
      <c r="AP10" s="17">
        <v>0.50028167319886097</v>
      </c>
      <c r="AQ10" s="17">
        <v>0.40401044395753799</v>
      </c>
      <c r="AR10" s="17"/>
      <c r="AS10" s="17">
        <v>0.47757325314544502</v>
      </c>
      <c r="AT10" s="17">
        <v>0.279281701854182</v>
      </c>
      <c r="AU10" s="17"/>
      <c r="AV10" s="17">
        <v>0.39573298029774501</v>
      </c>
      <c r="AW10" s="17">
        <v>0.500563130803792</v>
      </c>
      <c r="AX10" s="17">
        <v>0.572504265358731</v>
      </c>
      <c r="AY10" s="17"/>
      <c r="AZ10" s="17">
        <v>0.54399079457289301</v>
      </c>
      <c r="BA10" s="17">
        <v>0.32307036859687299</v>
      </c>
      <c r="BB10" s="17"/>
      <c r="BC10" s="17">
        <v>0.36184832636650399</v>
      </c>
      <c r="BD10" s="17">
        <v>0.31537441234513602</v>
      </c>
      <c r="BE10" s="17"/>
      <c r="BF10" s="17">
        <v>0.331935317694805</v>
      </c>
      <c r="BG10" s="17">
        <v>0.62501677404289302</v>
      </c>
      <c r="BH10" s="17"/>
      <c r="BI10" s="17">
        <v>0.46663243143085098</v>
      </c>
      <c r="BJ10" s="17">
        <v>0.30185934414354798</v>
      </c>
      <c r="BK10" s="17"/>
      <c r="BL10" s="17">
        <v>0.182082073773397</v>
      </c>
      <c r="BM10" s="17">
        <v>0.42120307287765102</v>
      </c>
      <c r="BN10" s="17">
        <v>0.57476491607555302</v>
      </c>
      <c r="BO10" s="17">
        <v>0.54594771627120897</v>
      </c>
    </row>
    <row r="11" spans="2:67" x14ac:dyDescent="0.35">
      <c r="B11" s="18" t="s">
        <v>302</v>
      </c>
      <c r="C11" s="17">
        <v>0.37369793760544001</v>
      </c>
      <c r="D11" s="17">
        <v>0.36285733589443903</v>
      </c>
      <c r="E11" s="17">
        <v>0.25674888048431799</v>
      </c>
      <c r="F11" s="17">
        <v>0.42609740137623198</v>
      </c>
      <c r="G11" s="17">
        <v>0.29090692254393302</v>
      </c>
      <c r="H11" s="17">
        <v>0.638215180647146</v>
      </c>
      <c r="I11" s="17">
        <v>0.69363144815862898</v>
      </c>
      <c r="J11" s="17">
        <v>0.34104761481858298</v>
      </c>
      <c r="K11" s="17">
        <v>0.86703877928883999</v>
      </c>
      <c r="L11" s="17">
        <v>0.38251084824708098</v>
      </c>
      <c r="M11" s="17">
        <v>0.41929226734027603</v>
      </c>
      <c r="N11" s="17">
        <v>0.208003658290592</v>
      </c>
      <c r="O11" s="17">
        <v>0.48306643335285998</v>
      </c>
      <c r="P11" s="17">
        <v>0.23224027210607801</v>
      </c>
      <c r="Q11" s="17">
        <v>0.12942925698527499</v>
      </c>
      <c r="R11" s="17">
        <v>0.516775271161099</v>
      </c>
      <c r="S11" s="17">
        <v>0.67818574195000902</v>
      </c>
      <c r="T11" s="17"/>
      <c r="U11" s="17">
        <v>0.39290701365346398</v>
      </c>
      <c r="V11" s="17">
        <v>0.29536849474013899</v>
      </c>
      <c r="W11" s="17">
        <v>0.196772944610175</v>
      </c>
      <c r="X11" s="17">
        <v>0.13002491280179099</v>
      </c>
      <c r="Y11" s="17"/>
      <c r="Z11" s="17">
        <v>0.45924963701183802</v>
      </c>
      <c r="AA11" s="17">
        <v>0.36679597673581499</v>
      </c>
      <c r="AB11" s="17">
        <v>0.300934924617207</v>
      </c>
      <c r="AC11" s="17">
        <v>0.136152578237282</v>
      </c>
      <c r="AD11" s="17">
        <v>0.35336196012288701</v>
      </c>
      <c r="AE11" s="17">
        <v>0.35469620362584298</v>
      </c>
      <c r="AF11" s="17">
        <v>0.31963242842751899</v>
      </c>
      <c r="AG11" s="17">
        <v>0.381723856418133</v>
      </c>
      <c r="AH11" s="17">
        <v>0.109929856722928</v>
      </c>
      <c r="AI11" s="17">
        <v>0.16166846833551099</v>
      </c>
      <c r="AJ11" s="17"/>
      <c r="AK11" s="17">
        <v>0.41211714020814599</v>
      </c>
      <c r="AL11" s="17">
        <v>0.45879314947912397</v>
      </c>
      <c r="AM11" s="17">
        <v>0.41766753759296799</v>
      </c>
      <c r="AN11" s="17">
        <v>0.41841376236359401</v>
      </c>
      <c r="AO11" s="17">
        <v>0.18811046939585399</v>
      </c>
      <c r="AP11" s="17">
        <v>0.21987481716826801</v>
      </c>
      <c r="AQ11" s="17">
        <v>0.218029458272474</v>
      </c>
      <c r="AR11" s="17"/>
      <c r="AS11" s="17">
        <v>0.20983504444798601</v>
      </c>
      <c r="AT11" s="17">
        <v>0.43473172322197101</v>
      </c>
      <c r="AU11" s="17"/>
      <c r="AV11" s="17">
        <v>0.27307452792923798</v>
      </c>
      <c r="AW11" s="17">
        <v>0.15486958558479899</v>
      </c>
      <c r="AX11" s="17">
        <v>0.18461431827643501</v>
      </c>
      <c r="AY11" s="17"/>
      <c r="AZ11" s="17">
        <v>0.13628559375694899</v>
      </c>
      <c r="BA11" s="17">
        <v>0.38498326811813499</v>
      </c>
      <c r="BB11" s="17"/>
      <c r="BC11" s="17">
        <v>0.354099476244149</v>
      </c>
      <c r="BD11" s="17">
        <v>0.38577666453021697</v>
      </c>
      <c r="BE11" s="17"/>
      <c r="BF11" s="17">
        <v>0.37466614172761498</v>
      </c>
      <c r="BG11" s="17">
        <v>0.13002491280179099</v>
      </c>
      <c r="BH11" s="17"/>
      <c r="BI11" s="17">
        <v>0.180464263108887</v>
      </c>
      <c r="BJ11" s="17">
        <v>0.41889751667576802</v>
      </c>
      <c r="BK11" s="17"/>
      <c r="BL11" s="17">
        <v>0.51787841164217696</v>
      </c>
      <c r="BM11" s="17">
        <v>0.31066674444584402</v>
      </c>
      <c r="BN11" s="17">
        <v>0.13492018267463701</v>
      </c>
      <c r="BO11" s="17">
        <v>6.8685896758494498E-3</v>
      </c>
    </row>
    <row r="12" spans="2:67" x14ac:dyDescent="0.35">
      <c r="B12" s="18" t="s">
        <v>83</v>
      </c>
      <c r="C12" s="19">
        <v>2.71772056515306E-2</v>
      </c>
      <c r="D12" s="19">
        <v>3.0046394496175501E-2</v>
      </c>
      <c r="E12" s="19">
        <v>1.0064922756052499E-4</v>
      </c>
      <c r="F12" s="19">
        <v>1.20198876033054E-4</v>
      </c>
      <c r="G12" s="19">
        <v>6.1241143955956499E-2</v>
      </c>
      <c r="H12" s="19">
        <v>0</v>
      </c>
      <c r="I12" s="19">
        <v>0</v>
      </c>
      <c r="J12" s="19">
        <v>0</v>
      </c>
      <c r="K12" s="19">
        <v>0</v>
      </c>
      <c r="L12" s="19">
        <v>2.0331047753007599E-2</v>
      </c>
      <c r="M12" s="19">
        <v>3.3477031374829699E-2</v>
      </c>
      <c r="N12" s="19">
        <v>0.13546873800370601</v>
      </c>
      <c r="O12" s="19">
        <v>0</v>
      </c>
      <c r="P12" s="19">
        <v>9.6994888409721994E-2</v>
      </c>
      <c r="Q12" s="19">
        <v>9.9329666450004794E-2</v>
      </c>
      <c r="R12" s="19">
        <v>1.78144466517421E-4</v>
      </c>
      <c r="S12" s="19">
        <v>0</v>
      </c>
      <c r="T12" s="19"/>
      <c r="U12" s="19">
        <v>2.5485065618698299E-2</v>
      </c>
      <c r="V12" s="19">
        <v>3.8347822902963097E-2</v>
      </c>
      <c r="W12" s="19">
        <v>1.6909818840925499E-2</v>
      </c>
      <c r="X12" s="19">
        <v>3.70446274482139E-2</v>
      </c>
      <c r="Y12" s="19"/>
      <c r="Z12" s="19">
        <v>4.0418092888043301E-2</v>
      </c>
      <c r="AA12" s="19">
        <v>2.2039267149104699E-2</v>
      </c>
      <c r="AB12" s="19">
        <v>1.6944294694481901E-2</v>
      </c>
      <c r="AC12" s="19">
        <v>0</v>
      </c>
      <c r="AD12" s="19">
        <v>3.2223074676438299E-2</v>
      </c>
      <c r="AE12" s="19">
        <v>0</v>
      </c>
      <c r="AF12" s="19">
        <v>4.48310622564144E-4</v>
      </c>
      <c r="AG12" s="19">
        <v>7.4718753280977196E-4</v>
      </c>
      <c r="AH12" s="19">
        <v>1.33852165799577E-2</v>
      </c>
      <c r="AI12" s="19">
        <v>5.3610048538382298E-2</v>
      </c>
      <c r="AJ12" s="19"/>
      <c r="AK12" s="19">
        <v>5.17329622635051E-2</v>
      </c>
      <c r="AL12" s="19">
        <v>6.7308387787471703E-3</v>
      </c>
      <c r="AM12" s="19">
        <v>2.80267258113755E-2</v>
      </c>
      <c r="AN12" s="19">
        <v>9.4335059957754899E-3</v>
      </c>
      <c r="AO12" s="19">
        <v>1.12274194559511E-2</v>
      </c>
      <c r="AP12" s="19">
        <v>1.47912082550596E-3</v>
      </c>
      <c r="AQ12" s="19">
        <v>9.1275708248950302E-2</v>
      </c>
      <c r="AR12" s="19"/>
      <c r="AS12" s="19">
        <v>2.32999700972999E-2</v>
      </c>
      <c r="AT12" s="19">
        <v>2.8621354226243699E-2</v>
      </c>
      <c r="AU12" s="19"/>
      <c r="AV12" s="19">
        <v>5.6704750307618103E-2</v>
      </c>
      <c r="AW12" s="19">
        <v>3.7083306075074698E-4</v>
      </c>
      <c r="AX12" s="19">
        <v>1.55876915193091E-2</v>
      </c>
      <c r="AY12" s="19"/>
      <c r="AZ12" s="19">
        <v>2.8859535805560502E-4</v>
      </c>
      <c r="BA12" s="19">
        <v>2.8455348351568901E-2</v>
      </c>
      <c r="BB12" s="19"/>
      <c r="BC12" s="19">
        <v>3.0600113740956399E-2</v>
      </c>
      <c r="BD12" s="19">
        <v>2.50676333060991E-2</v>
      </c>
      <c r="BE12" s="19"/>
      <c r="BF12" s="19">
        <v>2.7137998691849699E-2</v>
      </c>
      <c r="BG12" s="19">
        <v>3.70446274482139E-2</v>
      </c>
      <c r="BH12" s="19"/>
      <c r="BI12" s="19">
        <v>1.4456082669991099E-2</v>
      </c>
      <c r="BJ12" s="19">
        <v>3.01528226373667E-2</v>
      </c>
      <c r="BK12" s="19"/>
      <c r="BL12" s="19">
        <v>3.1766954786928002E-2</v>
      </c>
      <c r="BM12" s="19">
        <v>2.2151344829954001E-2</v>
      </c>
      <c r="BN12" s="19">
        <v>3.16516971815499E-2</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300</v>
      </c>
      <c r="C9" s="17">
        <v>0.238473704810368</v>
      </c>
      <c r="D9" s="17">
        <v>0.258522962623568</v>
      </c>
      <c r="E9" s="17">
        <v>0.25126918254062403</v>
      </c>
      <c r="F9" s="17">
        <v>0.25608501071009898</v>
      </c>
      <c r="G9" s="17">
        <v>0.15136229910950899</v>
      </c>
      <c r="H9" s="17">
        <v>0.32398318448754299</v>
      </c>
      <c r="I9" s="17">
        <v>9.3424146638144606E-2</v>
      </c>
      <c r="J9" s="17">
        <v>0.301321648346005</v>
      </c>
      <c r="K9" s="17">
        <v>8.8401273744799004E-4</v>
      </c>
      <c r="L9" s="17">
        <v>0.17221499572197599</v>
      </c>
      <c r="M9" s="17">
        <v>0.238897117208412</v>
      </c>
      <c r="N9" s="17">
        <v>0.26989608566808998</v>
      </c>
      <c r="O9" s="17">
        <v>0.49551929142027401</v>
      </c>
      <c r="P9" s="17">
        <v>0.42522833829503198</v>
      </c>
      <c r="Q9" s="17">
        <v>0.10231204113216801</v>
      </c>
      <c r="R9" s="17">
        <v>8.6247974837861396E-2</v>
      </c>
      <c r="S9" s="17">
        <v>0.23043342934626199</v>
      </c>
      <c r="T9" s="17"/>
      <c r="U9" s="17">
        <v>0.25203491859973798</v>
      </c>
      <c r="V9" s="17">
        <v>0.171800795483455</v>
      </c>
      <c r="W9" s="17">
        <v>0.17024172479508201</v>
      </c>
      <c r="X9" s="17">
        <v>0.16432753209728099</v>
      </c>
      <c r="Y9" s="17"/>
      <c r="Z9" s="17">
        <v>0.24540047216814201</v>
      </c>
      <c r="AA9" s="17">
        <v>0.29375947310300699</v>
      </c>
      <c r="AB9" s="17">
        <v>0.28237235313105002</v>
      </c>
      <c r="AC9" s="17">
        <v>5.2644930446402199E-2</v>
      </c>
      <c r="AD9" s="17">
        <v>0.25337056965361998</v>
      </c>
      <c r="AE9" s="17">
        <v>0.20827950070020701</v>
      </c>
      <c r="AF9" s="17">
        <v>0.23077576440766001</v>
      </c>
      <c r="AG9" s="17">
        <v>0.25035814478776097</v>
      </c>
      <c r="AH9" s="17">
        <v>8.6648205361782998E-2</v>
      </c>
      <c r="AI9" s="17">
        <v>8.5282862716838895E-2</v>
      </c>
      <c r="AJ9" s="17"/>
      <c r="AK9" s="17">
        <v>0.25178071928068502</v>
      </c>
      <c r="AL9" s="17">
        <v>0.17089979578039</v>
      </c>
      <c r="AM9" s="17">
        <v>0.20262230897293601</v>
      </c>
      <c r="AN9" s="17">
        <v>0.27894509988913602</v>
      </c>
      <c r="AO9" s="17">
        <v>0.20572163851230099</v>
      </c>
      <c r="AP9" s="17">
        <v>0.154685732096249</v>
      </c>
      <c r="AQ9" s="17">
        <v>0.29846918625472801</v>
      </c>
      <c r="AR9" s="17"/>
      <c r="AS9" s="17">
        <v>0.15909411075416499</v>
      </c>
      <c r="AT9" s="17">
        <v>0.26804011263216998</v>
      </c>
      <c r="AU9" s="17"/>
      <c r="AV9" s="17">
        <v>0.15868305278435499</v>
      </c>
      <c r="AW9" s="17">
        <v>0.22678254071696</v>
      </c>
      <c r="AX9" s="17">
        <v>0.12903974485116801</v>
      </c>
      <c r="AY9" s="17"/>
      <c r="AZ9" s="17">
        <v>0.224031776721933</v>
      </c>
      <c r="BA9" s="17">
        <v>0.23916019789272699</v>
      </c>
      <c r="BB9" s="17"/>
      <c r="BC9" s="17">
        <v>0.186737456145113</v>
      </c>
      <c r="BD9" s="17">
        <v>0.27035927012185001</v>
      </c>
      <c r="BE9" s="17"/>
      <c r="BF9" s="17">
        <v>0.238768315303762</v>
      </c>
      <c r="BG9" s="17">
        <v>0.16432753209728099</v>
      </c>
      <c r="BH9" s="17"/>
      <c r="BI9" s="17">
        <v>0.20301428591729401</v>
      </c>
      <c r="BJ9" s="17">
        <v>0.24676807074954099</v>
      </c>
      <c r="BK9" s="17"/>
      <c r="BL9" s="17">
        <v>0.280544557747468</v>
      </c>
      <c r="BM9" s="17">
        <v>0.194708898040658</v>
      </c>
      <c r="BN9" s="17">
        <v>0.20542300355142301</v>
      </c>
      <c r="BO9" s="17">
        <v>0.28069639386881601</v>
      </c>
    </row>
    <row r="10" spans="2:67" x14ac:dyDescent="0.35">
      <c r="B10" s="18" t="s">
        <v>301</v>
      </c>
      <c r="C10" s="17">
        <v>0.30681631739279103</v>
      </c>
      <c r="D10" s="17">
        <v>0.26730882990497201</v>
      </c>
      <c r="E10" s="17">
        <v>0.42864776298877999</v>
      </c>
      <c r="F10" s="17">
        <v>0.20353417692103401</v>
      </c>
      <c r="G10" s="17">
        <v>0.32246318822873898</v>
      </c>
      <c r="H10" s="17">
        <v>3.7801634865310602E-2</v>
      </c>
      <c r="I10" s="17">
        <v>0.295494501750446</v>
      </c>
      <c r="J10" s="17">
        <v>0.22982274089091101</v>
      </c>
      <c r="K10" s="17">
        <v>0.44346739409036801</v>
      </c>
      <c r="L10" s="17">
        <v>0.200762270881848</v>
      </c>
      <c r="M10" s="17">
        <v>0.30010267565753301</v>
      </c>
      <c r="N10" s="17">
        <v>0.42824632418365899</v>
      </c>
      <c r="O10" s="17">
        <v>2.0418562209149001E-2</v>
      </c>
      <c r="P10" s="17">
        <v>0.228431178042585</v>
      </c>
      <c r="Q10" s="17">
        <v>0.46152816771938499</v>
      </c>
      <c r="R10" s="17">
        <v>0.56911641474372798</v>
      </c>
      <c r="S10" s="17">
        <v>4.6462700030797201E-2</v>
      </c>
      <c r="T10" s="17"/>
      <c r="U10" s="17">
        <v>0.26547381947103199</v>
      </c>
      <c r="V10" s="17">
        <v>0.48571590872731002</v>
      </c>
      <c r="W10" s="17">
        <v>0.63889528529495299</v>
      </c>
      <c r="X10" s="17">
        <v>0.72765219762421196</v>
      </c>
      <c r="Y10" s="17"/>
      <c r="Z10" s="17">
        <v>0.28307941494291</v>
      </c>
      <c r="AA10" s="17">
        <v>0.26831344032371701</v>
      </c>
      <c r="AB10" s="17">
        <v>0.33631816872933501</v>
      </c>
      <c r="AC10" s="17">
        <v>0.47709738974689803</v>
      </c>
      <c r="AD10" s="17">
        <v>0.30256565283126802</v>
      </c>
      <c r="AE10" s="17">
        <v>0.340556622130473</v>
      </c>
      <c r="AF10" s="17">
        <v>0.480460557005711</v>
      </c>
      <c r="AG10" s="17">
        <v>0.46636957491722703</v>
      </c>
      <c r="AH10" s="17">
        <v>0.53602620280884306</v>
      </c>
      <c r="AI10" s="17">
        <v>0.736497323487596</v>
      </c>
      <c r="AJ10" s="17"/>
      <c r="AK10" s="17">
        <v>0.25757448125986299</v>
      </c>
      <c r="AL10" s="17">
        <v>0.40828803950118497</v>
      </c>
      <c r="AM10" s="17">
        <v>0.44870256254215102</v>
      </c>
      <c r="AN10" s="17">
        <v>0.24820369499933401</v>
      </c>
      <c r="AO10" s="17">
        <v>0.25060913556208297</v>
      </c>
      <c r="AP10" s="17">
        <v>0.47118924618645303</v>
      </c>
      <c r="AQ10" s="17">
        <v>0.30100431862759602</v>
      </c>
      <c r="AR10" s="17"/>
      <c r="AS10" s="17">
        <v>0.54538659488512697</v>
      </c>
      <c r="AT10" s="17">
        <v>0.21795637545979801</v>
      </c>
      <c r="AU10" s="17"/>
      <c r="AV10" s="17">
        <v>0.60582673654177599</v>
      </c>
      <c r="AW10" s="17">
        <v>0.59470870786625096</v>
      </c>
      <c r="AX10" s="17">
        <v>0.51920324375563898</v>
      </c>
      <c r="AY10" s="17"/>
      <c r="AZ10" s="17">
        <v>0.65709399190961904</v>
      </c>
      <c r="BA10" s="17">
        <v>0.29016596440750902</v>
      </c>
      <c r="BB10" s="17"/>
      <c r="BC10" s="17">
        <v>0.31274282208758603</v>
      </c>
      <c r="BD10" s="17">
        <v>0.30316375352529101</v>
      </c>
      <c r="BE10" s="17"/>
      <c r="BF10" s="17">
        <v>0.30514417894280299</v>
      </c>
      <c r="BG10" s="17">
        <v>0.72765219762421196</v>
      </c>
      <c r="BH10" s="17"/>
      <c r="BI10" s="17">
        <v>0.57786069938720697</v>
      </c>
      <c r="BJ10" s="17">
        <v>0.24341591884712599</v>
      </c>
      <c r="BK10" s="17"/>
      <c r="BL10" s="17">
        <v>0.160544106977558</v>
      </c>
      <c r="BM10" s="17">
        <v>0.35922595651821698</v>
      </c>
      <c r="BN10" s="17">
        <v>0.60678474564132701</v>
      </c>
      <c r="BO10" s="17">
        <v>0.71590879657705797</v>
      </c>
    </row>
    <row r="11" spans="2:67" x14ac:dyDescent="0.35">
      <c r="B11" s="18" t="s">
        <v>302</v>
      </c>
      <c r="C11" s="17">
        <v>0.41169770546193102</v>
      </c>
      <c r="D11" s="17">
        <v>0.39477097836068098</v>
      </c>
      <c r="E11" s="17">
        <v>0.27140443332595499</v>
      </c>
      <c r="F11" s="17">
        <v>0.54038081236886704</v>
      </c>
      <c r="G11" s="17">
        <v>0.49555394068377401</v>
      </c>
      <c r="H11" s="17">
        <v>0.638215180647146</v>
      </c>
      <c r="I11" s="17">
        <v>0.60207073512552201</v>
      </c>
      <c r="J11" s="17">
        <v>0.42921152880830099</v>
      </c>
      <c r="K11" s="17">
        <v>0.55564859317218396</v>
      </c>
      <c r="L11" s="17">
        <v>0.62201012784281595</v>
      </c>
      <c r="M11" s="17">
        <v>0.37716355657908501</v>
      </c>
      <c r="N11" s="17">
        <v>0.28730793321561798</v>
      </c>
      <c r="O11" s="17">
        <v>0.48406214637057698</v>
      </c>
      <c r="P11" s="17">
        <v>0.34614014153628597</v>
      </c>
      <c r="Q11" s="17">
        <v>0.43317741646628399</v>
      </c>
      <c r="R11" s="17">
        <v>0.34445746595189303</v>
      </c>
      <c r="S11" s="17">
        <v>0.68266699851955404</v>
      </c>
      <c r="T11" s="17"/>
      <c r="U11" s="17">
        <v>0.437356313676939</v>
      </c>
      <c r="V11" s="17">
        <v>0.31391119405516099</v>
      </c>
      <c r="W11" s="17">
        <v>0.13218191915083799</v>
      </c>
      <c r="X11" s="17">
        <v>7.7334963802464796E-2</v>
      </c>
      <c r="Y11" s="17"/>
      <c r="Z11" s="17">
        <v>0.42530934458292102</v>
      </c>
      <c r="AA11" s="17">
        <v>0.41720048717887098</v>
      </c>
      <c r="AB11" s="17">
        <v>0.38032672234987702</v>
      </c>
      <c r="AC11" s="17">
        <v>0.41026593223110902</v>
      </c>
      <c r="AD11" s="17">
        <v>0.42133892889142699</v>
      </c>
      <c r="AE11" s="17">
        <v>0.44381715015863599</v>
      </c>
      <c r="AF11" s="17">
        <v>0.28524932071752002</v>
      </c>
      <c r="AG11" s="17">
        <v>0.283272280295012</v>
      </c>
      <c r="AH11" s="17">
        <v>0.35391200935245798</v>
      </c>
      <c r="AI11" s="17">
        <v>0.12567132701918299</v>
      </c>
      <c r="AJ11" s="17"/>
      <c r="AK11" s="17">
        <v>0.43280014929342803</v>
      </c>
      <c r="AL11" s="17">
        <v>0.38641798325924898</v>
      </c>
      <c r="AM11" s="17">
        <v>0.345260767139213</v>
      </c>
      <c r="AN11" s="17">
        <v>0.443479427052338</v>
      </c>
      <c r="AO11" s="17">
        <v>0.44931496164533702</v>
      </c>
      <c r="AP11" s="17">
        <v>0.37235316501460702</v>
      </c>
      <c r="AQ11" s="17">
        <v>0.314768355994752</v>
      </c>
      <c r="AR11" s="17"/>
      <c r="AS11" s="17">
        <v>0.25185032528199702</v>
      </c>
      <c r="AT11" s="17">
        <v>0.47123583850277601</v>
      </c>
      <c r="AU11" s="17"/>
      <c r="AV11" s="17">
        <v>0.23191319814761799</v>
      </c>
      <c r="AW11" s="17">
        <v>0.17841980031280799</v>
      </c>
      <c r="AX11" s="17">
        <v>0.27828765926189297</v>
      </c>
      <c r="AY11" s="17"/>
      <c r="AZ11" s="17">
        <v>0.118596218551206</v>
      </c>
      <c r="BA11" s="17">
        <v>0.42563020408407898</v>
      </c>
      <c r="BB11" s="17"/>
      <c r="BC11" s="17">
        <v>0.448035406959574</v>
      </c>
      <c r="BD11" s="17">
        <v>0.38930241812927302</v>
      </c>
      <c r="BE11" s="17"/>
      <c r="BF11" s="17">
        <v>0.41302625376980101</v>
      </c>
      <c r="BG11" s="17">
        <v>7.7334963802464796E-2</v>
      </c>
      <c r="BH11" s="17"/>
      <c r="BI11" s="17">
        <v>0.17434325982694299</v>
      </c>
      <c r="BJ11" s="17">
        <v>0.467217640385924</v>
      </c>
      <c r="BK11" s="17"/>
      <c r="BL11" s="17">
        <v>0.52416523860685904</v>
      </c>
      <c r="BM11" s="17">
        <v>0.38618116028842397</v>
      </c>
      <c r="BN11" s="17">
        <v>0.18001547454646899</v>
      </c>
      <c r="BO11" s="17">
        <v>3.3948095541268602E-3</v>
      </c>
    </row>
    <row r="12" spans="2:67" x14ac:dyDescent="0.35">
      <c r="B12" s="18" t="s">
        <v>83</v>
      </c>
      <c r="C12" s="19">
        <v>4.30122723349095E-2</v>
      </c>
      <c r="D12" s="19">
        <v>7.9397229110778594E-2</v>
      </c>
      <c r="E12" s="19">
        <v>4.86786211446412E-2</v>
      </c>
      <c r="F12" s="19">
        <v>0</v>
      </c>
      <c r="G12" s="19">
        <v>3.0620571977978302E-2</v>
      </c>
      <c r="H12" s="19">
        <v>0</v>
      </c>
      <c r="I12" s="19">
        <v>9.0106164858873797E-3</v>
      </c>
      <c r="J12" s="19">
        <v>3.9644081954782903E-2</v>
      </c>
      <c r="K12" s="19">
        <v>0</v>
      </c>
      <c r="L12" s="19">
        <v>5.0126055533602698E-3</v>
      </c>
      <c r="M12" s="19">
        <v>8.3836650554970901E-2</v>
      </c>
      <c r="N12" s="19">
        <v>1.4549656932632901E-2</v>
      </c>
      <c r="O12" s="19">
        <v>0</v>
      </c>
      <c r="P12" s="19">
        <v>2.00342126098032E-4</v>
      </c>
      <c r="Q12" s="19">
        <v>2.9823746821632498E-3</v>
      </c>
      <c r="R12" s="19">
        <v>1.78144466517421E-4</v>
      </c>
      <c r="S12" s="19">
        <v>4.0436872103386798E-2</v>
      </c>
      <c r="T12" s="19"/>
      <c r="U12" s="19">
        <v>4.5134948252291203E-2</v>
      </c>
      <c r="V12" s="19">
        <v>2.8572101734073499E-2</v>
      </c>
      <c r="W12" s="19">
        <v>5.8681070759127998E-2</v>
      </c>
      <c r="X12" s="19">
        <v>3.0685306476041702E-2</v>
      </c>
      <c r="Y12" s="19"/>
      <c r="Z12" s="19">
        <v>4.6210768306027099E-2</v>
      </c>
      <c r="AA12" s="19">
        <v>2.0726599394404299E-2</v>
      </c>
      <c r="AB12" s="19">
        <v>9.8275578973753891E-4</v>
      </c>
      <c r="AC12" s="19">
        <v>5.9991747575590802E-2</v>
      </c>
      <c r="AD12" s="19">
        <v>2.2724848623685501E-2</v>
      </c>
      <c r="AE12" s="19">
        <v>7.3467270106845296E-3</v>
      </c>
      <c r="AF12" s="19">
        <v>3.5143578691088501E-3</v>
      </c>
      <c r="AG12" s="19">
        <v>0</v>
      </c>
      <c r="AH12" s="19">
        <v>2.3413582476915801E-2</v>
      </c>
      <c r="AI12" s="19">
        <v>5.2548486776382103E-2</v>
      </c>
      <c r="AJ12" s="19"/>
      <c r="AK12" s="19">
        <v>5.7844650166024698E-2</v>
      </c>
      <c r="AL12" s="19">
        <v>3.4394181459175999E-2</v>
      </c>
      <c r="AM12" s="19">
        <v>3.4143613456999698E-3</v>
      </c>
      <c r="AN12" s="19">
        <v>2.9371778059192399E-2</v>
      </c>
      <c r="AO12" s="19">
        <v>9.4354264280279695E-2</v>
      </c>
      <c r="AP12" s="19">
        <v>1.7718567026911E-3</v>
      </c>
      <c r="AQ12" s="19">
        <v>8.5758139122922697E-2</v>
      </c>
      <c r="AR12" s="19"/>
      <c r="AS12" s="19">
        <v>4.3668969078711498E-2</v>
      </c>
      <c r="AT12" s="19">
        <v>4.2767673405255703E-2</v>
      </c>
      <c r="AU12" s="19"/>
      <c r="AV12" s="19">
        <v>3.5770125262510099E-3</v>
      </c>
      <c r="AW12" s="19">
        <v>8.8951103982148801E-5</v>
      </c>
      <c r="AX12" s="19">
        <v>7.3469352131301E-2</v>
      </c>
      <c r="AY12" s="19"/>
      <c r="AZ12" s="19">
        <v>2.7801281724225798E-4</v>
      </c>
      <c r="BA12" s="19">
        <v>4.5043633615685703E-2</v>
      </c>
      <c r="BB12" s="19"/>
      <c r="BC12" s="19">
        <v>5.2484314807727403E-2</v>
      </c>
      <c r="BD12" s="19">
        <v>3.7174558223584703E-2</v>
      </c>
      <c r="BE12" s="19"/>
      <c r="BF12" s="19">
        <v>4.3061251983633697E-2</v>
      </c>
      <c r="BG12" s="19">
        <v>3.0685306476041702E-2</v>
      </c>
      <c r="BH12" s="19"/>
      <c r="BI12" s="19">
        <v>4.4781754868556498E-2</v>
      </c>
      <c r="BJ12" s="19">
        <v>4.2598370017409501E-2</v>
      </c>
      <c r="BK12" s="19"/>
      <c r="BL12" s="19">
        <v>3.47460966681147E-2</v>
      </c>
      <c r="BM12" s="19">
        <v>5.9883985152700797E-2</v>
      </c>
      <c r="BN12" s="19">
        <v>7.7767762607811102E-3</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300</v>
      </c>
      <c r="C9" s="17">
        <v>0.315094834659714</v>
      </c>
      <c r="D9" s="17">
        <v>0.29150906425569501</v>
      </c>
      <c r="E9" s="17">
        <v>0.35413594177542701</v>
      </c>
      <c r="F9" s="17">
        <v>0.19590711650565201</v>
      </c>
      <c r="G9" s="17">
        <v>0.32176141794861801</v>
      </c>
      <c r="H9" s="17">
        <v>2.4377970819849299E-3</v>
      </c>
      <c r="I9" s="17">
        <v>0.16944820483952699</v>
      </c>
      <c r="J9" s="17">
        <v>0.34477495051729701</v>
      </c>
      <c r="K9" s="17">
        <v>0.116601262769056</v>
      </c>
      <c r="L9" s="17">
        <v>0.44100767118213302</v>
      </c>
      <c r="M9" s="17">
        <v>0.27447311648202499</v>
      </c>
      <c r="N9" s="17">
        <v>0.39103578325305799</v>
      </c>
      <c r="O9" s="17">
        <v>1.54399971205648E-2</v>
      </c>
      <c r="P9" s="17">
        <v>0.51641071138028005</v>
      </c>
      <c r="Q9" s="17">
        <v>0.25906410320388301</v>
      </c>
      <c r="R9" s="17">
        <v>0.45919304379203002</v>
      </c>
      <c r="S9" s="17">
        <v>8.5355000776318801E-2</v>
      </c>
      <c r="T9" s="17"/>
      <c r="U9" s="17">
        <v>0.318328580986037</v>
      </c>
      <c r="V9" s="17">
        <v>0.30523797803477298</v>
      </c>
      <c r="W9" s="17">
        <v>0.26915645514154701</v>
      </c>
      <c r="X9" s="17">
        <v>0.24302290223487399</v>
      </c>
      <c r="Y9" s="17"/>
      <c r="Z9" s="17">
        <v>0.283039704693965</v>
      </c>
      <c r="AA9" s="17">
        <v>0.379065807997227</v>
      </c>
      <c r="AB9" s="17">
        <v>0.383510750331296</v>
      </c>
      <c r="AC9" s="17">
        <v>0.231027201036062</v>
      </c>
      <c r="AD9" s="17">
        <v>0.47382672543366899</v>
      </c>
      <c r="AE9" s="17">
        <v>0.35421476954591402</v>
      </c>
      <c r="AF9" s="17">
        <v>0.14809674611394999</v>
      </c>
      <c r="AG9" s="17">
        <v>0.47198147434763899</v>
      </c>
      <c r="AH9" s="17">
        <v>0.3432083743571</v>
      </c>
      <c r="AI9" s="17">
        <v>0.21417028802725999</v>
      </c>
      <c r="AJ9" s="17"/>
      <c r="AK9" s="17">
        <v>0.38511329711856401</v>
      </c>
      <c r="AL9" s="17">
        <v>0.16439390044938901</v>
      </c>
      <c r="AM9" s="17">
        <v>0.44009402423433502</v>
      </c>
      <c r="AN9" s="17">
        <v>0.32440115470088299</v>
      </c>
      <c r="AO9" s="17">
        <v>0.27627668464067501</v>
      </c>
      <c r="AP9" s="17">
        <v>0.37391986254043502</v>
      </c>
      <c r="AQ9" s="17">
        <v>0.27560443810795898</v>
      </c>
      <c r="AR9" s="17"/>
      <c r="AS9" s="17">
        <v>0.277380043685789</v>
      </c>
      <c r="AT9" s="17">
        <v>0.32914241079193202</v>
      </c>
      <c r="AU9" s="17"/>
      <c r="AV9" s="17">
        <v>0.209525193265993</v>
      </c>
      <c r="AW9" s="17">
        <v>0.33008970015148098</v>
      </c>
      <c r="AX9" s="17">
        <v>0.32180608620019102</v>
      </c>
      <c r="AY9" s="17"/>
      <c r="AZ9" s="17">
        <v>0.29551001725491999</v>
      </c>
      <c r="BA9" s="17">
        <v>0.316025793572217</v>
      </c>
      <c r="BB9" s="17"/>
      <c r="BC9" s="17">
        <v>0.23287058520750201</v>
      </c>
      <c r="BD9" s="17">
        <v>0.365770458496678</v>
      </c>
      <c r="BE9" s="17"/>
      <c r="BF9" s="17">
        <v>0.31538120342015902</v>
      </c>
      <c r="BG9" s="17">
        <v>0.24302290223487399</v>
      </c>
      <c r="BH9" s="17"/>
      <c r="BI9" s="17">
        <v>0.34438225707139503</v>
      </c>
      <c r="BJ9" s="17">
        <v>0.30824416968886098</v>
      </c>
      <c r="BK9" s="17"/>
      <c r="BL9" s="17">
        <v>0.35694479938413798</v>
      </c>
      <c r="BM9" s="17">
        <v>0.26645487239397603</v>
      </c>
      <c r="BN9" s="17">
        <v>0.29252161500237001</v>
      </c>
      <c r="BO9" s="17">
        <v>0.41467406022826803</v>
      </c>
    </row>
    <row r="10" spans="2:67" x14ac:dyDescent="0.35">
      <c r="B10" s="18" t="s">
        <v>301</v>
      </c>
      <c r="C10" s="17">
        <v>0.29421712541297701</v>
      </c>
      <c r="D10" s="17">
        <v>0.262957187843402</v>
      </c>
      <c r="E10" s="17">
        <v>0.40259210734088102</v>
      </c>
      <c r="F10" s="17">
        <v>0.42370221205936898</v>
      </c>
      <c r="G10" s="17">
        <v>0.32585659212478502</v>
      </c>
      <c r="H10" s="17">
        <v>0.35934702227086901</v>
      </c>
      <c r="I10" s="17">
        <v>0.220091588084076</v>
      </c>
      <c r="J10" s="17">
        <v>0.23419272230695001</v>
      </c>
      <c r="K10" s="17">
        <v>2.6520382123439699E-3</v>
      </c>
      <c r="L10" s="17">
        <v>0.200762270881848</v>
      </c>
      <c r="M10" s="17">
        <v>0.28620861259993502</v>
      </c>
      <c r="N10" s="17">
        <v>0.37644117936222099</v>
      </c>
      <c r="O10" s="17">
        <v>0.50049785650885803</v>
      </c>
      <c r="P10" s="17">
        <v>8.72916462463178E-2</v>
      </c>
      <c r="Q10" s="17">
        <v>0.43060622025078499</v>
      </c>
      <c r="R10" s="17">
        <v>0.282241176160903</v>
      </c>
      <c r="S10" s="17">
        <v>0.27720504364863202</v>
      </c>
      <c r="T10" s="17"/>
      <c r="U10" s="17">
        <v>0.26085420128891301</v>
      </c>
      <c r="V10" s="17">
        <v>0.43921177050340499</v>
      </c>
      <c r="W10" s="17">
        <v>0.55585817851561503</v>
      </c>
      <c r="X10" s="17">
        <v>0.64621416877654403</v>
      </c>
      <c r="Y10" s="17"/>
      <c r="Z10" s="17">
        <v>0.24421149772825099</v>
      </c>
      <c r="AA10" s="17">
        <v>0.26582076810425198</v>
      </c>
      <c r="AB10" s="17">
        <v>0.30373466358609102</v>
      </c>
      <c r="AC10" s="17">
        <v>0.38857684840303103</v>
      </c>
      <c r="AD10" s="17">
        <v>0.37854682716390398</v>
      </c>
      <c r="AE10" s="17">
        <v>0.37572365738219199</v>
      </c>
      <c r="AF10" s="17">
        <v>0.59325064179368403</v>
      </c>
      <c r="AG10" s="17">
        <v>0.489771170915622</v>
      </c>
      <c r="AH10" s="17">
        <v>0.62691786507010405</v>
      </c>
      <c r="AI10" s="17">
        <v>0.64332426329716597</v>
      </c>
      <c r="AJ10" s="17"/>
      <c r="AK10" s="17">
        <v>0.18711955447158399</v>
      </c>
      <c r="AL10" s="17">
        <v>0.45928492274323401</v>
      </c>
      <c r="AM10" s="17">
        <v>0.44247495161459399</v>
      </c>
      <c r="AN10" s="17">
        <v>0.21895688062447299</v>
      </c>
      <c r="AO10" s="17">
        <v>0.48877732710830601</v>
      </c>
      <c r="AP10" s="17">
        <v>0.29231679708414698</v>
      </c>
      <c r="AQ10" s="17">
        <v>0.349848765088351</v>
      </c>
      <c r="AR10" s="17"/>
      <c r="AS10" s="17">
        <v>0.49621800265225402</v>
      </c>
      <c r="AT10" s="17">
        <v>0.21897813751150799</v>
      </c>
      <c r="AU10" s="17"/>
      <c r="AV10" s="17">
        <v>0.40936118186642501</v>
      </c>
      <c r="AW10" s="17">
        <v>0.59147496640039998</v>
      </c>
      <c r="AX10" s="17">
        <v>0.51918460959609303</v>
      </c>
      <c r="AY10" s="17"/>
      <c r="AZ10" s="17">
        <v>0.68134333230412403</v>
      </c>
      <c r="BA10" s="17">
        <v>0.27581518756900097</v>
      </c>
      <c r="BB10" s="17"/>
      <c r="BC10" s="17">
        <v>0.36863745105894402</v>
      </c>
      <c r="BD10" s="17">
        <v>0.24835113753976201</v>
      </c>
      <c r="BE10" s="17"/>
      <c r="BF10" s="17">
        <v>0.29281850942479898</v>
      </c>
      <c r="BG10" s="17">
        <v>0.64621416877654403</v>
      </c>
      <c r="BH10" s="17"/>
      <c r="BI10" s="17">
        <v>0.42730614602242201</v>
      </c>
      <c r="BJ10" s="17">
        <v>0.26308607268056899</v>
      </c>
      <c r="BK10" s="17"/>
      <c r="BL10" s="17">
        <v>8.9132001059147301E-2</v>
      </c>
      <c r="BM10" s="17">
        <v>0.40323566381991199</v>
      </c>
      <c r="BN10" s="17">
        <v>0.63122647529749798</v>
      </c>
      <c r="BO10" s="17">
        <v>0.585072522333694</v>
      </c>
    </row>
    <row r="11" spans="2:67" x14ac:dyDescent="0.35">
      <c r="B11" s="18" t="s">
        <v>302</v>
      </c>
      <c r="C11" s="17">
        <v>0.36110447164207099</v>
      </c>
      <c r="D11" s="17">
        <v>0.39542982207198002</v>
      </c>
      <c r="E11" s="17">
        <v>0.21158995438963901</v>
      </c>
      <c r="F11" s="17">
        <v>0.38027047255894703</v>
      </c>
      <c r="G11" s="17">
        <v>0.29114084597063999</v>
      </c>
      <c r="H11" s="17">
        <v>0.319107590323573</v>
      </c>
      <c r="I11" s="17">
        <v>0.60144959059050895</v>
      </c>
      <c r="J11" s="17">
        <v>0.42103232717575301</v>
      </c>
      <c r="K11" s="17">
        <v>0.88074669901860003</v>
      </c>
      <c r="L11" s="17">
        <v>0.35352112752417503</v>
      </c>
      <c r="M11" s="17">
        <v>0.401024761173495</v>
      </c>
      <c r="N11" s="17">
        <v>0.135799662774549</v>
      </c>
      <c r="O11" s="17">
        <v>0.48406214637057698</v>
      </c>
      <c r="P11" s="17">
        <v>0.39629764237340198</v>
      </c>
      <c r="Q11" s="17">
        <v>0.310329676545332</v>
      </c>
      <c r="R11" s="17">
        <v>0.258387635580549</v>
      </c>
      <c r="S11" s="17">
        <v>0.63743995557504896</v>
      </c>
      <c r="T11" s="17"/>
      <c r="U11" s="17">
        <v>0.39745472494450201</v>
      </c>
      <c r="V11" s="17">
        <v>0.19179371389234401</v>
      </c>
      <c r="W11" s="17">
        <v>0.13060260347011199</v>
      </c>
      <c r="X11" s="17">
        <v>8.5592367597910099E-2</v>
      </c>
      <c r="Y11" s="17"/>
      <c r="Z11" s="17">
        <v>0.43603818442959502</v>
      </c>
      <c r="AA11" s="17">
        <v>0.35511342389852102</v>
      </c>
      <c r="AB11" s="17">
        <v>0.31268684006445802</v>
      </c>
      <c r="AC11" s="17">
        <v>0.34559580991322297</v>
      </c>
      <c r="AD11" s="17">
        <v>0.11721179519194801</v>
      </c>
      <c r="AE11" s="17">
        <v>0.26271484606120998</v>
      </c>
      <c r="AF11" s="17">
        <v>0.18475688182306199</v>
      </c>
      <c r="AG11" s="17">
        <v>3.8247354736738397E-2</v>
      </c>
      <c r="AH11" s="17">
        <v>1.74329667656331E-2</v>
      </c>
      <c r="AI11" s="17">
        <v>9.1953442372870606E-2</v>
      </c>
      <c r="AJ11" s="17"/>
      <c r="AK11" s="17">
        <v>0.38853234476857701</v>
      </c>
      <c r="AL11" s="17">
        <v>0.362348970091875</v>
      </c>
      <c r="AM11" s="17">
        <v>9.11668999538396E-2</v>
      </c>
      <c r="AN11" s="17">
        <v>0.44725855089530703</v>
      </c>
      <c r="AO11" s="17">
        <v>0.155001710302097</v>
      </c>
      <c r="AP11" s="17">
        <v>0.33232728562601299</v>
      </c>
      <c r="AQ11" s="17">
        <v>0.30280523069242199</v>
      </c>
      <c r="AR11" s="17"/>
      <c r="AS11" s="17">
        <v>0.20566537404768501</v>
      </c>
      <c r="AT11" s="17">
        <v>0.41900065775351097</v>
      </c>
      <c r="AU11" s="17"/>
      <c r="AV11" s="17">
        <v>0.33573197239086799</v>
      </c>
      <c r="AW11" s="17">
        <v>7.8253303244754602E-2</v>
      </c>
      <c r="AX11" s="17">
        <v>0.14863898960718799</v>
      </c>
      <c r="AY11" s="17"/>
      <c r="AZ11" s="17">
        <v>2.3007788714024899E-2</v>
      </c>
      <c r="BA11" s="17">
        <v>0.37717580454009397</v>
      </c>
      <c r="BB11" s="17"/>
      <c r="BC11" s="17">
        <v>0.36061348248333902</v>
      </c>
      <c r="BD11" s="17">
        <v>0.361407073150528</v>
      </c>
      <c r="BE11" s="17"/>
      <c r="BF11" s="17">
        <v>0.362199184341844</v>
      </c>
      <c r="BG11" s="17">
        <v>8.5592367597910099E-2</v>
      </c>
      <c r="BH11" s="17"/>
      <c r="BI11" s="17">
        <v>0.20615141176367599</v>
      </c>
      <c r="BJ11" s="17">
        <v>0.39734977464327098</v>
      </c>
      <c r="BK11" s="17"/>
      <c r="BL11" s="17">
        <v>0.51991489627605203</v>
      </c>
      <c r="BM11" s="17">
        <v>0.29955534174266202</v>
      </c>
      <c r="BN11" s="17">
        <v>5.9493375793262498E-2</v>
      </c>
      <c r="BO11" s="17">
        <v>2.5341743803842701E-4</v>
      </c>
    </row>
    <row r="12" spans="2:67" x14ac:dyDescent="0.35">
      <c r="B12" s="18" t="s">
        <v>83</v>
      </c>
      <c r="C12" s="19">
        <v>2.95835682852373E-2</v>
      </c>
      <c r="D12" s="19">
        <v>5.0103925828922799E-2</v>
      </c>
      <c r="E12" s="19">
        <v>3.1681996494052803E-2</v>
      </c>
      <c r="F12" s="19">
        <v>1.20198876033054E-4</v>
      </c>
      <c r="G12" s="19">
        <v>6.1241143955956499E-2</v>
      </c>
      <c r="H12" s="19">
        <v>0.319107590323573</v>
      </c>
      <c r="I12" s="19">
        <v>9.0106164858873797E-3</v>
      </c>
      <c r="J12" s="19">
        <v>0</v>
      </c>
      <c r="K12" s="19">
        <v>0</v>
      </c>
      <c r="L12" s="19">
        <v>4.7089304118441604E-3</v>
      </c>
      <c r="M12" s="19">
        <v>3.8293509744544499E-2</v>
      </c>
      <c r="N12" s="19">
        <v>9.67233746101714E-2</v>
      </c>
      <c r="O12" s="19">
        <v>0</v>
      </c>
      <c r="P12" s="19">
        <v>0</v>
      </c>
      <c r="Q12" s="19">
        <v>0</v>
      </c>
      <c r="R12" s="19">
        <v>1.78144466517421E-4</v>
      </c>
      <c r="S12" s="19">
        <v>0</v>
      </c>
      <c r="T12" s="19"/>
      <c r="U12" s="19">
        <v>2.3362492780548499E-2</v>
      </c>
      <c r="V12" s="19">
        <v>6.3756537569478494E-2</v>
      </c>
      <c r="W12" s="19">
        <v>4.4382762872725801E-2</v>
      </c>
      <c r="X12" s="19">
        <v>2.5170561390671801E-2</v>
      </c>
      <c r="Y12" s="19"/>
      <c r="Z12" s="19">
        <v>3.6710613148188603E-2</v>
      </c>
      <c r="AA12" s="19">
        <v>0</v>
      </c>
      <c r="AB12" s="19">
        <v>6.7746018155743901E-5</v>
      </c>
      <c r="AC12" s="19">
        <v>3.4800140647683303E-2</v>
      </c>
      <c r="AD12" s="19">
        <v>3.04146522104791E-2</v>
      </c>
      <c r="AE12" s="19">
        <v>7.3467270106845296E-3</v>
      </c>
      <c r="AF12" s="19">
        <v>7.3895730269304197E-2</v>
      </c>
      <c r="AG12" s="19">
        <v>0</v>
      </c>
      <c r="AH12" s="19">
        <v>1.24407938071628E-2</v>
      </c>
      <c r="AI12" s="19">
        <v>5.0552006302703401E-2</v>
      </c>
      <c r="AJ12" s="19"/>
      <c r="AK12" s="19">
        <v>3.9234803641275601E-2</v>
      </c>
      <c r="AL12" s="19">
        <v>1.39722067155024E-2</v>
      </c>
      <c r="AM12" s="19">
        <v>2.6264124197231401E-2</v>
      </c>
      <c r="AN12" s="19">
        <v>9.3834137793374697E-3</v>
      </c>
      <c r="AO12" s="19">
        <v>7.9944277948921394E-2</v>
      </c>
      <c r="AP12" s="19">
        <v>1.4360547494042101E-3</v>
      </c>
      <c r="AQ12" s="19">
        <v>7.1741566111268695E-2</v>
      </c>
      <c r="AR12" s="19"/>
      <c r="AS12" s="19">
        <v>2.0736579614271101E-2</v>
      </c>
      <c r="AT12" s="19">
        <v>3.2878793943048601E-2</v>
      </c>
      <c r="AU12" s="19"/>
      <c r="AV12" s="19">
        <v>4.5381652476713899E-2</v>
      </c>
      <c r="AW12" s="19">
        <v>1.8203020336358399E-4</v>
      </c>
      <c r="AX12" s="19">
        <v>1.03703145965285E-2</v>
      </c>
      <c r="AY12" s="19"/>
      <c r="AZ12" s="19">
        <v>1.3886172693095201E-4</v>
      </c>
      <c r="BA12" s="19">
        <v>3.0983214318688199E-2</v>
      </c>
      <c r="BB12" s="19"/>
      <c r="BC12" s="19">
        <v>3.7878481250215403E-2</v>
      </c>
      <c r="BD12" s="19">
        <v>2.44713308130317E-2</v>
      </c>
      <c r="BE12" s="19"/>
      <c r="BF12" s="19">
        <v>2.9601102813197298E-2</v>
      </c>
      <c r="BG12" s="19">
        <v>2.5170561390671801E-2</v>
      </c>
      <c r="BH12" s="19"/>
      <c r="BI12" s="19">
        <v>2.2160185142507199E-2</v>
      </c>
      <c r="BJ12" s="19">
        <v>3.1319982987298801E-2</v>
      </c>
      <c r="BK12" s="19"/>
      <c r="BL12" s="19">
        <v>3.4008303280663198E-2</v>
      </c>
      <c r="BM12" s="19">
        <v>3.07541220434502E-2</v>
      </c>
      <c r="BN12" s="19">
        <v>1.6758533906869599E-2</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300</v>
      </c>
      <c r="C9" s="17">
        <v>0.35254400518920898</v>
      </c>
      <c r="D9" s="17">
        <v>0.409020235599518</v>
      </c>
      <c r="E9" s="17">
        <v>0.36321547838469098</v>
      </c>
      <c r="F9" s="17">
        <v>0.25247748831138001</v>
      </c>
      <c r="G9" s="17">
        <v>0.260754197419369</v>
      </c>
      <c r="H9" s="17">
        <v>0.32398318448754299</v>
      </c>
      <c r="I9" s="17">
        <v>0.176595387720377</v>
      </c>
      <c r="J9" s="17">
        <v>0.460922062683921</v>
      </c>
      <c r="K9" s="17">
        <v>0.115717250031608</v>
      </c>
      <c r="L9" s="17">
        <v>0.28768028343178997</v>
      </c>
      <c r="M9" s="17">
        <v>0.33270607000297098</v>
      </c>
      <c r="N9" s="17">
        <v>0.55434182826881195</v>
      </c>
      <c r="O9" s="17">
        <v>1.54399971205648E-2</v>
      </c>
      <c r="P9" s="17">
        <v>0.52512948436699103</v>
      </c>
      <c r="Q9" s="17">
        <v>3.9457893048424897E-2</v>
      </c>
      <c r="R9" s="17">
        <v>0.195815056856525</v>
      </c>
      <c r="S9" s="17">
        <v>0.64993667312068004</v>
      </c>
      <c r="T9" s="17"/>
      <c r="U9" s="17">
        <v>0.35439149704845102</v>
      </c>
      <c r="V9" s="17">
        <v>0.35403733863176401</v>
      </c>
      <c r="W9" s="17">
        <v>0.29250656613522702</v>
      </c>
      <c r="X9" s="17">
        <v>0.24065797594997501</v>
      </c>
      <c r="Y9" s="17"/>
      <c r="Z9" s="17">
        <v>0.28666928027817501</v>
      </c>
      <c r="AA9" s="17">
        <v>0.39091313937809502</v>
      </c>
      <c r="AB9" s="17">
        <v>0.53825672216822396</v>
      </c>
      <c r="AC9" s="17">
        <v>0.35511417690263603</v>
      </c>
      <c r="AD9" s="17">
        <v>0.41124010380937198</v>
      </c>
      <c r="AE9" s="17">
        <v>0.25701231362889299</v>
      </c>
      <c r="AF9" s="17">
        <v>0.35783377909075698</v>
      </c>
      <c r="AG9" s="17">
        <v>0.53637863741723402</v>
      </c>
      <c r="AH9" s="17">
        <v>0.31189182538987997</v>
      </c>
      <c r="AI9" s="17">
        <v>0.13942129426795599</v>
      </c>
      <c r="AJ9" s="17"/>
      <c r="AK9" s="17">
        <v>0.39522814608019802</v>
      </c>
      <c r="AL9" s="17">
        <v>0.30436763173473802</v>
      </c>
      <c r="AM9" s="17">
        <v>0.28429565291685199</v>
      </c>
      <c r="AN9" s="17">
        <v>0.34398067410987099</v>
      </c>
      <c r="AO9" s="17">
        <v>0.36253380769189397</v>
      </c>
      <c r="AP9" s="17">
        <v>0.32598249505432803</v>
      </c>
      <c r="AQ9" s="17">
        <v>0.39853679385501101</v>
      </c>
      <c r="AR9" s="17"/>
      <c r="AS9" s="17">
        <v>0.379324744163339</v>
      </c>
      <c r="AT9" s="17">
        <v>0.34256902031189002</v>
      </c>
      <c r="AU9" s="17"/>
      <c r="AV9" s="17">
        <v>0.31593324009812701</v>
      </c>
      <c r="AW9" s="17">
        <v>0.60104094404012998</v>
      </c>
      <c r="AX9" s="17">
        <v>0.31430808934218102</v>
      </c>
      <c r="AY9" s="17"/>
      <c r="AZ9" s="17">
        <v>0.47577369882974102</v>
      </c>
      <c r="BA9" s="17">
        <v>0.34668631557135499</v>
      </c>
      <c r="BB9" s="17"/>
      <c r="BC9" s="17">
        <v>0.26964540395304198</v>
      </c>
      <c r="BD9" s="17">
        <v>0.40363523874672602</v>
      </c>
      <c r="BE9" s="17"/>
      <c r="BF9" s="17">
        <v>0.35298857025672298</v>
      </c>
      <c r="BG9" s="17">
        <v>0.24065797594997501</v>
      </c>
      <c r="BH9" s="17"/>
      <c r="BI9" s="17">
        <v>0.32041702168418101</v>
      </c>
      <c r="BJ9" s="17">
        <v>0.36005887616089599</v>
      </c>
      <c r="BK9" s="17"/>
      <c r="BL9" s="17">
        <v>0.34518366039818998</v>
      </c>
      <c r="BM9" s="17">
        <v>0.38621219133756202</v>
      </c>
      <c r="BN9" s="17">
        <v>0.26395533734332</v>
      </c>
      <c r="BO9" s="17">
        <v>0.41770743021293899</v>
      </c>
    </row>
    <row r="10" spans="2:67" x14ac:dyDescent="0.35">
      <c r="B10" s="18" t="s">
        <v>301</v>
      </c>
      <c r="C10" s="17">
        <v>0.25709604629928801</v>
      </c>
      <c r="D10" s="17">
        <v>0.135960534803372</v>
      </c>
      <c r="E10" s="17">
        <v>0.29864737409262698</v>
      </c>
      <c r="F10" s="17">
        <v>0.43733198419033298</v>
      </c>
      <c r="G10" s="17">
        <v>0.24369186189685799</v>
      </c>
      <c r="H10" s="17">
        <v>3.5363837783325698E-2</v>
      </c>
      <c r="I10" s="17">
        <v>0.22257616622412599</v>
      </c>
      <c r="J10" s="17">
        <v>0.198112207015291</v>
      </c>
      <c r="K10" s="17">
        <v>4.42006368723995E-3</v>
      </c>
      <c r="L10" s="17">
        <v>0.32806175339823901</v>
      </c>
      <c r="M10" s="17">
        <v>0.26905544838460999</v>
      </c>
      <c r="N10" s="17">
        <v>0.24741087122581301</v>
      </c>
      <c r="O10" s="17">
        <v>0.98256857684400101</v>
      </c>
      <c r="P10" s="17">
        <v>5.8561292450786402E-2</v>
      </c>
      <c r="Q10" s="17">
        <v>0.56024106646939298</v>
      </c>
      <c r="R10" s="17">
        <v>0.37347950235372102</v>
      </c>
      <c r="S10" s="17">
        <v>4.7080528573943299E-2</v>
      </c>
      <c r="T10" s="17"/>
      <c r="U10" s="17">
        <v>0.220318373385022</v>
      </c>
      <c r="V10" s="17">
        <v>0.41865844468753999</v>
      </c>
      <c r="W10" s="17">
        <v>0.52697749957683104</v>
      </c>
      <c r="X10" s="17">
        <v>0.68487652646365405</v>
      </c>
      <c r="Y10" s="17"/>
      <c r="Z10" s="17">
        <v>0.246408387326957</v>
      </c>
      <c r="AA10" s="17">
        <v>0.20576347895524499</v>
      </c>
      <c r="AB10" s="17">
        <v>0.228513749842955</v>
      </c>
      <c r="AC10" s="17">
        <v>0.224417226415043</v>
      </c>
      <c r="AD10" s="17">
        <v>0.365926660010297</v>
      </c>
      <c r="AE10" s="17">
        <v>0.327108146703874</v>
      </c>
      <c r="AF10" s="17">
        <v>0.49863346441390299</v>
      </c>
      <c r="AG10" s="17">
        <v>0.43928232573542197</v>
      </c>
      <c r="AH10" s="17">
        <v>0.61462763483817195</v>
      </c>
      <c r="AI10" s="17">
        <v>0.70073670463684301</v>
      </c>
      <c r="AJ10" s="17"/>
      <c r="AK10" s="17">
        <v>0.15940124851576001</v>
      </c>
      <c r="AL10" s="17">
        <v>0.30254310784161398</v>
      </c>
      <c r="AM10" s="17">
        <v>0.51589784809296202</v>
      </c>
      <c r="AN10" s="17">
        <v>0.20654036321271299</v>
      </c>
      <c r="AO10" s="17">
        <v>0.39544333691231798</v>
      </c>
      <c r="AP10" s="17">
        <v>0.34132760701109299</v>
      </c>
      <c r="AQ10" s="17">
        <v>0.32968836469913898</v>
      </c>
      <c r="AR10" s="17"/>
      <c r="AS10" s="17">
        <v>0.48087658293152102</v>
      </c>
      <c r="AT10" s="17">
        <v>0.17374481872856501</v>
      </c>
      <c r="AU10" s="17"/>
      <c r="AV10" s="17">
        <v>0.55322640861716199</v>
      </c>
      <c r="AW10" s="17">
        <v>0.33608554342179298</v>
      </c>
      <c r="AX10" s="17">
        <v>0.52942830744070302</v>
      </c>
      <c r="AY10" s="17"/>
      <c r="AZ10" s="17">
        <v>0.42552991984678301</v>
      </c>
      <c r="BA10" s="17">
        <v>0.24908958841380399</v>
      </c>
      <c r="BB10" s="17"/>
      <c r="BC10" s="17">
        <v>0.30608537952369802</v>
      </c>
      <c r="BD10" s="17">
        <v>0.226903432331474</v>
      </c>
      <c r="BE10" s="17"/>
      <c r="BF10" s="17">
        <v>0.25539631435474902</v>
      </c>
      <c r="BG10" s="17">
        <v>0.68487652646365405</v>
      </c>
      <c r="BH10" s="17"/>
      <c r="BI10" s="17">
        <v>0.46226506047187599</v>
      </c>
      <c r="BJ10" s="17">
        <v>0.20910465399649</v>
      </c>
      <c r="BK10" s="17"/>
      <c r="BL10" s="17">
        <v>0.104497112547808</v>
      </c>
      <c r="BM10" s="17">
        <v>0.31119055814291702</v>
      </c>
      <c r="BN10" s="17">
        <v>0.58541894148037599</v>
      </c>
      <c r="BO10" s="17">
        <v>0.57391310877445301</v>
      </c>
    </row>
    <row r="11" spans="2:67" x14ac:dyDescent="0.35">
      <c r="B11" s="18" t="s">
        <v>302</v>
      </c>
      <c r="C11" s="17">
        <v>0.33835497303786299</v>
      </c>
      <c r="D11" s="17">
        <v>0.38088671306649002</v>
      </c>
      <c r="E11" s="17">
        <v>0.28292136003285001</v>
      </c>
      <c r="F11" s="17">
        <v>0.31007032862225298</v>
      </c>
      <c r="G11" s="17">
        <v>0.32129357109520501</v>
      </c>
      <c r="H11" s="17">
        <v>0.32154538740555799</v>
      </c>
      <c r="I11" s="17">
        <v>0.60020730152048396</v>
      </c>
      <c r="J11" s="17">
        <v>0.33008327948831001</v>
      </c>
      <c r="K11" s="17">
        <v>0.87986268628115205</v>
      </c>
      <c r="L11" s="17">
        <v>0.37734640512296203</v>
      </c>
      <c r="M11" s="17">
        <v>0.32634934438027902</v>
      </c>
      <c r="N11" s="17">
        <v>8.6974268962571002E-2</v>
      </c>
      <c r="O11" s="17">
        <v>1.99142603543368E-3</v>
      </c>
      <c r="P11" s="17">
        <v>0.39008444279673299</v>
      </c>
      <c r="Q11" s="17">
        <v>0.29798899935001399</v>
      </c>
      <c r="R11" s="17">
        <v>0.430527296323237</v>
      </c>
      <c r="S11" s="17">
        <v>0.29850154173583099</v>
      </c>
      <c r="T11" s="17"/>
      <c r="U11" s="17">
        <v>0.37880174891586699</v>
      </c>
      <c r="V11" s="17">
        <v>0.144248642676578</v>
      </c>
      <c r="W11" s="17">
        <v>0.116732941470922</v>
      </c>
      <c r="X11" s="17">
        <v>4.5888116330686103E-2</v>
      </c>
      <c r="Y11" s="17"/>
      <c r="Z11" s="17">
        <v>0.41535100073343301</v>
      </c>
      <c r="AA11" s="17">
        <v>0.36632456491703003</v>
      </c>
      <c r="AB11" s="17">
        <v>0.230581010920723</v>
      </c>
      <c r="AC11" s="17">
        <v>0.370547963536981</v>
      </c>
      <c r="AD11" s="17">
        <v>0.17367955188798401</v>
      </c>
      <c r="AE11" s="17">
        <v>0.32350335289973098</v>
      </c>
      <c r="AF11" s="17">
        <v>0.14037644286770901</v>
      </c>
      <c r="AG11" s="17">
        <v>2.43390368473448E-2</v>
      </c>
      <c r="AH11" s="17">
        <v>3.6071183864258102E-2</v>
      </c>
      <c r="AI11" s="17">
        <v>0.113674557540278</v>
      </c>
      <c r="AJ11" s="17"/>
      <c r="AK11" s="17">
        <v>0.38851428531948101</v>
      </c>
      <c r="AL11" s="17">
        <v>0.380641360787215</v>
      </c>
      <c r="AM11" s="17">
        <v>0.17198906252784299</v>
      </c>
      <c r="AN11" s="17">
        <v>0.418929725714627</v>
      </c>
      <c r="AO11" s="17">
        <v>0.16283537374971499</v>
      </c>
      <c r="AP11" s="17">
        <v>0.22730921815726701</v>
      </c>
      <c r="AQ11" s="17">
        <v>0.20735241883578401</v>
      </c>
      <c r="AR11" s="17"/>
      <c r="AS11" s="17">
        <v>8.2097499559256895E-2</v>
      </c>
      <c r="AT11" s="17">
        <v>0.43380284044429701</v>
      </c>
      <c r="AU11" s="17"/>
      <c r="AV11" s="17">
        <v>7.3088272373740604E-2</v>
      </c>
      <c r="AW11" s="17">
        <v>2.9308781272313501E-3</v>
      </c>
      <c r="AX11" s="17">
        <v>0.151855899100238</v>
      </c>
      <c r="AY11" s="17"/>
      <c r="AZ11" s="17">
        <v>2.76870573386903E-3</v>
      </c>
      <c r="BA11" s="17">
        <v>0.35430697401917799</v>
      </c>
      <c r="BB11" s="17"/>
      <c r="BC11" s="17">
        <v>0.34267135721146003</v>
      </c>
      <c r="BD11" s="17">
        <v>0.33569474248332198</v>
      </c>
      <c r="BE11" s="17"/>
      <c r="BF11" s="17">
        <v>0.33951705331528298</v>
      </c>
      <c r="BG11" s="17">
        <v>4.5888116330686103E-2</v>
      </c>
      <c r="BH11" s="17"/>
      <c r="BI11" s="17">
        <v>0.172320207140889</v>
      </c>
      <c r="BJ11" s="17">
        <v>0.37719241454041902</v>
      </c>
      <c r="BK11" s="17"/>
      <c r="BL11" s="17">
        <v>0.51448468907608103</v>
      </c>
      <c r="BM11" s="17">
        <v>0.241064546480728</v>
      </c>
      <c r="BN11" s="17">
        <v>8.2851420702409195E-2</v>
      </c>
      <c r="BO11" s="17">
        <v>8.3794610126081102E-3</v>
      </c>
    </row>
    <row r="12" spans="2:67" x14ac:dyDescent="0.35">
      <c r="B12" s="18" t="s">
        <v>83</v>
      </c>
      <c r="C12" s="19">
        <v>5.2004975473639803E-2</v>
      </c>
      <c r="D12" s="19">
        <v>7.4132516530618905E-2</v>
      </c>
      <c r="E12" s="19">
        <v>5.5215787489832899E-2</v>
      </c>
      <c r="F12" s="19">
        <v>1.20198876033054E-4</v>
      </c>
      <c r="G12" s="19">
        <v>0.174260369588569</v>
      </c>
      <c r="H12" s="19">
        <v>0.319107590323573</v>
      </c>
      <c r="I12" s="19">
        <v>6.2114453501250599E-4</v>
      </c>
      <c r="J12" s="19">
        <v>1.08824508124783E-2</v>
      </c>
      <c r="K12" s="19">
        <v>0</v>
      </c>
      <c r="L12" s="19">
        <v>6.9115580470081803E-3</v>
      </c>
      <c r="M12" s="19">
        <v>7.1889137232139702E-2</v>
      </c>
      <c r="N12" s="19">
        <v>0.111273031542804</v>
      </c>
      <c r="O12" s="19">
        <v>0</v>
      </c>
      <c r="P12" s="19">
        <v>2.62247803854905E-2</v>
      </c>
      <c r="Q12" s="19">
        <v>0.10231204113216801</v>
      </c>
      <c r="R12" s="19">
        <v>1.78144466517421E-4</v>
      </c>
      <c r="S12" s="19">
        <v>4.4812565695452203E-3</v>
      </c>
      <c r="T12" s="19"/>
      <c r="U12" s="19">
        <v>4.6488380650659598E-2</v>
      </c>
      <c r="V12" s="19">
        <v>8.3055574004117297E-2</v>
      </c>
      <c r="W12" s="19">
        <v>6.3782992817020698E-2</v>
      </c>
      <c r="X12" s="19">
        <v>2.85773812556851E-2</v>
      </c>
      <c r="Y12" s="19"/>
      <c r="Z12" s="19">
        <v>5.1571331661434502E-2</v>
      </c>
      <c r="AA12" s="19">
        <v>3.6998816749630202E-2</v>
      </c>
      <c r="AB12" s="19">
        <v>2.64851706809847E-3</v>
      </c>
      <c r="AC12" s="19">
        <v>4.9920633145339302E-2</v>
      </c>
      <c r="AD12" s="19">
        <v>4.9153684292346997E-2</v>
      </c>
      <c r="AE12" s="19">
        <v>9.2376186767502894E-2</v>
      </c>
      <c r="AF12" s="19">
        <v>3.15631362763104E-3</v>
      </c>
      <c r="AG12" s="19">
        <v>0</v>
      </c>
      <c r="AH12" s="19">
        <v>3.7409355907689297E-2</v>
      </c>
      <c r="AI12" s="19">
        <v>4.6167443554923998E-2</v>
      </c>
      <c r="AJ12" s="19"/>
      <c r="AK12" s="19">
        <v>5.6856320084561603E-2</v>
      </c>
      <c r="AL12" s="19">
        <v>1.24478996364338E-2</v>
      </c>
      <c r="AM12" s="19">
        <v>2.78174364623433E-2</v>
      </c>
      <c r="AN12" s="19">
        <v>3.0549236962788998E-2</v>
      </c>
      <c r="AO12" s="19">
        <v>7.9187481646072699E-2</v>
      </c>
      <c r="AP12" s="19">
        <v>0.105380679777312</v>
      </c>
      <c r="AQ12" s="19">
        <v>6.4422422610065505E-2</v>
      </c>
      <c r="AR12" s="19"/>
      <c r="AS12" s="19">
        <v>5.7701173345883497E-2</v>
      </c>
      <c r="AT12" s="19">
        <v>4.9883320515248401E-2</v>
      </c>
      <c r="AU12" s="19"/>
      <c r="AV12" s="19">
        <v>5.7752078910971102E-2</v>
      </c>
      <c r="AW12" s="19">
        <v>5.9942634410845498E-2</v>
      </c>
      <c r="AX12" s="19">
        <v>4.4077041168786302E-3</v>
      </c>
      <c r="AY12" s="19"/>
      <c r="AZ12" s="19">
        <v>9.5927675589606701E-2</v>
      </c>
      <c r="BA12" s="19">
        <v>4.9917121995662998E-2</v>
      </c>
      <c r="BB12" s="19"/>
      <c r="BC12" s="19">
        <v>8.1597859311799997E-2</v>
      </c>
      <c r="BD12" s="19">
        <v>3.3766586438478699E-2</v>
      </c>
      <c r="BE12" s="19"/>
      <c r="BF12" s="19">
        <v>5.2098062073244897E-2</v>
      </c>
      <c r="BG12" s="19">
        <v>2.85773812556851E-2</v>
      </c>
      <c r="BH12" s="19"/>
      <c r="BI12" s="19">
        <v>4.4997710703054097E-2</v>
      </c>
      <c r="BJ12" s="19">
        <v>5.3644055302194599E-2</v>
      </c>
      <c r="BK12" s="19"/>
      <c r="BL12" s="19">
        <v>3.5834537977920702E-2</v>
      </c>
      <c r="BM12" s="19">
        <v>6.1532704038792699E-2</v>
      </c>
      <c r="BN12" s="19">
        <v>6.7774300473894294E-2</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300</v>
      </c>
      <c r="C9" s="17">
        <v>0.23337395692118901</v>
      </c>
      <c r="D9" s="17">
        <v>0.33080982096581402</v>
      </c>
      <c r="E9" s="17">
        <v>0.30892669106696802</v>
      </c>
      <c r="F9" s="17">
        <v>0.23487959715359699</v>
      </c>
      <c r="G9" s="17">
        <v>0.14363979761059001</v>
      </c>
      <c r="H9" s="17">
        <v>2.4377970819849299E-3</v>
      </c>
      <c r="I9" s="17">
        <v>0.322472895477105</v>
      </c>
      <c r="J9" s="17">
        <v>5.1960041875021297E-2</v>
      </c>
      <c r="K9" s="17">
        <v>1.2823906992311999E-2</v>
      </c>
      <c r="L9" s="17">
        <v>0.28973107349619598</v>
      </c>
      <c r="M9" s="17">
        <v>0.18010922950268901</v>
      </c>
      <c r="N9" s="17">
        <v>0.17956619396701201</v>
      </c>
      <c r="O9" s="17">
        <v>1.54399971205648E-2</v>
      </c>
      <c r="P9" s="17">
        <v>0.41650956530832101</v>
      </c>
      <c r="Q9" s="17">
        <v>0.22577654875311701</v>
      </c>
      <c r="R9" s="17">
        <v>8.6247974837861396E-2</v>
      </c>
      <c r="S9" s="17">
        <v>0.27087030144964902</v>
      </c>
      <c r="T9" s="17"/>
      <c r="U9" s="17">
        <v>0.24640283718241601</v>
      </c>
      <c r="V9" s="17">
        <v>0.16161161833982199</v>
      </c>
      <c r="W9" s="17">
        <v>0.219235857528326</v>
      </c>
      <c r="X9" s="17">
        <v>0.15688351783262999</v>
      </c>
      <c r="Y9" s="17"/>
      <c r="Z9" s="17">
        <v>0.23333539641265499</v>
      </c>
      <c r="AA9" s="17">
        <v>0.219565568718114</v>
      </c>
      <c r="AB9" s="17">
        <v>0.33138342971173401</v>
      </c>
      <c r="AC9" s="17">
        <v>0.25490959463044699</v>
      </c>
      <c r="AD9" s="17">
        <v>0.20208226221666001</v>
      </c>
      <c r="AE9" s="17">
        <v>0.23067404223002499</v>
      </c>
      <c r="AF9" s="17">
        <v>9.7997303148075005E-2</v>
      </c>
      <c r="AG9" s="17">
        <v>0.49729612038478399</v>
      </c>
      <c r="AH9" s="17">
        <v>0.21669134663172701</v>
      </c>
      <c r="AI9" s="17">
        <v>8.9579694881775307E-2</v>
      </c>
      <c r="AJ9" s="17"/>
      <c r="AK9" s="17">
        <v>0.31566960991473603</v>
      </c>
      <c r="AL9" s="17">
        <v>0.145171778262703</v>
      </c>
      <c r="AM9" s="17">
        <v>0.205991902512008</v>
      </c>
      <c r="AN9" s="17">
        <v>0.21398429171738201</v>
      </c>
      <c r="AO9" s="17">
        <v>0.26694388730729202</v>
      </c>
      <c r="AP9" s="17">
        <v>0.16783661214416401</v>
      </c>
      <c r="AQ9" s="17">
        <v>0.261906386955579</v>
      </c>
      <c r="AR9" s="17"/>
      <c r="AS9" s="17">
        <v>0.124887248786119</v>
      </c>
      <c r="AT9" s="17">
        <v>0.27378185134422101</v>
      </c>
      <c r="AU9" s="17"/>
      <c r="AV9" s="17">
        <v>3.5501250210345801E-2</v>
      </c>
      <c r="AW9" s="17">
        <v>0.20518153580863499</v>
      </c>
      <c r="AX9" s="17">
        <v>0.123438390223942</v>
      </c>
      <c r="AY9" s="17"/>
      <c r="AZ9" s="17">
        <v>0.17034822493900201</v>
      </c>
      <c r="BA9" s="17">
        <v>0.23636986776850899</v>
      </c>
      <c r="BB9" s="17"/>
      <c r="BC9" s="17">
        <v>0.22203670285333901</v>
      </c>
      <c r="BD9" s="17">
        <v>0.24036121951481501</v>
      </c>
      <c r="BE9" s="17"/>
      <c r="BF9" s="17">
        <v>0.233677882062234</v>
      </c>
      <c r="BG9" s="17">
        <v>0.15688351783262999</v>
      </c>
      <c r="BH9" s="17"/>
      <c r="BI9" s="17">
        <v>0.20835987720535301</v>
      </c>
      <c r="BJ9" s="17">
        <v>0.23922503788279201</v>
      </c>
      <c r="BK9" s="17"/>
      <c r="BL9" s="17">
        <v>0.30075666335443402</v>
      </c>
      <c r="BM9" s="17">
        <v>0.17488057725723299</v>
      </c>
      <c r="BN9" s="17">
        <v>0.13818410764849401</v>
      </c>
      <c r="BO9" s="17">
        <v>0.242933414251672</v>
      </c>
    </row>
    <row r="10" spans="2:67" x14ac:dyDescent="0.35">
      <c r="B10" s="18" t="s">
        <v>301</v>
      </c>
      <c r="C10" s="17">
        <v>0.44182774134122699</v>
      </c>
      <c r="D10" s="17">
        <v>0.38055660765652799</v>
      </c>
      <c r="E10" s="17">
        <v>0.443353640444198</v>
      </c>
      <c r="F10" s="17">
        <v>0.39872010017048698</v>
      </c>
      <c r="G10" s="17">
        <v>0.62039084199147099</v>
      </c>
      <c r="H10" s="17">
        <v>0.67357901843047197</v>
      </c>
      <c r="I10" s="17">
        <v>0.37680230922764102</v>
      </c>
      <c r="J10" s="17">
        <v>0.66840132688613496</v>
      </c>
      <c r="K10" s="17">
        <v>4.42006368723995E-3</v>
      </c>
      <c r="L10" s="17">
        <v>0.34588649837456598</v>
      </c>
      <c r="M10" s="17">
        <v>0.45144653740709201</v>
      </c>
      <c r="N10" s="17">
        <v>0.60108085833311797</v>
      </c>
      <c r="O10" s="17">
        <v>0.98356428986171796</v>
      </c>
      <c r="P10" s="17">
        <v>0.19049973423270999</v>
      </c>
      <c r="Q10" s="17">
        <v>0.367957661400374</v>
      </c>
      <c r="R10" s="17">
        <v>0.65536438958158905</v>
      </c>
      <c r="S10" s="17">
        <v>0.196022385170286</v>
      </c>
      <c r="T10" s="17"/>
      <c r="U10" s="17">
        <v>0.40416997901886298</v>
      </c>
      <c r="V10" s="17">
        <v>0.62233150201951204</v>
      </c>
      <c r="W10" s="17">
        <v>0.64010024358787998</v>
      </c>
      <c r="X10" s="17">
        <v>0.766341611366676</v>
      </c>
      <c r="Y10" s="17"/>
      <c r="Z10" s="17">
        <v>0.356300068392081</v>
      </c>
      <c r="AA10" s="17">
        <v>0.46882301203848098</v>
      </c>
      <c r="AB10" s="17">
        <v>0.40685452615784901</v>
      </c>
      <c r="AC10" s="17">
        <v>0.56073210426220399</v>
      </c>
      <c r="AD10" s="17">
        <v>0.53459045235201896</v>
      </c>
      <c r="AE10" s="17">
        <v>0.44853451410599698</v>
      </c>
      <c r="AF10" s="17">
        <v>0.81078606729353198</v>
      </c>
      <c r="AG10" s="17">
        <v>0.48513954542629201</v>
      </c>
      <c r="AH10" s="17">
        <v>0.72483495848741997</v>
      </c>
      <c r="AI10" s="17">
        <v>0.70927381115097599</v>
      </c>
      <c r="AJ10" s="17"/>
      <c r="AK10" s="17">
        <v>0.40730141512533202</v>
      </c>
      <c r="AL10" s="17">
        <v>0.545387528930948</v>
      </c>
      <c r="AM10" s="17">
        <v>0.419424983539195</v>
      </c>
      <c r="AN10" s="17">
        <v>0.34994695249472002</v>
      </c>
      <c r="AO10" s="17">
        <v>0.52040550123674401</v>
      </c>
      <c r="AP10" s="17">
        <v>0.65002234152132699</v>
      </c>
      <c r="AQ10" s="17">
        <v>0.45732992341178003</v>
      </c>
      <c r="AR10" s="17"/>
      <c r="AS10" s="17">
        <v>0.79190557105634296</v>
      </c>
      <c r="AT10" s="17">
        <v>0.31143473535785199</v>
      </c>
      <c r="AU10" s="17"/>
      <c r="AV10" s="17">
        <v>0.87393141173383704</v>
      </c>
      <c r="AW10" s="17">
        <v>0.79300001003296205</v>
      </c>
      <c r="AX10" s="17">
        <v>0.74994323741597302</v>
      </c>
      <c r="AY10" s="17"/>
      <c r="AZ10" s="17">
        <v>0.80889183420662802</v>
      </c>
      <c r="BA10" s="17">
        <v>0.424379450573446</v>
      </c>
      <c r="BB10" s="17"/>
      <c r="BC10" s="17">
        <v>0.47365111022873202</v>
      </c>
      <c r="BD10" s="17">
        <v>0.42221468215598701</v>
      </c>
      <c r="BE10" s="17"/>
      <c r="BF10" s="17">
        <v>0.44053832628629902</v>
      </c>
      <c r="BG10" s="17">
        <v>0.766341611366676</v>
      </c>
      <c r="BH10" s="17"/>
      <c r="BI10" s="17">
        <v>0.66657101893111503</v>
      </c>
      <c r="BJ10" s="17">
        <v>0.38925770367871698</v>
      </c>
      <c r="BK10" s="17"/>
      <c r="BL10" s="17">
        <v>0.23494901682436201</v>
      </c>
      <c r="BM10" s="17">
        <v>0.57224834040458505</v>
      </c>
      <c r="BN10" s="17">
        <v>0.74227047925441803</v>
      </c>
      <c r="BO10" s="17">
        <v>0.75563767310327401</v>
      </c>
    </row>
    <row r="11" spans="2:67" x14ac:dyDescent="0.35">
      <c r="B11" s="18" t="s">
        <v>302</v>
      </c>
      <c r="C11" s="17">
        <v>0.27825516992192401</v>
      </c>
      <c r="D11" s="17">
        <v>0.23857526954181699</v>
      </c>
      <c r="E11" s="17">
        <v>0.21671738003687099</v>
      </c>
      <c r="F11" s="17">
        <v>0.36628010379988302</v>
      </c>
      <c r="G11" s="17">
        <v>0.20534878841995999</v>
      </c>
      <c r="H11" s="17">
        <v>0.32398318448754299</v>
      </c>
      <c r="I11" s="17">
        <v>0.30072479529525498</v>
      </c>
      <c r="J11" s="17">
        <v>0.27955674672104902</v>
      </c>
      <c r="K11" s="17">
        <v>0.98275602932044803</v>
      </c>
      <c r="L11" s="17">
        <v>0.286313745294968</v>
      </c>
      <c r="M11" s="17">
        <v>0.28171983682041701</v>
      </c>
      <c r="N11" s="17">
        <v>0.121029389328021</v>
      </c>
      <c r="O11" s="17">
        <v>9.9571301771683805E-4</v>
      </c>
      <c r="P11" s="17">
        <v>0.296196154175346</v>
      </c>
      <c r="Q11" s="17">
        <v>0.40626578984650902</v>
      </c>
      <c r="R11" s="17">
        <v>0.258387635580549</v>
      </c>
      <c r="S11" s="17">
        <v>0.53310731338006501</v>
      </c>
      <c r="T11" s="17"/>
      <c r="U11" s="17">
        <v>0.30108594503181901</v>
      </c>
      <c r="V11" s="17">
        <v>0.17597033816408</v>
      </c>
      <c r="W11" s="17">
        <v>0.115863819833521</v>
      </c>
      <c r="X11" s="17">
        <v>5.6074327926226901E-2</v>
      </c>
      <c r="Y11" s="17"/>
      <c r="Z11" s="17">
        <v>0.33722498448424598</v>
      </c>
      <c r="AA11" s="17">
        <v>0.29548837997288102</v>
      </c>
      <c r="AB11" s="17">
        <v>0.26176204413041798</v>
      </c>
      <c r="AC11" s="17">
        <v>0.18435830110734899</v>
      </c>
      <c r="AD11" s="17">
        <v>0.24477443699041099</v>
      </c>
      <c r="AE11" s="17">
        <v>0.22841525689647499</v>
      </c>
      <c r="AF11" s="17">
        <v>9.1216629558393103E-2</v>
      </c>
      <c r="AG11" s="17">
        <v>1.7564334188924599E-2</v>
      </c>
      <c r="AH11" s="17">
        <v>5.76751216281862E-2</v>
      </c>
      <c r="AI11" s="17">
        <v>0.158742471374299</v>
      </c>
      <c r="AJ11" s="17"/>
      <c r="AK11" s="17">
        <v>0.18813236582552501</v>
      </c>
      <c r="AL11" s="17">
        <v>0.29778271110780902</v>
      </c>
      <c r="AM11" s="17">
        <v>0.34842565702660799</v>
      </c>
      <c r="AN11" s="17">
        <v>0.41191683344353403</v>
      </c>
      <c r="AO11" s="17">
        <v>0.14456813177382</v>
      </c>
      <c r="AP11" s="17">
        <v>0.13730425380920899</v>
      </c>
      <c r="AQ11" s="17">
        <v>0.21641854651866299</v>
      </c>
      <c r="AR11" s="17"/>
      <c r="AS11" s="17">
        <v>7.6565869983024906E-2</v>
      </c>
      <c r="AT11" s="17">
        <v>0.35337810505642497</v>
      </c>
      <c r="AU11" s="17"/>
      <c r="AV11" s="17">
        <v>7.8542425529158799E-2</v>
      </c>
      <c r="AW11" s="17">
        <v>1.73195022892926E-3</v>
      </c>
      <c r="AX11" s="17">
        <v>0.12653332854914001</v>
      </c>
      <c r="AY11" s="17"/>
      <c r="AZ11" s="17">
        <v>5.4822420940736497E-4</v>
      </c>
      <c r="BA11" s="17">
        <v>0.291455893259363</v>
      </c>
      <c r="BB11" s="17"/>
      <c r="BC11" s="17">
        <v>0.238269795559896</v>
      </c>
      <c r="BD11" s="17">
        <v>0.30289855436933</v>
      </c>
      <c r="BE11" s="17"/>
      <c r="BF11" s="17">
        <v>0.27913797755835401</v>
      </c>
      <c r="BG11" s="17">
        <v>5.6074327926226901E-2</v>
      </c>
      <c r="BH11" s="17"/>
      <c r="BI11" s="17">
        <v>5.4564227570213099E-2</v>
      </c>
      <c r="BJ11" s="17">
        <v>0.33057905426809098</v>
      </c>
      <c r="BK11" s="17"/>
      <c r="BL11" s="17">
        <v>0.42192487595753497</v>
      </c>
      <c r="BM11" s="17">
        <v>0.19415220821503901</v>
      </c>
      <c r="BN11" s="17">
        <v>8.5167421181303493E-2</v>
      </c>
      <c r="BO11" s="17">
        <v>1.4289126450542501E-3</v>
      </c>
    </row>
    <row r="12" spans="2:67" x14ac:dyDescent="0.35">
      <c r="B12" s="18" t="s">
        <v>83</v>
      </c>
      <c r="C12" s="19">
        <v>4.6543131815660901E-2</v>
      </c>
      <c r="D12" s="19">
        <v>5.0058301835841999E-2</v>
      </c>
      <c r="E12" s="19">
        <v>3.1002288451963001E-2</v>
      </c>
      <c r="F12" s="19">
        <v>1.20198876033054E-4</v>
      </c>
      <c r="G12" s="19">
        <v>3.0620571977978302E-2</v>
      </c>
      <c r="H12" s="19">
        <v>0</v>
      </c>
      <c r="I12" s="19">
        <v>0</v>
      </c>
      <c r="J12" s="19">
        <v>8.18845177951639E-5</v>
      </c>
      <c r="K12" s="19">
        <v>0</v>
      </c>
      <c r="L12" s="19">
        <v>7.8068682834269307E-2</v>
      </c>
      <c r="M12" s="19">
        <v>8.6724396269802495E-2</v>
      </c>
      <c r="N12" s="19">
        <v>9.8323558371848904E-2</v>
      </c>
      <c r="O12" s="19">
        <v>0</v>
      </c>
      <c r="P12" s="19">
        <v>9.6794546283623897E-2</v>
      </c>
      <c r="Q12" s="19">
        <v>0</v>
      </c>
      <c r="R12" s="19">
        <v>0</v>
      </c>
      <c r="S12" s="19">
        <v>0</v>
      </c>
      <c r="T12" s="19"/>
      <c r="U12" s="19">
        <v>4.8341238766902099E-2</v>
      </c>
      <c r="V12" s="19">
        <v>4.0086541476586003E-2</v>
      </c>
      <c r="W12" s="19">
        <v>2.4800079050273201E-2</v>
      </c>
      <c r="X12" s="19">
        <v>2.0700542874466699E-2</v>
      </c>
      <c r="Y12" s="19"/>
      <c r="Z12" s="19">
        <v>7.3139550711017395E-2</v>
      </c>
      <c r="AA12" s="19">
        <v>1.6123039270524098E-2</v>
      </c>
      <c r="AB12" s="19">
        <v>0</v>
      </c>
      <c r="AC12" s="19">
        <v>0</v>
      </c>
      <c r="AD12" s="19">
        <v>1.8552848440909198E-2</v>
      </c>
      <c r="AE12" s="19">
        <v>9.2376186767502894E-2</v>
      </c>
      <c r="AF12" s="19">
        <v>0</v>
      </c>
      <c r="AG12" s="19">
        <v>0</v>
      </c>
      <c r="AH12" s="19">
        <v>7.9857325266610203E-4</v>
      </c>
      <c r="AI12" s="19">
        <v>4.2404022592949897E-2</v>
      </c>
      <c r="AJ12" s="19"/>
      <c r="AK12" s="19">
        <v>8.8896609134407306E-2</v>
      </c>
      <c r="AL12" s="19">
        <v>1.16579816985401E-2</v>
      </c>
      <c r="AM12" s="19">
        <v>2.61574569221883E-2</v>
      </c>
      <c r="AN12" s="19">
        <v>2.4151922344363998E-2</v>
      </c>
      <c r="AO12" s="19">
        <v>6.8082479682143496E-2</v>
      </c>
      <c r="AP12" s="19">
        <v>4.4836792525299797E-2</v>
      </c>
      <c r="AQ12" s="19">
        <v>6.4345143113977904E-2</v>
      </c>
      <c r="AR12" s="19"/>
      <c r="AS12" s="19">
        <v>6.6413101745134897E-3</v>
      </c>
      <c r="AT12" s="19">
        <v>6.1405308241502199E-2</v>
      </c>
      <c r="AU12" s="19"/>
      <c r="AV12" s="19">
        <v>1.20249125266585E-2</v>
      </c>
      <c r="AW12" s="19">
        <v>8.6503929474017198E-5</v>
      </c>
      <c r="AX12" s="19">
        <v>8.50438109457341E-5</v>
      </c>
      <c r="AY12" s="19"/>
      <c r="AZ12" s="19">
        <v>2.02117166449623E-2</v>
      </c>
      <c r="BA12" s="19">
        <v>4.7794788398681502E-2</v>
      </c>
      <c r="BB12" s="19"/>
      <c r="BC12" s="19">
        <v>6.6042391358033206E-2</v>
      </c>
      <c r="BD12" s="19">
        <v>3.4525543959867899E-2</v>
      </c>
      <c r="BE12" s="19"/>
      <c r="BF12" s="19">
        <v>4.6645814093113198E-2</v>
      </c>
      <c r="BG12" s="19">
        <v>2.0700542874466699E-2</v>
      </c>
      <c r="BH12" s="19"/>
      <c r="BI12" s="19">
        <v>7.0504876293318405E-2</v>
      </c>
      <c r="BJ12" s="19">
        <v>4.0938204170400901E-2</v>
      </c>
      <c r="BK12" s="19"/>
      <c r="BL12" s="19">
        <v>4.2369443863668303E-2</v>
      </c>
      <c r="BM12" s="19">
        <v>5.8718874123143701E-2</v>
      </c>
      <c r="BN12" s="19">
        <v>3.4377991915784001E-2</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300</v>
      </c>
      <c r="C9" s="17">
        <v>0.371826416960365</v>
      </c>
      <c r="D9" s="17">
        <v>0.40021818691316402</v>
      </c>
      <c r="E9" s="17">
        <v>0.42039024638518602</v>
      </c>
      <c r="F9" s="17">
        <v>0.25073382655003701</v>
      </c>
      <c r="G9" s="17">
        <v>0.41164864967546499</v>
      </c>
      <c r="H9" s="17">
        <v>0.32154538740555799</v>
      </c>
      <c r="I9" s="17">
        <v>0.47732018301563101</v>
      </c>
      <c r="J9" s="17">
        <v>0.44201879583531001</v>
      </c>
      <c r="K9" s="17">
        <v>0.116601262769056</v>
      </c>
      <c r="L9" s="17">
        <v>0.36354633863089603</v>
      </c>
      <c r="M9" s="17">
        <v>0.33534215500664799</v>
      </c>
      <c r="N9" s="17">
        <v>0.58344114213407805</v>
      </c>
      <c r="O9" s="17">
        <v>1.6435710138281601E-2</v>
      </c>
      <c r="P9" s="17">
        <v>0.43084051149340702</v>
      </c>
      <c r="Q9" s="17">
        <v>3.9046714581760199E-2</v>
      </c>
      <c r="R9" s="17">
        <v>0.284469135138605</v>
      </c>
      <c r="S9" s="17">
        <v>0.31099825928146302</v>
      </c>
      <c r="T9" s="17"/>
      <c r="U9" s="17">
        <v>0.38170522043709598</v>
      </c>
      <c r="V9" s="17">
        <v>0.33301188157815098</v>
      </c>
      <c r="W9" s="17">
        <v>0.272467301856893</v>
      </c>
      <c r="X9" s="17">
        <v>0.23966339784566401</v>
      </c>
      <c r="Y9" s="17"/>
      <c r="Z9" s="17">
        <v>0.33059489350151</v>
      </c>
      <c r="AA9" s="17">
        <v>0.44824928638995298</v>
      </c>
      <c r="AB9" s="17">
        <v>0.44354544039181198</v>
      </c>
      <c r="AC9" s="17">
        <v>0.41292912205379401</v>
      </c>
      <c r="AD9" s="17">
        <v>0.40262501873059098</v>
      </c>
      <c r="AE9" s="17">
        <v>0.44270010716916902</v>
      </c>
      <c r="AF9" s="17">
        <v>9.8356848471793407E-2</v>
      </c>
      <c r="AG9" s="17">
        <v>0.43317469855945701</v>
      </c>
      <c r="AH9" s="17">
        <v>0.30342754827169699</v>
      </c>
      <c r="AI9" s="17">
        <v>0.12749299820179</v>
      </c>
      <c r="AJ9" s="17"/>
      <c r="AK9" s="17">
        <v>0.44374268389237598</v>
      </c>
      <c r="AL9" s="17">
        <v>0.31949551534829401</v>
      </c>
      <c r="AM9" s="17">
        <v>0.45690188664495401</v>
      </c>
      <c r="AN9" s="17">
        <v>0.34145149036466799</v>
      </c>
      <c r="AO9" s="17">
        <v>0.38919486927063202</v>
      </c>
      <c r="AP9" s="17">
        <v>0.40665796031562501</v>
      </c>
      <c r="AQ9" s="17">
        <v>0.32880694089616802</v>
      </c>
      <c r="AR9" s="17"/>
      <c r="AS9" s="17">
        <v>0.37331748275406101</v>
      </c>
      <c r="AT9" s="17">
        <v>0.371271041742467</v>
      </c>
      <c r="AU9" s="17"/>
      <c r="AV9" s="17">
        <v>0.276981295532093</v>
      </c>
      <c r="AW9" s="17">
        <v>0.63641864527736502</v>
      </c>
      <c r="AX9" s="17">
        <v>0.30480588563647398</v>
      </c>
      <c r="AY9" s="17"/>
      <c r="AZ9" s="17">
        <v>0.51799145413469005</v>
      </c>
      <c r="BA9" s="17">
        <v>0.36487850209134998</v>
      </c>
      <c r="BB9" s="17"/>
      <c r="BC9" s="17">
        <v>0.342334374938286</v>
      </c>
      <c r="BD9" s="17">
        <v>0.390002656179957</v>
      </c>
      <c r="BE9" s="17"/>
      <c r="BF9" s="17">
        <v>0.37235155009731802</v>
      </c>
      <c r="BG9" s="17">
        <v>0.23966339784566401</v>
      </c>
      <c r="BH9" s="17"/>
      <c r="BI9" s="17">
        <v>0.38608252020813499</v>
      </c>
      <c r="BJ9" s="17">
        <v>0.36849175043466098</v>
      </c>
      <c r="BK9" s="17"/>
      <c r="BL9" s="17">
        <v>0.35813724890302601</v>
      </c>
      <c r="BM9" s="17">
        <v>0.39530234479912402</v>
      </c>
      <c r="BN9" s="17">
        <v>0.30929112170881201</v>
      </c>
      <c r="BO9" s="17">
        <v>0.61617055841594004</v>
      </c>
    </row>
    <row r="10" spans="2:67" x14ac:dyDescent="0.35">
      <c r="B10" s="18" t="s">
        <v>301</v>
      </c>
      <c r="C10" s="17">
        <v>0.22874002025912099</v>
      </c>
      <c r="D10" s="17">
        <v>0.13600915831331201</v>
      </c>
      <c r="E10" s="17">
        <v>0.25847253929853198</v>
      </c>
      <c r="F10" s="17">
        <v>0.29182090990895099</v>
      </c>
      <c r="G10" s="17">
        <v>0.20921003916941999</v>
      </c>
      <c r="H10" s="17">
        <v>3.5363837783325698E-2</v>
      </c>
      <c r="I10" s="17">
        <v>0.21356554973823899</v>
      </c>
      <c r="J10" s="17">
        <v>0.148937298837995</v>
      </c>
      <c r="K10" s="17">
        <v>3.5360509497919601E-3</v>
      </c>
      <c r="L10" s="17">
        <v>0.229510185240204</v>
      </c>
      <c r="M10" s="17">
        <v>0.26359926176860499</v>
      </c>
      <c r="N10" s="17">
        <v>7.4686645333301202E-2</v>
      </c>
      <c r="O10" s="17">
        <v>0.98256857684400101</v>
      </c>
      <c r="P10" s="17">
        <v>0.12913105834892</v>
      </c>
      <c r="Q10" s="17">
        <v>0.46430495316821602</v>
      </c>
      <c r="R10" s="17">
        <v>0.457143229280845</v>
      </c>
      <c r="S10" s="17">
        <v>0.23676817154524599</v>
      </c>
      <c r="T10" s="17"/>
      <c r="U10" s="17">
        <v>0.198336548357673</v>
      </c>
      <c r="V10" s="17">
        <v>0.342386299546173</v>
      </c>
      <c r="W10" s="17">
        <v>0.56500590912176296</v>
      </c>
      <c r="X10" s="17">
        <v>0.67715296349188003</v>
      </c>
      <c r="Y10" s="17"/>
      <c r="Z10" s="17">
        <v>0.21629039474963199</v>
      </c>
      <c r="AA10" s="17">
        <v>0.21335170895227101</v>
      </c>
      <c r="AB10" s="17">
        <v>0.16351801626865101</v>
      </c>
      <c r="AC10" s="17">
        <v>0.20203906859723</v>
      </c>
      <c r="AD10" s="17">
        <v>0.256844384451132</v>
      </c>
      <c r="AE10" s="17">
        <v>0.29511934317537902</v>
      </c>
      <c r="AF10" s="17">
        <v>0.50410726123905303</v>
      </c>
      <c r="AG10" s="17">
        <v>0.465629076326596</v>
      </c>
      <c r="AH10" s="17">
        <v>0.66000502037785602</v>
      </c>
      <c r="AI10" s="17">
        <v>0.77440757458663501</v>
      </c>
      <c r="AJ10" s="17"/>
      <c r="AK10" s="17">
        <v>0.224214492614145</v>
      </c>
      <c r="AL10" s="17">
        <v>0.32003633689404098</v>
      </c>
      <c r="AM10" s="17">
        <v>0.26451516445436701</v>
      </c>
      <c r="AN10" s="17">
        <v>0.16511357465443399</v>
      </c>
      <c r="AO10" s="17">
        <v>0.380605423028269</v>
      </c>
      <c r="AP10" s="17">
        <v>0.189921235051698</v>
      </c>
      <c r="AQ10" s="17">
        <v>0.29726330615577601</v>
      </c>
      <c r="AR10" s="17"/>
      <c r="AS10" s="17">
        <v>0.37881105458515202</v>
      </c>
      <c r="AT10" s="17">
        <v>0.17284326926312299</v>
      </c>
      <c r="AU10" s="17"/>
      <c r="AV10" s="17">
        <v>0.43667805563893702</v>
      </c>
      <c r="AW10" s="17">
        <v>0.297364549529615</v>
      </c>
      <c r="AX10" s="17">
        <v>0.39974172793157198</v>
      </c>
      <c r="AY10" s="17"/>
      <c r="AZ10" s="17">
        <v>0.333342627869394</v>
      </c>
      <c r="BA10" s="17">
        <v>0.22376776405611201</v>
      </c>
      <c r="BB10" s="17"/>
      <c r="BC10" s="17">
        <v>0.26962502301329</v>
      </c>
      <c r="BD10" s="17">
        <v>0.20354218587393</v>
      </c>
      <c r="BE10" s="17"/>
      <c r="BF10" s="17">
        <v>0.22695830781711199</v>
      </c>
      <c r="BG10" s="17">
        <v>0.67715296349188003</v>
      </c>
      <c r="BH10" s="17"/>
      <c r="BI10" s="17">
        <v>0.378311062138388</v>
      </c>
      <c r="BJ10" s="17">
        <v>0.193753633172775</v>
      </c>
      <c r="BK10" s="17"/>
      <c r="BL10" s="17">
        <v>8.7421609573129194E-2</v>
      </c>
      <c r="BM10" s="17">
        <v>0.292624245095572</v>
      </c>
      <c r="BN10" s="17">
        <v>0.489543431311106</v>
      </c>
      <c r="BO10" s="17">
        <v>0.38207336726239999</v>
      </c>
    </row>
    <row r="11" spans="2:67" x14ac:dyDescent="0.35">
      <c r="B11" s="18" t="s">
        <v>302</v>
      </c>
      <c r="C11" s="17">
        <v>0.34333983575751298</v>
      </c>
      <c r="D11" s="17">
        <v>0.35622331286488201</v>
      </c>
      <c r="E11" s="17">
        <v>0.28359775951912802</v>
      </c>
      <c r="F11" s="17">
        <v>0.457445263541012</v>
      </c>
      <c r="G11" s="17">
        <v>0.20488094156654699</v>
      </c>
      <c r="H11" s="17">
        <v>0.64065297772913099</v>
      </c>
      <c r="I11" s="17">
        <v>0.30010365076024198</v>
      </c>
      <c r="J11" s="17">
        <v>0.36829385233533302</v>
      </c>
      <c r="K11" s="17">
        <v>0.87986268628115205</v>
      </c>
      <c r="L11" s="17">
        <v>0.38410612559921198</v>
      </c>
      <c r="M11" s="17">
        <v>0.33510248992039599</v>
      </c>
      <c r="N11" s="17">
        <v>0.24365896241772</v>
      </c>
      <c r="O11" s="17">
        <v>9.9571301771683805E-4</v>
      </c>
      <c r="P11" s="17">
        <v>0.38737852726059402</v>
      </c>
      <c r="Q11" s="17">
        <v>0.29798899935001399</v>
      </c>
      <c r="R11" s="17">
        <v>0.25820949111403202</v>
      </c>
      <c r="S11" s="17">
        <v>0.45223356917329199</v>
      </c>
      <c r="T11" s="17"/>
      <c r="U11" s="17">
        <v>0.36889403840443602</v>
      </c>
      <c r="V11" s="17">
        <v>0.23634296743151201</v>
      </c>
      <c r="W11" s="17">
        <v>0.12135030630183199</v>
      </c>
      <c r="X11" s="17">
        <v>4.6206091578608298E-2</v>
      </c>
      <c r="Y11" s="17"/>
      <c r="Z11" s="17">
        <v>0.38430012937098901</v>
      </c>
      <c r="AA11" s="17">
        <v>0.30140018790814599</v>
      </c>
      <c r="AB11" s="17">
        <v>0.38424821191583203</v>
      </c>
      <c r="AC11" s="17">
        <v>0.38503180934897702</v>
      </c>
      <c r="AD11" s="17">
        <v>0.30844757185029398</v>
      </c>
      <c r="AE11" s="17">
        <v>0.127369530126032</v>
      </c>
      <c r="AF11" s="17">
        <v>0.25939765903467699</v>
      </c>
      <c r="AG11" s="17">
        <v>0.10119622511394701</v>
      </c>
      <c r="AH11" s="17">
        <v>2.6837756383012001E-2</v>
      </c>
      <c r="AI11" s="17">
        <v>5.1090556832588001E-2</v>
      </c>
      <c r="AJ11" s="17"/>
      <c r="AK11" s="17">
        <v>0.25723736533081498</v>
      </c>
      <c r="AL11" s="17">
        <v>0.320200940420515</v>
      </c>
      <c r="AM11" s="17">
        <v>0.24917417223027299</v>
      </c>
      <c r="AN11" s="17">
        <v>0.45878421878980902</v>
      </c>
      <c r="AO11" s="17">
        <v>0.20526585408414399</v>
      </c>
      <c r="AP11" s="17">
        <v>0.28366172231548797</v>
      </c>
      <c r="AQ11" s="17">
        <v>0.29037698659858802</v>
      </c>
      <c r="AR11" s="17"/>
      <c r="AS11" s="17">
        <v>0.18905457517945201</v>
      </c>
      <c r="AT11" s="17">
        <v>0.40080625378824902</v>
      </c>
      <c r="AU11" s="17"/>
      <c r="AV11" s="17">
        <v>0.24651487588866999</v>
      </c>
      <c r="AW11" s="17">
        <v>2.9465392650959502E-3</v>
      </c>
      <c r="AX11" s="17">
        <v>0.25634922738279903</v>
      </c>
      <c r="AY11" s="17"/>
      <c r="AZ11" s="17">
        <v>4.85063573916545E-2</v>
      </c>
      <c r="BA11" s="17">
        <v>0.35735466411744798</v>
      </c>
      <c r="BB11" s="17"/>
      <c r="BC11" s="17">
        <v>0.33043264910486198</v>
      </c>
      <c r="BD11" s="17">
        <v>0.35129466343865101</v>
      </c>
      <c r="BE11" s="17"/>
      <c r="BF11" s="17">
        <v>0.34452045932544001</v>
      </c>
      <c r="BG11" s="17">
        <v>4.6206091578608298E-2</v>
      </c>
      <c r="BH11" s="17"/>
      <c r="BI11" s="17">
        <v>0.194305360151899</v>
      </c>
      <c r="BJ11" s="17">
        <v>0.37820071382077802</v>
      </c>
      <c r="BK11" s="17"/>
      <c r="BL11" s="17">
        <v>0.49148428908765501</v>
      </c>
      <c r="BM11" s="17">
        <v>0.26826941720888398</v>
      </c>
      <c r="BN11" s="17">
        <v>0.121102832032926</v>
      </c>
      <c r="BO11" s="17">
        <v>1.75607432165935E-3</v>
      </c>
    </row>
    <row r="12" spans="2:67" x14ac:dyDescent="0.35">
      <c r="B12" s="18" t="s">
        <v>83</v>
      </c>
      <c r="C12" s="19">
        <v>5.6093727023001E-2</v>
      </c>
      <c r="D12" s="19">
        <v>0.107549341908641</v>
      </c>
      <c r="E12" s="19">
        <v>3.7539454797154703E-2</v>
      </c>
      <c r="F12" s="19">
        <v>0</v>
      </c>
      <c r="G12" s="19">
        <v>0.174260369588569</v>
      </c>
      <c r="H12" s="19">
        <v>2.4377970819849299E-3</v>
      </c>
      <c r="I12" s="19">
        <v>9.0106164858873797E-3</v>
      </c>
      <c r="J12" s="19">
        <v>4.07500529913623E-2</v>
      </c>
      <c r="K12" s="19">
        <v>0</v>
      </c>
      <c r="L12" s="19">
        <v>2.2837350529687699E-2</v>
      </c>
      <c r="M12" s="19">
        <v>6.5956093304350996E-2</v>
      </c>
      <c r="N12" s="19">
        <v>9.8213250114901299E-2</v>
      </c>
      <c r="O12" s="19">
        <v>0</v>
      </c>
      <c r="P12" s="19">
        <v>5.2649902897079097E-2</v>
      </c>
      <c r="Q12" s="19">
        <v>0.19865933290001</v>
      </c>
      <c r="R12" s="19">
        <v>1.78144466517421E-4</v>
      </c>
      <c r="S12" s="19">
        <v>0</v>
      </c>
      <c r="T12" s="19"/>
      <c r="U12" s="19">
        <v>5.1064192800795001E-2</v>
      </c>
      <c r="V12" s="19">
        <v>8.8258851444163802E-2</v>
      </c>
      <c r="W12" s="19">
        <v>4.1176482719511499E-2</v>
      </c>
      <c r="X12" s="19">
        <v>3.69775470838479E-2</v>
      </c>
      <c r="Y12" s="19"/>
      <c r="Z12" s="19">
        <v>6.8814582377868805E-2</v>
      </c>
      <c r="AA12" s="19">
        <v>3.6998816749630202E-2</v>
      </c>
      <c r="AB12" s="19">
        <v>8.68833142370533E-3</v>
      </c>
      <c r="AC12" s="19">
        <v>0</v>
      </c>
      <c r="AD12" s="19">
        <v>3.2083024967983098E-2</v>
      </c>
      <c r="AE12" s="19">
        <v>0.13481101952942001</v>
      </c>
      <c r="AF12" s="19">
        <v>0.138138231254476</v>
      </c>
      <c r="AG12" s="19">
        <v>0</v>
      </c>
      <c r="AH12" s="19">
        <v>9.7296749674350806E-3</v>
      </c>
      <c r="AI12" s="19">
        <v>4.7008870378987003E-2</v>
      </c>
      <c r="AJ12" s="19"/>
      <c r="AK12" s="19">
        <v>7.4805458162664595E-2</v>
      </c>
      <c r="AL12" s="19">
        <v>4.0267207337150501E-2</v>
      </c>
      <c r="AM12" s="19">
        <v>2.9408776670405999E-2</v>
      </c>
      <c r="AN12" s="19">
        <v>3.4650716191088698E-2</v>
      </c>
      <c r="AO12" s="19">
        <v>2.4933853616955201E-2</v>
      </c>
      <c r="AP12" s="19">
        <v>0.11975908231719</v>
      </c>
      <c r="AQ12" s="19">
        <v>8.35527663494674E-2</v>
      </c>
      <c r="AR12" s="19"/>
      <c r="AS12" s="19">
        <v>5.8816887481334797E-2</v>
      </c>
      <c r="AT12" s="19">
        <v>5.50794352061608E-2</v>
      </c>
      <c r="AU12" s="19"/>
      <c r="AV12" s="19">
        <v>3.9825772940301103E-2</v>
      </c>
      <c r="AW12" s="19">
        <v>6.3270265927923897E-2</v>
      </c>
      <c r="AX12" s="19">
        <v>3.9103159049154797E-2</v>
      </c>
      <c r="AY12" s="19"/>
      <c r="AZ12" s="19">
        <v>0.100159560604261</v>
      </c>
      <c r="BA12" s="19">
        <v>5.3999069735091297E-2</v>
      </c>
      <c r="BB12" s="19"/>
      <c r="BC12" s="19">
        <v>5.76079529435626E-2</v>
      </c>
      <c r="BD12" s="19">
        <v>5.5160494507462403E-2</v>
      </c>
      <c r="BE12" s="19"/>
      <c r="BF12" s="19">
        <v>5.6169682760129597E-2</v>
      </c>
      <c r="BG12" s="19">
        <v>3.69775470838479E-2</v>
      </c>
      <c r="BH12" s="19"/>
      <c r="BI12" s="19">
        <v>4.1301057501577899E-2</v>
      </c>
      <c r="BJ12" s="19">
        <v>5.9553902571785701E-2</v>
      </c>
      <c r="BK12" s="19"/>
      <c r="BL12" s="19">
        <v>6.2956852436190106E-2</v>
      </c>
      <c r="BM12" s="19">
        <v>4.3803992896420098E-2</v>
      </c>
      <c r="BN12" s="19">
        <v>8.00626149471549E-2</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BO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312</v>
      </c>
      <c r="C9" s="17">
        <v>0.46026573519015701</v>
      </c>
      <c r="D9" s="17">
        <v>0.45846231820028299</v>
      </c>
      <c r="E9" s="17">
        <v>0.40255963129535499</v>
      </c>
      <c r="F9" s="17">
        <v>0.540621210120933</v>
      </c>
      <c r="G9" s="17">
        <v>0.36254682248601799</v>
      </c>
      <c r="H9" s="17">
        <v>0.638215180647146</v>
      </c>
      <c r="I9" s="17">
        <v>0.62257654623734704</v>
      </c>
      <c r="J9" s="17">
        <v>0.62256526662023104</v>
      </c>
      <c r="K9" s="17">
        <v>0.98275602932044803</v>
      </c>
      <c r="L9" s="17">
        <v>0.51134373933863697</v>
      </c>
      <c r="M9" s="17">
        <v>0.43257709560857499</v>
      </c>
      <c r="N9" s="17">
        <v>0.101744542409099</v>
      </c>
      <c r="O9" s="17">
        <v>1.6435710138281601E-2</v>
      </c>
      <c r="P9" s="17">
        <v>0.39649798449950002</v>
      </c>
      <c r="Q9" s="17">
        <v>0.56538345890038999</v>
      </c>
      <c r="R9" s="17">
        <v>0.430527296323237</v>
      </c>
      <c r="S9" s="17">
        <v>0.67787682767843604</v>
      </c>
      <c r="T9" s="17"/>
      <c r="U9" s="17">
        <v>0.46279214479789499</v>
      </c>
      <c r="V9" s="17">
        <v>0.47268818783171901</v>
      </c>
      <c r="W9" s="17">
        <v>0.32968822396215902</v>
      </c>
      <c r="X9" s="17">
        <v>0.20008568408274499</v>
      </c>
      <c r="Y9" s="17"/>
      <c r="Z9" s="17">
        <v>0.45548855120813297</v>
      </c>
      <c r="AA9" s="17">
        <v>0.39328186379024599</v>
      </c>
      <c r="AB9" s="17">
        <v>0.40899677849250998</v>
      </c>
      <c r="AC9" s="17">
        <v>0.64217875573141003</v>
      </c>
      <c r="AD9" s="17">
        <v>0.63974542027506098</v>
      </c>
      <c r="AE9" s="17">
        <v>0.43862324838851502</v>
      </c>
      <c r="AF9" s="17">
        <v>0.56895398133114305</v>
      </c>
      <c r="AG9" s="17">
        <v>0.63562312564080103</v>
      </c>
      <c r="AH9" s="17">
        <v>0.343964959790652</v>
      </c>
      <c r="AI9" s="17">
        <v>0.28382989943083098</v>
      </c>
      <c r="AJ9" s="17"/>
      <c r="AK9" s="17">
        <v>0.50841145464675497</v>
      </c>
      <c r="AL9" s="17">
        <v>0.39738285733929402</v>
      </c>
      <c r="AM9" s="17">
        <v>0.58863544052892403</v>
      </c>
      <c r="AN9" s="17">
        <v>0.52412246430948295</v>
      </c>
      <c r="AO9" s="17">
        <v>0.41056291083337798</v>
      </c>
      <c r="AP9" s="17">
        <v>0.32039022602142703</v>
      </c>
      <c r="AQ9" s="17">
        <v>0.32826343021098298</v>
      </c>
      <c r="AR9" s="17"/>
      <c r="AS9" s="17">
        <v>0.321503681600257</v>
      </c>
      <c r="AT9" s="17">
        <v>0.51195024574238801</v>
      </c>
      <c r="AU9" s="17"/>
      <c r="AV9" s="17">
        <v>0.25718689374270898</v>
      </c>
      <c r="AW9" s="17">
        <v>0.361841982824604</v>
      </c>
      <c r="AX9" s="17">
        <v>0.33304581157730001</v>
      </c>
      <c r="AY9" s="17"/>
      <c r="AZ9" s="17">
        <v>0.37506102168136701</v>
      </c>
      <c r="BA9" s="17">
        <v>0.464315917828511</v>
      </c>
      <c r="BB9" s="17"/>
      <c r="BC9" s="17">
        <v>0.435287591231593</v>
      </c>
      <c r="BD9" s="17">
        <v>0.475660014077742</v>
      </c>
      <c r="BE9" s="17"/>
      <c r="BF9" s="17">
        <v>0.46129952790559098</v>
      </c>
      <c r="BG9" s="17">
        <v>0.20008568408274499</v>
      </c>
      <c r="BH9" s="17"/>
      <c r="BI9" s="17">
        <v>0.23348357270251399</v>
      </c>
      <c r="BJ9" s="17">
        <v>0.513312691481841</v>
      </c>
      <c r="BK9" s="17"/>
      <c r="BL9" s="17">
        <v>0.64313547956674399</v>
      </c>
      <c r="BM9" s="17">
        <v>0.33672569438783001</v>
      </c>
      <c r="BN9" s="17">
        <v>0.28103146401581203</v>
      </c>
      <c r="BO9" s="17">
        <v>2.7062454466826199E-2</v>
      </c>
    </row>
    <row r="10" spans="2:67" x14ac:dyDescent="0.35">
      <c r="B10" s="18" t="s">
        <v>313</v>
      </c>
      <c r="C10" s="17">
        <v>0.120489903069929</v>
      </c>
      <c r="D10" s="17">
        <v>9.8431851673940293E-2</v>
      </c>
      <c r="E10" s="17">
        <v>0.16927203768590299</v>
      </c>
      <c r="F10" s="17">
        <v>7.8256580866363307E-2</v>
      </c>
      <c r="G10" s="17">
        <v>0.116646552955365</v>
      </c>
      <c r="H10" s="17">
        <v>4.8755941639698503E-3</v>
      </c>
      <c r="I10" s="17">
        <v>8.5655819222282201E-2</v>
      </c>
      <c r="J10" s="17">
        <v>0.147988049851143</v>
      </c>
      <c r="K10" s="17">
        <v>1.5475945204656E-2</v>
      </c>
      <c r="L10" s="17">
        <v>0.172366833292734</v>
      </c>
      <c r="M10" s="17">
        <v>0.10579207390849001</v>
      </c>
      <c r="N10" s="17">
        <v>5.5226128858688203E-2</v>
      </c>
      <c r="O10" s="17">
        <v>0.49950214349114203</v>
      </c>
      <c r="P10" s="17">
        <v>2.6825806763784599E-2</v>
      </c>
      <c r="Q10" s="17">
        <v>0.102928808832165</v>
      </c>
      <c r="R10" s="17">
        <v>8.9010367215115294E-2</v>
      </c>
      <c r="S10" s="17">
        <v>0.19030547151444799</v>
      </c>
      <c r="T10" s="17"/>
      <c r="U10" s="17">
        <v>0.115205847648221</v>
      </c>
      <c r="V10" s="17">
        <v>0.14026486859405801</v>
      </c>
      <c r="W10" s="17">
        <v>0.17076915942600901</v>
      </c>
      <c r="X10" s="17">
        <v>0.24246856520923599</v>
      </c>
      <c r="Y10" s="17"/>
      <c r="Z10" s="17">
        <v>7.2800100315517993E-2</v>
      </c>
      <c r="AA10" s="17">
        <v>0.210456212455951</v>
      </c>
      <c r="AB10" s="17">
        <v>6.47504717265944E-2</v>
      </c>
      <c r="AC10" s="17">
        <v>8.1163488275130605E-2</v>
      </c>
      <c r="AD10" s="17">
        <v>0.17471542784456301</v>
      </c>
      <c r="AE10" s="17">
        <v>0.24932468733458399</v>
      </c>
      <c r="AF10" s="17">
        <v>0.14577319457090099</v>
      </c>
      <c r="AG10" s="17">
        <v>0.179305670547794</v>
      </c>
      <c r="AH10" s="17">
        <v>0.35821861711516301</v>
      </c>
      <c r="AI10" s="17">
        <v>0.28163694274635798</v>
      </c>
      <c r="AJ10" s="17"/>
      <c r="AK10" s="17">
        <v>0.11559288847044601</v>
      </c>
      <c r="AL10" s="17">
        <v>0.25687344593914901</v>
      </c>
      <c r="AM10" s="17">
        <v>0.13102453965097099</v>
      </c>
      <c r="AN10" s="17">
        <v>7.6383653469965798E-2</v>
      </c>
      <c r="AO10" s="17">
        <v>0.16021483274843901</v>
      </c>
      <c r="AP10" s="17">
        <v>8.0564618665011897E-2</v>
      </c>
      <c r="AQ10" s="17">
        <v>0.157674889900427</v>
      </c>
      <c r="AR10" s="17"/>
      <c r="AS10" s="17">
        <v>0.13189470661074501</v>
      </c>
      <c r="AT10" s="17">
        <v>0.11624197163837501</v>
      </c>
      <c r="AU10" s="17"/>
      <c r="AV10" s="17">
        <v>0.14221441453098899</v>
      </c>
      <c r="AW10" s="17">
        <v>0.24427750725830699</v>
      </c>
      <c r="AX10" s="17">
        <v>5.9145614259101899E-2</v>
      </c>
      <c r="AY10" s="17"/>
      <c r="AZ10" s="17">
        <v>0.112018704369884</v>
      </c>
      <c r="BA10" s="17">
        <v>0.12089257917184899</v>
      </c>
      <c r="BB10" s="17"/>
      <c r="BC10" s="17">
        <v>0.129409441698949</v>
      </c>
      <c r="BD10" s="17">
        <v>0.114992702580113</v>
      </c>
      <c r="BE10" s="17"/>
      <c r="BF10" s="17">
        <v>0.12000523619473499</v>
      </c>
      <c r="BG10" s="17">
        <v>0.24246856520923599</v>
      </c>
      <c r="BH10" s="17"/>
      <c r="BI10" s="17">
        <v>0.21389657691862199</v>
      </c>
      <c r="BJ10" s="17">
        <v>9.8641007677756007E-2</v>
      </c>
      <c r="BK10" s="17"/>
      <c r="BL10" s="17">
        <v>6.2373558282959998E-2</v>
      </c>
      <c r="BM10" s="17">
        <v>0.155386641832893</v>
      </c>
      <c r="BN10" s="17">
        <v>0.192870149397906</v>
      </c>
      <c r="BO10" s="17">
        <v>0.29184923035673999</v>
      </c>
    </row>
    <row r="11" spans="2:67" x14ac:dyDescent="0.35">
      <c r="B11" s="18" t="s">
        <v>314</v>
      </c>
      <c r="C11" s="17">
        <v>9.1122656333521707E-2</v>
      </c>
      <c r="D11" s="17">
        <v>8.38701524036157E-2</v>
      </c>
      <c r="E11" s="17">
        <v>7.5564958675970503E-2</v>
      </c>
      <c r="F11" s="17">
        <v>0.15230464495384199</v>
      </c>
      <c r="G11" s="17">
        <v>0.14750104836005001</v>
      </c>
      <c r="H11" s="17">
        <v>3.5363837783325698E-2</v>
      </c>
      <c r="I11" s="17">
        <v>0.17006934937453899</v>
      </c>
      <c r="J11" s="17">
        <v>2.8113601985805502E-2</v>
      </c>
      <c r="K11" s="17">
        <v>0</v>
      </c>
      <c r="L11" s="17">
        <v>0.116376313134362</v>
      </c>
      <c r="M11" s="17">
        <v>3.07446145515059E-2</v>
      </c>
      <c r="N11" s="17">
        <v>0.274586328696174</v>
      </c>
      <c r="O11" s="17">
        <v>0.48306643335285998</v>
      </c>
      <c r="P11" s="17">
        <v>0.100902856702449</v>
      </c>
      <c r="Q11" s="17">
        <v>0.10550000504766401</v>
      </c>
      <c r="R11" s="17">
        <v>0.172317805209205</v>
      </c>
      <c r="S11" s="17">
        <v>0</v>
      </c>
      <c r="T11" s="17"/>
      <c r="U11" s="17">
        <v>7.96548660468476E-2</v>
      </c>
      <c r="V11" s="17">
        <v>0.135353344012976</v>
      </c>
      <c r="W11" s="17">
        <v>0.217485036917688</v>
      </c>
      <c r="X11" s="17">
        <v>0.213713940918874</v>
      </c>
      <c r="Y11" s="17"/>
      <c r="Z11" s="17">
        <v>6.4596636029259399E-2</v>
      </c>
      <c r="AA11" s="17">
        <v>8.7158686830500195E-2</v>
      </c>
      <c r="AB11" s="17">
        <v>0.18760685863366999</v>
      </c>
      <c r="AC11" s="17">
        <v>0.16257020034876199</v>
      </c>
      <c r="AD11" s="17">
        <v>6.3718301699805205E-2</v>
      </c>
      <c r="AE11" s="17">
        <v>0.122326440826498</v>
      </c>
      <c r="AF11" s="17">
        <v>0.172071445739965</v>
      </c>
      <c r="AG11" s="17">
        <v>3.8708625622874603E-2</v>
      </c>
      <c r="AH11" s="17">
        <v>0.15842462318766201</v>
      </c>
      <c r="AI11" s="17">
        <v>0.156863713000469</v>
      </c>
      <c r="AJ11" s="17"/>
      <c r="AK11" s="17">
        <v>0.10585642322024499</v>
      </c>
      <c r="AL11" s="17">
        <v>0.15230347856280699</v>
      </c>
      <c r="AM11" s="17">
        <v>0.12849257953742599</v>
      </c>
      <c r="AN11" s="17">
        <v>5.3099286855564698E-2</v>
      </c>
      <c r="AO11" s="17">
        <v>0.157982026782129</v>
      </c>
      <c r="AP11" s="17">
        <v>6.9887702629453E-2</v>
      </c>
      <c r="AQ11" s="17">
        <v>8.0042863210279397E-2</v>
      </c>
      <c r="AR11" s="17"/>
      <c r="AS11" s="17">
        <v>0.18184240255275499</v>
      </c>
      <c r="AT11" s="17">
        <v>5.73323976896052E-2</v>
      </c>
      <c r="AU11" s="17"/>
      <c r="AV11" s="17">
        <v>0.252056683917813</v>
      </c>
      <c r="AW11" s="17">
        <v>0.17781802245606701</v>
      </c>
      <c r="AX11" s="17">
        <v>0.119383607962847</v>
      </c>
      <c r="AY11" s="17"/>
      <c r="AZ11" s="17">
        <v>0.25593247339130698</v>
      </c>
      <c r="BA11" s="17">
        <v>8.3288466977213899E-2</v>
      </c>
      <c r="BB11" s="17"/>
      <c r="BC11" s="17">
        <v>0.103916953644711</v>
      </c>
      <c r="BD11" s="17">
        <v>8.3237403477830499E-2</v>
      </c>
      <c r="BE11" s="17"/>
      <c r="BF11" s="17">
        <v>9.0635555280075594E-2</v>
      </c>
      <c r="BG11" s="17">
        <v>0.213713940918874</v>
      </c>
      <c r="BH11" s="17"/>
      <c r="BI11" s="17">
        <v>0.20352845077571399</v>
      </c>
      <c r="BJ11" s="17">
        <v>6.4829648103511606E-2</v>
      </c>
      <c r="BK11" s="17"/>
      <c r="BL11" s="17">
        <v>4.8286579829252801E-2</v>
      </c>
      <c r="BM11" s="17">
        <v>9.6312491171795994E-2</v>
      </c>
      <c r="BN11" s="17">
        <v>0.179927248517395</v>
      </c>
      <c r="BO11" s="17">
        <v>0.41595131217709902</v>
      </c>
    </row>
    <row r="12" spans="2:67" x14ac:dyDescent="0.35">
      <c r="B12" s="18" t="s">
        <v>315</v>
      </c>
      <c r="C12" s="17">
        <v>5.8762422829697201E-2</v>
      </c>
      <c r="D12" s="17">
        <v>7.9899093034666996E-2</v>
      </c>
      <c r="E12" s="17">
        <v>5.71115772694539E-2</v>
      </c>
      <c r="F12" s="17">
        <v>5.0499089111159801E-3</v>
      </c>
      <c r="G12" s="17">
        <v>3.6273273227527799E-3</v>
      </c>
      <c r="H12" s="17">
        <v>0</v>
      </c>
      <c r="I12" s="17">
        <v>2.0505811111824802E-2</v>
      </c>
      <c r="J12" s="17">
        <v>8.18845177951639E-4</v>
      </c>
      <c r="K12" s="17">
        <v>0</v>
      </c>
      <c r="L12" s="17">
        <v>7.8827870688059604E-2</v>
      </c>
      <c r="M12" s="17">
        <v>6.0516598780586503E-2</v>
      </c>
      <c r="N12" s="17">
        <v>0.13706892176538399</v>
      </c>
      <c r="O12" s="17">
        <v>9.9571301771683805E-4</v>
      </c>
      <c r="P12" s="17">
        <v>0.20020297639611401</v>
      </c>
      <c r="Q12" s="17">
        <v>4.1117846666468698E-4</v>
      </c>
      <c r="R12" s="17">
        <v>2.62596440245733E-2</v>
      </c>
      <c r="S12" s="17">
        <v>4.5535957216078102E-2</v>
      </c>
      <c r="T12" s="17"/>
      <c r="U12" s="17">
        <v>5.7496172517085498E-2</v>
      </c>
      <c r="V12" s="17">
        <v>4.5679684452397097E-2</v>
      </c>
      <c r="W12" s="17">
        <v>0.171916250709373</v>
      </c>
      <c r="X12" s="17">
        <v>0.17369253090845399</v>
      </c>
      <c r="Y12" s="17"/>
      <c r="Z12" s="17">
        <v>4.2437997465050802E-2</v>
      </c>
      <c r="AA12" s="17">
        <v>7.0456172831077704E-2</v>
      </c>
      <c r="AB12" s="17">
        <v>0.15374635032120401</v>
      </c>
      <c r="AC12" s="17">
        <v>4.2294357819437599E-2</v>
      </c>
      <c r="AD12" s="17">
        <v>1.39072836479067E-2</v>
      </c>
      <c r="AE12" s="17">
        <v>1.8732678857388E-2</v>
      </c>
      <c r="AF12" s="17">
        <v>3.3064612367846503E-2</v>
      </c>
      <c r="AG12" s="17">
        <v>0.12762034132275801</v>
      </c>
      <c r="AH12" s="17">
        <v>8.0757022316937599E-2</v>
      </c>
      <c r="AI12" s="17">
        <v>0.137790235260669</v>
      </c>
      <c r="AJ12" s="17"/>
      <c r="AK12" s="17">
        <v>7.4145887733680096E-2</v>
      </c>
      <c r="AL12" s="17">
        <v>4.9361553427653602E-2</v>
      </c>
      <c r="AM12" s="17">
        <v>5.5243183379854802E-2</v>
      </c>
      <c r="AN12" s="17">
        <v>4.9392919524109E-2</v>
      </c>
      <c r="AO12" s="17">
        <v>2.4535689172838E-2</v>
      </c>
      <c r="AP12" s="17">
        <v>0.14487697662527199</v>
      </c>
      <c r="AQ12" s="17">
        <v>5.3662340389596601E-2</v>
      </c>
      <c r="AR12" s="17"/>
      <c r="AS12" s="17">
        <v>8.8006184475959398E-2</v>
      </c>
      <c r="AT12" s="17">
        <v>4.7870039297667998E-2</v>
      </c>
      <c r="AU12" s="17"/>
      <c r="AV12" s="17">
        <v>0.16868211136689401</v>
      </c>
      <c r="AW12" s="17">
        <v>2.5929782338781598E-2</v>
      </c>
      <c r="AX12" s="17">
        <v>7.7365617938209605E-2</v>
      </c>
      <c r="AY12" s="17"/>
      <c r="AZ12" s="17">
        <v>0.109353524867289</v>
      </c>
      <c r="BA12" s="17">
        <v>5.63575886991683E-2</v>
      </c>
      <c r="BB12" s="17"/>
      <c r="BC12" s="17">
        <v>8.3774589853558304E-2</v>
      </c>
      <c r="BD12" s="17">
        <v>4.3347175188121999E-2</v>
      </c>
      <c r="BE12" s="17"/>
      <c r="BF12" s="17">
        <v>5.8305762497707102E-2</v>
      </c>
      <c r="BG12" s="17">
        <v>0.17369253090845399</v>
      </c>
      <c r="BH12" s="17"/>
      <c r="BI12" s="17">
        <v>7.3261394583202799E-2</v>
      </c>
      <c r="BJ12" s="17">
        <v>5.5370946566988502E-2</v>
      </c>
      <c r="BK12" s="17"/>
      <c r="BL12" s="17">
        <v>2.5991993560894398E-2</v>
      </c>
      <c r="BM12" s="17">
        <v>7.9945422754759105E-2</v>
      </c>
      <c r="BN12" s="17">
        <v>0.11708565578833</v>
      </c>
      <c r="BO12" s="17">
        <v>2.9842763745166302E-2</v>
      </c>
    </row>
    <row r="13" spans="2:67" x14ac:dyDescent="0.35">
      <c r="B13" s="18" t="s">
        <v>316</v>
      </c>
      <c r="C13" s="17">
        <v>6.4144829971539905E-2</v>
      </c>
      <c r="D13" s="17">
        <v>2.4119838687857598E-2</v>
      </c>
      <c r="E13" s="17">
        <v>0.12861115381014701</v>
      </c>
      <c r="F13" s="17">
        <v>3.19488565449461E-2</v>
      </c>
      <c r="G13" s="17">
        <v>0</v>
      </c>
      <c r="H13" s="17">
        <v>0</v>
      </c>
      <c r="I13" s="17">
        <v>1.24228907002501E-3</v>
      </c>
      <c r="J13" s="17">
        <v>4.08319375091575E-2</v>
      </c>
      <c r="K13" s="17">
        <v>0</v>
      </c>
      <c r="L13" s="17">
        <v>2.2989188100445802E-2</v>
      </c>
      <c r="M13" s="17">
        <v>5.0241023067375698E-2</v>
      </c>
      <c r="N13" s="17">
        <v>0.22795035475120001</v>
      </c>
      <c r="O13" s="17">
        <v>0</v>
      </c>
      <c r="P13" s="17">
        <v>9.6794546283623897E-2</v>
      </c>
      <c r="Q13" s="17">
        <v>2.0558923333234401E-4</v>
      </c>
      <c r="R13" s="17">
        <v>0.109388937552146</v>
      </c>
      <c r="S13" s="17">
        <v>8.1182658478346603E-2</v>
      </c>
      <c r="T13" s="17"/>
      <c r="U13" s="17">
        <v>6.6390086022509301E-2</v>
      </c>
      <c r="V13" s="17">
        <v>5.5187079939277399E-2</v>
      </c>
      <c r="W13" s="17">
        <v>3.4274877436196602E-2</v>
      </c>
      <c r="X13" s="17">
        <v>7.9080362492529394E-2</v>
      </c>
      <c r="Y13" s="17"/>
      <c r="Z13" s="17">
        <v>6.9953166369320197E-2</v>
      </c>
      <c r="AA13" s="17">
        <v>0.112013371340352</v>
      </c>
      <c r="AB13" s="17">
        <v>1.7123740957757001E-2</v>
      </c>
      <c r="AC13" s="17">
        <v>1.13676249243337E-2</v>
      </c>
      <c r="AD13" s="17">
        <v>5.8571334502785399E-2</v>
      </c>
      <c r="AE13" s="17">
        <v>3.5746439588302301E-2</v>
      </c>
      <c r="AF13" s="17">
        <v>7.5828488906351202E-2</v>
      </c>
      <c r="AG13" s="17">
        <v>1.64405949728272E-3</v>
      </c>
      <c r="AH13" s="17">
        <v>2.4571084344882001E-2</v>
      </c>
      <c r="AI13" s="17">
        <v>5.9142743030574298E-2</v>
      </c>
      <c r="AJ13" s="17"/>
      <c r="AK13" s="17">
        <v>3.2657211886248802E-2</v>
      </c>
      <c r="AL13" s="17">
        <v>3.1190858719524098E-2</v>
      </c>
      <c r="AM13" s="17">
        <v>2.3146585329694002E-3</v>
      </c>
      <c r="AN13" s="17">
        <v>9.1659936042282494E-2</v>
      </c>
      <c r="AO13" s="17">
        <v>3.1598487009419002E-2</v>
      </c>
      <c r="AP13" s="17">
        <v>0.102724985935468</v>
      </c>
      <c r="AQ13" s="17">
        <v>0.15435146377682599</v>
      </c>
      <c r="AR13" s="17"/>
      <c r="AS13" s="17">
        <v>7.4221527059603498E-2</v>
      </c>
      <c r="AT13" s="17">
        <v>6.0391576517112897E-2</v>
      </c>
      <c r="AU13" s="17"/>
      <c r="AV13" s="17">
        <v>5.0335892549620002E-2</v>
      </c>
      <c r="AW13" s="17">
        <v>3.47241358188415E-3</v>
      </c>
      <c r="AX13" s="17">
        <v>0.14887619322217499</v>
      </c>
      <c r="AY13" s="17"/>
      <c r="AZ13" s="17">
        <v>2.29902285275689E-2</v>
      </c>
      <c r="BA13" s="17">
        <v>6.6101102639947701E-2</v>
      </c>
      <c r="BB13" s="17"/>
      <c r="BC13" s="17">
        <v>2.8085586889826299E-2</v>
      </c>
      <c r="BD13" s="17">
        <v>8.6368500609197499E-2</v>
      </c>
      <c r="BE13" s="17"/>
      <c r="BF13" s="17">
        <v>6.4085485511210905E-2</v>
      </c>
      <c r="BG13" s="17">
        <v>7.9080362492529394E-2</v>
      </c>
      <c r="BH13" s="17"/>
      <c r="BI13" s="17">
        <v>4.0957306966332797E-2</v>
      </c>
      <c r="BJ13" s="17">
        <v>6.9568658309170597E-2</v>
      </c>
      <c r="BK13" s="17"/>
      <c r="BL13" s="17">
        <v>5.6076368864170098E-2</v>
      </c>
      <c r="BM13" s="17">
        <v>7.8731798393108204E-2</v>
      </c>
      <c r="BN13" s="17">
        <v>6.0031706927915297E-2</v>
      </c>
      <c r="BO13" s="17">
        <v>1.24503872591206E-2</v>
      </c>
    </row>
    <row r="14" spans="2:67" x14ac:dyDescent="0.35">
      <c r="B14" s="18" t="s">
        <v>317</v>
      </c>
      <c r="C14" s="17">
        <v>0.12811534113319401</v>
      </c>
      <c r="D14" s="17">
        <v>0.110260929079189</v>
      </c>
      <c r="E14" s="17">
        <v>0.152673679006676</v>
      </c>
      <c r="F14" s="17">
        <v>0.11789093339135399</v>
      </c>
      <c r="G14" s="17">
        <v>0.11301922563261201</v>
      </c>
      <c r="H14" s="17">
        <v>0.319107590323573</v>
      </c>
      <c r="I14" s="17">
        <v>1.8642377506787301E-2</v>
      </c>
      <c r="J14" s="17">
        <v>7.9206279391770607E-2</v>
      </c>
      <c r="K14" s="17">
        <v>0</v>
      </c>
      <c r="L14" s="17">
        <v>7.3511589993183205E-2</v>
      </c>
      <c r="M14" s="17">
        <v>0.22142286243958101</v>
      </c>
      <c r="N14" s="17">
        <v>0.15999536923545099</v>
      </c>
      <c r="O14" s="17">
        <v>0</v>
      </c>
      <c r="P14" s="17">
        <v>2.62247803854905E-2</v>
      </c>
      <c r="Q14" s="17">
        <v>0.19865933290001</v>
      </c>
      <c r="R14" s="17">
        <v>8.6069830371343997E-2</v>
      </c>
      <c r="S14" s="17">
        <v>0</v>
      </c>
      <c r="T14" s="17"/>
      <c r="U14" s="17">
        <v>0.144998272390917</v>
      </c>
      <c r="V14" s="17">
        <v>4.7515400369443898E-2</v>
      </c>
      <c r="W14" s="17">
        <v>2.8769722467635001E-2</v>
      </c>
      <c r="X14" s="17">
        <v>2.8439953513773601E-2</v>
      </c>
      <c r="Y14" s="17"/>
      <c r="Z14" s="17">
        <v>0.19062143288976999</v>
      </c>
      <c r="AA14" s="17">
        <v>9.1543776951031303E-2</v>
      </c>
      <c r="AB14" s="17">
        <v>0.15986165481558301</v>
      </c>
      <c r="AC14" s="17">
        <v>5.9991747575590802E-2</v>
      </c>
      <c r="AD14" s="17">
        <v>4.7450443662860803E-2</v>
      </c>
      <c r="AE14" s="17">
        <v>3.4211430964194003E-2</v>
      </c>
      <c r="AF14" s="17">
        <v>4.3082770837936102E-3</v>
      </c>
      <c r="AG14" s="17">
        <v>1.49437506561954E-3</v>
      </c>
      <c r="AH14" s="17">
        <v>3.2953286726597503E-2</v>
      </c>
      <c r="AI14" s="17">
        <v>2.3152628370285401E-2</v>
      </c>
      <c r="AJ14" s="17"/>
      <c r="AK14" s="17">
        <v>9.9915655547832105E-2</v>
      </c>
      <c r="AL14" s="17">
        <v>6.9034683859830304E-2</v>
      </c>
      <c r="AM14" s="17">
        <v>9.4289598369854302E-2</v>
      </c>
      <c r="AN14" s="17">
        <v>0.141631913022534</v>
      </c>
      <c r="AO14" s="17">
        <v>0.133619683549107</v>
      </c>
      <c r="AP14" s="17">
        <v>0.14586680378834899</v>
      </c>
      <c r="AQ14" s="17">
        <v>0.22600501251188801</v>
      </c>
      <c r="AR14" s="17"/>
      <c r="AS14" s="17">
        <v>0.16937034394567199</v>
      </c>
      <c r="AT14" s="17">
        <v>0.11274914718441</v>
      </c>
      <c r="AU14" s="17"/>
      <c r="AV14" s="17">
        <v>9.0959143656965002E-2</v>
      </c>
      <c r="AW14" s="17">
        <v>0.186487103422456</v>
      </c>
      <c r="AX14" s="17">
        <v>0.235363367757667</v>
      </c>
      <c r="AY14" s="17"/>
      <c r="AZ14" s="17">
        <v>0.12436603434534201</v>
      </c>
      <c r="BA14" s="17">
        <v>0.12829356340086701</v>
      </c>
      <c r="BB14" s="17"/>
      <c r="BC14" s="17">
        <v>0.103714798571874</v>
      </c>
      <c r="BD14" s="17">
        <v>0.14315363852712601</v>
      </c>
      <c r="BE14" s="17"/>
      <c r="BF14" s="17">
        <v>0.128511388751719</v>
      </c>
      <c r="BG14" s="17">
        <v>2.8439953513773601E-2</v>
      </c>
      <c r="BH14" s="17"/>
      <c r="BI14" s="17">
        <v>0.21579097616377099</v>
      </c>
      <c r="BJ14" s="17">
        <v>0.107607001639931</v>
      </c>
      <c r="BK14" s="17"/>
      <c r="BL14" s="17">
        <v>7.5392965082498695E-2</v>
      </c>
      <c r="BM14" s="17">
        <v>0.187734638723632</v>
      </c>
      <c r="BN14" s="17">
        <v>0.12680020012684801</v>
      </c>
      <c r="BO14" s="17">
        <v>0.22180835849783001</v>
      </c>
    </row>
    <row r="15" spans="2:67" x14ac:dyDescent="0.35">
      <c r="B15" s="18" t="s">
        <v>83</v>
      </c>
      <c r="C15" s="19">
        <v>7.7099111471962106E-2</v>
      </c>
      <c r="D15" s="19">
        <v>0.14495581692044701</v>
      </c>
      <c r="E15" s="19">
        <v>1.4206962256495601E-2</v>
      </c>
      <c r="F15" s="19">
        <v>7.3927865211445606E-2</v>
      </c>
      <c r="G15" s="19">
        <v>0.256659023243202</v>
      </c>
      <c r="H15" s="19">
        <v>2.4377970819849299E-3</v>
      </c>
      <c r="I15" s="19">
        <v>8.1307807477194599E-2</v>
      </c>
      <c r="J15" s="19">
        <v>8.0476019463940396E-2</v>
      </c>
      <c r="K15" s="19">
        <v>1.7680254748959801E-3</v>
      </c>
      <c r="L15" s="19">
        <v>2.45844654525776E-2</v>
      </c>
      <c r="M15" s="19">
        <v>9.8705731643885394E-2</v>
      </c>
      <c r="N15" s="19">
        <v>4.3428354284003601E-2</v>
      </c>
      <c r="O15" s="19">
        <v>0</v>
      </c>
      <c r="P15" s="19">
        <v>0.15255104896903801</v>
      </c>
      <c r="Q15" s="19">
        <v>2.6911626619774899E-2</v>
      </c>
      <c r="R15" s="19">
        <v>8.6426119304378796E-2</v>
      </c>
      <c r="S15" s="19">
        <v>5.0990851126912996E-3</v>
      </c>
      <c r="T15" s="19"/>
      <c r="U15" s="19">
        <v>7.3462610576524506E-2</v>
      </c>
      <c r="V15" s="19">
        <v>0.103311434800129</v>
      </c>
      <c r="W15" s="19">
        <v>4.7096729080939398E-2</v>
      </c>
      <c r="X15" s="19">
        <v>6.2518962874388795E-2</v>
      </c>
      <c r="Y15" s="19"/>
      <c r="Z15" s="19">
        <v>0.104102115722949</v>
      </c>
      <c r="AA15" s="19">
        <v>3.5089915800842197E-2</v>
      </c>
      <c r="AB15" s="19">
        <v>7.9141450526821807E-3</v>
      </c>
      <c r="AC15" s="19">
        <v>4.3382532533471602E-4</v>
      </c>
      <c r="AD15" s="19">
        <v>1.89178836701781E-3</v>
      </c>
      <c r="AE15" s="19">
        <v>0.10103507404051899</v>
      </c>
      <c r="AF15" s="19">
        <v>0</v>
      </c>
      <c r="AG15" s="19">
        <v>1.5603802302870199E-2</v>
      </c>
      <c r="AH15" s="19">
        <v>1.1104065181058199E-3</v>
      </c>
      <c r="AI15" s="19">
        <v>5.7583838160814103E-2</v>
      </c>
      <c r="AJ15" s="19"/>
      <c r="AK15" s="19">
        <v>6.3420478494792598E-2</v>
      </c>
      <c r="AL15" s="19">
        <v>4.3853122151742002E-2</v>
      </c>
      <c r="AM15" s="19">
        <v>0</v>
      </c>
      <c r="AN15" s="19">
        <v>6.3709826776060893E-2</v>
      </c>
      <c r="AO15" s="19">
        <v>8.1486369904690006E-2</v>
      </c>
      <c r="AP15" s="19">
        <v>0.13568868633501799</v>
      </c>
      <c r="AQ15" s="19">
        <v>0</v>
      </c>
      <c r="AR15" s="19"/>
      <c r="AS15" s="19">
        <v>3.31611537550087E-2</v>
      </c>
      <c r="AT15" s="19">
        <v>9.3464621930439903E-2</v>
      </c>
      <c r="AU15" s="19"/>
      <c r="AV15" s="19">
        <v>3.8564860235010399E-2</v>
      </c>
      <c r="AW15" s="19">
        <v>1.7318811790058999E-4</v>
      </c>
      <c r="AX15" s="19">
        <v>2.68197872826988E-2</v>
      </c>
      <c r="AY15" s="19"/>
      <c r="AZ15" s="19">
        <v>2.7801281724225798E-4</v>
      </c>
      <c r="BA15" s="19">
        <v>8.0750781282442299E-2</v>
      </c>
      <c r="BB15" s="19"/>
      <c r="BC15" s="19">
        <v>0.11581103810948901</v>
      </c>
      <c r="BD15" s="19">
        <v>5.3240565539869202E-2</v>
      </c>
      <c r="BE15" s="19"/>
      <c r="BF15" s="19">
        <v>7.7157043858960897E-2</v>
      </c>
      <c r="BG15" s="19">
        <v>6.2518962874388795E-2</v>
      </c>
      <c r="BH15" s="19"/>
      <c r="BI15" s="19">
        <v>1.9081721889843001E-2</v>
      </c>
      <c r="BJ15" s="19">
        <v>9.0670046220800604E-2</v>
      </c>
      <c r="BK15" s="19"/>
      <c r="BL15" s="19">
        <v>8.8743054813479494E-2</v>
      </c>
      <c r="BM15" s="19">
        <v>6.5163312735980902E-2</v>
      </c>
      <c r="BN15" s="19">
        <v>4.2253575225793601E-2</v>
      </c>
      <c r="BO15" s="19">
        <v>1.0354934972175501E-3</v>
      </c>
    </row>
    <row r="16" spans="2:67" x14ac:dyDescent="0.35">
      <c r="B16" s="16"/>
    </row>
    <row r="17" spans="2:2" x14ac:dyDescent="0.35">
      <c r="B17" t="s">
        <v>86</v>
      </c>
    </row>
    <row r="18" spans="2:2" x14ac:dyDescent="0.35">
      <c r="B18" t="s">
        <v>87</v>
      </c>
    </row>
    <row r="20" spans="2:2" x14ac:dyDescent="0.3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U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21" width="20.7265625" customWidth="1"/>
  </cols>
  <sheetData>
    <row r="2" spans="2:21" ht="40" customHeight="1" x14ac:dyDescent="0.35">
      <c r="D2" s="30" t="s">
        <v>340</v>
      </c>
      <c r="E2" s="26"/>
      <c r="F2" s="26"/>
      <c r="G2" s="26"/>
      <c r="H2" s="26"/>
      <c r="I2" s="26"/>
      <c r="J2" s="26"/>
      <c r="K2" s="26"/>
      <c r="L2" s="26"/>
      <c r="M2" s="26"/>
      <c r="N2" s="26"/>
      <c r="O2" s="26"/>
      <c r="P2" s="26"/>
      <c r="Q2" s="26"/>
      <c r="R2" s="26"/>
      <c r="S2" s="26"/>
      <c r="T2" s="26"/>
      <c r="U2" s="26"/>
    </row>
    <row r="6" spans="2:21" ht="50" customHeight="1" x14ac:dyDescent="0.35">
      <c r="B6" s="23" t="s">
        <v>15</v>
      </c>
      <c r="C6" s="23" t="s">
        <v>319</v>
      </c>
      <c r="D6" s="23" t="s">
        <v>320</v>
      </c>
      <c r="E6" s="23" t="s">
        <v>321</v>
      </c>
      <c r="F6" s="23" t="s">
        <v>322</v>
      </c>
      <c r="G6" s="23" t="s">
        <v>323</v>
      </c>
      <c r="H6" s="23" t="s">
        <v>324</v>
      </c>
      <c r="I6" s="23" t="s">
        <v>325</v>
      </c>
      <c r="J6" s="23" t="s">
        <v>326</v>
      </c>
      <c r="K6" s="23" t="s">
        <v>327</v>
      </c>
      <c r="L6" s="23" t="s">
        <v>328</v>
      </c>
      <c r="M6" s="23" t="s">
        <v>329</v>
      </c>
      <c r="N6" s="23" t="s">
        <v>330</v>
      </c>
      <c r="O6" s="23" t="s">
        <v>331</v>
      </c>
      <c r="P6" s="23" t="s">
        <v>332</v>
      </c>
      <c r="Q6" s="23" t="s">
        <v>333</v>
      </c>
      <c r="R6" s="23" t="s">
        <v>334</v>
      </c>
      <c r="S6" s="23" t="s">
        <v>335</v>
      </c>
      <c r="T6" s="23" t="s">
        <v>336</v>
      </c>
    </row>
    <row r="7" spans="2:21" ht="29" x14ac:dyDescent="0.35">
      <c r="B7" s="18" t="s">
        <v>337</v>
      </c>
      <c r="C7" s="17">
        <v>0.43433909111275498</v>
      </c>
      <c r="D7" s="17">
        <v>0.222912576162694</v>
      </c>
      <c r="E7" s="17">
        <v>0.20370874609397499</v>
      </c>
      <c r="F7" s="17">
        <v>0.19885774452525401</v>
      </c>
      <c r="G7" s="17">
        <v>0.31120704332805899</v>
      </c>
      <c r="H7" s="17">
        <v>0.32195921250828102</v>
      </c>
      <c r="I7" s="17">
        <v>0.25965253676280903</v>
      </c>
      <c r="J7" s="17">
        <v>0.38786617645832999</v>
      </c>
      <c r="K7" s="17">
        <v>0.28201987061846101</v>
      </c>
      <c r="L7" s="17">
        <v>0.32919975330060802</v>
      </c>
      <c r="M7" s="17">
        <v>0.47197034708824498</v>
      </c>
      <c r="N7" s="17">
        <v>0.46848538732101802</v>
      </c>
      <c r="O7" s="17">
        <v>0.26689448826416201</v>
      </c>
      <c r="P7" s="17">
        <v>0.184618641419864</v>
      </c>
      <c r="Q7" s="17">
        <v>0.204394562540653</v>
      </c>
      <c r="R7" s="17">
        <v>0.17943458821584601</v>
      </c>
      <c r="S7" s="17">
        <v>0.199116203390446</v>
      </c>
      <c r="T7" s="17">
        <v>0.17187875034942701</v>
      </c>
    </row>
    <row r="8" spans="2:21" ht="29" x14ac:dyDescent="0.35">
      <c r="B8" s="18" t="s">
        <v>338</v>
      </c>
      <c r="C8" s="17">
        <v>0.323539223612759</v>
      </c>
      <c r="D8" s="17">
        <v>0.38260452444645698</v>
      </c>
      <c r="E8" s="17">
        <v>0.33482860442308199</v>
      </c>
      <c r="F8" s="17">
        <v>0.39753257849921497</v>
      </c>
      <c r="G8" s="17">
        <v>0.21212390007629001</v>
      </c>
      <c r="H8" s="17">
        <v>0.22342478960794901</v>
      </c>
      <c r="I8" s="17">
        <v>0.14391312961813699</v>
      </c>
      <c r="J8" s="17">
        <v>0.18160079477212401</v>
      </c>
      <c r="K8" s="17">
        <v>0.120892937045267</v>
      </c>
      <c r="L8" s="17">
        <v>0.23062273504683301</v>
      </c>
      <c r="M8" s="17">
        <v>0.31871314762518799</v>
      </c>
      <c r="N8" s="17">
        <v>0.30586052929885699</v>
      </c>
      <c r="O8" s="17">
        <v>0.20691366811065001</v>
      </c>
      <c r="P8" s="17">
        <v>7.3921656867483407E-2</v>
      </c>
      <c r="Q8" s="17">
        <v>0.14638637201292801</v>
      </c>
      <c r="R8" s="17">
        <v>0.256556848607707</v>
      </c>
      <c r="S8" s="17">
        <v>9.2444346373313002E-2</v>
      </c>
      <c r="T8" s="17">
        <v>0.11330435660961601</v>
      </c>
    </row>
    <row r="9" spans="2:21" x14ac:dyDescent="0.35">
      <c r="B9" s="18" t="s">
        <v>339</v>
      </c>
      <c r="C9" s="17">
        <v>0.19559101747336899</v>
      </c>
      <c r="D9" s="17">
        <v>0.338498106160462</v>
      </c>
      <c r="E9" s="17">
        <v>0.40176002957943502</v>
      </c>
      <c r="F9" s="17">
        <v>0.37517943836988299</v>
      </c>
      <c r="G9" s="17">
        <v>0.43762605210796501</v>
      </c>
      <c r="H9" s="17">
        <v>0.40489027138870698</v>
      </c>
      <c r="I9" s="17">
        <v>0.55379654589062599</v>
      </c>
      <c r="J9" s="17">
        <v>0.37967467421530399</v>
      </c>
      <c r="K9" s="17">
        <v>0.51766093636989796</v>
      </c>
      <c r="L9" s="17">
        <v>0.39134714485362898</v>
      </c>
      <c r="M9" s="17">
        <v>0.16589687018579699</v>
      </c>
      <c r="N9" s="17">
        <v>0.196037241726884</v>
      </c>
      <c r="O9" s="17">
        <v>0.46576438765278499</v>
      </c>
      <c r="P9" s="17">
        <v>0.697825420603984</v>
      </c>
      <c r="Q9" s="17">
        <v>0.55403360530377099</v>
      </c>
      <c r="R9" s="17">
        <v>0.48352181851548398</v>
      </c>
      <c r="S9" s="17">
        <v>0.64194090783678703</v>
      </c>
      <c r="T9" s="17">
        <v>0.61631779925022201</v>
      </c>
    </row>
    <row r="10" spans="2:21" x14ac:dyDescent="0.35">
      <c r="B10" s="18" t="s">
        <v>83</v>
      </c>
      <c r="C10" s="17">
        <v>4.6530667801116803E-2</v>
      </c>
      <c r="D10" s="17">
        <v>5.5984793230387603E-2</v>
      </c>
      <c r="E10" s="17">
        <v>5.9702619903508197E-2</v>
      </c>
      <c r="F10" s="17">
        <v>2.8430238605647699E-2</v>
      </c>
      <c r="G10" s="17">
        <v>3.90430044876863E-2</v>
      </c>
      <c r="H10" s="17">
        <v>4.9725726495063398E-2</v>
      </c>
      <c r="I10" s="17">
        <v>4.2637787728427599E-2</v>
      </c>
      <c r="J10" s="17">
        <v>5.0858354554242202E-2</v>
      </c>
      <c r="K10" s="17">
        <v>7.9426255966373996E-2</v>
      </c>
      <c r="L10" s="17">
        <v>4.8830366798930297E-2</v>
      </c>
      <c r="M10" s="17">
        <v>4.3419635100769197E-2</v>
      </c>
      <c r="N10" s="17">
        <v>2.9616841653241199E-2</v>
      </c>
      <c r="O10" s="17">
        <v>6.0427455972403399E-2</v>
      </c>
      <c r="P10" s="17">
        <v>4.3634281108668301E-2</v>
      </c>
      <c r="Q10" s="17">
        <v>9.5185460142648101E-2</v>
      </c>
      <c r="R10" s="17">
        <v>8.0486744660962797E-2</v>
      </c>
      <c r="S10" s="17">
        <v>6.64985423994537E-2</v>
      </c>
      <c r="T10" s="17">
        <v>9.8499093790734599E-2</v>
      </c>
    </row>
    <row r="11" spans="2:21" x14ac:dyDescent="0.35">
      <c r="B11" s="16"/>
      <c r="C11" s="16"/>
      <c r="D11" s="16"/>
      <c r="E11" s="16"/>
      <c r="F11" s="16"/>
      <c r="G11" s="16"/>
      <c r="H11" s="16"/>
      <c r="I11" s="16"/>
      <c r="J11" s="16"/>
      <c r="K11" s="16"/>
      <c r="L11" s="16"/>
      <c r="M11" s="16"/>
      <c r="N11" s="16"/>
      <c r="O11" s="16"/>
      <c r="P11" s="16"/>
      <c r="Q11" s="16"/>
      <c r="R11" s="16"/>
      <c r="S11" s="16"/>
      <c r="T11" s="16"/>
    </row>
    <row r="12" spans="2:21" x14ac:dyDescent="0.35">
      <c r="B12" t="s">
        <v>86</v>
      </c>
    </row>
    <row r="13" spans="2:21" x14ac:dyDescent="0.35">
      <c r="B13" t="s">
        <v>87</v>
      </c>
    </row>
    <row r="17" spans="2:2" x14ac:dyDescent="0.35">
      <c r="B17" s="8" t="str">
        <f>HYPERLINK("#'Contents'!A1", "Return to Contents")</f>
        <v>Return to Contents</v>
      </c>
    </row>
  </sheetData>
  <mergeCells count="1">
    <mergeCell ref="D2:U2"/>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0.43433909111275498</v>
      </c>
      <c r="D9" s="17">
        <v>0.47097727304507703</v>
      </c>
      <c r="E9" s="17">
        <v>0.47653736498601001</v>
      </c>
      <c r="F9" s="17">
        <v>0.37211208346407798</v>
      </c>
      <c r="G9" s="17">
        <v>0.40486184188337299</v>
      </c>
      <c r="H9" s="17">
        <v>0.64309077481111598</v>
      </c>
      <c r="I9" s="17">
        <v>0.25728205066255899</v>
      </c>
      <c r="J9" s="17">
        <v>0.49348753060356099</v>
      </c>
      <c r="K9" s="17">
        <v>0.54370869891731999</v>
      </c>
      <c r="L9" s="17">
        <v>0.447463716516867</v>
      </c>
      <c r="M9" s="17">
        <v>0.44261701558200001</v>
      </c>
      <c r="N9" s="17">
        <v>0.31983548325575101</v>
      </c>
      <c r="O9" s="17">
        <v>0.49950214349114203</v>
      </c>
      <c r="P9" s="17">
        <v>0.49409389928751601</v>
      </c>
      <c r="Q9" s="17">
        <v>0.114652718327486</v>
      </c>
      <c r="R9" s="17">
        <v>0.34463561041841101</v>
      </c>
      <c r="S9" s="17">
        <v>0.31578843012258101</v>
      </c>
      <c r="T9" s="17"/>
      <c r="U9" s="17">
        <v>0.447747404347975</v>
      </c>
      <c r="V9" s="17">
        <v>0.37333088305362</v>
      </c>
      <c r="W9" s="17">
        <v>0.35036778851800998</v>
      </c>
      <c r="X9" s="17">
        <v>0.27491036139030101</v>
      </c>
      <c r="Y9" s="17"/>
      <c r="Z9" s="17">
        <v>0.41412207527661099</v>
      </c>
      <c r="AA9" s="17">
        <v>0.53302671935064905</v>
      </c>
      <c r="AB9" s="17">
        <v>0.48180247047923302</v>
      </c>
      <c r="AC9" s="17">
        <v>0.37532167225353302</v>
      </c>
      <c r="AD9" s="17">
        <v>0.51248076688548705</v>
      </c>
      <c r="AE9" s="17">
        <v>0.57557469719376397</v>
      </c>
      <c r="AF9" s="17">
        <v>0.43631217434457398</v>
      </c>
      <c r="AG9" s="17">
        <v>0.243247790783861</v>
      </c>
      <c r="AH9" s="17">
        <v>0.60143836306447396</v>
      </c>
      <c r="AI9" s="17">
        <v>0.32536186343639101</v>
      </c>
      <c r="AJ9" s="17"/>
      <c r="AK9" s="17">
        <v>0.50429319280132501</v>
      </c>
      <c r="AL9" s="17">
        <v>0.40055858806022299</v>
      </c>
      <c r="AM9" s="17">
        <v>0.476195169600174</v>
      </c>
      <c r="AN9" s="17">
        <v>0.46590614189440199</v>
      </c>
      <c r="AO9" s="17">
        <v>0.41812953128052099</v>
      </c>
      <c r="AP9" s="17">
        <v>0.34127028708257101</v>
      </c>
      <c r="AQ9" s="17">
        <v>0.35076827926480802</v>
      </c>
      <c r="AR9" s="17"/>
      <c r="AS9" s="17">
        <v>0.28261525051403003</v>
      </c>
      <c r="AT9" s="17">
        <v>0.490851460579595</v>
      </c>
      <c r="AU9" s="17"/>
      <c r="AV9" s="17">
        <v>0.27670674366737802</v>
      </c>
      <c r="AW9" s="17">
        <v>0.31490648642767499</v>
      </c>
      <c r="AX9" s="17">
        <v>0.25039700608043403</v>
      </c>
      <c r="AY9" s="17"/>
      <c r="AZ9" s="17">
        <v>0.40281099636477302</v>
      </c>
      <c r="BA9" s="17">
        <v>0.43583777043118799</v>
      </c>
      <c r="BB9" s="17"/>
      <c r="BC9" s="17">
        <v>0.39909276066100502</v>
      </c>
      <c r="BD9" s="17">
        <v>0.45606175560049</v>
      </c>
      <c r="BE9" s="17"/>
      <c r="BF9" s="17">
        <v>0.434972561122145</v>
      </c>
      <c r="BG9" s="17">
        <v>0.27491036139030101</v>
      </c>
      <c r="BH9" s="17"/>
      <c r="BI9" s="17">
        <v>0.250424355323068</v>
      </c>
      <c r="BJ9" s="17">
        <v>0.477358863231578</v>
      </c>
      <c r="BK9" s="17"/>
      <c r="BL9" s="17">
        <v>0.46827347354432503</v>
      </c>
      <c r="BM9" s="17">
        <v>0.45408231368437302</v>
      </c>
      <c r="BN9" s="17">
        <v>0.27457334289867902</v>
      </c>
      <c r="BO9" s="17">
        <v>0.32341833828203098</v>
      </c>
    </row>
    <row r="10" spans="2:67" ht="29" x14ac:dyDescent="0.35">
      <c r="B10" s="18" t="s">
        <v>338</v>
      </c>
      <c r="C10" s="17">
        <v>0.323539223612759</v>
      </c>
      <c r="D10" s="17">
        <v>0.26651011469757202</v>
      </c>
      <c r="E10" s="17">
        <v>0.40327181538297102</v>
      </c>
      <c r="F10" s="17">
        <v>0.39336891601042501</v>
      </c>
      <c r="G10" s="17">
        <v>0.33847913487342501</v>
      </c>
      <c r="H10" s="17">
        <v>3.5363837783325698E-2</v>
      </c>
      <c r="I10" s="17">
        <v>0.133500031331069</v>
      </c>
      <c r="J10" s="17">
        <v>0.30624388658495599</v>
      </c>
      <c r="K10" s="17">
        <v>3.5360509497919601E-3</v>
      </c>
      <c r="L10" s="17">
        <v>0.211979132952683</v>
      </c>
      <c r="M10" s="17">
        <v>0.31295868789682002</v>
      </c>
      <c r="N10" s="17">
        <v>0.53014612180790999</v>
      </c>
      <c r="O10" s="17">
        <v>0.49850643047342502</v>
      </c>
      <c r="P10" s="17">
        <v>0.21241586207327701</v>
      </c>
      <c r="Q10" s="17">
        <v>0.45515223988839398</v>
      </c>
      <c r="R10" s="17">
        <v>0.48286843990586598</v>
      </c>
      <c r="S10" s="17">
        <v>0.385710028141588</v>
      </c>
      <c r="T10" s="17"/>
      <c r="U10" s="17">
        <v>0.286653629608903</v>
      </c>
      <c r="V10" s="17">
        <v>0.50115468434069799</v>
      </c>
      <c r="W10" s="17">
        <v>0.51142782141976995</v>
      </c>
      <c r="X10" s="17">
        <v>0.64687485267716505</v>
      </c>
      <c r="Y10" s="17"/>
      <c r="Z10" s="17">
        <v>0.306814946891378</v>
      </c>
      <c r="AA10" s="17">
        <v>0.280123670843065</v>
      </c>
      <c r="AB10" s="17">
        <v>0.356052781704772</v>
      </c>
      <c r="AC10" s="17">
        <v>0.43285836515176701</v>
      </c>
      <c r="AD10" s="17">
        <v>0.32757414792296602</v>
      </c>
      <c r="AE10" s="17">
        <v>0.30951319467850102</v>
      </c>
      <c r="AF10" s="17">
        <v>0.44535692256003701</v>
      </c>
      <c r="AG10" s="17">
        <v>0.65594667325182798</v>
      </c>
      <c r="AH10" s="17">
        <v>0.33346555912094</v>
      </c>
      <c r="AI10" s="17">
        <v>0.61723828140538595</v>
      </c>
      <c r="AJ10" s="17"/>
      <c r="AK10" s="17">
        <v>0.24299705050253001</v>
      </c>
      <c r="AL10" s="17">
        <v>0.32111514173498301</v>
      </c>
      <c r="AM10" s="17">
        <v>0.45084458163672497</v>
      </c>
      <c r="AN10" s="17">
        <v>0.28838729764672</v>
      </c>
      <c r="AO10" s="17">
        <v>0.36381961108607003</v>
      </c>
      <c r="AP10" s="17">
        <v>0.44796292818337102</v>
      </c>
      <c r="AQ10" s="17">
        <v>0.44744894385286099</v>
      </c>
      <c r="AR10" s="17"/>
      <c r="AS10" s="17">
        <v>0.61590371163763002</v>
      </c>
      <c r="AT10" s="17">
        <v>0.21464262634073</v>
      </c>
      <c r="AU10" s="17"/>
      <c r="AV10" s="17">
        <v>0.59060134100534301</v>
      </c>
      <c r="AW10" s="17">
        <v>0.68470129399757595</v>
      </c>
      <c r="AX10" s="17">
        <v>0.64990551430162602</v>
      </c>
      <c r="AY10" s="17"/>
      <c r="AZ10" s="17">
        <v>0.55067435883390503</v>
      </c>
      <c r="BA10" s="17">
        <v>0.31274241738750203</v>
      </c>
      <c r="BB10" s="17"/>
      <c r="BC10" s="17">
        <v>0.34187748943693202</v>
      </c>
      <c r="BD10" s="17">
        <v>0.31223716774822902</v>
      </c>
      <c r="BE10" s="17"/>
      <c r="BF10" s="17">
        <v>0.32225449015012703</v>
      </c>
      <c r="BG10" s="17">
        <v>0.64687485267716505</v>
      </c>
      <c r="BH10" s="17"/>
      <c r="BI10" s="17">
        <v>0.61318142687863997</v>
      </c>
      <c r="BJ10" s="17">
        <v>0.25578858075649102</v>
      </c>
      <c r="BK10" s="17"/>
      <c r="BL10" s="17">
        <v>0.16096255031634699</v>
      </c>
      <c r="BM10" s="17">
        <v>0.38321279582154999</v>
      </c>
      <c r="BN10" s="17">
        <v>0.64536908497087697</v>
      </c>
      <c r="BO10" s="17">
        <v>0.67577540221963495</v>
      </c>
    </row>
    <row r="11" spans="2:67" x14ac:dyDescent="0.35">
      <c r="B11" s="18" t="s">
        <v>339</v>
      </c>
      <c r="C11" s="17">
        <v>0.19559101747336899</v>
      </c>
      <c r="D11" s="17">
        <v>0.188288847740571</v>
      </c>
      <c r="E11" s="17">
        <v>7.1512198486378201E-2</v>
      </c>
      <c r="F11" s="17">
        <v>0.23451900052549801</v>
      </c>
      <c r="G11" s="17">
        <v>0.14363979761059001</v>
      </c>
      <c r="H11" s="17">
        <v>0</v>
      </c>
      <c r="I11" s="17">
        <v>0.60020730152048396</v>
      </c>
      <c r="J11" s="17">
        <v>0.20026858281148299</v>
      </c>
      <c r="K11" s="17">
        <v>0.45275525013288798</v>
      </c>
      <c r="L11" s="17">
        <v>0.33584822011860599</v>
      </c>
      <c r="M11" s="17">
        <v>0.15763225614887499</v>
      </c>
      <c r="N11" s="17">
        <v>0.13546873800370601</v>
      </c>
      <c r="O11" s="17">
        <v>1.99142603543368E-3</v>
      </c>
      <c r="P11" s="17">
        <v>0.29349023863920698</v>
      </c>
      <c r="Q11" s="17">
        <v>0.43019504178411999</v>
      </c>
      <c r="R11" s="17">
        <v>8.6426119304378796E-2</v>
      </c>
      <c r="S11" s="17">
        <v>0.29850154173583099</v>
      </c>
      <c r="T11" s="17"/>
      <c r="U11" s="17">
        <v>0.21688222072827701</v>
      </c>
      <c r="V11" s="17">
        <v>9.1155988149293099E-2</v>
      </c>
      <c r="W11" s="17">
        <v>9.2192688661972499E-2</v>
      </c>
      <c r="X11" s="17">
        <v>4.9977251889371702E-2</v>
      </c>
      <c r="Y11" s="17"/>
      <c r="Z11" s="17">
        <v>0.236291272244639</v>
      </c>
      <c r="AA11" s="17">
        <v>0.15643684080553799</v>
      </c>
      <c r="AB11" s="17">
        <v>0.13327577662652099</v>
      </c>
      <c r="AC11" s="17">
        <v>0.19181996259469999</v>
      </c>
      <c r="AD11" s="17">
        <v>9.8168203632281903E-2</v>
      </c>
      <c r="AE11" s="17">
        <v>0.107035344733211</v>
      </c>
      <c r="AF11" s="17">
        <v>7.5110896967175406E-2</v>
      </c>
      <c r="AG11" s="17">
        <v>0.10080553596431099</v>
      </c>
      <c r="AH11" s="17">
        <v>3.1568262376567499E-2</v>
      </c>
      <c r="AI11" s="17">
        <v>9.1953912044314308E-3</v>
      </c>
      <c r="AJ11" s="17"/>
      <c r="AK11" s="17">
        <v>0.16345704258041099</v>
      </c>
      <c r="AL11" s="17">
        <v>0.26362588336090897</v>
      </c>
      <c r="AM11" s="17">
        <v>7.09709518279725E-2</v>
      </c>
      <c r="AN11" s="17">
        <v>0.234469772342254</v>
      </c>
      <c r="AO11" s="17">
        <v>0.15897103567762699</v>
      </c>
      <c r="AP11" s="17">
        <v>0.12619187410489799</v>
      </c>
      <c r="AQ11" s="17">
        <v>0.16430003833477899</v>
      </c>
      <c r="AR11" s="17"/>
      <c r="AS11" s="17">
        <v>7.3875357416383597E-2</v>
      </c>
      <c r="AT11" s="17">
        <v>0.240926281357392</v>
      </c>
      <c r="AU11" s="17"/>
      <c r="AV11" s="17">
        <v>0.11828847145782501</v>
      </c>
      <c r="AW11" s="17">
        <v>3.9221957474882001E-4</v>
      </c>
      <c r="AX11" s="17">
        <v>9.7637764008845898E-2</v>
      </c>
      <c r="AY11" s="17"/>
      <c r="AZ11" s="17">
        <v>4.6514644801322502E-2</v>
      </c>
      <c r="BA11" s="17">
        <v>0.20267732187509499</v>
      </c>
      <c r="BB11" s="17"/>
      <c r="BC11" s="17">
        <v>0.18138388505915601</v>
      </c>
      <c r="BD11" s="17">
        <v>0.20434701467396399</v>
      </c>
      <c r="BE11" s="17"/>
      <c r="BF11" s="17">
        <v>0.196169595459986</v>
      </c>
      <c r="BG11" s="17">
        <v>4.9977251889371702E-2</v>
      </c>
      <c r="BH11" s="17"/>
      <c r="BI11" s="17">
        <v>0.10120876841917099</v>
      </c>
      <c r="BJ11" s="17">
        <v>0.217668111127336</v>
      </c>
      <c r="BK11" s="17"/>
      <c r="BL11" s="17">
        <v>0.303843551463581</v>
      </c>
      <c r="BM11" s="17">
        <v>0.12165233388643799</v>
      </c>
      <c r="BN11" s="17">
        <v>7.8607191461945405E-2</v>
      </c>
      <c r="BO11" s="17">
        <v>8.0625949833358298E-4</v>
      </c>
    </row>
    <row r="12" spans="2:67" x14ac:dyDescent="0.35">
      <c r="B12" s="18" t="s">
        <v>83</v>
      </c>
      <c r="C12" s="19">
        <v>4.6530667801116803E-2</v>
      </c>
      <c r="D12" s="19">
        <v>7.4223764516780394E-2</v>
      </c>
      <c r="E12" s="19">
        <v>4.86786211446412E-2</v>
      </c>
      <c r="F12" s="19">
        <v>0</v>
      </c>
      <c r="G12" s="19">
        <v>0.11301922563261201</v>
      </c>
      <c r="H12" s="19">
        <v>0.32154538740555799</v>
      </c>
      <c r="I12" s="19">
        <v>9.0106164858873797E-3</v>
      </c>
      <c r="J12" s="19">
        <v>0</v>
      </c>
      <c r="K12" s="19">
        <v>0</v>
      </c>
      <c r="L12" s="19">
        <v>4.7089304118441604E-3</v>
      </c>
      <c r="M12" s="19">
        <v>8.6792040372305798E-2</v>
      </c>
      <c r="N12" s="19">
        <v>1.4549656932632901E-2</v>
      </c>
      <c r="O12" s="19">
        <v>0</v>
      </c>
      <c r="P12" s="19">
        <v>0</v>
      </c>
      <c r="Q12" s="19">
        <v>0</v>
      </c>
      <c r="R12" s="19">
        <v>8.6069830371343997E-2</v>
      </c>
      <c r="S12" s="19">
        <v>0</v>
      </c>
      <c r="T12" s="19"/>
      <c r="U12" s="19">
        <v>4.8716745314844899E-2</v>
      </c>
      <c r="V12" s="19">
        <v>3.4358444456388901E-2</v>
      </c>
      <c r="W12" s="19">
        <v>4.6011701400247497E-2</v>
      </c>
      <c r="X12" s="19">
        <v>2.8237534043161702E-2</v>
      </c>
      <c r="Y12" s="19"/>
      <c r="Z12" s="19">
        <v>4.2771705587372102E-2</v>
      </c>
      <c r="AA12" s="19">
        <v>3.0412769000748002E-2</v>
      </c>
      <c r="AB12" s="19">
        <v>2.8868971189473899E-2</v>
      </c>
      <c r="AC12" s="19">
        <v>0</v>
      </c>
      <c r="AD12" s="19">
        <v>6.1776881559266E-2</v>
      </c>
      <c r="AE12" s="19">
        <v>7.8767633945238894E-3</v>
      </c>
      <c r="AF12" s="19">
        <v>4.3220006128213598E-2</v>
      </c>
      <c r="AG12" s="19">
        <v>0</v>
      </c>
      <c r="AH12" s="19">
        <v>3.3527815438018499E-2</v>
      </c>
      <c r="AI12" s="19">
        <v>4.8204463953791701E-2</v>
      </c>
      <c r="AJ12" s="19"/>
      <c r="AK12" s="19">
        <v>8.9252714115733905E-2</v>
      </c>
      <c r="AL12" s="19">
        <v>1.47003868438854E-2</v>
      </c>
      <c r="AM12" s="19">
        <v>1.98929693512835E-3</v>
      </c>
      <c r="AN12" s="19">
        <v>1.12367881166243E-2</v>
      </c>
      <c r="AO12" s="19">
        <v>5.9079821955782798E-2</v>
      </c>
      <c r="AP12" s="19">
        <v>8.4574910629159894E-2</v>
      </c>
      <c r="AQ12" s="19">
        <v>3.7482738547552803E-2</v>
      </c>
      <c r="AR12" s="19"/>
      <c r="AS12" s="19">
        <v>2.7605680431956499E-2</v>
      </c>
      <c r="AT12" s="19">
        <v>5.3579631722283597E-2</v>
      </c>
      <c r="AU12" s="19"/>
      <c r="AV12" s="19">
        <v>1.4403443869453299E-2</v>
      </c>
      <c r="AW12" s="19">
        <v>0</v>
      </c>
      <c r="AX12" s="19">
        <v>2.0597156090944699E-3</v>
      </c>
      <c r="AY12" s="19"/>
      <c r="AZ12" s="19">
        <v>0</v>
      </c>
      <c r="BA12" s="19">
        <v>4.8742490306214303E-2</v>
      </c>
      <c r="BB12" s="19"/>
      <c r="BC12" s="19">
        <v>7.7645864842907503E-2</v>
      </c>
      <c r="BD12" s="19">
        <v>2.7354061977317701E-2</v>
      </c>
      <c r="BE12" s="19"/>
      <c r="BF12" s="19">
        <v>4.6603353267742502E-2</v>
      </c>
      <c r="BG12" s="19">
        <v>2.8237534043161702E-2</v>
      </c>
      <c r="BH12" s="19"/>
      <c r="BI12" s="19">
        <v>3.5185449379121297E-2</v>
      </c>
      <c r="BJ12" s="19">
        <v>4.9184444884594399E-2</v>
      </c>
      <c r="BK12" s="19"/>
      <c r="BL12" s="19">
        <v>6.6920424675748102E-2</v>
      </c>
      <c r="BM12" s="19">
        <v>4.1052556607638797E-2</v>
      </c>
      <c r="BN12" s="19">
        <v>1.4503806684986E-3</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0.222912576162694</v>
      </c>
      <c r="D9" s="17">
        <v>0.33194801193294798</v>
      </c>
      <c r="E9" s="17">
        <v>0.27148457694156197</v>
      </c>
      <c r="F9" s="17">
        <v>0.199394440028338</v>
      </c>
      <c r="G9" s="17">
        <v>0.260286350565955</v>
      </c>
      <c r="H9" s="17">
        <v>0.35690922518888402</v>
      </c>
      <c r="I9" s="17">
        <v>1.27374836959624E-2</v>
      </c>
      <c r="J9" s="17">
        <v>1.2725382509214201E-2</v>
      </c>
      <c r="K9" s="17">
        <v>0.55653260590963205</v>
      </c>
      <c r="L9" s="17">
        <v>0.28487030551359399</v>
      </c>
      <c r="M9" s="17">
        <v>0.15444302270026899</v>
      </c>
      <c r="N9" s="17">
        <v>4.6518413550410899E-2</v>
      </c>
      <c r="O9" s="17">
        <v>0.97759001175541704</v>
      </c>
      <c r="P9" s="17">
        <v>0.29950309608977799</v>
      </c>
      <c r="Q9" s="17">
        <v>0.25906410320388301</v>
      </c>
      <c r="R9" s="17">
        <v>8.6426119304378796E-2</v>
      </c>
      <c r="S9" s="17">
        <v>0.29850154173583099</v>
      </c>
      <c r="T9" s="17"/>
      <c r="U9" s="17">
        <v>0.22163696345021</v>
      </c>
      <c r="V9" s="17">
        <v>0.22926709838029199</v>
      </c>
      <c r="W9" s="17">
        <v>0.24021925487553999</v>
      </c>
      <c r="X9" s="17">
        <v>0.16701623439194099</v>
      </c>
      <c r="Y9" s="17"/>
      <c r="Z9" s="17">
        <v>0.14938712481525299</v>
      </c>
      <c r="AA9" s="17">
        <v>0.278042088918246</v>
      </c>
      <c r="AB9" s="17">
        <v>0.29952277274734102</v>
      </c>
      <c r="AC9" s="17">
        <v>0.31966704038611299</v>
      </c>
      <c r="AD9" s="17">
        <v>0.46360849921948599</v>
      </c>
      <c r="AE9" s="17">
        <v>0.29194418484938001</v>
      </c>
      <c r="AF9" s="17">
        <v>0.26946143281700102</v>
      </c>
      <c r="AG9" s="17">
        <v>0.16493760916612099</v>
      </c>
      <c r="AH9" s="17">
        <v>0.24362879399531701</v>
      </c>
      <c r="AI9" s="17">
        <v>0.166040252138481</v>
      </c>
      <c r="AJ9" s="17"/>
      <c r="AK9" s="17">
        <v>0.18799422720153999</v>
      </c>
      <c r="AL9" s="17">
        <v>0.25708379571335599</v>
      </c>
      <c r="AM9" s="17">
        <v>0.16717655230881201</v>
      </c>
      <c r="AN9" s="17">
        <v>0.274326498001988</v>
      </c>
      <c r="AO9" s="17">
        <v>0.26315387620208802</v>
      </c>
      <c r="AP9" s="17">
        <v>0.243925261435675</v>
      </c>
      <c r="AQ9" s="17">
        <v>0.15157238300795101</v>
      </c>
      <c r="AR9" s="17"/>
      <c r="AS9" s="17">
        <v>0.15791219076242199</v>
      </c>
      <c r="AT9" s="17">
        <v>0.24712317998561101</v>
      </c>
      <c r="AU9" s="17"/>
      <c r="AV9" s="17">
        <v>9.1598690851021097E-2</v>
      </c>
      <c r="AW9" s="17">
        <v>0.187016966138604</v>
      </c>
      <c r="AX9" s="17">
        <v>0.14163848925143499</v>
      </c>
      <c r="AY9" s="17"/>
      <c r="AZ9" s="17">
        <v>0.180671091711047</v>
      </c>
      <c r="BA9" s="17">
        <v>0.22492051351614401</v>
      </c>
      <c r="BB9" s="17"/>
      <c r="BC9" s="17">
        <v>0.21232413430484301</v>
      </c>
      <c r="BD9" s="17">
        <v>0.22943833833362001</v>
      </c>
      <c r="BE9" s="17"/>
      <c r="BF9" s="17">
        <v>0.22313467324775499</v>
      </c>
      <c r="BG9" s="17">
        <v>0.16701623439194099</v>
      </c>
      <c r="BH9" s="17"/>
      <c r="BI9" s="17">
        <v>0.16885564204623299</v>
      </c>
      <c r="BJ9" s="17">
        <v>0.235557114824303</v>
      </c>
      <c r="BK9" s="17"/>
      <c r="BL9" s="17">
        <v>0.26137969672633898</v>
      </c>
      <c r="BM9" s="17">
        <v>0.192837656741074</v>
      </c>
      <c r="BN9" s="17">
        <v>0.191937005951547</v>
      </c>
      <c r="BO9" s="17">
        <v>6.0555432214232E-2</v>
      </c>
    </row>
    <row r="10" spans="2:67" ht="29" x14ac:dyDescent="0.35">
      <c r="B10" s="18" t="s">
        <v>338</v>
      </c>
      <c r="C10" s="17">
        <v>0.38260452444645698</v>
      </c>
      <c r="D10" s="17">
        <v>0.22579742306183401</v>
      </c>
      <c r="E10" s="17">
        <v>0.47988162051475403</v>
      </c>
      <c r="F10" s="17">
        <v>0.47642466371431202</v>
      </c>
      <c r="G10" s="17">
        <v>0.10005206428626701</v>
      </c>
      <c r="H10" s="17">
        <v>2.4377970819849299E-3</v>
      </c>
      <c r="I10" s="17">
        <v>0.37493887562260297</v>
      </c>
      <c r="J10" s="17">
        <v>0.36961915868446898</v>
      </c>
      <c r="K10" s="17">
        <v>2.6520382123439699E-3</v>
      </c>
      <c r="L10" s="17">
        <v>0.38154597077993102</v>
      </c>
      <c r="M10" s="17">
        <v>0.47937678664942102</v>
      </c>
      <c r="N10" s="17">
        <v>0.68865161553863097</v>
      </c>
      <c r="O10" s="17">
        <v>2.0418562209149001E-2</v>
      </c>
      <c r="P10" s="17">
        <v>0.13123594750676501</v>
      </c>
      <c r="Q10" s="17">
        <v>0.30477610564766999</v>
      </c>
      <c r="R10" s="17">
        <v>0.56893827027721</v>
      </c>
      <c r="S10" s="17">
        <v>0.168082230612531</v>
      </c>
      <c r="T10" s="17"/>
      <c r="U10" s="17">
        <v>0.36759017436890001</v>
      </c>
      <c r="V10" s="17">
        <v>0.44530921570175103</v>
      </c>
      <c r="W10" s="17">
        <v>0.49273644383948101</v>
      </c>
      <c r="X10" s="17">
        <v>0.67461645375166701</v>
      </c>
      <c r="Y10" s="17"/>
      <c r="Z10" s="17">
        <v>0.34995433359463501</v>
      </c>
      <c r="AA10" s="17">
        <v>0.45887870916517998</v>
      </c>
      <c r="AB10" s="17">
        <v>0.38640808380689501</v>
      </c>
      <c r="AC10" s="17">
        <v>0.36791349408334001</v>
      </c>
      <c r="AD10" s="17">
        <v>0.36773723371213102</v>
      </c>
      <c r="AE10" s="17">
        <v>0.34039155084525202</v>
      </c>
      <c r="AF10" s="17">
        <v>0.56472405197278097</v>
      </c>
      <c r="AG10" s="17">
        <v>0.43580906711789102</v>
      </c>
      <c r="AH10" s="17">
        <v>0.62868966785902602</v>
      </c>
      <c r="AI10" s="17">
        <v>0.69312931504995001</v>
      </c>
      <c r="AJ10" s="17"/>
      <c r="AK10" s="17">
        <v>0.36736257459328198</v>
      </c>
      <c r="AL10" s="17">
        <v>0.43770737126532</v>
      </c>
      <c r="AM10" s="17">
        <v>0.43391576365991902</v>
      </c>
      <c r="AN10" s="17">
        <v>0.34534385156840502</v>
      </c>
      <c r="AO10" s="17">
        <v>0.471427893600606</v>
      </c>
      <c r="AP10" s="17">
        <v>0.34076045429788099</v>
      </c>
      <c r="AQ10" s="17">
        <v>0.50925945319558397</v>
      </c>
      <c r="AR10" s="17"/>
      <c r="AS10" s="17">
        <v>0.62456175991684204</v>
      </c>
      <c r="AT10" s="17">
        <v>0.29248304695076699</v>
      </c>
      <c r="AU10" s="17"/>
      <c r="AV10" s="17">
        <v>0.54699605493870995</v>
      </c>
      <c r="AW10" s="17">
        <v>0.76659901358484706</v>
      </c>
      <c r="AX10" s="17">
        <v>0.64927298752846196</v>
      </c>
      <c r="AY10" s="17"/>
      <c r="AZ10" s="17">
        <v>0.65157690153362002</v>
      </c>
      <c r="BA10" s="17">
        <v>0.36981899642795102</v>
      </c>
      <c r="BB10" s="17"/>
      <c r="BC10" s="17">
        <v>0.35359916666595698</v>
      </c>
      <c r="BD10" s="17">
        <v>0.40048081532090801</v>
      </c>
      <c r="BE10" s="17"/>
      <c r="BF10" s="17">
        <v>0.381444251765862</v>
      </c>
      <c r="BG10" s="17">
        <v>0.67461645375166701</v>
      </c>
      <c r="BH10" s="17"/>
      <c r="BI10" s="17">
        <v>0.67731183500228997</v>
      </c>
      <c r="BJ10" s="17">
        <v>0.31366909473537002</v>
      </c>
      <c r="BK10" s="17"/>
      <c r="BL10" s="17">
        <v>0.16489831089808599</v>
      </c>
      <c r="BM10" s="17">
        <v>0.52075862361415004</v>
      </c>
      <c r="BN10" s="17">
        <v>0.66424694040491405</v>
      </c>
      <c r="BO10" s="17">
        <v>0.93806337076188395</v>
      </c>
    </row>
    <row r="11" spans="2:67" x14ac:dyDescent="0.35">
      <c r="B11" s="18" t="s">
        <v>339</v>
      </c>
      <c r="C11" s="17">
        <v>0.338498106160462</v>
      </c>
      <c r="D11" s="17">
        <v>0.39011948549873998</v>
      </c>
      <c r="E11" s="17">
        <v>0.21393102619859</v>
      </c>
      <c r="F11" s="17">
        <v>0.30832666686090998</v>
      </c>
      <c r="G11" s="17">
        <v>0.60880708974309194</v>
      </c>
      <c r="H11" s="17">
        <v>0.319107590323573</v>
      </c>
      <c r="I11" s="17">
        <v>0.60269187966053495</v>
      </c>
      <c r="J11" s="17">
        <v>0.57801137685153403</v>
      </c>
      <c r="K11" s="17">
        <v>0.43993134314057603</v>
      </c>
      <c r="L11" s="17">
        <v>0.28646558286572599</v>
      </c>
      <c r="M11" s="17">
        <v>0.27381045682174299</v>
      </c>
      <c r="N11" s="17">
        <v>9.9923742133526394E-2</v>
      </c>
      <c r="O11" s="17">
        <v>9.9571301771683805E-4</v>
      </c>
      <c r="P11" s="17">
        <v>0.51621036925418196</v>
      </c>
      <c r="Q11" s="17">
        <v>0.33384775001627898</v>
      </c>
      <c r="R11" s="17">
        <v>0.34445746595189303</v>
      </c>
      <c r="S11" s="17">
        <v>0.53310731338006501</v>
      </c>
      <c r="T11" s="17"/>
      <c r="U11" s="17">
        <v>0.363209719277656</v>
      </c>
      <c r="V11" s="17">
        <v>0.228618590542459</v>
      </c>
      <c r="W11" s="17">
        <v>0.16044103510170901</v>
      </c>
      <c r="X11" s="17">
        <v>8.0645999874488894E-2</v>
      </c>
      <c r="Y11" s="17"/>
      <c r="Z11" s="17">
        <v>0.44779680787267401</v>
      </c>
      <c r="AA11" s="17">
        <v>0.23896395509465401</v>
      </c>
      <c r="AB11" s="17">
        <v>0.31308638765602598</v>
      </c>
      <c r="AC11" s="17">
        <v>0.31019571834229398</v>
      </c>
      <c r="AD11" s="17">
        <v>0.128305940153187</v>
      </c>
      <c r="AE11" s="17">
        <v>0.21001136618058</v>
      </c>
      <c r="AF11" s="17">
        <v>0.10945240529652001</v>
      </c>
      <c r="AG11" s="17">
        <v>0.16812588603692299</v>
      </c>
      <c r="AH11" s="17">
        <v>5.4320192028903203E-2</v>
      </c>
      <c r="AI11" s="17">
        <v>7.7106947031113995E-2</v>
      </c>
      <c r="AJ11" s="17"/>
      <c r="AK11" s="17">
        <v>0.39656870591585103</v>
      </c>
      <c r="AL11" s="17">
        <v>0.27664364241141798</v>
      </c>
      <c r="AM11" s="17">
        <v>0.39245246277949403</v>
      </c>
      <c r="AN11" s="17">
        <v>0.351371000555947</v>
      </c>
      <c r="AO11" s="17">
        <v>0.25623411403089902</v>
      </c>
      <c r="AP11" s="17">
        <v>0.297600687982437</v>
      </c>
      <c r="AQ11" s="17">
        <v>0.19422781547545401</v>
      </c>
      <c r="AR11" s="17"/>
      <c r="AS11" s="17">
        <v>0.172706276317978</v>
      </c>
      <c r="AT11" s="17">
        <v>0.40025036016134502</v>
      </c>
      <c r="AU11" s="17"/>
      <c r="AV11" s="17">
        <v>0.29631029599304898</v>
      </c>
      <c r="AW11" s="17">
        <v>4.3494744221501798E-2</v>
      </c>
      <c r="AX11" s="17">
        <v>0.14658446297073499</v>
      </c>
      <c r="AY11" s="17"/>
      <c r="AZ11" s="17">
        <v>0.11752142075237</v>
      </c>
      <c r="BA11" s="17">
        <v>0.34900217216648899</v>
      </c>
      <c r="BB11" s="17"/>
      <c r="BC11" s="17">
        <v>0.36963922599333099</v>
      </c>
      <c r="BD11" s="17">
        <v>0.31930552386234701</v>
      </c>
      <c r="BE11" s="17"/>
      <c r="BF11" s="17">
        <v>0.339522649079887</v>
      </c>
      <c r="BG11" s="17">
        <v>8.0645999874488894E-2</v>
      </c>
      <c r="BH11" s="17"/>
      <c r="BI11" s="17">
        <v>0.11052161077736899</v>
      </c>
      <c r="BJ11" s="17">
        <v>0.39182443065380601</v>
      </c>
      <c r="BK11" s="17"/>
      <c r="BL11" s="17">
        <v>0.51170925832136205</v>
      </c>
      <c r="BM11" s="17">
        <v>0.234426903253761</v>
      </c>
      <c r="BN11" s="17">
        <v>8.5631482650258703E-2</v>
      </c>
      <c r="BO11" s="17">
        <v>6.7850679236465604E-4</v>
      </c>
    </row>
    <row r="12" spans="2:67" x14ac:dyDescent="0.35">
      <c r="B12" s="18" t="s">
        <v>83</v>
      </c>
      <c r="C12" s="19">
        <v>5.5984793230387603E-2</v>
      </c>
      <c r="D12" s="19">
        <v>5.2135079506477902E-2</v>
      </c>
      <c r="E12" s="19">
        <v>3.47027763450935E-2</v>
      </c>
      <c r="F12" s="19">
        <v>1.585422939644E-2</v>
      </c>
      <c r="G12" s="19">
        <v>3.0854495404685E-2</v>
      </c>
      <c r="H12" s="19">
        <v>0.32154538740555799</v>
      </c>
      <c r="I12" s="19">
        <v>9.6317610208998903E-3</v>
      </c>
      <c r="J12" s="19">
        <v>3.9644081954782903E-2</v>
      </c>
      <c r="K12" s="19">
        <v>8.8401273744799004E-4</v>
      </c>
      <c r="L12" s="19">
        <v>4.7118140840749098E-2</v>
      </c>
      <c r="M12" s="19">
        <v>9.2369733828567502E-2</v>
      </c>
      <c r="N12" s="19">
        <v>0.164906228777431</v>
      </c>
      <c r="O12" s="19">
        <v>9.9571301771683805E-4</v>
      </c>
      <c r="P12" s="19">
        <v>5.30505871492752E-2</v>
      </c>
      <c r="Q12" s="19">
        <v>0.10231204113216801</v>
      </c>
      <c r="R12" s="19">
        <v>1.78144466517421E-4</v>
      </c>
      <c r="S12" s="19">
        <v>3.0891427157303801E-4</v>
      </c>
      <c r="T12" s="19"/>
      <c r="U12" s="19">
        <v>4.75631429032339E-2</v>
      </c>
      <c r="V12" s="19">
        <v>9.6805095375498099E-2</v>
      </c>
      <c r="W12" s="19">
        <v>0.10660326618327</v>
      </c>
      <c r="X12" s="19">
        <v>7.7721311981903504E-2</v>
      </c>
      <c r="Y12" s="19"/>
      <c r="Z12" s="19">
        <v>5.2861733717437097E-2</v>
      </c>
      <c r="AA12" s="19">
        <v>2.4115246821919501E-2</v>
      </c>
      <c r="AB12" s="19">
        <v>9.8275578973753891E-4</v>
      </c>
      <c r="AC12" s="19">
        <v>2.22374718825345E-3</v>
      </c>
      <c r="AD12" s="19">
        <v>4.0348326915196499E-2</v>
      </c>
      <c r="AE12" s="19">
        <v>0.157652898124788</v>
      </c>
      <c r="AF12" s="19">
        <v>5.6362109913698402E-2</v>
      </c>
      <c r="AG12" s="19">
        <v>0.23112743767906399</v>
      </c>
      <c r="AH12" s="19">
        <v>7.33613461167541E-2</v>
      </c>
      <c r="AI12" s="19">
        <v>6.3723485780455696E-2</v>
      </c>
      <c r="AJ12" s="19"/>
      <c r="AK12" s="19">
        <v>4.8074492289326698E-2</v>
      </c>
      <c r="AL12" s="19">
        <v>2.8565190609906001E-2</v>
      </c>
      <c r="AM12" s="19">
        <v>6.4552212517760199E-3</v>
      </c>
      <c r="AN12" s="19">
        <v>2.8958649873658999E-2</v>
      </c>
      <c r="AO12" s="19">
        <v>9.18411616640687E-3</v>
      </c>
      <c r="AP12" s="19">
        <v>0.117713596284006</v>
      </c>
      <c r="AQ12" s="19">
        <v>0.14494034832101099</v>
      </c>
      <c r="AR12" s="19"/>
      <c r="AS12" s="19">
        <v>4.48197730027576E-2</v>
      </c>
      <c r="AT12" s="19">
        <v>6.0143412902277697E-2</v>
      </c>
      <c r="AU12" s="19"/>
      <c r="AV12" s="19">
        <v>6.509495821722E-2</v>
      </c>
      <c r="AW12" s="19">
        <v>2.8892760550472902E-3</v>
      </c>
      <c r="AX12" s="19">
        <v>6.2504060249367693E-2</v>
      </c>
      <c r="AY12" s="19"/>
      <c r="AZ12" s="19">
        <v>5.0230586002962499E-2</v>
      </c>
      <c r="BA12" s="19">
        <v>5.6258317889414898E-2</v>
      </c>
      <c r="BB12" s="19"/>
      <c r="BC12" s="19">
        <v>6.4437473035869594E-2</v>
      </c>
      <c r="BD12" s="19">
        <v>5.0775322483125197E-2</v>
      </c>
      <c r="BE12" s="19"/>
      <c r="BF12" s="19">
        <v>5.5898425906495602E-2</v>
      </c>
      <c r="BG12" s="19">
        <v>7.7721311981903504E-2</v>
      </c>
      <c r="BH12" s="19"/>
      <c r="BI12" s="19">
        <v>4.3310912174107603E-2</v>
      </c>
      <c r="BJ12" s="19">
        <v>5.8949359786521098E-2</v>
      </c>
      <c r="BK12" s="19"/>
      <c r="BL12" s="19">
        <v>6.2012734054213099E-2</v>
      </c>
      <c r="BM12" s="19">
        <v>5.1976816391015299E-2</v>
      </c>
      <c r="BN12" s="19">
        <v>5.8184570993280102E-2</v>
      </c>
      <c r="BO12" s="19">
        <v>7.0269023151911395E-4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0.20370874609397499</v>
      </c>
      <c r="D9" s="17">
        <v>0.18393813256536001</v>
      </c>
      <c r="E9" s="17">
        <v>0.16915088284638899</v>
      </c>
      <c r="F9" s="17">
        <v>0.18438160276412899</v>
      </c>
      <c r="G9" s="17">
        <v>0.174962139868689</v>
      </c>
      <c r="H9" s="17">
        <v>0.35447142810689902</v>
      </c>
      <c r="I9" s="17">
        <v>0.103055907659044</v>
      </c>
      <c r="J9" s="17">
        <v>0.14221254111486001</v>
      </c>
      <c r="K9" s="17">
        <v>0.42710743614826402</v>
      </c>
      <c r="L9" s="17">
        <v>0.21166239066192699</v>
      </c>
      <c r="M9" s="17">
        <v>0.19819271906081901</v>
      </c>
      <c r="N9" s="17">
        <v>0.167989035906222</v>
      </c>
      <c r="O9" s="17">
        <v>0.96414144067028595</v>
      </c>
      <c r="P9" s="17">
        <v>0.319915361150795</v>
      </c>
      <c r="Q9" s="17">
        <v>0.12963484621860799</v>
      </c>
      <c r="R9" s="17">
        <v>0.175258342052977</v>
      </c>
      <c r="S9" s="17">
        <v>0.379375285942605</v>
      </c>
      <c r="T9" s="17"/>
      <c r="U9" s="17">
        <v>0.195006833298322</v>
      </c>
      <c r="V9" s="17">
        <v>0.25172161070989801</v>
      </c>
      <c r="W9" s="17">
        <v>0.221794026623469</v>
      </c>
      <c r="X9" s="17">
        <v>0.2042710781921</v>
      </c>
      <c r="Y9" s="17"/>
      <c r="Z9" s="17">
        <v>0.15887329819493701</v>
      </c>
      <c r="AA9" s="17">
        <v>0.280617995086691</v>
      </c>
      <c r="AB9" s="17">
        <v>0.29417898031772099</v>
      </c>
      <c r="AC9" s="17">
        <v>0.13338297966915599</v>
      </c>
      <c r="AD9" s="17">
        <v>0.30920873743118399</v>
      </c>
      <c r="AE9" s="17">
        <v>0.18241138082640199</v>
      </c>
      <c r="AF9" s="17">
        <v>0.17364199339115099</v>
      </c>
      <c r="AG9" s="17">
        <v>0.245400380370182</v>
      </c>
      <c r="AH9" s="17">
        <v>0.39414122122275902</v>
      </c>
      <c r="AI9" s="17">
        <v>0.15524475362986601</v>
      </c>
      <c r="AJ9" s="17"/>
      <c r="AK9" s="17">
        <v>0.190071325608374</v>
      </c>
      <c r="AL9" s="17">
        <v>0.198104986789571</v>
      </c>
      <c r="AM9" s="17">
        <v>0.183599068886589</v>
      </c>
      <c r="AN9" s="17">
        <v>0.209032813978655</v>
      </c>
      <c r="AO9" s="17">
        <v>0.163840405091075</v>
      </c>
      <c r="AP9" s="17">
        <v>0.190118837278622</v>
      </c>
      <c r="AQ9" s="17">
        <v>0.35851622047986198</v>
      </c>
      <c r="AR9" s="17"/>
      <c r="AS9" s="17">
        <v>0.20992296227503701</v>
      </c>
      <c r="AT9" s="17">
        <v>0.20139414557117499</v>
      </c>
      <c r="AU9" s="17"/>
      <c r="AV9" s="17">
        <v>0.17603834663339599</v>
      </c>
      <c r="AW9" s="17">
        <v>0.306074945523929</v>
      </c>
      <c r="AX9" s="17">
        <v>0.15484715297865001</v>
      </c>
      <c r="AY9" s="17"/>
      <c r="AZ9" s="17">
        <v>0.16934692690095199</v>
      </c>
      <c r="BA9" s="17">
        <v>0.205342125725062</v>
      </c>
      <c r="BB9" s="17"/>
      <c r="BC9" s="17">
        <v>0.181395941422067</v>
      </c>
      <c r="BD9" s="17">
        <v>0.21746034983416401</v>
      </c>
      <c r="BE9" s="17"/>
      <c r="BF9" s="17">
        <v>0.20370651173809601</v>
      </c>
      <c r="BG9" s="17">
        <v>0.2042710781921</v>
      </c>
      <c r="BH9" s="17"/>
      <c r="BI9" s="17">
        <v>0.16177143820127399</v>
      </c>
      <c r="BJ9" s="17">
        <v>0.21351836477990799</v>
      </c>
      <c r="BK9" s="17"/>
      <c r="BL9" s="17">
        <v>0.21156946510951799</v>
      </c>
      <c r="BM9" s="17">
        <v>0.215478599254491</v>
      </c>
      <c r="BN9" s="17">
        <v>0.112329398917354</v>
      </c>
      <c r="BO9" s="17">
        <v>0.31658332900510799</v>
      </c>
    </row>
    <row r="10" spans="2:67" ht="29" x14ac:dyDescent="0.35">
      <c r="B10" s="18" t="s">
        <v>338</v>
      </c>
      <c r="C10" s="17">
        <v>0.33482860442308199</v>
      </c>
      <c r="D10" s="17">
        <v>0.252215233465654</v>
      </c>
      <c r="E10" s="17">
        <v>0.51395501343153804</v>
      </c>
      <c r="F10" s="17">
        <v>0.34904525120241697</v>
      </c>
      <c r="G10" s="17">
        <v>0.215996846961512</v>
      </c>
      <c r="H10" s="17">
        <v>0.32398318448754299</v>
      </c>
      <c r="I10" s="17">
        <v>0.27747326877867101</v>
      </c>
      <c r="J10" s="17">
        <v>0.31815042391621901</v>
      </c>
      <c r="K10" s="17">
        <v>1.7243970679551999E-2</v>
      </c>
      <c r="L10" s="17">
        <v>0.183544876188553</v>
      </c>
      <c r="M10" s="17">
        <v>0.37261260543710401</v>
      </c>
      <c r="N10" s="17">
        <v>0.48165165276677502</v>
      </c>
      <c r="O10" s="17">
        <v>3.3867133294280101E-2</v>
      </c>
      <c r="P10" s="17">
        <v>0.154955154482214</v>
      </c>
      <c r="Q10" s="17">
        <v>0.36178732280271497</v>
      </c>
      <c r="R10" s="17">
        <v>0.394036217157268</v>
      </c>
      <c r="S10" s="17">
        <v>0.23676817154524599</v>
      </c>
      <c r="T10" s="17"/>
      <c r="U10" s="17">
        <v>0.29652203125725601</v>
      </c>
      <c r="V10" s="17">
        <v>0.518080350513901</v>
      </c>
      <c r="W10" s="17">
        <v>0.53445310071307195</v>
      </c>
      <c r="X10" s="17">
        <v>0.68931737083764999</v>
      </c>
      <c r="Y10" s="17"/>
      <c r="Z10" s="17">
        <v>0.28382206691588002</v>
      </c>
      <c r="AA10" s="17">
        <v>0.308266955097875</v>
      </c>
      <c r="AB10" s="17">
        <v>0.36963347078623898</v>
      </c>
      <c r="AC10" s="17">
        <v>0.44302478296364001</v>
      </c>
      <c r="AD10" s="17">
        <v>0.44003415155013798</v>
      </c>
      <c r="AE10" s="17">
        <v>0.345928075757237</v>
      </c>
      <c r="AF10" s="17">
        <v>0.64148449044586198</v>
      </c>
      <c r="AG10" s="17">
        <v>0.52802748086182305</v>
      </c>
      <c r="AH10" s="17">
        <v>0.54619272500827498</v>
      </c>
      <c r="AI10" s="17">
        <v>0.67460599634559004</v>
      </c>
      <c r="AJ10" s="17"/>
      <c r="AK10" s="17">
        <v>0.252836212176758</v>
      </c>
      <c r="AL10" s="17">
        <v>0.35444690043601401</v>
      </c>
      <c r="AM10" s="17">
        <v>0.30794573007902099</v>
      </c>
      <c r="AN10" s="17">
        <v>0.28676537162593901</v>
      </c>
      <c r="AO10" s="17">
        <v>0.51996210020908795</v>
      </c>
      <c r="AP10" s="17">
        <v>0.471574249630617</v>
      </c>
      <c r="AQ10" s="17">
        <v>0.39866971900307602</v>
      </c>
      <c r="AR10" s="17"/>
      <c r="AS10" s="17">
        <v>0.558827773114005</v>
      </c>
      <c r="AT10" s="17">
        <v>0.25139594327126003</v>
      </c>
      <c r="AU10" s="17"/>
      <c r="AV10" s="17">
        <v>0.56941186888581796</v>
      </c>
      <c r="AW10" s="17">
        <v>0.64235370751657594</v>
      </c>
      <c r="AX10" s="17">
        <v>0.54231511257952303</v>
      </c>
      <c r="AY10" s="17"/>
      <c r="AZ10" s="17">
        <v>0.65984019232334801</v>
      </c>
      <c r="BA10" s="17">
        <v>0.31937926792080201</v>
      </c>
      <c r="BB10" s="17"/>
      <c r="BC10" s="17">
        <v>0.35036453923565303</v>
      </c>
      <c r="BD10" s="17">
        <v>0.32525365307037901</v>
      </c>
      <c r="BE10" s="17"/>
      <c r="BF10" s="17">
        <v>0.33342008788669603</v>
      </c>
      <c r="BG10" s="17">
        <v>0.68931737083764999</v>
      </c>
      <c r="BH10" s="17"/>
      <c r="BI10" s="17">
        <v>0.620705640457756</v>
      </c>
      <c r="BJ10" s="17">
        <v>0.26795867748976798</v>
      </c>
      <c r="BK10" s="17"/>
      <c r="BL10" s="17">
        <v>0.15554623092865899</v>
      </c>
      <c r="BM10" s="17">
        <v>0.391630614311271</v>
      </c>
      <c r="BN10" s="17">
        <v>0.753273737348092</v>
      </c>
      <c r="BO10" s="17">
        <v>0.68180751809432205</v>
      </c>
    </row>
    <row r="11" spans="2:67" x14ac:dyDescent="0.35">
      <c r="B11" s="18" t="s">
        <v>339</v>
      </c>
      <c r="C11" s="17">
        <v>0.40176002957943502</v>
      </c>
      <c r="D11" s="17">
        <v>0.44628983863208199</v>
      </c>
      <c r="E11" s="17">
        <v>0.26089795896258999</v>
      </c>
      <c r="F11" s="17">
        <v>0.46657314603345401</v>
      </c>
      <c r="G11" s="17">
        <v>0.60880708974309194</v>
      </c>
      <c r="H11" s="17">
        <v>0.319107590323573</v>
      </c>
      <c r="I11" s="17">
        <v>0.61046020707639703</v>
      </c>
      <c r="J11" s="17">
        <v>0.53963703496892101</v>
      </c>
      <c r="K11" s="17">
        <v>0.55564859317218396</v>
      </c>
      <c r="L11" s="17">
        <v>0.58005643012618502</v>
      </c>
      <c r="M11" s="17">
        <v>0.33685876372476098</v>
      </c>
      <c r="N11" s="17">
        <v>0.24365896241772</v>
      </c>
      <c r="O11" s="17">
        <v>9.9571301771683805E-4</v>
      </c>
      <c r="P11" s="17">
        <v>0.42813459595726899</v>
      </c>
      <c r="Q11" s="17">
        <v>0.50559545629651403</v>
      </c>
      <c r="R11" s="17">
        <v>0.34445746595189303</v>
      </c>
      <c r="S11" s="17">
        <v>0.38385654251215001</v>
      </c>
      <c r="T11" s="17"/>
      <c r="U11" s="17">
        <v>0.44503188742740901</v>
      </c>
      <c r="V11" s="17">
        <v>0.191913218204008</v>
      </c>
      <c r="W11" s="17">
        <v>0.1837046429011</v>
      </c>
      <c r="X11" s="17">
        <v>6.2718899931653596E-2</v>
      </c>
      <c r="Y11" s="17"/>
      <c r="Z11" s="17">
        <v>0.48865450510382002</v>
      </c>
      <c r="AA11" s="17">
        <v>0.37295274339580398</v>
      </c>
      <c r="AB11" s="17">
        <v>0.30731857770656701</v>
      </c>
      <c r="AC11" s="17">
        <v>0.42349633768765399</v>
      </c>
      <c r="AD11" s="17">
        <v>0.16702953341099</v>
      </c>
      <c r="AE11" s="17">
        <v>0.46325912936800401</v>
      </c>
      <c r="AF11" s="17">
        <v>8.6028976959872994E-2</v>
      </c>
      <c r="AG11" s="17">
        <v>3.9689336019858197E-2</v>
      </c>
      <c r="AH11" s="17">
        <v>3.6252471292050198E-2</v>
      </c>
      <c r="AI11" s="17">
        <v>0.109826048451275</v>
      </c>
      <c r="AJ11" s="17"/>
      <c r="AK11" s="17">
        <v>0.41214154007451098</v>
      </c>
      <c r="AL11" s="17">
        <v>0.43857671677979998</v>
      </c>
      <c r="AM11" s="17">
        <v>0.50763149242222205</v>
      </c>
      <c r="AN11" s="17">
        <v>0.48568691556835802</v>
      </c>
      <c r="AO11" s="17">
        <v>0.25361293100890397</v>
      </c>
      <c r="AP11" s="17">
        <v>0.29180819822621501</v>
      </c>
      <c r="AQ11" s="17">
        <v>0.16012892641909501</v>
      </c>
      <c r="AR11" s="17"/>
      <c r="AS11" s="17">
        <v>0.19124580536915001</v>
      </c>
      <c r="AT11" s="17">
        <v>0.48016997207529299</v>
      </c>
      <c r="AU11" s="17"/>
      <c r="AV11" s="17">
        <v>0.18388221584821801</v>
      </c>
      <c r="AW11" s="17">
        <v>5.1487092720413102E-2</v>
      </c>
      <c r="AX11" s="17">
        <v>0.28297563730383601</v>
      </c>
      <c r="AY11" s="17"/>
      <c r="AZ11" s="17">
        <v>0.17067763039792699</v>
      </c>
      <c r="BA11" s="17">
        <v>0.41274446791215302</v>
      </c>
      <c r="BB11" s="17"/>
      <c r="BC11" s="17">
        <v>0.38732990228904701</v>
      </c>
      <c r="BD11" s="17">
        <v>0.410653460743099</v>
      </c>
      <c r="BE11" s="17"/>
      <c r="BF11" s="17">
        <v>0.40310716687366899</v>
      </c>
      <c r="BG11" s="17">
        <v>6.2718899931653596E-2</v>
      </c>
      <c r="BH11" s="17"/>
      <c r="BI11" s="17">
        <v>0.21290646554530099</v>
      </c>
      <c r="BJ11" s="17">
        <v>0.44593505043185</v>
      </c>
      <c r="BK11" s="17"/>
      <c r="BL11" s="17">
        <v>0.563621106505372</v>
      </c>
      <c r="BM11" s="17">
        <v>0.321368526925011</v>
      </c>
      <c r="BN11" s="17">
        <v>0.13084037025866899</v>
      </c>
      <c r="BO11" s="17">
        <v>1.25780778480988E-3</v>
      </c>
    </row>
    <row r="12" spans="2:67" x14ac:dyDescent="0.35">
      <c r="B12" s="18" t="s">
        <v>83</v>
      </c>
      <c r="C12" s="19">
        <v>5.9702619903508197E-2</v>
      </c>
      <c r="D12" s="19">
        <v>0.117556795336904</v>
      </c>
      <c r="E12" s="19">
        <v>5.5996144759483203E-2</v>
      </c>
      <c r="F12" s="19">
        <v>0</v>
      </c>
      <c r="G12" s="19">
        <v>2.33923426706753E-4</v>
      </c>
      <c r="H12" s="19">
        <v>2.4377970819849299E-3</v>
      </c>
      <c r="I12" s="19">
        <v>9.0106164858873797E-3</v>
      </c>
      <c r="J12" s="19">
        <v>0</v>
      </c>
      <c r="K12" s="19">
        <v>0</v>
      </c>
      <c r="L12" s="19">
        <v>2.4736303023335598E-2</v>
      </c>
      <c r="M12" s="19">
        <v>9.2335911777315802E-2</v>
      </c>
      <c r="N12" s="19">
        <v>0.106700348909283</v>
      </c>
      <c r="O12" s="19">
        <v>9.9571301771683805E-4</v>
      </c>
      <c r="P12" s="19">
        <v>9.6994888409721994E-2</v>
      </c>
      <c r="Q12" s="19">
        <v>2.9823746821632498E-3</v>
      </c>
      <c r="R12" s="19">
        <v>8.6247974837861396E-2</v>
      </c>
      <c r="S12" s="19">
        <v>0</v>
      </c>
      <c r="T12" s="19"/>
      <c r="U12" s="19">
        <v>6.3439248017012506E-2</v>
      </c>
      <c r="V12" s="19">
        <v>3.8284820572193699E-2</v>
      </c>
      <c r="W12" s="19">
        <v>6.0048229762358803E-2</v>
      </c>
      <c r="X12" s="19">
        <v>4.36926510385965E-2</v>
      </c>
      <c r="Y12" s="19"/>
      <c r="Z12" s="19">
        <v>6.8650129785363195E-2</v>
      </c>
      <c r="AA12" s="19">
        <v>3.8162306419628901E-2</v>
      </c>
      <c r="AB12" s="19">
        <v>2.8868971189473899E-2</v>
      </c>
      <c r="AC12" s="19">
        <v>9.5899679550984804E-5</v>
      </c>
      <c r="AD12" s="19">
        <v>8.3727577607688702E-2</v>
      </c>
      <c r="AE12" s="19">
        <v>8.4014140483577599E-3</v>
      </c>
      <c r="AF12" s="19">
        <v>9.8844539203113604E-2</v>
      </c>
      <c r="AG12" s="19">
        <v>0.18688280274813701</v>
      </c>
      <c r="AH12" s="19">
        <v>2.3413582476915801E-2</v>
      </c>
      <c r="AI12" s="19">
        <v>6.03232015732688E-2</v>
      </c>
      <c r="AJ12" s="19"/>
      <c r="AK12" s="19">
        <v>0.14495092214035701</v>
      </c>
      <c r="AL12" s="19">
        <v>8.8713959946153994E-3</v>
      </c>
      <c r="AM12" s="19">
        <v>8.2370861216721995E-4</v>
      </c>
      <c r="AN12" s="19">
        <v>1.85148988270477E-2</v>
      </c>
      <c r="AO12" s="19">
        <v>6.2584563690932807E-2</v>
      </c>
      <c r="AP12" s="19">
        <v>4.6498714864546098E-2</v>
      </c>
      <c r="AQ12" s="19">
        <v>8.2685134097967503E-2</v>
      </c>
      <c r="AR12" s="19"/>
      <c r="AS12" s="19">
        <v>4.0003459241808099E-2</v>
      </c>
      <c r="AT12" s="19">
        <v>6.7039939082271294E-2</v>
      </c>
      <c r="AU12" s="19"/>
      <c r="AV12" s="19">
        <v>7.0667568632567901E-2</v>
      </c>
      <c r="AW12" s="19">
        <v>8.4254239082048101E-5</v>
      </c>
      <c r="AX12" s="19">
        <v>1.98620971379906E-2</v>
      </c>
      <c r="AY12" s="19"/>
      <c r="AZ12" s="19">
        <v>1.3525037777273099E-4</v>
      </c>
      <c r="BA12" s="19">
        <v>6.2534138441983106E-2</v>
      </c>
      <c r="BB12" s="19"/>
      <c r="BC12" s="19">
        <v>8.0909617053232893E-2</v>
      </c>
      <c r="BD12" s="19">
        <v>4.6632536352357999E-2</v>
      </c>
      <c r="BE12" s="19"/>
      <c r="BF12" s="19">
        <v>5.9766233501539298E-2</v>
      </c>
      <c r="BG12" s="19">
        <v>4.36926510385965E-2</v>
      </c>
      <c r="BH12" s="19"/>
      <c r="BI12" s="19">
        <v>4.6164557956690604E-3</v>
      </c>
      <c r="BJ12" s="19">
        <v>7.2587907298473905E-2</v>
      </c>
      <c r="BK12" s="19"/>
      <c r="BL12" s="19">
        <v>6.9263197456450501E-2</v>
      </c>
      <c r="BM12" s="19">
        <v>7.1522259509226194E-2</v>
      </c>
      <c r="BN12" s="19">
        <v>3.5564934758843402E-3</v>
      </c>
      <c r="BO12" s="19">
        <v>3.5134511575955697E-4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0.19885774452525401</v>
      </c>
      <c r="D9" s="17">
        <v>0.14906074875177899</v>
      </c>
      <c r="E9" s="17">
        <v>0.13088139539336399</v>
      </c>
      <c r="F9" s="17">
        <v>0.240350980189693</v>
      </c>
      <c r="G9" s="17">
        <v>9.54890432566875E-2</v>
      </c>
      <c r="H9" s="17">
        <v>0</v>
      </c>
      <c r="I9" s="17">
        <v>0.25479747252250901</v>
      </c>
      <c r="J9" s="17">
        <v>7.5936885573136798E-2</v>
      </c>
      <c r="K9" s="17">
        <v>0.427991448885712</v>
      </c>
      <c r="L9" s="17">
        <v>0.287376608290274</v>
      </c>
      <c r="M9" s="17">
        <v>0.175884855963263</v>
      </c>
      <c r="N9" s="17">
        <v>0.26025003613982101</v>
      </c>
      <c r="O9" s="17">
        <v>0.97759001175541704</v>
      </c>
      <c r="P9" s="17">
        <v>0.42562902254722801</v>
      </c>
      <c r="Q9" s="17">
        <v>0.12963484621860799</v>
      </c>
      <c r="R9" s="17">
        <v>0.28429099067208802</v>
      </c>
      <c r="S9" s="17">
        <v>0.15404094170903401</v>
      </c>
      <c r="T9" s="17"/>
      <c r="U9" s="17">
        <v>0.192542501793738</v>
      </c>
      <c r="V9" s="17">
        <v>0.233130382444908</v>
      </c>
      <c r="W9" s="17">
        <v>0.22093431809984601</v>
      </c>
      <c r="X9" s="17">
        <v>0.17062565635361401</v>
      </c>
      <c r="Y9" s="17"/>
      <c r="Z9" s="17">
        <v>0.17416618031943601</v>
      </c>
      <c r="AA9" s="17">
        <v>0.243258653118127</v>
      </c>
      <c r="AB9" s="17">
        <v>0.178702935152314</v>
      </c>
      <c r="AC9" s="17">
        <v>0.15376226840194299</v>
      </c>
      <c r="AD9" s="17">
        <v>0.36732029656572301</v>
      </c>
      <c r="AE9" s="17">
        <v>0.13403757635250599</v>
      </c>
      <c r="AF9" s="17">
        <v>0.20364866268499901</v>
      </c>
      <c r="AG9" s="17">
        <v>0.191082409073246</v>
      </c>
      <c r="AH9" s="17">
        <v>9.9025553706922106E-2</v>
      </c>
      <c r="AI9" s="17">
        <v>0.24451822753694</v>
      </c>
      <c r="AJ9" s="17"/>
      <c r="AK9" s="17">
        <v>0.14992749269776301</v>
      </c>
      <c r="AL9" s="17">
        <v>0.23089072528690199</v>
      </c>
      <c r="AM9" s="17">
        <v>0.24446289698700799</v>
      </c>
      <c r="AN9" s="17">
        <v>0.215703247191322</v>
      </c>
      <c r="AO9" s="17">
        <v>0.28298096694775698</v>
      </c>
      <c r="AP9" s="17">
        <v>0.13928030669372199</v>
      </c>
      <c r="AQ9" s="17">
        <v>0.25271628981724797</v>
      </c>
      <c r="AR9" s="17"/>
      <c r="AS9" s="17">
        <v>0.169550398005162</v>
      </c>
      <c r="AT9" s="17">
        <v>0.20977381142746501</v>
      </c>
      <c r="AU9" s="17"/>
      <c r="AV9" s="17">
        <v>0.17573846003014901</v>
      </c>
      <c r="AW9" s="17">
        <v>0.251311923513788</v>
      </c>
      <c r="AX9" s="17">
        <v>9.6895066741801095E-2</v>
      </c>
      <c r="AY9" s="17"/>
      <c r="AZ9" s="17">
        <v>0.25671364895589399</v>
      </c>
      <c r="BA9" s="17">
        <v>0.19610758000968301</v>
      </c>
      <c r="BB9" s="17"/>
      <c r="BC9" s="17">
        <v>0.17772668274650499</v>
      </c>
      <c r="BD9" s="17">
        <v>0.211881028351005</v>
      </c>
      <c r="BE9" s="17"/>
      <c r="BF9" s="17">
        <v>0.19896992117741899</v>
      </c>
      <c r="BG9" s="17">
        <v>0.17062565635361401</v>
      </c>
      <c r="BH9" s="17"/>
      <c r="BI9" s="17">
        <v>0.19245202453860999</v>
      </c>
      <c r="BJ9" s="17">
        <v>0.20035611610977699</v>
      </c>
      <c r="BK9" s="17"/>
      <c r="BL9" s="17">
        <v>0.22288457325019501</v>
      </c>
      <c r="BM9" s="17">
        <v>0.16940407779716599</v>
      </c>
      <c r="BN9" s="17">
        <v>0.15309671629722699</v>
      </c>
      <c r="BO9" s="17">
        <v>0.40468160862751101</v>
      </c>
    </row>
    <row r="10" spans="2:67" ht="29" x14ac:dyDescent="0.35">
      <c r="B10" s="18" t="s">
        <v>338</v>
      </c>
      <c r="C10" s="17">
        <v>0.39753257849921497</v>
      </c>
      <c r="D10" s="17">
        <v>0.41203652686001502</v>
      </c>
      <c r="E10" s="17">
        <v>0.54307413404956595</v>
      </c>
      <c r="F10" s="17">
        <v>0.41036581278804202</v>
      </c>
      <c r="G10" s="17">
        <v>0.35694501095617698</v>
      </c>
      <c r="H10" s="17">
        <v>0.68089240967642695</v>
      </c>
      <c r="I10" s="17">
        <v>6.3066273944799606E-2</v>
      </c>
      <c r="J10" s="17">
        <v>0.51510109361796297</v>
      </c>
      <c r="K10" s="17">
        <v>1.6359957942104E-2</v>
      </c>
      <c r="L10" s="17">
        <v>0.36530652070302599</v>
      </c>
      <c r="M10" s="17">
        <v>0.32772921355946999</v>
      </c>
      <c r="N10" s="17">
        <v>0.60246042558089996</v>
      </c>
      <c r="O10" s="17">
        <v>2.2409988244582599E-2</v>
      </c>
      <c r="P10" s="17">
        <v>0.22512423612815199</v>
      </c>
      <c r="Q10" s="17">
        <v>0.46389377470155102</v>
      </c>
      <c r="R10" s="17">
        <v>0.37107339890950097</v>
      </c>
      <c r="S10" s="17">
        <v>0.27658721510548601</v>
      </c>
      <c r="T10" s="17"/>
      <c r="U10" s="17">
        <v>0.36052013442141301</v>
      </c>
      <c r="V10" s="17">
        <v>0.57312453815493902</v>
      </c>
      <c r="W10" s="17">
        <v>0.60257213025572198</v>
      </c>
      <c r="X10" s="17">
        <v>0.72607026239259598</v>
      </c>
      <c r="Y10" s="17"/>
      <c r="Z10" s="17">
        <v>0.34247104145755602</v>
      </c>
      <c r="AA10" s="17">
        <v>0.41672522521261302</v>
      </c>
      <c r="AB10" s="17">
        <v>0.39766135085794102</v>
      </c>
      <c r="AC10" s="17">
        <v>0.50688855789319498</v>
      </c>
      <c r="AD10" s="17">
        <v>0.515094792643364</v>
      </c>
      <c r="AE10" s="17">
        <v>0.43710459831138698</v>
      </c>
      <c r="AF10" s="17">
        <v>0.719314707005967</v>
      </c>
      <c r="AG10" s="17">
        <v>0.77298551980701602</v>
      </c>
      <c r="AH10" s="17">
        <v>0.80359857552319802</v>
      </c>
      <c r="AI10" s="17">
        <v>0.67841976533120396</v>
      </c>
      <c r="AJ10" s="17"/>
      <c r="AK10" s="17">
        <v>0.42154015094459601</v>
      </c>
      <c r="AL10" s="17">
        <v>0.33061705681346698</v>
      </c>
      <c r="AM10" s="17">
        <v>0.48131647928333499</v>
      </c>
      <c r="AN10" s="17">
        <v>0.36288140273317898</v>
      </c>
      <c r="AO10" s="17">
        <v>0.54490710050842195</v>
      </c>
      <c r="AP10" s="17">
        <v>0.350194061647979</v>
      </c>
      <c r="AQ10" s="17">
        <v>0.48181402061530798</v>
      </c>
      <c r="AR10" s="17"/>
      <c r="AS10" s="17">
        <v>0.66136728139250101</v>
      </c>
      <c r="AT10" s="17">
        <v>0.29926243091237298</v>
      </c>
      <c r="AU10" s="17"/>
      <c r="AV10" s="17">
        <v>0.626777065942969</v>
      </c>
      <c r="AW10" s="17">
        <v>0.65654893485545895</v>
      </c>
      <c r="AX10" s="17">
        <v>0.70102745304781999</v>
      </c>
      <c r="AY10" s="17"/>
      <c r="AZ10" s="17">
        <v>0.64357739955068505</v>
      </c>
      <c r="BA10" s="17">
        <v>0.38583690555528999</v>
      </c>
      <c r="BB10" s="17"/>
      <c r="BC10" s="17">
        <v>0.42712465415152401</v>
      </c>
      <c r="BD10" s="17">
        <v>0.37929468755704399</v>
      </c>
      <c r="BE10" s="17"/>
      <c r="BF10" s="17">
        <v>0.39622717532587798</v>
      </c>
      <c r="BG10" s="17">
        <v>0.72607026239259598</v>
      </c>
      <c r="BH10" s="17"/>
      <c r="BI10" s="17">
        <v>0.68775953379089805</v>
      </c>
      <c r="BJ10" s="17">
        <v>0.329645155418198</v>
      </c>
      <c r="BK10" s="17"/>
      <c r="BL10" s="17">
        <v>0.252294507662705</v>
      </c>
      <c r="BM10" s="17">
        <v>0.464394336454446</v>
      </c>
      <c r="BN10" s="17">
        <v>0.69397965337164302</v>
      </c>
      <c r="BO10" s="17">
        <v>0.59440856260734098</v>
      </c>
    </row>
    <row r="11" spans="2:67" x14ac:dyDescent="0.35">
      <c r="B11" s="18" t="s">
        <v>339</v>
      </c>
      <c r="C11" s="17">
        <v>0.37517943836988299</v>
      </c>
      <c r="D11" s="17">
        <v>0.38752073609604698</v>
      </c>
      <c r="E11" s="17">
        <v>0.30167999767786002</v>
      </c>
      <c r="F11" s="17">
        <v>0.34928320702226501</v>
      </c>
      <c r="G11" s="17">
        <v>0.54756594578713602</v>
      </c>
      <c r="H11" s="17">
        <v>0</v>
      </c>
      <c r="I11" s="17">
        <v>0.68213625353269203</v>
      </c>
      <c r="J11" s="17">
        <v>0.40761039621893502</v>
      </c>
      <c r="K11" s="17">
        <v>0.55564859317218396</v>
      </c>
      <c r="L11" s="17">
        <v>0.33805084775376998</v>
      </c>
      <c r="M11" s="17">
        <v>0.44568809078460903</v>
      </c>
      <c r="N11" s="17">
        <v>0.13728953827927901</v>
      </c>
      <c r="O11" s="17">
        <v>0</v>
      </c>
      <c r="P11" s="17">
        <v>0.32282161881303201</v>
      </c>
      <c r="Q11" s="17">
        <v>0.30714171262983597</v>
      </c>
      <c r="R11" s="17">
        <v>0.34445746595189303</v>
      </c>
      <c r="S11" s="17">
        <v>0.56937184318547995</v>
      </c>
      <c r="T11" s="17"/>
      <c r="U11" s="17">
        <v>0.41996777681165798</v>
      </c>
      <c r="V11" s="17">
        <v>0.161651440872327</v>
      </c>
      <c r="W11" s="17">
        <v>0.116445975695449</v>
      </c>
      <c r="X11" s="17">
        <v>7.3679158044534204E-2</v>
      </c>
      <c r="Y11" s="17"/>
      <c r="Z11" s="17">
        <v>0.44415418860917499</v>
      </c>
      <c r="AA11" s="17">
        <v>0.34001612166925899</v>
      </c>
      <c r="AB11" s="17">
        <v>0.42363571398974498</v>
      </c>
      <c r="AC11" s="17">
        <v>0.33925327402531102</v>
      </c>
      <c r="AD11" s="17">
        <v>0.111869964739868</v>
      </c>
      <c r="AE11" s="17">
        <v>0.42592850001767202</v>
      </c>
      <c r="AF11" s="17">
        <v>6.8411098450847599E-2</v>
      </c>
      <c r="AG11" s="17">
        <v>2.6372016433393101E-2</v>
      </c>
      <c r="AH11" s="17">
        <v>7.2365141787632203E-2</v>
      </c>
      <c r="AI11" s="17">
        <v>2.6794871500505898E-2</v>
      </c>
      <c r="AJ11" s="17"/>
      <c r="AK11" s="17">
        <v>0.38074861587597902</v>
      </c>
      <c r="AL11" s="17">
        <v>0.43770229996173698</v>
      </c>
      <c r="AM11" s="17">
        <v>0.27384477684049702</v>
      </c>
      <c r="AN11" s="17">
        <v>0.41485490539747999</v>
      </c>
      <c r="AO11" s="17">
        <v>0.16466842525939701</v>
      </c>
      <c r="AP11" s="17">
        <v>0.46416654880685199</v>
      </c>
      <c r="AQ11" s="17">
        <v>0.228055111588439</v>
      </c>
      <c r="AR11" s="17"/>
      <c r="AS11" s="17">
        <v>0.16761275286227401</v>
      </c>
      <c r="AT11" s="17">
        <v>0.45249151519396502</v>
      </c>
      <c r="AU11" s="17"/>
      <c r="AV11" s="17">
        <v>0.19625036788918199</v>
      </c>
      <c r="AW11" s="17">
        <v>9.2139141630752999E-2</v>
      </c>
      <c r="AX11" s="17">
        <v>0.199265856232483</v>
      </c>
      <c r="AY11" s="17"/>
      <c r="AZ11" s="17">
        <v>9.9708951493421002E-2</v>
      </c>
      <c r="BA11" s="17">
        <v>0.38827385225123501</v>
      </c>
      <c r="BB11" s="17"/>
      <c r="BC11" s="17">
        <v>0.34769974305517198</v>
      </c>
      <c r="BD11" s="17">
        <v>0.39211544827207201</v>
      </c>
      <c r="BE11" s="17"/>
      <c r="BF11" s="17">
        <v>0.37637741182009599</v>
      </c>
      <c r="BG11" s="17">
        <v>7.3679158044534204E-2</v>
      </c>
      <c r="BH11" s="17"/>
      <c r="BI11" s="17">
        <v>0.116708664590239</v>
      </c>
      <c r="BJ11" s="17">
        <v>0.43563872533039899</v>
      </c>
      <c r="BK11" s="17"/>
      <c r="BL11" s="17">
        <v>0.47096782716378099</v>
      </c>
      <c r="BM11" s="17">
        <v>0.35697912074958799</v>
      </c>
      <c r="BN11" s="17">
        <v>0.15002280997068401</v>
      </c>
      <c r="BO11" s="17">
        <v>9.0982876514805104E-4</v>
      </c>
    </row>
    <row r="12" spans="2:67" x14ac:dyDescent="0.35">
      <c r="B12" s="18" t="s">
        <v>83</v>
      </c>
      <c r="C12" s="19">
        <v>2.8430238605647699E-2</v>
      </c>
      <c r="D12" s="19">
        <v>5.1381988292158301E-2</v>
      </c>
      <c r="E12" s="19">
        <v>2.4364472879210699E-2</v>
      </c>
      <c r="F12" s="19">
        <v>0</v>
      </c>
      <c r="G12" s="19">
        <v>0</v>
      </c>
      <c r="H12" s="19">
        <v>0.319107590323573</v>
      </c>
      <c r="I12" s="19">
        <v>0</v>
      </c>
      <c r="J12" s="19">
        <v>1.35162458996494E-3</v>
      </c>
      <c r="K12" s="19">
        <v>0</v>
      </c>
      <c r="L12" s="19">
        <v>9.26602325293026E-3</v>
      </c>
      <c r="M12" s="19">
        <v>5.0697839692657697E-2</v>
      </c>
      <c r="N12" s="19">
        <v>0</v>
      </c>
      <c r="O12" s="19">
        <v>0</v>
      </c>
      <c r="P12" s="19">
        <v>2.64251225115886E-2</v>
      </c>
      <c r="Q12" s="19">
        <v>9.9329666450004794E-2</v>
      </c>
      <c r="R12" s="19">
        <v>1.78144466517421E-4</v>
      </c>
      <c r="S12" s="19">
        <v>0</v>
      </c>
      <c r="T12" s="19"/>
      <c r="U12" s="19">
        <v>2.69695869731909E-2</v>
      </c>
      <c r="V12" s="19">
        <v>3.2093638527826103E-2</v>
      </c>
      <c r="W12" s="19">
        <v>6.0047575948982898E-2</v>
      </c>
      <c r="X12" s="19">
        <v>2.9624923209255201E-2</v>
      </c>
      <c r="Y12" s="19"/>
      <c r="Z12" s="19">
        <v>3.9208589613832799E-2</v>
      </c>
      <c r="AA12" s="19">
        <v>0</v>
      </c>
      <c r="AB12" s="19">
        <v>0</v>
      </c>
      <c r="AC12" s="19">
        <v>9.5899679550984804E-5</v>
      </c>
      <c r="AD12" s="19">
        <v>5.7149460510450998E-3</v>
      </c>
      <c r="AE12" s="19">
        <v>2.92932531843505E-3</v>
      </c>
      <c r="AF12" s="19">
        <v>8.6255318581865293E-3</v>
      </c>
      <c r="AG12" s="19">
        <v>9.5600546863442003E-3</v>
      </c>
      <c r="AH12" s="19">
        <v>2.5010728982248001E-2</v>
      </c>
      <c r="AI12" s="19">
        <v>5.0267135631349998E-2</v>
      </c>
      <c r="AJ12" s="19"/>
      <c r="AK12" s="19">
        <v>4.7783740481661903E-2</v>
      </c>
      <c r="AL12" s="19">
        <v>7.8991793789370097E-4</v>
      </c>
      <c r="AM12" s="19">
        <v>3.7584688915942598E-4</v>
      </c>
      <c r="AN12" s="19">
        <v>6.5604446780189096E-3</v>
      </c>
      <c r="AO12" s="19">
        <v>7.4435072844250003E-3</v>
      </c>
      <c r="AP12" s="19">
        <v>4.6359082851446597E-2</v>
      </c>
      <c r="AQ12" s="19">
        <v>3.7414577979005603E-2</v>
      </c>
      <c r="AR12" s="19"/>
      <c r="AS12" s="19">
        <v>1.46956774006301E-3</v>
      </c>
      <c r="AT12" s="19">
        <v>3.8472242466197203E-2</v>
      </c>
      <c r="AU12" s="19"/>
      <c r="AV12" s="19">
        <v>1.2341061377007E-3</v>
      </c>
      <c r="AW12" s="19">
        <v>0</v>
      </c>
      <c r="AX12" s="19">
        <v>2.8116239778954999E-3</v>
      </c>
      <c r="AY12" s="19"/>
      <c r="AZ12" s="19">
        <v>0</v>
      </c>
      <c r="BA12" s="19">
        <v>2.9781662183792801E-2</v>
      </c>
      <c r="BB12" s="19"/>
      <c r="BC12" s="19">
        <v>4.74489200467995E-2</v>
      </c>
      <c r="BD12" s="19">
        <v>1.67088358198796E-2</v>
      </c>
      <c r="BE12" s="19"/>
      <c r="BF12" s="19">
        <v>2.84254916766069E-2</v>
      </c>
      <c r="BG12" s="19">
        <v>2.9624923209255201E-2</v>
      </c>
      <c r="BH12" s="19"/>
      <c r="BI12" s="19">
        <v>3.0797770802527399E-3</v>
      </c>
      <c r="BJ12" s="19">
        <v>3.4360003141625899E-2</v>
      </c>
      <c r="BK12" s="19"/>
      <c r="BL12" s="19">
        <v>5.3853091923318698E-2</v>
      </c>
      <c r="BM12" s="19">
        <v>9.2224649987992097E-3</v>
      </c>
      <c r="BN12" s="19">
        <v>2.9008203604450901E-3</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0.31120704332805899</v>
      </c>
      <c r="D9" s="17">
        <v>0.23944664247054401</v>
      </c>
      <c r="E9" s="17">
        <v>0.28674900759955602</v>
      </c>
      <c r="F9" s="17">
        <v>0.29025832452052103</v>
      </c>
      <c r="G9" s="17">
        <v>0.294768173293393</v>
      </c>
      <c r="H9" s="17">
        <v>4.0239431947295498E-2</v>
      </c>
      <c r="I9" s="17">
        <v>8.8761541897344698E-2</v>
      </c>
      <c r="J9" s="17">
        <v>0.172653334918311</v>
      </c>
      <c r="K9" s="17">
        <v>0.55830063138452801</v>
      </c>
      <c r="L9" s="17">
        <v>0.421577666400964</v>
      </c>
      <c r="M9" s="17">
        <v>0.30103917517025902</v>
      </c>
      <c r="N9" s="17">
        <v>0.43617462955568698</v>
      </c>
      <c r="O9" s="17">
        <v>0.96513715368800301</v>
      </c>
      <c r="P9" s="17">
        <v>0.52011833754690895</v>
      </c>
      <c r="Q9" s="17">
        <v>6.6369519668199706E-2</v>
      </c>
      <c r="R9" s="17">
        <v>0.28482542407164002</v>
      </c>
      <c r="S9" s="17">
        <v>0.61011762956044002</v>
      </c>
      <c r="T9" s="17"/>
      <c r="U9" s="17">
        <v>0.29963414049688902</v>
      </c>
      <c r="V9" s="17">
        <v>0.382381991655945</v>
      </c>
      <c r="W9" s="17">
        <v>0.28637936890138099</v>
      </c>
      <c r="X9" s="17">
        <v>0.31713641635745299</v>
      </c>
      <c r="Y9" s="17"/>
      <c r="Z9" s="17">
        <v>0.23545457883915399</v>
      </c>
      <c r="AA9" s="17">
        <v>0.35183600166835</v>
      </c>
      <c r="AB9" s="17">
        <v>0.57643743852148399</v>
      </c>
      <c r="AC9" s="17">
        <v>0.23353276678270499</v>
      </c>
      <c r="AD9" s="17">
        <v>0.47320235652118198</v>
      </c>
      <c r="AE9" s="17">
        <v>0.32979229505235402</v>
      </c>
      <c r="AF9" s="17">
        <v>0.21166609536392</v>
      </c>
      <c r="AG9" s="17">
        <v>0.50147558985492502</v>
      </c>
      <c r="AH9" s="17">
        <v>0.35788770327995101</v>
      </c>
      <c r="AI9" s="17">
        <v>0.31322823682075901</v>
      </c>
      <c r="AJ9" s="17"/>
      <c r="AK9" s="17">
        <v>0.36046550299860503</v>
      </c>
      <c r="AL9" s="17">
        <v>0.37250108256720199</v>
      </c>
      <c r="AM9" s="17">
        <v>0.30611392522915598</v>
      </c>
      <c r="AN9" s="17">
        <v>0.30355325387243398</v>
      </c>
      <c r="AO9" s="17">
        <v>0.35056666167343098</v>
      </c>
      <c r="AP9" s="17">
        <v>0.227650865333209</v>
      </c>
      <c r="AQ9" s="17">
        <v>0.294445234642776</v>
      </c>
      <c r="AR9" s="17"/>
      <c r="AS9" s="17">
        <v>0.29876297408027702</v>
      </c>
      <c r="AT9" s="17">
        <v>0.31584206862287401</v>
      </c>
      <c r="AU9" s="17"/>
      <c r="AV9" s="17">
        <v>0.26940159190445001</v>
      </c>
      <c r="AW9" s="17">
        <v>0.48022337755890898</v>
      </c>
      <c r="AX9" s="17">
        <v>0.225937036442315</v>
      </c>
      <c r="AY9" s="17"/>
      <c r="AZ9" s="17">
        <v>0.204630328902767</v>
      </c>
      <c r="BA9" s="17">
        <v>0.31627313815594199</v>
      </c>
      <c r="BB9" s="17"/>
      <c r="BC9" s="17">
        <v>0.28275197392100299</v>
      </c>
      <c r="BD9" s="17">
        <v>0.32874418599744498</v>
      </c>
      <c r="BE9" s="17"/>
      <c r="BF9" s="17">
        <v>0.31118348370994497</v>
      </c>
      <c r="BG9" s="17">
        <v>0.31713641635745299</v>
      </c>
      <c r="BH9" s="17"/>
      <c r="BI9" s="17">
        <v>0.31906513542229997</v>
      </c>
      <c r="BJ9" s="17">
        <v>0.30936894520214497</v>
      </c>
      <c r="BK9" s="17"/>
      <c r="BL9" s="17">
        <v>0.27500259651108899</v>
      </c>
      <c r="BM9" s="17">
        <v>0.38306826033029701</v>
      </c>
      <c r="BN9" s="17">
        <v>0.26536929975398699</v>
      </c>
      <c r="BO9" s="17">
        <v>0.14272884611612299</v>
      </c>
    </row>
    <row r="10" spans="2:67" ht="29" x14ac:dyDescent="0.35">
      <c r="B10" s="18" t="s">
        <v>338</v>
      </c>
      <c r="C10" s="17">
        <v>0.21212390007629001</v>
      </c>
      <c r="D10" s="17">
        <v>0.21490000644001001</v>
      </c>
      <c r="E10" s="17">
        <v>0.24217281974617499</v>
      </c>
      <c r="F10" s="17">
        <v>0.28352407522721401</v>
      </c>
      <c r="G10" s="17">
        <v>0.24322401504344399</v>
      </c>
      <c r="H10" s="17">
        <v>0.64065297772913099</v>
      </c>
      <c r="I10" s="17">
        <v>0.21822815447903901</v>
      </c>
      <c r="J10" s="17">
        <v>0.18682033361383699</v>
      </c>
      <c r="K10" s="17">
        <v>8.8401273744799004E-4</v>
      </c>
      <c r="L10" s="17">
        <v>0.21138176512236001</v>
      </c>
      <c r="M10" s="17">
        <v>0.197656949829004</v>
      </c>
      <c r="N10" s="17">
        <v>0.18447705350899199</v>
      </c>
      <c r="O10" s="17">
        <v>3.2871420276563201E-2</v>
      </c>
      <c r="P10" s="17">
        <v>0.128329689844528</v>
      </c>
      <c r="Q10" s="17">
        <v>0.22917010190194501</v>
      </c>
      <c r="R10" s="17">
        <v>0.34721985832914698</v>
      </c>
      <c r="S10" s="17">
        <v>8.6899572134184006E-2</v>
      </c>
      <c r="T10" s="17"/>
      <c r="U10" s="17">
        <v>0.17944289687950701</v>
      </c>
      <c r="V10" s="17">
        <v>0.354338859644518</v>
      </c>
      <c r="W10" s="17">
        <v>0.466460462142472</v>
      </c>
      <c r="X10" s="17">
        <v>0.561063934215983</v>
      </c>
      <c r="Y10" s="17"/>
      <c r="Z10" s="17">
        <v>0.17067745643565799</v>
      </c>
      <c r="AA10" s="17">
        <v>0.25370488197683899</v>
      </c>
      <c r="AB10" s="17">
        <v>0.16470709920537299</v>
      </c>
      <c r="AC10" s="17">
        <v>0.224440628437726</v>
      </c>
      <c r="AD10" s="17">
        <v>0.24088799679903999</v>
      </c>
      <c r="AE10" s="17">
        <v>0.26551835412948599</v>
      </c>
      <c r="AF10" s="17">
        <v>0.420066915282435</v>
      </c>
      <c r="AG10" s="17">
        <v>0.37179780159723802</v>
      </c>
      <c r="AH10" s="17">
        <v>0.55796924284053495</v>
      </c>
      <c r="AI10" s="17">
        <v>0.477332870693361</v>
      </c>
      <c r="AJ10" s="17"/>
      <c r="AK10" s="17">
        <v>0.13078498414863199</v>
      </c>
      <c r="AL10" s="17">
        <v>0.21480499617705101</v>
      </c>
      <c r="AM10" s="17">
        <v>0.367228318009997</v>
      </c>
      <c r="AN10" s="17">
        <v>0.174250416771566</v>
      </c>
      <c r="AO10" s="17">
        <v>0.397617909948</v>
      </c>
      <c r="AP10" s="17">
        <v>0.292429869755921</v>
      </c>
      <c r="AQ10" s="17">
        <v>0.22511458495075101</v>
      </c>
      <c r="AR10" s="17"/>
      <c r="AS10" s="17">
        <v>0.434107579306858</v>
      </c>
      <c r="AT10" s="17">
        <v>0.12944194550156601</v>
      </c>
      <c r="AU10" s="17"/>
      <c r="AV10" s="17">
        <v>0.46071076019033702</v>
      </c>
      <c r="AW10" s="17">
        <v>0.42621197611243</v>
      </c>
      <c r="AX10" s="17">
        <v>0.42767193470031001</v>
      </c>
      <c r="AY10" s="17"/>
      <c r="AZ10" s="17">
        <v>0.67674291217174598</v>
      </c>
      <c r="BA10" s="17">
        <v>0.190038363035615</v>
      </c>
      <c r="BB10" s="17"/>
      <c r="BC10" s="17">
        <v>0.26898287664451698</v>
      </c>
      <c r="BD10" s="17">
        <v>0.17708114653919699</v>
      </c>
      <c r="BE10" s="17"/>
      <c r="BF10" s="17">
        <v>0.21073743072984399</v>
      </c>
      <c r="BG10" s="17">
        <v>0.561063934215983</v>
      </c>
      <c r="BH10" s="17"/>
      <c r="BI10" s="17">
        <v>0.35025846146959799</v>
      </c>
      <c r="BJ10" s="17">
        <v>0.179812637319894</v>
      </c>
      <c r="BK10" s="17"/>
      <c r="BL10" s="17">
        <v>6.3921377781085406E-2</v>
      </c>
      <c r="BM10" s="17">
        <v>0.23101430930507399</v>
      </c>
      <c r="BN10" s="17">
        <v>0.55721920101962297</v>
      </c>
      <c r="BO10" s="17">
        <v>0.84195248526394795</v>
      </c>
    </row>
    <row r="11" spans="2:67" x14ac:dyDescent="0.35">
      <c r="B11" s="18" t="s">
        <v>339</v>
      </c>
      <c r="C11" s="17">
        <v>0.43762605210796501</v>
      </c>
      <c r="D11" s="17">
        <v>0.48825355900280898</v>
      </c>
      <c r="E11" s="17">
        <v>0.41508202789478599</v>
      </c>
      <c r="F11" s="17">
        <v>0.42609740137623198</v>
      </c>
      <c r="G11" s="17">
        <v>0.348988586030551</v>
      </c>
      <c r="H11" s="17">
        <v>0.319107590323573</v>
      </c>
      <c r="I11" s="17">
        <v>0.68275739806770397</v>
      </c>
      <c r="J11" s="17">
        <v>0.63917470687788802</v>
      </c>
      <c r="K11" s="17">
        <v>0.43993134314057603</v>
      </c>
      <c r="L11" s="17">
        <v>0.36438242812923699</v>
      </c>
      <c r="M11" s="17">
        <v>0.43475567686609701</v>
      </c>
      <c r="N11" s="17">
        <v>0.32583268009525801</v>
      </c>
      <c r="O11" s="17">
        <v>9.9571301771683805E-4</v>
      </c>
      <c r="P11" s="17">
        <v>0.32532719222307299</v>
      </c>
      <c r="Q11" s="17">
        <v>0.69849562906552898</v>
      </c>
      <c r="R11" s="17">
        <v>0.36777657313269502</v>
      </c>
      <c r="S11" s="17">
        <v>0.302982798305376</v>
      </c>
      <c r="T11" s="17"/>
      <c r="U11" s="17">
        <v>0.48048007530862202</v>
      </c>
      <c r="V11" s="17">
        <v>0.234991245323112</v>
      </c>
      <c r="W11" s="17">
        <v>0.19299336194757299</v>
      </c>
      <c r="X11" s="17">
        <v>7.2870164943671503E-2</v>
      </c>
      <c r="Y11" s="17"/>
      <c r="Z11" s="17">
        <v>0.53797392395967902</v>
      </c>
      <c r="AA11" s="17">
        <v>0.39358145819839502</v>
      </c>
      <c r="AB11" s="17">
        <v>0.25885546227314299</v>
      </c>
      <c r="AC11" s="17">
        <v>0.48156392460607</v>
      </c>
      <c r="AD11" s="17">
        <v>0.28208612265556299</v>
      </c>
      <c r="AE11" s="17">
        <v>0.396995985404276</v>
      </c>
      <c r="AF11" s="17">
        <v>0.31268115603906099</v>
      </c>
      <c r="AG11" s="17">
        <v>0.116633615865867</v>
      </c>
      <c r="AH11" s="17">
        <v>7.2371691957094794E-2</v>
      </c>
      <c r="AI11" s="17">
        <v>0.148743366008567</v>
      </c>
      <c r="AJ11" s="17"/>
      <c r="AK11" s="17">
        <v>0.44225692915536302</v>
      </c>
      <c r="AL11" s="17">
        <v>0.41174047165177102</v>
      </c>
      <c r="AM11" s="17">
        <v>0.32495380296826598</v>
      </c>
      <c r="AN11" s="17">
        <v>0.51101730280369595</v>
      </c>
      <c r="AO11" s="17">
        <v>0.23400620272286099</v>
      </c>
      <c r="AP11" s="17">
        <v>0.43477036921898599</v>
      </c>
      <c r="AQ11" s="17">
        <v>0.36761845666626902</v>
      </c>
      <c r="AR11" s="17"/>
      <c r="AS11" s="17">
        <v>0.233432116281897</v>
      </c>
      <c r="AT11" s="17">
        <v>0.51368188551393801</v>
      </c>
      <c r="AU11" s="17"/>
      <c r="AV11" s="17">
        <v>0.26383807512930801</v>
      </c>
      <c r="AW11" s="17">
        <v>9.2178753257995405E-2</v>
      </c>
      <c r="AX11" s="17">
        <v>0.30288230425573598</v>
      </c>
      <c r="AY11" s="17"/>
      <c r="AZ11" s="17">
        <v>0.11794256454285</v>
      </c>
      <c r="BA11" s="17">
        <v>0.45282211882522799</v>
      </c>
      <c r="BB11" s="17"/>
      <c r="BC11" s="17">
        <v>0.385829992233088</v>
      </c>
      <c r="BD11" s="17">
        <v>0.46954847966361801</v>
      </c>
      <c r="BE11" s="17"/>
      <c r="BF11" s="17">
        <v>0.43907536375756101</v>
      </c>
      <c r="BG11" s="17">
        <v>7.2870164943671503E-2</v>
      </c>
      <c r="BH11" s="17"/>
      <c r="BI11" s="17">
        <v>0.28786292706327898</v>
      </c>
      <c r="BJ11" s="17">
        <v>0.47265736965607502</v>
      </c>
      <c r="BK11" s="17"/>
      <c r="BL11" s="17">
        <v>0.59805280903215197</v>
      </c>
      <c r="BM11" s="17">
        <v>0.36214659527434501</v>
      </c>
      <c r="BN11" s="17">
        <v>0.168452874303546</v>
      </c>
      <c r="BO11" s="17">
        <v>1.4991506943324099E-2</v>
      </c>
    </row>
    <row r="12" spans="2:67" x14ac:dyDescent="0.35">
      <c r="B12" s="18" t="s">
        <v>83</v>
      </c>
      <c r="C12" s="19">
        <v>3.90430044876863E-2</v>
      </c>
      <c r="D12" s="19">
        <v>5.7399792086637702E-2</v>
      </c>
      <c r="E12" s="19">
        <v>5.5996144759483203E-2</v>
      </c>
      <c r="F12" s="19">
        <v>1.20198876033054E-4</v>
      </c>
      <c r="G12" s="19">
        <v>0.11301922563261201</v>
      </c>
      <c r="H12" s="19">
        <v>0</v>
      </c>
      <c r="I12" s="19">
        <v>1.0252905555912401E-2</v>
      </c>
      <c r="J12" s="19">
        <v>1.35162458996494E-3</v>
      </c>
      <c r="K12" s="19">
        <v>8.8401273744799004E-4</v>
      </c>
      <c r="L12" s="19">
        <v>2.6581403474382E-3</v>
      </c>
      <c r="M12" s="19">
        <v>6.6548198134639594E-2</v>
      </c>
      <c r="N12" s="19">
        <v>5.3515636840063101E-2</v>
      </c>
      <c r="O12" s="19">
        <v>9.9571301771683805E-4</v>
      </c>
      <c r="P12" s="19">
        <v>2.62247803854905E-2</v>
      </c>
      <c r="Q12" s="19">
        <v>5.9647493643264996E-3</v>
      </c>
      <c r="R12" s="19">
        <v>1.78144466517421E-4</v>
      </c>
      <c r="S12" s="19">
        <v>0</v>
      </c>
      <c r="T12" s="19"/>
      <c r="U12" s="19">
        <v>4.0442887314981801E-2</v>
      </c>
      <c r="V12" s="19">
        <v>2.82879033764252E-2</v>
      </c>
      <c r="W12" s="19">
        <v>5.4166807008573403E-2</v>
      </c>
      <c r="X12" s="19">
        <v>4.8929484482892603E-2</v>
      </c>
      <c r="Y12" s="19"/>
      <c r="Z12" s="19">
        <v>5.5894040765508898E-2</v>
      </c>
      <c r="AA12" s="19">
        <v>8.77658156416079E-4</v>
      </c>
      <c r="AB12" s="19">
        <v>0</v>
      </c>
      <c r="AC12" s="19">
        <v>6.0462680173498297E-2</v>
      </c>
      <c r="AD12" s="19">
        <v>3.8235240242150302E-3</v>
      </c>
      <c r="AE12" s="19">
        <v>7.6933654138838896E-3</v>
      </c>
      <c r="AF12" s="19">
        <v>5.5585833314584603E-2</v>
      </c>
      <c r="AG12" s="19">
        <v>1.0092992681969601E-2</v>
      </c>
      <c r="AH12" s="19">
        <v>1.17713619224191E-2</v>
      </c>
      <c r="AI12" s="19">
        <v>6.0695526477313397E-2</v>
      </c>
      <c r="AJ12" s="19"/>
      <c r="AK12" s="19">
        <v>6.6492583697399604E-2</v>
      </c>
      <c r="AL12" s="19">
        <v>9.5344960397640598E-4</v>
      </c>
      <c r="AM12" s="19">
        <v>1.7039537925805999E-3</v>
      </c>
      <c r="AN12" s="19">
        <v>1.1179026552303699E-2</v>
      </c>
      <c r="AO12" s="19">
        <v>1.78092256557081E-2</v>
      </c>
      <c r="AP12" s="19">
        <v>4.5148895691884398E-2</v>
      </c>
      <c r="AQ12" s="19">
        <v>0.11282172374020399</v>
      </c>
      <c r="AR12" s="19"/>
      <c r="AS12" s="19">
        <v>3.3697330330968202E-2</v>
      </c>
      <c r="AT12" s="19">
        <v>4.1034100361622E-2</v>
      </c>
      <c r="AU12" s="19"/>
      <c r="AV12" s="19">
        <v>6.0495727759050802E-3</v>
      </c>
      <c r="AW12" s="19">
        <v>1.38589307066625E-3</v>
      </c>
      <c r="AX12" s="19">
        <v>4.3508724601640097E-2</v>
      </c>
      <c r="AY12" s="19"/>
      <c r="AZ12" s="19">
        <v>6.8419438263695104E-4</v>
      </c>
      <c r="BA12" s="19">
        <v>4.0866379983214303E-2</v>
      </c>
      <c r="BB12" s="19"/>
      <c r="BC12" s="19">
        <v>6.2435157201392102E-2</v>
      </c>
      <c r="BD12" s="19">
        <v>2.46261877997393E-2</v>
      </c>
      <c r="BE12" s="19"/>
      <c r="BF12" s="19">
        <v>3.9003721802650201E-2</v>
      </c>
      <c r="BG12" s="19">
        <v>4.8929484482892603E-2</v>
      </c>
      <c r="BH12" s="19"/>
      <c r="BI12" s="19">
        <v>4.2813476044822503E-2</v>
      </c>
      <c r="BJ12" s="19">
        <v>3.8161047821886597E-2</v>
      </c>
      <c r="BK12" s="19"/>
      <c r="BL12" s="19">
        <v>6.3023216675673899E-2</v>
      </c>
      <c r="BM12" s="19">
        <v>2.3770835090284301E-2</v>
      </c>
      <c r="BN12" s="19">
        <v>8.9586249228438102E-3</v>
      </c>
      <c r="BO12" s="19">
        <v>3.2716167660509901E-4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0.32195921250828102</v>
      </c>
      <c r="D9" s="17">
        <v>0.249930443637783</v>
      </c>
      <c r="E9" s="17">
        <v>0.32685133827273599</v>
      </c>
      <c r="F9" s="17">
        <v>0.32977247816947902</v>
      </c>
      <c r="G9" s="17">
        <v>0.29137476939734702</v>
      </c>
      <c r="H9" s="17">
        <v>0.32154538740555799</v>
      </c>
      <c r="I9" s="17">
        <v>3.3243294807787198E-2</v>
      </c>
      <c r="J9" s="17">
        <v>0.352011950148857</v>
      </c>
      <c r="K9" s="17">
        <v>0.55741661864708003</v>
      </c>
      <c r="L9" s="17">
        <v>0.385017151023761</v>
      </c>
      <c r="M9" s="17">
        <v>0.288738534982518</v>
      </c>
      <c r="N9" s="17">
        <v>0.39687772487741402</v>
      </c>
      <c r="O9" s="17">
        <v>0.97759001175541704</v>
      </c>
      <c r="P9" s="17">
        <v>0.45185380293271799</v>
      </c>
      <c r="Q9" s="17">
        <v>0.26225206711937799</v>
      </c>
      <c r="R9" s="17">
        <v>0.17561463098601199</v>
      </c>
      <c r="S9" s="17">
        <v>0.42491124315868301</v>
      </c>
      <c r="T9" s="17"/>
      <c r="U9" s="17">
        <v>0.31749457055614499</v>
      </c>
      <c r="V9" s="17">
        <v>0.35088035847844401</v>
      </c>
      <c r="W9" s="17">
        <v>0.31735732625187801</v>
      </c>
      <c r="X9" s="17">
        <v>0.244201467330906</v>
      </c>
      <c r="Y9" s="17"/>
      <c r="Z9" s="17">
        <v>0.24288355103891801</v>
      </c>
      <c r="AA9" s="17">
        <v>0.42563528894587899</v>
      </c>
      <c r="AB9" s="17">
        <v>0.41000834507587403</v>
      </c>
      <c r="AC9" s="17">
        <v>0.36777322580897798</v>
      </c>
      <c r="AD9" s="17">
        <v>0.48749720481370001</v>
      </c>
      <c r="AE9" s="17">
        <v>0.31682580414634398</v>
      </c>
      <c r="AF9" s="17">
        <v>0.238326451948742</v>
      </c>
      <c r="AG9" s="17">
        <v>0.44382389530437899</v>
      </c>
      <c r="AH9" s="17">
        <v>0.32652005534083101</v>
      </c>
      <c r="AI9" s="17">
        <v>0.334602654527139</v>
      </c>
      <c r="AJ9" s="17"/>
      <c r="AK9" s="17">
        <v>0.38693196237917699</v>
      </c>
      <c r="AL9" s="17">
        <v>0.33883097293152298</v>
      </c>
      <c r="AM9" s="17">
        <v>0.46607455817163002</v>
      </c>
      <c r="AN9" s="17">
        <v>0.30702587280655602</v>
      </c>
      <c r="AO9" s="17">
        <v>0.31007758182842998</v>
      </c>
      <c r="AP9" s="17">
        <v>0.157161003054298</v>
      </c>
      <c r="AQ9" s="17">
        <v>0.386584489468279</v>
      </c>
      <c r="AR9" s="17"/>
      <c r="AS9" s="17">
        <v>0.32488770707753201</v>
      </c>
      <c r="AT9" s="17">
        <v>0.32086844017859301</v>
      </c>
      <c r="AU9" s="17"/>
      <c r="AV9" s="17">
        <v>0.28118311206140001</v>
      </c>
      <c r="AW9" s="17">
        <v>0.54339308430251199</v>
      </c>
      <c r="AX9" s="17">
        <v>0.20570851104853799</v>
      </c>
      <c r="AY9" s="17"/>
      <c r="AZ9" s="17">
        <v>0.31101878691262003</v>
      </c>
      <c r="BA9" s="17">
        <v>0.32247926263202498</v>
      </c>
      <c r="BB9" s="17"/>
      <c r="BC9" s="17">
        <v>0.29023717582952502</v>
      </c>
      <c r="BD9" s="17">
        <v>0.34150981964406701</v>
      </c>
      <c r="BE9" s="17"/>
      <c r="BF9" s="17">
        <v>0.32226817313070699</v>
      </c>
      <c r="BG9" s="17">
        <v>0.244201467330906</v>
      </c>
      <c r="BH9" s="17"/>
      <c r="BI9" s="17">
        <v>0.33913233082209299</v>
      </c>
      <c r="BJ9" s="17">
        <v>0.31794222260664201</v>
      </c>
      <c r="BK9" s="17"/>
      <c r="BL9" s="17">
        <v>0.28382663208105502</v>
      </c>
      <c r="BM9" s="17">
        <v>0.37559087384225998</v>
      </c>
      <c r="BN9" s="17">
        <v>0.32074891899389002</v>
      </c>
      <c r="BO9" s="17">
        <v>0.113724949210479</v>
      </c>
    </row>
    <row r="10" spans="2:67" ht="29" x14ac:dyDescent="0.35">
      <c r="B10" s="18" t="s">
        <v>338</v>
      </c>
      <c r="C10" s="17">
        <v>0.22342478960794901</v>
      </c>
      <c r="D10" s="17">
        <v>0.105255296595898</v>
      </c>
      <c r="E10" s="17">
        <v>0.36279172435038298</v>
      </c>
      <c r="F10" s="17">
        <v>0.32130491143635498</v>
      </c>
      <c r="G10" s="17">
        <v>0.212837366492173</v>
      </c>
      <c r="H10" s="17">
        <v>0.67601681551245696</v>
      </c>
      <c r="I10" s="17">
        <v>0.28399930712450899</v>
      </c>
      <c r="J10" s="17">
        <v>0.199136293534075</v>
      </c>
      <c r="K10" s="17">
        <v>1.7680254748959801E-3</v>
      </c>
      <c r="L10" s="17">
        <v>0.159264085877491</v>
      </c>
      <c r="M10" s="17">
        <v>0.182261184405687</v>
      </c>
      <c r="N10" s="17">
        <v>0.39340812481336901</v>
      </c>
      <c r="O10" s="17">
        <v>2.2409988244582599E-2</v>
      </c>
      <c r="P10" s="17">
        <v>3.1935827813099803E-2</v>
      </c>
      <c r="Q10" s="17">
        <v>0.30457051641433802</v>
      </c>
      <c r="R10" s="17">
        <v>0.30778824231940699</v>
      </c>
      <c r="S10" s="17">
        <v>0.19540455662714001</v>
      </c>
      <c r="T10" s="17"/>
      <c r="U10" s="17">
        <v>0.17643396893320001</v>
      </c>
      <c r="V10" s="17">
        <v>0.44549977254482498</v>
      </c>
      <c r="W10" s="17">
        <v>0.48673394319879498</v>
      </c>
      <c r="X10" s="17">
        <v>0.65489367248540398</v>
      </c>
      <c r="Y10" s="17"/>
      <c r="Z10" s="17">
        <v>0.19358086864443699</v>
      </c>
      <c r="AA10" s="17">
        <v>0.221086747169363</v>
      </c>
      <c r="AB10" s="17">
        <v>0.169232723656255</v>
      </c>
      <c r="AC10" s="17">
        <v>0.236044499954395</v>
      </c>
      <c r="AD10" s="17">
        <v>0.30710645110050999</v>
      </c>
      <c r="AE10" s="17">
        <v>0.30022650511551302</v>
      </c>
      <c r="AF10" s="17">
        <v>0.60715398986318003</v>
      </c>
      <c r="AG10" s="17">
        <v>0.40220232946780798</v>
      </c>
      <c r="AH10" s="17">
        <v>0.58908654016034701</v>
      </c>
      <c r="AI10" s="17">
        <v>0.55769332983858599</v>
      </c>
      <c r="AJ10" s="17"/>
      <c r="AK10" s="17">
        <v>0.13072377096655399</v>
      </c>
      <c r="AL10" s="17">
        <v>0.208082282326149</v>
      </c>
      <c r="AM10" s="17">
        <v>0.26321767203893098</v>
      </c>
      <c r="AN10" s="17">
        <v>0.18424977488755701</v>
      </c>
      <c r="AO10" s="17">
        <v>0.427418162768536</v>
      </c>
      <c r="AP10" s="17">
        <v>0.36915636452171602</v>
      </c>
      <c r="AQ10" s="17">
        <v>0.30758601883857101</v>
      </c>
      <c r="AR10" s="17"/>
      <c r="AS10" s="17">
        <v>0.44552409081355399</v>
      </c>
      <c r="AT10" s="17">
        <v>0.14069976947578799</v>
      </c>
      <c r="AU10" s="17"/>
      <c r="AV10" s="17">
        <v>0.45127518631198599</v>
      </c>
      <c r="AW10" s="17">
        <v>0.40594875148619203</v>
      </c>
      <c r="AX10" s="17">
        <v>0.51275538173367197</v>
      </c>
      <c r="AY10" s="17"/>
      <c r="AZ10" s="17">
        <v>0.68381031450710605</v>
      </c>
      <c r="BA10" s="17">
        <v>0.20154049021758799</v>
      </c>
      <c r="BB10" s="17"/>
      <c r="BC10" s="17">
        <v>0.258043429316475</v>
      </c>
      <c r="BD10" s="17">
        <v>0.20208897717665</v>
      </c>
      <c r="BE10" s="17"/>
      <c r="BF10" s="17">
        <v>0.22171040225904601</v>
      </c>
      <c r="BG10" s="17">
        <v>0.65489367248540398</v>
      </c>
      <c r="BH10" s="17"/>
      <c r="BI10" s="17">
        <v>0.41916521614179197</v>
      </c>
      <c r="BJ10" s="17">
        <v>0.17763885240302299</v>
      </c>
      <c r="BK10" s="17"/>
      <c r="BL10" s="17">
        <v>5.98276563253472E-2</v>
      </c>
      <c r="BM10" s="17">
        <v>0.27114140008521898</v>
      </c>
      <c r="BN10" s="17">
        <v>0.55572692888230901</v>
      </c>
      <c r="BO10" s="17">
        <v>0.87979271182956398</v>
      </c>
    </row>
    <row r="11" spans="2:67" x14ac:dyDescent="0.35">
      <c r="B11" s="18" t="s">
        <v>339</v>
      </c>
      <c r="C11" s="17">
        <v>0.40489027138870698</v>
      </c>
      <c r="D11" s="17">
        <v>0.52123966063493599</v>
      </c>
      <c r="E11" s="17">
        <v>0.28453239918593098</v>
      </c>
      <c r="F11" s="17">
        <v>0.34880241151813302</v>
      </c>
      <c r="G11" s="17">
        <v>0.38276863847786802</v>
      </c>
      <c r="H11" s="17">
        <v>0</v>
      </c>
      <c r="I11" s="17">
        <v>0.68275739806770397</v>
      </c>
      <c r="J11" s="17">
        <v>0.44876987179927302</v>
      </c>
      <c r="K11" s="17">
        <v>0.43993134314057603</v>
      </c>
      <c r="L11" s="17">
        <v>0.452908785180552</v>
      </c>
      <c r="M11" s="17">
        <v>0.42875498883580498</v>
      </c>
      <c r="N11" s="17">
        <v>0.206403474528915</v>
      </c>
      <c r="O11" s="17">
        <v>0</v>
      </c>
      <c r="P11" s="17">
        <v>0.48998558886869098</v>
      </c>
      <c r="Q11" s="17">
        <v>0.43019504178411999</v>
      </c>
      <c r="R11" s="17">
        <v>0.43034915185672001</v>
      </c>
      <c r="S11" s="17">
        <v>0.37968420021417798</v>
      </c>
      <c r="T11" s="17"/>
      <c r="U11" s="17">
        <v>0.45141624759232701</v>
      </c>
      <c r="V11" s="17">
        <v>0.18360780900963999</v>
      </c>
      <c r="W11" s="17">
        <v>0.13922049489775301</v>
      </c>
      <c r="X11" s="17">
        <v>5.5561783424552397E-2</v>
      </c>
      <c r="Y11" s="17"/>
      <c r="Z11" s="17">
        <v>0.51447563381918504</v>
      </c>
      <c r="AA11" s="17">
        <v>0.306811353650007</v>
      </c>
      <c r="AB11" s="17">
        <v>0.42075893126787101</v>
      </c>
      <c r="AC11" s="17">
        <v>0.39486604463161501</v>
      </c>
      <c r="AD11" s="17">
        <v>0.14354453958886301</v>
      </c>
      <c r="AE11" s="17">
        <v>0.28969482918360101</v>
      </c>
      <c r="AF11" s="17">
        <v>0.15423029197184401</v>
      </c>
      <c r="AG11" s="17">
        <v>0.144413720541469</v>
      </c>
      <c r="AH11" s="17">
        <v>2.1045094785765401E-2</v>
      </c>
      <c r="AI11" s="17">
        <v>5.5346082364650002E-2</v>
      </c>
      <c r="AJ11" s="17"/>
      <c r="AK11" s="17">
        <v>0.37930586765643398</v>
      </c>
      <c r="AL11" s="17">
        <v>0.42598816553423302</v>
      </c>
      <c r="AM11" s="17">
        <v>0.26888785035423801</v>
      </c>
      <c r="AN11" s="17">
        <v>0.50776345564861003</v>
      </c>
      <c r="AO11" s="17">
        <v>0.20814419059773301</v>
      </c>
      <c r="AP11" s="17">
        <v>0.38249768496582798</v>
      </c>
      <c r="AQ11" s="17">
        <v>0.23445208067525899</v>
      </c>
      <c r="AR11" s="17"/>
      <c r="AS11" s="17">
        <v>0.19084536365096799</v>
      </c>
      <c r="AT11" s="17">
        <v>0.48461528270424797</v>
      </c>
      <c r="AU11" s="17"/>
      <c r="AV11" s="17">
        <v>0.23112281328074299</v>
      </c>
      <c r="AW11" s="17">
        <v>4.9439442249790098E-2</v>
      </c>
      <c r="AX11" s="17">
        <v>0.27642665151788498</v>
      </c>
      <c r="AY11" s="17"/>
      <c r="AZ11" s="17">
        <v>3.3678718991488501E-3</v>
      </c>
      <c r="BA11" s="17">
        <v>0.423976528291094</v>
      </c>
      <c r="BB11" s="17"/>
      <c r="BC11" s="17">
        <v>0.39276082200094098</v>
      </c>
      <c r="BD11" s="17">
        <v>0.41236577184774298</v>
      </c>
      <c r="BE11" s="17"/>
      <c r="BF11" s="17">
        <v>0.406278284207576</v>
      </c>
      <c r="BG11" s="17">
        <v>5.5561783424552397E-2</v>
      </c>
      <c r="BH11" s="17"/>
      <c r="BI11" s="17">
        <v>0.22227152504054501</v>
      </c>
      <c r="BJ11" s="17">
        <v>0.44760689667047299</v>
      </c>
      <c r="BK11" s="17"/>
      <c r="BL11" s="17">
        <v>0.58694225323079796</v>
      </c>
      <c r="BM11" s="17">
        <v>0.31782815411597098</v>
      </c>
      <c r="BN11" s="17">
        <v>9.0434011265299902E-2</v>
      </c>
      <c r="BO11" s="17">
        <v>1.38556049077881E-3</v>
      </c>
    </row>
    <row r="12" spans="2:67" x14ac:dyDescent="0.35">
      <c r="B12" s="18" t="s">
        <v>83</v>
      </c>
      <c r="C12" s="19">
        <v>4.9725726495063398E-2</v>
      </c>
      <c r="D12" s="19">
        <v>0.12357459913138399</v>
      </c>
      <c r="E12" s="19">
        <v>2.5824538190950801E-2</v>
      </c>
      <c r="F12" s="19">
        <v>1.20198876033054E-4</v>
      </c>
      <c r="G12" s="19">
        <v>0.11301922563261201</v>
      </c>
      <c r="H12" s="19">
        <v>2.4377970819849299E-3</v>
      </c>
      <c r="I12" s="19">
        <v>0</v>
      </c>
      <c r="J12" s="19">
        <v>8.18845177951639E-5</v>
      </c>
      <c r="K12" s="19">
        <v>8.8401273744799004E-4</v>
      </c>
      <c r="L12" s="19">
        <v>2.8099779181962499E-3</v>
      </c>
      <c r="M12" s="19">
        <v>0.10024529177598999</v>
      </c>
      <c r="N12" s="19">
        <v>3.3106757803026002E-3</v>
      </c>
      <c r="O12" s="19">
        <v>0</v>
      </c>
      <c r="P12" s="19">
        <v>2.62247803854905E-2</v>
      </c>
      <c r="Q12" s="19">
        <v>2.9823746821632498E-3</v>
      </c>
      <c r="R12" s="19">
        <v>8.6247974837861396E-2</v>
      </c>
      <c r="S12" s="19">
        <v>0</v>
      </c>
      <c r="T12" s="19"/>
      <c r="U12" s="19">
        <v>5.4655212918327499E-2</v>
      </c>
      <c r="V12" s="19">
        <v>2.00120599670922E-2</v>
      </c>
      <c r="W12" s="19">
        <v>5.6688235651573798E-2</v>
      </c>
      <c r="X12" s="19">
        <v>4.5343076759137402E-2</v>
      </c>
      <c r="Y12" s="19"/>
      <c r="Z12" s="19">
        <v>4.9059946497459601E-2</v>
      </c>
      <c r="AA12" s="19">
        <v>4.6466610234751897E-2</v>
      </c>
      <c r="AB12" s="19">
        <v>0</v>
      </c>
      <c r="AC12" s="19">
        <v>1.3162296050113901E-3</v>
      </c>
      <c r="AD12" s="19">
        <v>6.18518044969271E-2</v>
      </c>
      <c r="AE12" s="19">
        <v>9.3252861554541697E-2</v>
      </c>
      <c r="AF12" s="19">
        <v>2.8926621623425299E-4</v>
      </c>
      <c r="AG12" s="19">
        <v>9.5600546863442003E-3</v>
      </c>
      <c r="AH12" s="19">
        <v>6.33483097130568E-2</v>
      </c>
      <c r="AI12" s="19">
        <v>5.2357933269624499E-2</v>
      </c>
      <c r="AJ12" s="19"/>
      <c r="AK12" s="19">
        <v>0.103038398997835</v>
      </c>
      <c r="AL12" s="19">
        <v>2.70985792080949E-2</v>
      </c>
      <c r="AM12" s="19">
        <v>1.81991943520132E-3</v>
      </c>
      <c r="AN12" s="19">
        <v>9.6089665727657999E-4</v>
      </c>
      <c r="AO12" s="19">
        <v>5.4360064805300798E-2</v>
      </c>
      <c r="AP12" s="19">
        <v>9.1184947458157806E-2</v>
      </c>
      <c r="AQ12" s="19">
        <v>7.1377411017891093E-2</v>
      </c>
      <c r="AR12" s="19"/>
      <c r="AS12" s="19">
        <v>3.8742838457946002E-2</v>
      </c>
      <c r="AT12" s="19">
        <v>5.38165076413702E-2</v>
      </c>
      <c r="AU12" s="19"/>
      <c r="AV12" s="19">
        <v>3.6418888345871099E-2</v>
      </c>
      <c r="AW12" s="19">
        <v>1.2187219615063299E-3</v>
      </c>
      <c r="AX12" s="19">
        <v>5.1094556999042801E-3</v>
      </c>
      <c r="AY12" s="19"/>
      <c r="AZ12" s="19">
        <v>1.80302668112561E-3</v>
      </c>
      <c r="BA12" s="19">
        <v>5.2003718859294099E-2</v>
      </c>
      <c r="BB12" s="19"/>
      <c r="BC12" s="19">
        <v>5.8958572853058402E-2</v>
      </c>
      <c r="BD12" s="19">
        <v>4.4035431331540302E-2</v>
      </c>
      <c r="BE12" s="19"/>
      <c r="BF12" s="19">
        <v>4.9743140402670902E-2</v>
      </c>
      <c r="BG12" s="19">
        <v>4.5343076759137402E-2</v>
      </c>
      <c r="BH12" s="19"/>
      <c r="BI12" s="19">
        <v>1.9430927995569901E-2</v>
      </c>
      <c r="BJ12" s="19">
        <v>5.6812028319862297E-2</v>
      </c>
      <c r="BK12" s="19"/>
      <c r="BL12" s="19">
        <v>6.9403458362800596E-2</v>
      </c>
      <c r="BM12" s="19">
        <v>3.5439571956550897E-2</v>
      </c>
      <c r="BN12" s="19">
        <v>3.3090140858501003E-2</v>
      </c>
      <c r="BO12" s="19">
        <v>5.0967784691776001E-3</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0.25965253676280903</v>
      </c>
      <c r="D9" s="17">
        <v>0.210062091202527</v>
      </c>
      <c r="E9" s="17">
        <v>0.26988117728317401</v>
      </c>
      <c r="F9" s="17">
        <v>0.37571170347348898</v>
      </c>
      <c r="G9" s="17">
        <v>0.18198287108748801</v>
      </c>
      <c r="H9" s="17">
        <v>0.32398318448754299</v>
      </c>
      <c r="I9" s="17">
        <v>9.71510138482196E-2</v>
      </c>
      <c r="J9" s="17">
        <v>0.234595097910063</v>
      </c>
      <c r="K9" s="17">
        <v>0.54636073712966404</v>
      </c>
      <c r="L9" s="17">
        <v>0.41271526953605098</v>
      </c>
      <c r="M9" s="17">
        <v>0.20157401417967499</v>
      </c>
      <c r="N9" s="17">
        <v>0.42195589739389699</v>
      </c>
      <c r="O9" s="17">
        <v>0.49850643047342502</v>
      </c>
      <c r="P9" s="17">
        <v>0.20350991831054699</v>
      </c>
      <c r="Q9" s="17">
        <v>0.105911183514328</v>
      </c>
      <c r="R9" s="17">
        <v>0.112685763328952</v>
      </c>
      <c r="S9" s="17">
        <v>0.35622530222596799</v>
      </c>
      <c r="T9" s="17"/>
      <c r="U9" s="17">
        <v>0.24344881160746201</v>
      </c>
      <c r="V9" s="17">
        <v>0.34150422457115698</v>
      </c>
      <c r="W9" s="17">
        <v>0.32489007830118699</v>
      </c>
      <c r="X9" s="17">
        <v>0.35908143802900999</v>
      </c>
      <c r="Y9" s="17"/>
      <c r="Z9" s="17">
        <v>0.13891840464281799</v>
      </c>
      <c r="AA9" s="17">
        <v>0.43870088044210298</v>
      </c>
      <c r="AB9" s="17">
        <v>0.26953860352187498</v>
      </c>
      <c r="AC9" s="17">
        <v>0.279555994500986</v>
      </c>
      <c r="AD9" s="17">
        <v>0.48523450522974898</v>
      </c>
      <c r="AE9" s="17">
        <v>0.23977378443977199</v>
      </c>
      <c r="AF9" s="17">
        <v>0.39571489924057701</v>
      </c>
      <c r="AG9" s="17">
        <v>0.30923827295415901</v>
      </c>
      <c r="AH9" s="17">
        <v>0.25790467212835</v>
      </c>
      <c r="AI9" s="17">
        <v>0.40241377157424602</v>
      </c>
      <c r="AJ9" s="17"/>
      <c r="AK9" s="17">
        <v>0.28219828474953701</v>
      </c>
      <c r="AL9" s="17">
        <v>0.199469150764466</v>
      </c>
      <c r="AM9" s="17">
        <v>0.33450885958999399</v>
      </c>
      <c r="AN9" s="17">
        <v>0.20500269721321299</v>
      </c>
      <c r="AO9" s="17">
        <v>0.41817827613473302</v>
      </c>
      <c r="AP9" s="17">
        <v>0.24320473171465401</v>
      </c>
      <c r="AQ9" s="17">
        <v>0.34685346930055899</v>
      </c>
      <c r="AR9" s="17"/>
      <c r="AS9" s="17">
        <v>0.29356282364500502</v>
      </c>
      <c r="AT9" s="17">
        <v>0.247022019017865</v>
      </c>
      <c r="AU9" s="17"/>
      <c r="AV9" s="17">
        <v>0.386428878199926</v>
      </c>
      <c r="AW9" s="17">
        <v>0.41883142505622001</v>
      </c>
      <c r="AX9" s="17">
        <v>0.156882164631995</v>
      </c>
      <c r="AY9" s="17"/>
      <c r="AZ9" s="17">
        <v>0.46328870713264803</v>
      </c>
      <c r="BA9" s="17">
        <v>0.24997274737313099</v>
      </c>
      <c r="BB9" s="17"/>
      <c r="BC9" s="17">
        <v>0.24030849327586201</v>
      </c>
      <c r="BD9" s="17">
        <v>0.27157446341779301</v>
      </c>
      <c r="BE9" s="17"/>
      <c r="BF9" s="17">
        <v>0.25925746852681197</v>
      </c>
      <c r="BG9" s="17">
        <v>0.35908143802900999</v>
      </c>
      <c r="BH9" s="17"/>
      <c r="BI9" s="17">
        <v>0.29326323826376099</v>
      </c>
      <c r="BJ9" s="17">
        <v>0.251790607085906</v>
      </c>
      <c r="BK9" s="17"/>
      <c r="BL9" s="17">
        <v>0.25947090275266899</v>
      </c>
      <c r="BM9" s="17">
        <v>0.227799680773971</v>
      </c>
      <c r="BN9" s="17">
        <v>0.383794556701892</v>
      </c>
      <c r="BO9" s="17">
        <v>0.155266677790281</v>
      </c>
    </row>
    <row r="10" spans="2:67" ht="29" x14ac:dyDescent="0.35">
      <c r="B10" s="18" t="s">
        <v>338</v>
      </c>
      <c r="C10" s="17">
        <v>0.14391312961813699</v>
      </c>
      <c r="D10" s="17">
        <v>0.15171204806763</v>
      </c>
      <c r="E10" s="17">
        <v>0.1921602705803</v>
      </c>
      <c r="F10" s="17">
        <v>0.21380472679465301</v>
      </c>
      <c r="G10" s="17">
        <v>0.12657746208807899</v>
      </c>
      <c r="H10" s="17">
        <v>0.67357901843047197</v>
      </c>
      <c r="I10" s="17">
        <v>0.20797524892312599</v>
      </c>
      <c r="J10" s="17">
        <v>5.5530655524007301E-2</v>
      </c>
      <c r="K10" s="17">
        <v>1.2823906992311999E-2</v>
      </c>
      <c r="L10" s="17">
        <v>5.5851749736854001E-2</v>
      </c>
      <c r="M10" s="17">
        <v>0.11747483227629001</v>
      </c>
      <c r="N10" s="17">
        <v>3.7320849187548501E-2</v>
      </c>
      <c r="O10" s="17">
        <v>0.49950214349114203</v>
      </c>
      <c r="P10" s="17">
        <v>0.110009142591277</v>
      </c>
      <c r="Q10" s="17">
        <v>0.26821681648370499</v>
      </c>
      <c r="R10" s="17">
        <v>0.19857744923377901</v>
      </c>
      <c r="S10" s="17">
        <v>0.196022385170286</v>
      </c>
      <c r="T10" s="17"/>
      <c r="U10" s="17">
        <v>9.0253150615258806E-2</v>
      </c>
      <c r="V10" s="17">
        <v>0.39882199536225299</v>
      </c>
      <c r="W10" s="17">
        <v>0.46088041867953999</v>
      </c>
      <c r="X10" s="17">
        <v>0.49965883473237099</v>
      </c>
      <c r="Y10" s="17"/>
      <c r="Z10" s="17">
        <v>0.13956342626536999</v>
      </c>
      <c r="AA10" s="17">
        <v>7.8079951003246897E-2</v>
      </c>
      <c r="AB10" s="17">
        <v>0.100471825142342</v>
      </c>
      <c r="AC10" s="17">
        <v>0.17603371582861699</v>
      </c>
      <c r="AD10" s="17">
        <v>0.155810325950793</v>
      </c>
      <c r="AE10" s="17">
        <v>0.285506342446048</v>
      </c>
      <c r="AF10" s="17">
        <v>0.27997376907834298</v>
      </c>
      <c r="AG10" s="17">
        <v>0.28895069412178698</v>
      </c>
      <c r="AH10" s="17">
        <v>0.52402553138742303</v>
      </c>
      <c r="AI10" s="17">
        <v>0.47296608258645401</v>
      </c>
      <c r="AJ10" s="17"/>
      <c r="AK10" s="17">
        <v>8.7336707841546499E-2</v>
      </c>
      <c r="AL10" s="17">
        <v>0.19329607288469899</v>
      </c>
      <c r="AM10" s="17">
        <v>0.12142707157108799</v>
      </c>
      <c r="AN10" s="17">
        <v>0.141794044499649</v>
      </c>
      <c r="AO10" s="17">
        <v>0.14656682084151201</v>
      </c>
      <c r="AP10" s="17">
        <v>0.15023579481911001</v>
      </c>
      <c r="AQ10" s="17">
        <v>0.23238456377420999</v>
      </c>
      <c r="AR10" s="17"/>
      <c r="AS10" s="17">
        <v>0.279094792800546</v>
      </c>
      <c r="AT10" s="17">
        <v>9.3562202138580505E-2</v>
      </c>
      <c r="AU10" s="17"/>
      <c r="AV10" s="17">
        <v>0.22015824990225299</v>
      </c>
      <c r="AW10" s="17">
        <v>0.27004665632965602</v>
      </c>
      <c r="AX10" s="17">
        <v>0.32364068045942301</v>
      </c>
      <c r="AY10" s="17"/>
      <c r="AZ10" s="17">
        <v>0.38247464565730499</v>
      </c>
      <c r="BA10" s="17">
        <v>0.13257317352120501</v>
      </c>
      <c r="BB10" s="17"/>
      <c r="BC10" s="17">
        <v>0.191664910515736</v>
      </c>
      <c r="BD10" s="17">
        <v>0.114483231474546</v>
      </c>
      <c r="BE10" s="17"/>
      <c r="BF10" s="17">
        <v>0.14249961879388701</v>
      </c>
      <c r="BG10" s="17">
        <v>0.49965883473237099</v>
      </c>
      <c r="BH10" s="17"/>
      <c r="BI10" s="17">
        <v>0.23984771088585</v>
      </c>
      <c r="BJ10" s="17">
        <v>0.12147292760424799</v>
      </c>
      <c r="BK10" s="17"/>
      <c r="BL10" s="17">
        <v>5.8878644772546097E-2</v>
      </c>
      <c r="BM10" s="17">
        <v>0.15277442689030801</v>
      </c>
      <c r="BN10" s="17">
        <v>0.28628937816076999</v>
      </c>
      <c r="BO10" s="17">
        <v>0.83837873595573198</v>
      </c>
    </row>
    <row r="11" spans="2:67" x14ac:dyDescent="0.35">
      <c r="B11" s="18" t="s">
        <v>339</v>
      </c>
      <c r="C11" s="17">
        <v>0.55379654589062599</v>
      </c>
      <c r="D11" s="17">
        <v>0.58661575247228104</v>
      </c>
      <c r="E11" s="17">
        <v>0.51213401394557501</v>
      </c>
      <c r="F11" s="17">
        <v>0.41048356973185801</v>
      </c>
      <c r="G11" s="17">
        <v>0.57842044119182101</v>
      </c>
      <c r="H11" s="17">
        <v>0</v>
      </c>
      <c r="I11" s="17">
        <v>0.68462083167274101</v>
      </c>
      <c r="J11" s="17">
        <v>0.70979236204813401</v>
      </c>
      <c r="K11" s="17">
        <v>0.43993134314057603</v>
      </c>
      <c r="L11" s="17">
        <v>0.43128613521692799</v>
      </c>
      <c r="M11" s="17">
        <v>0.59405764701797503</v>
      </c>
      <c r="N11" s="17">
        <v>0.51173424781023602</v>
      </c>
      <c r="O11" s="17">
        <v>9.9571301771683805E-4</v>
      </c>
      <c r="P11" s="17">
        <v>0.68648093909817598</v>
      </c>
      <c r="Q11" s="17">
        <v>0.62288962531980396</v>
      </c>
      <c r="R11" s="17">
        <v>0.68855864297075198</v>
      </c>
      <c r="S11" s="17">
        <v>0.44775231260374698</v>
      </c>
      <c r="T11" s="17"/>
      <c r="U11" s="17">
        <v>0.622634019778736</v>
      </c>
      <c r="V11" s="17">
        <v>0.22683611918337701</v>
      </c>
      <c r="W11" s="17">
        <v>0.149043545138662</v>
      </c>
      <c r="X11" s="17">
        <v>8.5421795071319903E-2</v>
      </c>
      <c r="Y11" s="17"/>
      <c r="Z11" s="17">
        <v>0.65347914963964404</v>
      </c>
      <c r="AA11" s="17">
        <v>0.48321916855465002</v>
      </c>
      <c r="AB11" s="17">
        <v>0.60112060014630997</v>
      </c>
      <c r="AC11" s="17">
        <v>0.54384345739293805</v>
      </c>
      <c r="AD11" s="17">
        <v>0.35345025210991798</v>
      </c>
      <c r="AE11" s="17">
        <v>0.47418983673034099</v>
      </c>
      <c r="AF11" s="17">
        <v>0.31568579982289402</v>
      </c>
      <c r="AG11" s="17">
        <v>0.214181042643107</v>
      </c>
      <c r="AH11" s="17">
        <v>0.18564950680492401</v>
      </c>
      <c r="AI11" s="17">
        <v>7.1943664905037494E-2</v>
      </c>
      <c r="AJ11" s="17"/>
      <c r="AK11" s="17">
        <v>0.53820352135472105</v>
      </c>
      <c r="AL11" s="17">
        <v>0.59452722481676601</v>
      </c>
      <c r="AM11" s="17">
        <v>0.54346555002248298</v>
      </c>
      <c r="AN11" s="17">
        <v>0.631834228090566</v>
      </c>
      <c r="AO11" s="17">
        <v>0.42595790724034699</v>
      </c>
      <c r="AP11" s="17">
        <v>0.56137409670692195</v>
      </c>
      <c r="AQ11" s="17">
        <v>0.364939237393688</v>
      </c>
      <c r="AR11" s="17"/>
      <c r="AS11" s="17">
        <v>0.390981625572346</v>
      </c>
      <c r="AT11" s="17">
        <v>0.614439994510382</v>
      </c>
      <c r="AU11" s="17"/>
      <c r="AV11" s="17">
        <v>0.379907233579385</v>
      </c>
      <c r="AW11" s="17">
        <v>0.31112191861412303</v>
      </c>
      <c r="AX11" s="17">
        <v>0.46630717649630998</v>
      </c>
      <c r="AY11" s="17"/>
      <c r="AZ11" s="17">
        <v>0.150661640429576</v>
      </c>
      <c r="BA11" s="17">
        <v>0.572959452821175</v>
      </c>
      <c r="BB11" s="17"/>
      <c r="BC11" s="17">
        <v>0.51858199318845</v>
      </c>
      <c r="BD11" s="17">
        <v>0.57549962543481303</v>
      </c>
      <c r="BE11" s="17"/>
      <c r="BF11" s="17">
        <v>0.55565757406488303</v>
      </c>
      <c r="BG11" s="17">
        <v>8.5421795071319903E-2</v>
      </c>
      <c r="BH11" s="17"/>
      <c r="BI11" s="17">
        <v>0.41643966128140403</v>
      </c>
      <c r="BJ11" s="17">
        <v>0.58592590110225795</v>
      </c>
      <c r="BK11" s="17"/>
      <c r="BL11" s="17">
        <v>0.617125393656479</v>
      </c>
      <c r="BM11" s="17">
        <v>0.58693454397588896</v>
      </c>
      <c r="BN11" s="17">
        <v>0.32451082226330003</v>
      </c>
      <c r="BO11" s="17">
        <v>6.3545862539874801E-3</v>
      </c>
    </row>
    <row r="12" spans="2:67" x14ac:dyDescent="0.35">
      <c r="B12" s="18" t="s">
        <v>83</v>
      </c>
      <c r="C12" s="19">
        <v>4.2637787728427599E-2</v>
      </c>
      <c r="D12" s="19">
        <v>5.1610108257562098E-2</v>
      </c>
      <c r="E12" s="19">
        <v>2.5824538190950801E-2</v>
      </c>
      <c r="F12" s="19">
        <v>0</v>
      </c>
      <c r="G12" s="19">
        <v>0.11301922563261201</v>
      </c>
      <c r="H12" s="19">
        <v>2.4377970819849299E-3</v>
      </c>
      <c r="I12" s="19">
        <v>1.0252905555912401E-2</v>
      </c>
      <c r="J12" s="19">
        <v>8.18845177951639E-5</v>
      </c>
      <c r="K12" s="19">
        <v>8.8401273744799004E-4</v>
      </c>
      <c r="L12" s="19">
        <v>0.100146845510167</v>
      </c>
      <c r="M12" s="19">
        <v>8.6893506526060801E-2</v>
      </c>
      <c r="N12" s="19">
        <v>2.89890056083183E-2</v>
      </c>
      <c r="O12" s="19">
        <v>9.9571301771683805E-4</v>
      </c>
      <c r="P12" s="19">
        <v>0</v>
      </c>
      <c r="Q12" s="19">
        <v>2.9823746821632498E-3</v>
      </c>
      <c r="R12" s="19">
        <v>1.78144466517421E-4</v>
      </c>
      <c r="S12" s="19">
        <v>0</v>
      </c>
      <c r="T12" s="19"/>
      <c r="U12" s="19">
        <v>4.3664017998542901E-2</v>
      </c>
      <c r="V12" s="19">
        <v>3.2837660883211703E-2</v>
      </c>
      <c r="W12" s="19">
        <v>6.5185957880611906E-2</v>
      </c>
      <c r="X12" s="19">
        <v>5.58379321672988E-2</v>
      </c>
      <c r="Y12" s="19"/>
      <c r="Z12" s="19">
        <v>6.8039019452168906E-2</v>
      </c>
      <c r="AA12" s="19">
        <v>0</v>
      </c>
      <c r="AB12" s="19">
        <v>2.8868971189473899E-2</v>
      </c>
      <c r="AC12" s="19">
        <v>5.6683227745856195E-4</v>
      </c>
      <c r="AD12" s="19">
        <v>5.5049167095400503E-3</v>
      </c>
      <c r="AE12" s="19">
        <v>5.3003638383936199E-4</v>
      </c>
      <c r="AF12" s="19">
        <v>8.6255318581865293E-3</v>
      </c>
      <c r="AG12" s="19">
        <v>0.18762999028094701</v>
      </c>
      <c r="AH12" s="19">
        <v>3.2420289679301897E-2</v>
      </c>
      <c r="AI12" s="19">
        <v>5.2676480934262297E-2</v>
      </c>
      <c r="AJ12" s="19"/>
      <c r="AK12" s="19">
        <v>9.2261486054194805E-2</v>
      </c>
      <c r="AL12" s="19">
        <v>1.2707551534069699E-2</v>
      </c>
      <c r="AM12" s="19">
        <v>5.9851881643470297E-4</v>
      </c>
      <c r="AN12" s="19">
        <v>2.1369030196572301E-2</v>
      </c>
      <c r="AO12" s="19">
        <v>9.2969957834073396E-3</v>
      </c>
      <c r="AP12" s="19">
        <v>4.5185376759314298E-2</v>
      </c>
      <c r="AQ12" s="19">
        <v>5.5822729531542402E-2</v>
      </c>
      <c r="AR12" s="19"/>
      <c r="AS12" s="19">
        <v>3.63607579821024E-2</v>
      </c>
      <c r="AT12" s="19">
        <v>4.4975784333172501E-2</v>
      </c>
      <c r="AU12" s="19"/>
      <c r="AV12" s="19">
        <v>1.35056383184365E-2</v>
      </c>
      <c r="AW12" s="19">
        <v>0</v>
      </c>
      <c r="AX12" s="19">
        <v>5.31699784122718E-2</v>
      </c>
      <c r="AY12" s="19"/>
      <c r="AZ12" s="19">
        <v>3.5750067804710098E-3</v>
      </c>
      <c r="BA12" s="19">
        <v>4.4494626284488699E-2</v>
      </c>
      <c r="BB12" s="19"/>
      <c r="BC12" s="19">
        <v>4.9444603019951801E-2</v>
      </c>
      <c r="BD12" s="19">
        <v>3.8442679672847903E-2</v>
      </c>
      <c r="BE12" s="19"/>
      <c r="BF12" s="19">
        <v>4.2585338614417899E-2</v>
      </c>
      <c r="BG12" s="19">
        <v>5.58379321672988E-2</v>
      </c>
      <c r="BH12" s="19"/>
      <c r="BI12" s="19">
        <v>5.0449389568985502E-2</v>
      </c>
      <c r="BJ12" s="19">
        <v>4.0810564207588801E-2</v>
      </c>
      <c r="BK12" s="19"/>
      <c r="BL12" s="19">
        <v>6.4525058818305697E-2</v>
      </c>
      <c r="BM12" s="19">
        <v>3.24913483598313E-2</v>
      </c>
      <c r="BN12" s="19">
        <v>5.4052428740384503E-3</v>
      </c>
      <c r="BO12" s="19">
        <v>0</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0.38786617645832999</v>
      </c>
      <c r="D9" s="17">
        <v>0.41834425601792902</v>
      </c>
      <c r="E9" s="17">
        <v>0.40686732310966001</v>
      </c>
      <c r="F9" s="17">
        <v>0.27266043336273799</v>
      </c>
      <c r="G9" s="17">
        <v>0.18174894766078101</v>
      </c>
      <c r="H9" s="17">
        <v>0.67601681551245696</v>
      </c>
      <c r="I9" s="17">
        <v>0.27126182342854599</v>
      </c>
      <c r="J9" s="17">
        <v>0.27661489097359598</v>
      </c>
      <c r="K9" s="17">
        <v>0.54459271165476797</v>
      </c>
      <c r="L9" s="17">
        <v>0.36810343147198199</v>
      </c>
      <c r="M9" s="17">
        <v>0.34484495787517899</v>
      </c>
      <c r="N9" s="17">
        <v>0.44053394781292898</v>
      </c>
      <c r="O9" s="17">
        <v>0.97858572477313399</v>
      </c>
      <c r="P9" s="17">
        <v>0.64895017954049705</v>
      </c>
      <c r="Q9" s="17">
        <v>0.26245765635271101</v>
      </c>
      <c r="R9" s="17">
        <v>0.43364597763352603</v>
      </c>
      <c r="S9" s="17">
        <v>0.46086685869252397</v>
      </c>
      <c r="T9" s="17"/>
      <c r="U9" s="17">
        <v>0.38003692218456803</v>
      </c>
      <c r="V9" s="17">
        <v>0.42759501430963098</v>
      </c>
      <c r="W9" s="17">
        <v>0.43411654240854403</v>
      </c>
      <c r="X9" s="17">
        <v>0.34842330341060301</v>
      </c>
      <c r="Y9" s="17"/>
      <c r="Z9" s="17">
        <v>0.28350015018174801</v>
      </c>
      <c r="AA9" s="17">
        <v>0.51492130361720401</v>
      </c>
      <c r="AB9" s="17">
        <v>0.657987182204677</v>
      </c>
      <c r="AC9" s="17">
        <v>0.42845453479766898</v>
      </c>
      <c r="AD9" s="17">
        <v>0.42347907412978197</v>
      </c>
      <c r="AE9" s="17">
        <v>0.47613192817489602</v>
      </c>
      <c r="AF9" s="17">
        <v>0.25227624920166802</v>
      </c>
      <c r="AG9" s="17">
        <v>0.37440141245740099</v>
      </c>
      <c r="AH9" s="17">
        <v>0.36693748731384201</v>
      </c>
      <c r="AI9" s="17">
        <v>0.53874487537948901</v>
      </c>
      <c r="AJ9" s="17"/>
      <c r="AK9" s="17">
        <v>0.45196320087530201</v>
      </c>
      <c r="AL9" s="17">
        <v>0.430155279111269</v>
      </c>
      <c r="AM9" s="17">
        <v>0.545656605262968</v>
      </c>
      <c r="AN9" s="17">
        <v>0.345681021734775</v>
      </c>
      <c r="AO9" s="17">
        <v>0.41713583395902498</v>
      </c>
      <c r="AP9" s="17">
        <v>0.249131388229859</v>
      </c>
      <c r="AQ9" s="17">
        <v>0.46990353226061798</v>
      </c>
      <c r="AR9" s="17"/>
      <c r="AS9" s="17">
        <v>0.46041844646855201</v>
      </c>
      <c r="AT9" s="17">
        <v>0.360842732599434</v>
      </c>
      <c r="AU9" s="17"/>
      <c r="AV9" s="17">
        <v>0.51781619562832804</v>
      </c>
      <c r="AW9" s="17">
        <v>0.67863001764744502</v>
      </c>
      <c r="AX9" s="17">
        <v>0.27741964575714601</v>
      </c>
      <c r="AY9" s="17"/>
      <c r="AZ9" s="17">
        <v>0.48426873960161998</v>
      </c>
      <c r="BA9" s="17">
        <v>0.38328370711529802</v>
      </c>
      <c r="BB9" s="17"/>
      <c r="BC9" s="17">
        <v>0.34830962060602699</v>
      </c>
      <c r="BD9" s="17">
        <v>0.41224527578744102</v>
      </c>
      <c r="BE9" s="17"/>
      <c r="BF9" s="17">
        <v>0.38802289775444299</v>
      </c>
      <c r="BG9" s="17">
        <v>0.34842330341060301</v>
      </c>
      <c r="BH9" s="17"/>
      <c r="BI9" s="17">
        <v>0.448658648889806</v>
      </c>
      <c r="BJ9" s="17">
        <v>0.37364611791156599</v>
      </c>
      <c r="BK9" s="17"/>
      <c r="BL9" s="17">
        <v>0.34753552610332</v>
      </c>
      <c r="BM9" s="17">
        <v>0.461033952032608</v>
      </c>
      <c r="BN9" s="17">
        <v>0.29145876823577099</v>
      </c>
      <c r="BO9" s="17">
        <v>0.499232161688619</v>
      </c>
    </row>
    <row r="10" spans="2:67" ht="29" x14ac:dyDescent="0.35">
      <c r="B10" s="18" t="s">
        <v>338</v>
      </c>
      <c r="C10" s="17">
        <v>0.18160079477212401</v>
      </c>
      <c r="D10" s="17">
        <v>0.120048115348485</v>
      </c>
      <c r="E10" s="17">
        <v>0.22316255903226301</v>
      </c>
      <c r="F10" s="17">
        <v>0.318599658666748</v>
      </c>
      <c r="G10" s="17">
        <v>0.32585659212478502</v>
      </c>
      <c r="H10" s="17">
        <v>0.319107590323573</v>
      </c>
      <c r="I10" s="17">
        <v>0.128530875050969</v>
      </c>
      <c r="J10" s="17">
        <v>0.27445146819154098</v>
      </c>
      <c r="K10" s="17">
        <v>2.6520382123439699E-3</v>
      </c>
      <c r="L10" s="17">
        <v>0.103121728148361</v>
      </c>
      <c r="M10" s="17">
        <v>0.144356847183921</v>
      </c>
      <c r="N10" s="17">
        <v>0.28670777590408603</v>
      </c>
      <c r="O10" s="17">
        <v>1.8427136173715299E-2</v>
      </c>
      <c r="P10" s="17">
        <v>5.4653324158059402E-2</v>
      </c>
      <c r="Q10" s="17">
        <v>0.135599595582934</v>
      </c>
      <c r="R10" s="17">
        <v>0.394036217157268</v>
      </c>
      <c r="S10" s="17">
        <v>4.6462700030797201E-2</v>
      </c>
      <c r="T10" s="17"/>
      <c r="U10" s="17">
        <v>0.138241780513848</v>
      </c>
      <c r="V10" s="17">
        <v>0.38958680495331699</v>
      </c>
      <c r="W10" s="17">
        <v>0.40825426665923797</v>
      </c>
      <c r="X10" s="17">
        <v>0.55867873393082801</v>
      </c>
      <c r="Y10" s="17"/>
      <c r="Z10" s="17">
        <v>0.14742578844201801</v>
      </c>
      <c r="AA10" s="17">
        <v>0.136249078488726</v>
      </c>
      <c r="AB10" s="17">
        <v>9.4035619709578702E-2</v>
      </c>
      <c r="AC10" s="17">
        <v>0.197647743453577</v>
      </c>
      <c r="AD10" s="17">
        <v>0.320640896728841</v>
      </c>
      <c r="AE10" s="17">
        <v>0.23667684578850601</v>
      </c>
      <c r="AF10" s="17">
        <v>0.64149803310183595</v>
      </c>
      <c r="AG10" s="17">
        <v>0.42152656050279602</v>
      </c>
      <c r="AH10" s="17">
        <v>0.58308038490497305</v>
      </c>
      <c r="AI10" s="17">
        <v>0.38346212513519501</v>
      </c>
      <c r="AJ10" s="17"/>
      <c r="AK10" s="17">
        <v>8.8659340839132003E-2</v>
      </c>
      <c r="AL10" s="17">
        <v>0.16676663103688599</v>
      </c>
      <c r="AM10" s="17">
        <v>0.155845152340962</v>
      </c>
      <c r="AN10" s="17">
        <v>0.16449686139066499</v>
      </c>
      <c r="AO10" s="17">
        <v>0.30123335317362399</v>
      </c>
      <c r="AP10" s="17">
        <v>0.35560962886537101</v>
      </c>
      <c r="AQ10" s="17">
        <v>0.22731555724427599</v>
      </c>
      <c r="AR10" s="17"/>
      <c r="AS10" s="17">
        <v>0.34427183758471303</v>
      </c>
      <c r="AT10" s="17">
        <v>0.121010936008303</v>
      </c>
      <c r="AU10" s="17"/>
      <c r="AV10" s="17">
        <v>0.32706593912479798</v>
      </c>
      <c r="AW10" s="17">
        <v>0.237978366705696</v>
      </c>
      <c r="AX10" s="17">
        <v>0.43518951445318899</v>
      </c>
      <c r="AY10" s="17"/>
      <c r="AZ10" s="17">
        <v>0.42170044710725302</v>
      </c>
      <c r="BA10" s="17">
        <v>0.17018772378911601</v>
      </c>
      <c r="BB10" s="17"/>
      <c r="BC10" s="17">
        <v>0.19019152897452399</v>
      </c>
      <c r="BD10" s="17">
        <v>0.17630623972511</v>
      </c>
      <c r="BE10" s="17"/>
      <c r="BF10" s="17">
        <v>0.18010252299842699</v>
      </c>
      <c r="BG10" s="17">
        <v>0.55867873393082801</v>
      </c>
      <c r="BH10" s="17"/>
      <c r="BI10" s="17">
        <v>0.32573080402245702</v>
      </c>
      <c r="BJ10" s="17">
        <v>0.14788712780134</v>
      </c>
      <c r="BK10" s="17"/>
      <c r="BL10" s="17">
        <v>4.5622449908386403E-2</v>
      </c>
      <c r="BM10" s="17">
        <v>0.18593287956111601</v>
      </c>
      <c r="BN10" s="17">
        <v>0.59565778947535397</v>
      </c>
      <c r="BO10" s="17">
        <v>0.49950549369130398</v>
      </c>
    </row>
    <row r="11" spans="2:67" x14ac:dyDescent="0.35">
      <c r="B11" s="18" t="s">
        <v>339</v>
      </c>
      <c r="C11" s="17">
        <v>0.37967467421530399</v>
      </c>
      <c r="D11" s="17">
        <v>0.382164775529726</v>
      </c>
      <c r="E11" s="17">
        <v>0.31978110678791499</v>
      </c>
      <c r="F11" s="17">
        <v>0.40861970909448198</v>
      </c>
      <c r="G11" s="17">
        <v>0.46177388823645599</v>
      </c>
      <c r="H11" s="17">
        <v>2.4377970819849299E-3</v>
      </c>
      <c r="I11" s="17">
        <v>0.60020730152048396</v>
      </c>
      <c r="J11" s="17">
        <v>0.44852421824588701</v>
      </c>
      <c r="K11" s="17">
        <v>0.45275525013288798</v>
      </c>
      <c r="L11" s="17">
        <v>0.50198774729191498</v>
      </c>
      <c r="M11" s="17">
        <v>0.39874290165370302</v>
      </c>
      <c r="N11" s="17">
        <v>0.16594761911675401</v>
      </c>
      <c r="O11" s="17">
        <v>1.99142603543368E-3</v>
      </c>
      <c r="P11" s="17">
        <v>0.29639649630144399</v>
      </c>
      <c r="Q11" s="17">
        <v>0.59597799870002899</v>
      </c>
      <c r="R11" s="17">
        <v>0.17213966074268799</v>
      </c>
      <c r="S11" s="17">
        <v>0.49267044127667903</v>
      </c>
      <c r="T11" s="17"/>
      <c r="U11" s="17">
        <v>0.43047745592523101</v>
      </c>
      <c r="V11" s="17">
        <v>0.13482908406020599</v>
      </c>
      <c r="W11" s="17">
        <v>0.101881877879549</v>
      </c>
      <c r="X11" s="17">
        <v>4.6626905493057397E-2</v>
      </c>
      <c r="Y11" s="17"/>
      <c r="Z11" s="17">
        <v>0.513645151221928</v>
      </c>
      <c r="AA11" s="17">
        <v>0.33270657862354602</v>
      </c>
      <c r="AB11" s="17">
        <v>0.239109245634963</v>
      </c>
      <c r="AC11" s="17">
        <v>0.37380842294099997</v>
      </c>
      <c r="AD11" s="17">
        <v>0.25205666070968502</v>
      </c>
      <c r="AE11" s="17">
        <v>0.19428500288525599</v>
      </c>
      <c r="AF11" s="17">
        <v>5.4669445926330398E-2</v>
      </c>
      <c r="AG11" s="17">
        <v>2.67492789780099E-2</v>
      </c>
      <c r="AH11" s="17">
        <v>2.05477039546277E-2</v>
      </c>
      <c r="AI11" s="17">
        <v>1.44784165677258E-2</v>
      </c>
      <c r="AJ11" s="17"/>
      <c r="AK11" s="17">
        <v>0.36506010266823002</v>
      </c>
      <c r="AL11" s="17">
        <v>0.39420669385723001</v>
      </c>
      <c r="AM11" s="17">
        <v>0.29849824239606998</v>
      </c>
      <c r="AN11" s="17">
        <v>0.47637292889443</v>
      </c>
      <c r="AO11" s="17">
        <v>0.21055177476885101</v>
      </c>
      <c r="AP11" s="17">
        <v>0.30536590470538399</v>
      </c>
      <c r="AQ11" s="17">
        <v>0.21833922062516001</v>
      </c>
      <c r="AR11" s="17"/>
      <c r="AS11" s="17">
        <v>0.165753354197234</v>
      </c>
      <c r="AT11" s="17">
        <v>0.459353652983503</v>
      </c>
      <c r="AU11" s="17"/>
      <c r="AV11" s="17">
        <v>0.121548977934835</v>
      </c>
      <c r="AW11" s="17">
        <v>8.3144244763036598E-2</v>
      </c>
      <c r="AX11" s="17">
        <v>0.245592479438769</v>
      </c>
      <c r="AY11" s="17"/>
      <c r="AZ11" s="17">
        <v>7.3759410467070199E-2</v>
      </c>
      <c r="BA11" s="17">
        <v>0.39421627219759098</v>
      </c>
      <c r="BB11" s="17"/>
      <c r="BC11" s="17">
        <v>0.38982421547903601</v>
      </c>
      <c r="BD11" s="17">
        <v>0.373419410851696</v>
      </c>
      <c r="BE11" s="17"/>
      <c r="BF11" s="17">
        <v>0.38099799764356601</v>
      </c>
      <c r="BG11" s="17">
        <v>4.6626905493057397E-2</v>
      </c>
      <c r="BH11" s="17"/>
      <c r="BI11" s="17">
        <v>0.20521077682914399</v>
      </c>
      <c r="BJ11" s="17">
        <v>0.42048378652644097</v>
      </c>
      <c r="BK11" s="17"/>
      <c r="BL11" s="17">
        <v>0.54988613581576995</v>
      </c>
      <c r="BM11" s="17">
        <v>0.29369498903772401</v>
      </c>
      <c r="BN11" s="17">
        <v>9.8049325272829002E-2</v>
      </c>
      <c r="BO11" s="17">
        <v>9.35182943472115E-4</v>
      </c>
    </row>
    <row r="12" spans="2:67" x14ac:dyDescent="0.35">
      <c r="B12" s="18" t="s">
        <v>83</v>
      </c>
      <c r="C12" s="19">
        <v>5.0858354554242202E-2</v>
      </c>
      <c r="D12" s="19">
        <v>7.9442853103859401E-2</v>
      </c>
      <c r="E12" s="19">
        <v>5.0189011070161597E-2</v>
      </c>
      <c r="F12" s="19">
        <v>1.20198876033054E-4</v>
      </c>
      <c r="G12" s="19">
        <v>3.0620571977978302E-2</v>
      </c>
      <c r="H12" s="19">
        <v>2.4377970819849299E-3</v>
      </c>
      <c r="I12" s="19">
        <v>0</v>
      </c>
      <c r="J12" s="19">
        <v>4.0942258897581999E-4</v>
      </c>
      <c r="K12" s="19">
        <v>0</v>
      </c>
      <c r="L12" s="19">
        <v>2.67870930877416E-2</v>
      </c>
      <c r="M12" s="19">
        <v>0.112055293287197</v>
      </c>
      <c r="N12" s="19">
        <v>0.106810657166231</v>
      </c>
      <c r="O12" s="19">
        <v>9.9571301771683805E-4</v>
      </c>
      <c r="P12" s="19">
        <v>0</v>
      </c>
      <c r="Q12" s="19">
        <v>5.9647493643264996E-3</v>
      </c>
      <c r="R12" s="19">
        <v>1.78144466517421E-4</v>
      </c>
      <c r="S12" s="19">
        <v>0</v>
      </c>
      <c r="T12" s="19"/>
      <c r="U12" s="19">
        <v>5.1243841376353197E-2</v>
      </c>
      <c r="V12" s="19">
        <v>4.7989096676846602E-2</v>
      </c>
      <c r="W12" s="19">
        <v>5.5747313052668897E-2</v>
      </c>
      <c r="X12" s="19">
        <v>4.6271057165511199E-2</v>
      </c>
      <c r="Y12" s="19"/>
      <c r="Z12" s="19">
        <v>5.5428910154305303E-2</v>
      </c>
      <c r="AA12" s="19">
        <v>1.6123039270524098E-2</v>
      </c>
      <c r="AB12" s="19">
        <v>8.8679524507816101E-3</v>
      </c>
      <c r="AC12" s="19">
        <v>8.9298807754775202E-5</v>
      </c>
      <c r="AD12" s="19">
        <v>3.8233684316921301E-3</v>
      </c>
      <c r="AE12" s="19">
        <v>9.2906223151342296E-2</v>
      </c>
      <c r="AF12" s="19">
        <v>5.1556271770165897E-2</v>
      </c>
      <c r="AG12" s="19">
        <v>0.17732274806179299</v>
      </c>
      <c r="AH12" s="19">
        <v>2.9434423826556901E-2</v>
      </c>
      <c r="AI12" s="19">
        <v>6.3314582917590401E-2</v>
      </c>
      <c r="AJ12" s="19"/>
      <c r="AK12" s="19">
        <v>9.4317355617336604E-2</v>
      </c>
      <c r="AL12" s="19">
        <v>8.8713959946153994E-3</v>
      </c>
      <c r="AM12" s="19">
        <v>0</v>
      </c>
      <c r="AN12" s="19">
        <v>1.3449187980130201E-2</v>
      </c>
      <c r="AO12" s="19">
        <v>7.1079038098499595E-2</v>
      </c>
      <c r="AP12" s="19">
        <v>8.98930781993863E-2</v>
      </c>
      <c r="AQ12" s="19">
        <v>8.4441689869945893E-2</v>
      </c>
      <c r="AR12" s="19"/>
      <c r="AS12" s="19">
        <v>2.9556361749500899E-2</v>
      </c>
      <c r="AT12" s="19">
        <v>5.8792678408759999E-2</v>
      </c>
      <c r="AU12" s="19"/>
      <c r="AV12" s="19">
        <v>3.3568887312038297E-2</v>
      </c>
      <c r="AW12" s="19">
        <v>2.4737088382243902E-4</v>
      </c>
      <c r="AX12" s="19">
        <v>4.1798360350896298E-2</v>
      </c>
      <c r="AY12" s="19"/>
      <c r="AZ12" s="19">
        <v>2.0271402824056501E-2</v>
      </c>
      <c r="BA12" s="19">
        <v>5.2312296897995401E-2</v>
      </c>
      <c r="BB12" s="19"/>
      <c r="BC12" s="19">
        <v>7.1674634940412804E-2</v>
      </c>
      <c r="BD12" s="19">
        <v>3.80290736357531E-2</v>
      </c>
      <c r="BE12" s="19"/>
      <c r="BF12" s="19">
        <v>5.0876581603563703E-2</v>
      </c>
      <c r="BG12" s="19">
        <v>4.6271057165511199E-2</v>
      </c>
      <c r="BH12" s="19"/>
      <c r="BI12" s="19">
        <v>2.0399770258592499E-2</v>
      </c>
      <c r="BJ12" s="19">
        <v>5.7982967760653301E-2</v>
      </c>
      <c r="BK12" s="19"/>
      <c r="BL12" s="19">
        <v>5.6955888172523797E-2</v>
      </c>
      <c r="BM12" s="19">
        <v>5.9338179368551902E-2</v>
      </c>
      <c r="BN12" s="19">
        <v>1.4834117016047E-2</v>
      </c>
      <c r="BO12" s="19">
        <v>3.2716167660509901E-4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0.28201987061846101</v>
      </c>
      <c r="D9" s="17">
        <v>0.33283797512650998</v>
      </c>
      <c r="E9" s="17">
        <v>0.21488886775559601</v>
      </c>
      <c r="F9" s="17">
        <v>0.34598730419401802</v>
      </c>
      <c r="G9" s="17">
        <v>0.29137476939734702</v>
      </c>
      <c r="H9" s="17">
        <v>0.64065297772913099</v>
      </c>
      <c r="I9" s="17">
        <v>0.184984859671252</v>
      </c>
      <c r="J9" s="17">
        <v>0.226661549830901</v>
      </c>
      <c r="K9" s="17">
        <v>0.55741661864708003</v>
      </c>
      <c r="L9" s="17">
        <v>0.272058166090627</v>
      </c>
      <c r="M9" s="17">
        <v>0.215363700356027</v>
      </c>
      <c r="N9" s="17">
        <v>0.27960024435748598</v>
      </c>
      <c r="O9" s="17">
        <v>0.97958143779085105</v>
      </c>
      <c r="P9" s="17">
        <v>0.42582936467332599</v>
      </c>
      <c r="Q9" s="17">
        <v>0.26821681648370499</v>
      </c>
      <c r="R9" s="17">
        <v>0.26132817242432099</v>
      </c>
      <c r="S9" s="17">
        <v>0.37999311448575102</v>
      </c>
      <c r="T9" s="17"/>
      <c r="U9" s="17">
        <v>0.26451053668826802</v>
      </c>
      <c r="V9" s="17">
        <v>0.37445877565225499</v>
      </c>
      <c r="W9" s="17">
        <v>0.348996687411809</v>
      </c>
      <c r="X9" s="17">
        <v>0.26505738819447</v>
      </c>
      <c r="Y9" s="17"/>
      <c r="Z9" s="17">
        <v>0.20758633703805399</v>
      </c>
      <c r="AA9" s="17">
        <v>0.32300680316753899</v>
      </c>
      <c r="AB9" s="17">
        <v>0.41202382628411599</v>
      </c>
      <c r="AC9" s="17">
        <v>0.24957509098334801</v>
      </c>
      <c r="AD9" s="17">
        <v>0.43207410720839901</v>
      </c>
      <c r="AE9" s="17">
        <v>0.45272395175417501</v>
      </c>
      <c r="AF9" s="17">
        <v>0.33554597642760903</v>
      </c>
      <c r="AG9" s="17">
        <v>0.55935853007984004</v>
      </c>
      <c r="AH9" s="17">
        <v>0.33322608307316898</v>
      </c>
      <c r="AI9" s="17">
        <v>0.31186378190915198</v>
      </c>
      <c r="AJ9" s="17"/>
      <c r="AK9" s="17">
        <v>0.31728299487519901</v>
      </c>
      <c r="AL9" s="17">
        <v>0.27251552862928302</v>
      </c>
      <c r="AM9" s="17">
        <v>0.408987684068923</v>
      </c>
      <c r="AN9" s="17">
        <v>0.26086729274035603</v>
      </c>
      <c r="AO9" s="17">
        <v>0.35616021489514998</v>
      </c>
      <c r="AP9" s="17">
        <v>0.140537938874258</v>
      </c>
      <c r="AQ9" s="17">
        <v>0.36435722818371002</v>
      </c>
      <c r="AR9" s="17"/>
      <c r="AS9" s="17">
        <v>0.35106208260521898</v>
      </c>
      <c r="AT9" s="17">
        <v>0.25630381322624901</v>
      </c>
      <c r="AU9" s="17"/>
      <c r="AV9" s="17">
        <v>0.41370893685138799</v>
      </c>
      <c r="AW9" s="17">
        <v>0.42498240762485601</v>
      </c>
      <c r="AX9" s="17">
        <v>0.25107497034015402</v>
      </c>
      <c r="AY9" s="17"/>
      <c r="AZ9" s="17">
        <v>0.42101446887722199</v>
      </c>
      <c r="BA9" s="17">
        <v>0.27541280059252099</v>
      </c>
      <c r="BB9" s="17"/>
      <c r="BC9" s="17">
        <v>0.282641643430741</v>
      </c>
      <c r="BD9" s="17">
        <v>0.28163666584180302</v>
      </c>
      <c r="BE9" s="17"/>
      <c r="BF9" s="17">
        <v>0.28208726890933999</v>
      </c>
      <c r="BG9" s="17">
        <v>0.26505738819447</v>
      </c>
      <c r="BH9" s="17"/>
      <c r="BI9" s="17">
        <v>0.31053964399212602</v>
      </c>
      <c r="BJ9" s="17">
        <v>0.27534876758722399</v>
      </c>
      <c r="BK9" s="17"/>
      <c r="BL9" s="17">
        <v>0.24887565432035999</v>
      </c>
      <c r="BM9" s="17">
        <v>0.339582519262208</v>
      </c>
      <c r="BN9" s="17">
        <v>0.20876606442774101</v>
      </c>
      <c r="BO9" s="17">
        <v>0.34516955064039601</v>
      </c>
    </row>
    <row r="10" spans="2:67" ht="29" x14ac:dyDescent="0.35">
      <c r="B10" s="18" t="s">
        <v>338</v>
      </c>
      <c r="C10" s="17">
        <v>0.120892937045267</v>
      </c>
      <c r="D10" s="17">
        <v>5.9845488105138199E-2</v>
      </c>
      <c r="E10" s="17">
        <v>0.227915532875899</v>
      </c>
      <c r="F10" s="17">
        <v>0.17308858438536501</v>
      </c>
      <c r="G10" s="17">
        <v>3.8576996903604097E-2</v>
      </c>
      <c r="H10" s="17">
        <v>0</v>
      </c>
      <c r="I10" s="17">
        <v>0.11423650928927</v>
      </c>
      <c r="J10" s="17">
        <v>0.13076394566367799</v>
      </c>
      <c r="K10" s="17">
        <v>2.6520382123439699E-3</v>
      </c>
      <c r="L10" s="17">
        <v>0.10107093808395499</v>
      </c>
      <c r="M10" s="17">
        <v>9.9374212759149205E-2</v>
      </c>
      <c r="N10" s="17">
        <v>5.2417843128229396E-3</v>
      </c>
      <c r="O10" s="17">
        <v>1.9422849191432098E-2</v>
      </c>
      <c r="P10" s="17">
        <v>0.183485166151648</v>
      </c>
      <c r="Q10" s="17">
        <v>0.102928808832165</v>
      </c>
      <c r="R10" s="17">
        <v>0.19857744923377901</v>
      </c>
      <c r="S10" s="17">
        <v>4.61537857592242E-2</v>
      </c>
      <c r="T10" s="17"/>
      <c r="U10" s="17">
        <v>8.2342350406288595E-2</v>
      </c>
      <c r="V10" s="17">
        <v>0.292660578684031</v>
      </c>
      <c r="W10" s="17">
        <v>0.382782514613073</v>
      </c>
      <c r="X10" s="17">
        <v>0.59776405438311597</v>
      </c>
      <c r="Y10" s="17"/>
      <c r="Z10" s="17">
        <v>8.0601298940286198E-2</v>
      </c>
      <c r="AA10" s="17">
        <v>0.11293759825103</v>
      </c>
      <c r="AB10" s="17">
        <v>0.10682103917284599</v>
      </c>
      <c r="AC10" s="17">
        <v>9.1181956672511097E-2</v>
      </c>
      <c r="AD10" s="17">
        <v>0.23876240301413601</v>
      </c>
      <c r="AE10" s="17">
        <v>0.22509827465293999</v>
      </c>
      <c r="AF10" s="17">
        <v>0.20046864106788201</v>
      </c>
      <c r="AG10" s="17">
        <v>0.19769918606384099</v>
      </c>
      <c r="AH10" s="17">
        <v>0.52404824458074695</v>
      </c>
      <c r="AI10" s="17">
        <v>0.57505010914454002</v>
      </c>
      <c r="AJ10" s="17"/>
      <c r="AK10" s="17">
        <v>6.8688560722813194E-2</v>
      </c>
      <c r="AL10" s="17">
        <v>0.115226566719345</v>
      </c>
      <c r="AM10" s="17">
        <v>8.8305358343353194E-2</v>
      </c>
      <c r="AN10" s="17">
        <v>0.10869143532669399</v>
      </c>
      <c r="AO10" s="17">
        <v>0.236599558234936</v>
      </c>
      <c r="AP10" s="17">
        <v>0.13250294596755399</v>
      </c>
      <c r="AQ10" s="17">
        <v>0.21377010338500599</v>
      </c>
      <c r="AR10" s="17"/>
      <c r="AS10" s="17">
        <v>0.239747138238495</v>
      </c>
      <c r="AT10" s="17">
        <v>7.6623476794244194E-2</v>
      </c>
      <c r="AU10" s="17"/>
      <c r="AV10" s="17">
        <v>0.264404147443832</v>
      </c>
      <c r="AW10" s="17">
        <v>0.23326171360402201</v>
      </c>
      <c r="AX10" s="17">
        <v>0.24960561160976999</v>
      </c>
      <c r="AY10" s="17"/>
      <c r="AZ10" s="17">
        <v>0.381961730527001</v>
      </c>
      <c r="BA10" s="17">
        <v>0.108483103701167</v>
      </c>
      <c r="BB10" s="17"/>
      <c r="BC10" s="17">
        <v>0.14055653621275599</v>
      </c>
      <c r="BD10" s="17">
        <v>0.1087740650418</v>
      </c>
      <c r="BE10" s="17"/>
      <c r="BF10" s="17">
        <v>0.11899814962706699</v>
      </c>
      <c r="BG10" s="17">
        <v>0.59776405438311597</v>
      </c>
      <c r="BH10" s="17"/>
      <c r="BI10" s="17">
        <v>0.27582891315626401</v>
      </c>
      <c r="BJ10" s="17">
        <v>8.4651630133762201E-2</v>
      </c>
      <c r="BK10" s="17"/>
      <c r="BL10" s="17">
        <v>1.55021288744519E-2</v>
      </c>
      <c r="BM10" s="17">
        <v>0.10722966734186599</v>
      </c>
      <c r="BN10" s="17">
        <v>0.44653658632048798</v>
      </c>
      <c r="BO10" s="17">
        <v>0.65367284474551102</v>
      </c>
    </row>
    <row r="11" spans="2:67" x14ac:dyDescent="0.35">
      <c r="B11" s="18" t="s">
        <v>339</v>
      </c>
      <c r="C11" s="17">
        <v>0.51766093636989796</v>
      </c>
      <c r="D11" s="17">
        <v>0.43890272438820599</v>
      </c>
      <c r="E11" s="17">
        <v>0.469416808887408</v>
      </c>
      <c r="F11" s="17">
        <v>0.48080391254458399</v>
      </c>
      <c r="G11" s="17">
        <v>0.60880708974309194</v>
      </c>
      <c r="H11" s="17">
        <v>3.5363837783325698E-2</v>
      </c>
      <c r="I11" s="17">
        <v>0.60983906254138398</v>
      </c>
      <c r="J11" s="17">
        <v>0.63066796717415896</v>
      </c>
      <c r="K11" s="17">
        <v>0.43993134314057603</v>
      </c>
      <c r="L11" s="17">
        <v>0.52847116523814097</v>
      </c>
      <c r="M11" s="17">
        <v>0.60216995932415895</v>
      </c>
      <c r="N11" s="17">
        <v>0.63287394539520503</v>
      </c>
      <c r="O11" s="17">
        <v>0</v>
      </c>
      <c r="P11" s="17">
        <v>0.39048512704892901</v>
      </c>
      <c r="Q11" s="17">
        <v>0.60194274806435499</v>
      </c>
      <c r="R11" s="17">
        <v>0.53973808940886603</v>
      </c>
      <c r="S11" s="17">
        <v>0.42460232888711003</v>
      </c>
      <c r="T11" s="17"/>
      <c r="U11" s="17">
        <v>0.57777967680475295</v>
      </c>
      <c r="V11" s="17">
        <v>0.22781984398516</v>
      </c>
      <c r="W11" s="17">
        <v>0.20124238198476899</v>
      </c>
      <c r="X11" s="17">
        <v>5.9309270603142297E-2</v>
      </c>
      <c r="Y11" s="17"/>
      <c r="Z11" s="17">
        <v>0.63522783058548304</v>
      </c>
      <c r="AA11" s="17">
        <v>0.52705678183180105</v>
      </c>
      <c r="AB11" s="17">
        <v>0.44316295114308502</v>
      </c>
      <c r="AC11" s="17">
        <v>0.53407216055510398</v>
      </c>
      <c r="AD11" s="17">
        <v>0.32903996583856299</v>
      </c>
      <c r="AE11" s="17">
        <v>0.15081670840688899</v>
      </c>
      <c r="AF11" s="17">
        <v>0.33703414154903499</v>
      </c>
      <c r="AG11" s="17">
        <v>4.1492357990732497E-2</v>
      </c>
      <c r="AH11" s="17">
        <v>0.118555683498223</v>
      </c>
      <c r="AI11" s="17">
        <v>4.5381807046094E-2</v>
      </c>
      <c r="AJ11" s="17"/>
      <c r="AK11" s="17">
        <v>0.47696883187750699</v>
      </c>
      <c r="AL11" s="17">
        <v>0.547895168253965</v>
      </c>
      <c r="AM11" s="17">
        <v>0.50204576755601704</v>
      </c>
      <c r="AN11" s="17">
        <v>0.60833202824991395</v>
      </c>
      <c r="AO11" s="17">
        <v>0.39262494068292197</v>
      </c>
      <c r="AP11" s="17">
        <v>0.59208613663382004</v>
      </c>
      <c r="AQ11" s="17">
        <v>0.25044786675589098</v>
      </c>
      <c r="AR11" s="17"/>
      <c r="AS11" s="17">
        <v>0.35105787957955498</v>
      </c>
      <c r="AT11" s="17">
        <v>0.57971534695222504</v>
      </c>
      <c r="AU11" s="17"/>
      <c r="AV11" s="17">
        <v>0.27156221160773097</v>
      </c>
      <c r="AW11" s="17">
        <v>0.34016863841453299</v>
      </c>
      <c r="AX11" s="17">
        <v>0.39817684211569998</v>
      </c>
      <c r="AY11" s="17"/>
      <c r="AZ11" s="17">
        <v>0.19702380059577701</v>
      </c>
      <c r="BA11" s="17">
        <v>0.532902334492668</v>
      </c>
      <c r="BB11" s="17"/>
      <c r="BC11" s="17">
        <v>0.47935495192636601</v>
      </c>
      <c r="BD11" s="17">
        <v>0.54126929608491403</v>
      </c>
      <c r="BE11" s="17"/>
      <c r="BF11" s="17">
        <v>0.51948213907610097</v>
      </c>
      <c r="BG11" s="17">
        <v>5.9309270603142297E-2</v>
      </c>
      <c r="BH11" s="17"/>
      <c r="BI11" s="17">
        <v>0.31610323463331202</v>
      </c>
      <c r="BJ11" s="17">
        <v>0.56480760115600404</v>
      </c>
      <c r="BK11" s="17"/>
      <c r="BL11" s="17">
        <v>0.65404649264530101</v>
      </c>
      <c r="BM11" s="17">
        <v>0.46542618189454998</v>
      </c>
      <c r="BN11" s="17">
        <v>0.28138511123454502</v>
      </c>
      <c r="BO11" s="17">
        <v>8.0625949833358298E-4</v>
      </c>
    </row>
    <row r="12" spans="2:67" x14ac:dyDescent="0.35">
      <c r="B12" s="18" t="s">
        <v>83</v>
      </c>
      <c r="C12" s="19">
        <v>7.9426255966373996E-2</v>
      </c>
      <c r="D12" s="19">
        <v>0.16841381238014699</v>
      </c>
      <c r="E12" s="19">
        <v>8.7778790481096505E-2</v>
      </c>
      <c r="F12" s="19">
        <v>1.20198876033054E-4</v>
      </c>
      <c r="G12" s="19">
        <v>6.1241143955956499E-2</v>
      </c>
      <c r="H12" s="19">
        <v>0.32398318448754299</v>
      </c>
      <c r="I12" s="19">
        <v>9.0939568498094495E-2</v>
      </c>
      <c r="J12" s="19">
        <v>1.1906537331262601E-2</v>
      </c>
      <c r="K12" s="19">
        <v>0</v>
      </c>
      <c r="L12" s="19">
        <v>9.8399730587276898E-2</v>
      </c>
      <c r="M12" s="19">
        <v>8.3092127560665099E-2</v>
      </c>
      <c r="N12" s="19">
        <v>8.2284025934486096E-2</v>
      </c>
      <c r="O12" s="19">
        <v>9.9571301771683805E-4</v>
      </c>
      <c r="P12" s="19">
        <v>2.00342126098032E-4</v>
      </c>
      <c r="Q12" s="19">
        <v>2.6911626619774899E-2</v>
      </c>
      <c r="R12" s="19">
        <v>3.56288933034842E-4</v>
      </c>
      <c r="S12" s="19">
        <v>0.14925077086791599</v>
      </c>
      <c r="T12" s="19"/>
      <c r="U12" s="19">
        <v>7.5367436100690993E-2</v>
      </c>
      <c r="V12" s="19">
        <v>0.105060801678554</v>
      </c>
      <c r="W12" s="19">
        <v>6.6978415990348705E-2</v>
      </c>
      <c r="X12" s="19">
        <v>7.7869286819271202E-2</v>
      </c>
      <c r="Y12" s="19"/>
      <c r="Z12" s="19">
        <v>7.6584533436176605E-2</v>
      </c>
      <c r="AA12" s="19">
        <v>3.6998816749630202E-2</v>
      </c>
      <c r="AB12" s="19">
        <v>3.7992183399953E-2</v>
      </c>
      <c r="AC12" s="19">
        <v>0.12517079178903701</v>
      </c>
      <c r="AD12" s="19">
        <v>1.23523938902886E-4</v>
      </c>
      <c r="AE12" s="19">
        <v>0.171361065185997</v>
      </c>
      <c r="AF12" s="19">
        <v>0.126951240955473</v>
      </c>
      <c r="AG12" s="19">
        <v>0.20144992586558699</v>
      </c>
      <c r="AH12" s="19">
        <v>2.41699888478605E-2</v>
      </c>
      <c r="AI12" s="19">
        <v>6.7704301900213301E-2</v>
      </c>
      <c r="AJ12" s="19"/>
      <c r="AK12" s="19">
        <v>0.13705961252448101</v>
      </c>
      <c r="AL12" s="19">
        <v>6.43627363974075E-2</v>
      </c>
      <c r="AM12" s="19">
        <v>6.6119003170717701E-4</v>
      </c>
      <c r="AN12" s="19">
        <v>2.2109243683035702E-2</v>
      </c>
      <c r="AO12" s="19">
        <v>1.4615286186991301E-2</v>
      </c>
      <c r="AP12" s="19">
        <v>0.134872978524368</v>
      </c>
      <c r="AQ12" s="19">
        <v>0.17142480167539301</v>
      </c>
      <c r="AR12" s="19"/>
      <c r="AS12" s="19">
        <v>5.81328995767302E-2</v>
      </c>
      <c r="AT12" s="19">
        <v>8.7357363027282198E-2</v>
      </c>
      <c r="AU12" s="19"/>
      <c r="AV12" s="19">
        <v>5.0324704097049297E-2</v>
      </c>
      <c r="AW12" s="19">
        <v>1.5872403565885E-3</v>
      </c>
      <c r="AX12" s="19">
        <v>0.10114257593437501</v>
      </c>
      <c r="AY12" s="19"/>
      <c r="AZ12" s="19">
        <v>0</v>
      </c>
      <c r="BA12" s="19">
        <v>8.3201761213643297E-2</v>
      </c>
      <c r="BB12" s="19"/>
      <c r="BC12" s="19">
        <v>9.7446868430137196E-2</v>
      </c>
      <c r="BD12" s="19">
        <v>6.8319973031482503E-2</v>
      </c>
      <c r="BE12" s="19"/>
      <c r="BF12" s="19">
        <v>7.9432442387491198E-2</v>
      </c>
      <c r="BG12" s="19">
        <v>7.7869286819271202E-2</v>
      </c>
      <c r="BH12" s="19"/>
      <c r="BI12" s="19">
        <v>9.7528208218298107E-2</v>
      </c>
      <c r="BJ12" s="19">
        <v>7.51920011230095E-2</v>
      </c>
      <c r="BK12" s="19"/>
      <c r="BL12" s="19">
        <v>8.1575724159886606E-2</v>
      </c>
      <c r="BM12" s="19">
        <v>8.7761631501376294E-2</v>
      </c>
      <c r="BN12" s="19">
        <v>6.3312238017225797E-2</v>
      </c>
      <c r="BO12" s="19">
        <v>3.5134511575955697E-4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0.32919975330060802</v>
      </c>
      <c r="D9" s="17">
        <v>0.36303983186676198</v>
      </c>
      <c r="E9" s="17">
        <v>0.37704034934289699</v>
      </c>
      <c r="F9" s="17">
        <v>0.27825201527486598</v>
      </c>
      <c r="G9" s="17">
        <v>0.18198287108748801</v>
      </c>
      <c r="H9" s="17">
        <v>0.319107590323573</v>
      </c>
      <c r="I9" s="17">
        <v>0.18622714874127699</v>
      </c>
      <c r="J9" s="17">
        <v>0.30418866656152499</v>
      </c>
      <c r="K9" s="17">
        <v>0.55653260590963205</v>
      </c>
      <c r="L9" s="17">
        <v>0.265753958326651</v>
      </c>
      <c r="M9" s="17">
        <v>0.29081411360054099</v>
      </c>
      <c r="N9" s="17">
        <v>0.42493564840335701</v>
      </c>
      <c r="O9" s="17">
        <v>0.49950214349114203</v>
      </c>
      <c r="P9" s="17">
        <v>0.428735622335563</v>
      </c>
      <c r="Q9" s="17">
        <v>6.9146305117030599E-2</v>
      </c>
      <c r="R9" s="17">
        <v>0.36813286206572998</v>
      </c>
      <c r="S9" s="17">
        <v>0.42073890086071097</v>
      </c>
      <c r="T9" s="17"/>
      <c r="U9" s="17">
        <v>0.32966220281958197</v>
      </c>
      <c r="V9" s="17">
        <v>0.332799912745122</v>
      </c>
      <c r="W9" s="17">
        <v>0.29576578575801998</v>
      </c>
      <c r="X9" s="17">
        <v>0.286239941983844</v>
      </c>
      <c r="Y9" s="17"/>
      <c r="Z9" s="17">
        <v>0.25025914924188603</v>
      </c>
      <c r="AA9" s="17">
        <v>0.47776541910839998</v>
      </c>
      <c r="AB9" s="17">
        <v>0.41949415268943302</v>
      </c>
      <c r="AC9" s="17">
        <v>0.128843538071165</v>
      </c>
      <c r="AD9" s="17">
        <v>0.49661392549634897</v>
      </c>
      <c r="AE9" s="17">
        <v>0.51662157640452999</v>
      </c>
      <c r="AF9" s="17">
        <v>0.188948842270626</v>
      </c>
      <c r="AG9" s="17">
        <v>0.43149204455394602</v>
      </c>
      <c r="AH9" s="17">
        <v>0.335980749792269</v>
      </c>
      <c r="AI9" s="17">
        <v>0.29882910264909002</v>
      </c>
      <c r="AJ9" s="17"/>
      <c r="AK9" s="17">
        <v>0.33970527790864002</v>
      </c>
      <c r="AL9" s="17">
        <v>0.246709725014121</v>
      </c>
      <c r="AM9" s="17">
        <v>0.32071625727777298</v>
      </c>
      <c r="AN9" s="17">
        <v>0.37492291262711103</v>
      </c>
      <c r="AO9" s="17">
        <v>0.425867068072175</v>
      </c>
      <c r="AP9" s="17">
        <v>0.205000328443081</v>
      </c>
      <c r="AQ9" s="17">
        <v>0.38763729342324399</v>
      </c>
      <c r="AR9" s="17"/>
      <c r="AS9" s="17">
        <v>0.29455610087108097</v>
      </c>
      <c r="AT9" s="17">
        <v>0.34210342669862098</v>
      </c>
      <c r="AU9" s="17"/>
      <c r="AV9" s="17">
        <v>0.30367371254219999</v>
      </c>
      <c r="AW9" s="17">
        <v>0.55795833983760901</v>
      </c>
      <c r="AX9" s="17">
        <v>0.100810318371998</v>
      </c>
      <c r="AY9" s="17"/>
      <c r="AZ9" s="17">
        <v>0.471493678945686</v>
      </c>
      <c r="BA9" s="17">
        <v>0.32243585065417102</v>
      </c>
      <c r="BB9" s="17"/>
      <c r="BC9" s="17">
        <v>0.294475483690886</v>
      </c>
      <c r="BD9" s="17">
        <v>0.35060066649201699</v>
      </c>
      <c r="BE9" s="17"/>
      <c r="BF9" s="17">
        <v>0.32937044870867899</v>
      </c>
      <c r="BG9" s="17">
        <v>0.286239941983844</v>
      </c>
      <c r="BH9" s="17"/>
      <c r="BI9" s="17">
        <v>0.29819878560426999</v>
      </c>
      <c r="BJ9" s="17">
        <v>0.33645123622302298</v>
      </c>
      <c r="BK9" s="17"/>
      <c r="BL9" s="17">
        <v>0.33042090854237399</v>
      </c>
      <c r="BM9" s="17">
        <v>0.33930797187920902</v>
      </c>
      <c r="BN9" s="17">
        <v>0.29402232782090199</v>
      </c>
      <c r="BO9" s="17">
        <v>0.29796073755423003</v>
      </c>
    </row>
    <row r="10" spans="2:67" ht="29" x14ac:dyDescent="0.35">
      <c r="B10" s="18" t="s">
        <v>338</v>
      </c>
      <c r="C10" s="17">
        <v>0.23062273504683301</v>
      </c>
      <c r="D10" s="17">
        <v>0.23081542541175601</v>
      </c>
      <c r="E10" s="17">
        <v>0.239861566939051</v>
      </c>
      <c r="F10" s="17">
        <v>0.28340387635118103</v>
      </c>
      <c r="G10" s="17">
        <v>0.35647716410276298</v>
      </c>
      <c r="H10" s="17">
        <v>0.35934702227086901</v>
      </c>
      <c r="I10" s="17">
        <v>0.212323260668214</v>
      </c>
      <c r="J10" s="17">
        <v>0.196924351460916</v>
      </c>
      <c r="K10" s="17">
        <v>3.5360509497919601E-3</v>
      </c>
      <c r="L10" s="17">
        <v>0.327606240685965</v>
      </c>
      <c r="M10" s="17">
        <v>0.207357550670937</v>
      </c>
      <c r="N10" s="17">
        <v>0.142421014335154</v>
      </c>
      <c r="O10" s="17">
        <v>0.49950214349114203</v>
      </c>
      <c r="P10" s="17">
        <v>8.0878104543549906E-2</v>
      </c>
      <c r="Q10" s="17">
        <v>0.33189332150077699</v>
      </c>
      <c r="R10" s="17">
        <v>0.28723152751585901</v>
      </c>
      <c r="S10" s="17">
        <v>0.19540455662714001</v>
      </c>
      <c r="T10" s="17"/>
      <c r="U10" s="17">
        <v>0.18631097778017999</v>
      </c>
      <c r="V10" s="17">
        <v>0.43564691356638602</v>
      </c>
      <c r="W10" s="17">
        <v>0.50966319751639</v>
      </c>
      <c r="X10" s="17">
        <v>0.62648952531149604</v>
      </c>
      <c r="Y10" s="17"/>
      <c r="Z10" s="17">
        <v>0.21111799783951299</v>
      </c>
      <c r="AA10" s="17">
        <v>0.17612047486383001</v>
      </c>
      <c r="AB10" s="17">
        <v>0.16950492957543301</v>
      </c>
      <c r="AC10" s="17">
        <v>0.404050210025727</v>
      </c>
      <c r="AD10" s="17">
        <v>0.23857736537869301</v>
      </c>
      <c r="AE10" s="17">
        <v>0.24398008788278799</v>
      </c>
      <c r="AF10" s="17">
        <v>0.61992448929934396</v>
      </c>
      <c r="AG10" s="17">
        <v>0.28132527342229602</v>
      </c>
      <c r="AH10" s="17">
        <v>0.53076301136996895</v>
      </c>
      <c r="AI10" s="17">
        <v>0.60295654690626999</v>
      </c>
      <c r="AJ10" s="17"/>
      <c r="AK10" s="17">
        <v>0.16794862259002799</v>
      </c>
      <c r="AL10" s="17">
        <v>0.28779253869028498</v>
      </c>
      <c r="AM10" s="17">
        <v>0.328597468578329</v>
      </c>
      <c r="AN10" s="17">
        <v>0.189555086566913</v>
      </c>
      <c r="AO10" s="17">
        <v>0.23502351969601701</v>
      </c>
      <c r="AP10" s="17">
        <v>0.33013884360768397</v>
      </c>
      <c r="AQ10" s="17">
        <v>0.34075039802003398</v>
      </c>
      <c r="AR10" s="17"/>
      <c r="AS10" s="17">
        <v>0.44722524919109302</v>
      </c>
      <c r="AT10" s="17">
        <v>0.14994509560359801</v>
      </c>
      <c r="AU10" s="17"/>
      <c r="AV10" s="17">
        <v>0.45273011238973798</v>
      </c>
      <c r="AW10" s="17">
        <v>0.28931935567221201</v>
      </c>
      <c r="AX10" s="17">
        <v>0.59599987808195398</v>
      </c>
      <c r="AY10" s="17"/>
      <c r="AZ10" s="17">
        <v>0.45825285160256102</v>
      </c>
      <c r="BA10" s="17">
        <v>0.21980240001988099</v>
      </c>
      <c r="BB10" s="17"/>
      <c r="BC10" s="17">
        <v>0.29162435627892802</v>
      </c>
      <c r="BD10" s="17">
        <v>0.19302682834537799</v>
      </c>
      <c r="BE10" s="17"/>
      <c r="BF10" s="17">
        <v>0.22904980813596501</v>
      </c>
      <c r="BG10" s="17">
        <v>0.62648952531149604</v>
      </c>
      <c r="BH10" s="17"/>
      <c r="BI10" s="17">
        <v>0.47502733959930499</v>
      </c>
      <c r="BJ10" s="17">
        <v>0.173453686859951</v>
      </c>
      <c r="BK10" s="17"/>
      <c r="BL10" s="17">
        <v>8.2553372194207802E-2</v>
      </c>
      <c r="BM10" s="17">
        <v>0.26256014388228599</v>
      </c>
      <c r="BN10" s="17">
        <v>0.59052350062911196</v>
      </c>
      <c r="BO10" s="17">
        <v>0.70040592610604602</v>
      </c>
    </row>
    <row r="11" spans="2:67" x14ac:dyDescent="0.35">
      <c r="B11" s="18" t="s">
        <v>339</v>
      </c>
      <c r="C11" s="17">
        <v>0.39134714485362898</v>
      </c>
      <c r="D11" s="17">
        <v>0.28252451959701802</v>
      </c>
      <c r="E11" s="17">
        <v>0.357273545527101</v>
      </c>
      <c r="F11" s="17">
        <v>0.42261007785354499</v>
      </c>
      <c r="G11" s="17">
        <v>0.46153996480974901</v>
      </c>
      <c r="H11" s="17">
        <v>0</v>
      </c>
      <c r="I11" s="17">
        <v>0.60082844605549701</v>
      </c>
      <c r="J11" s="17">
        <v>0.459079130987185</v>
      </c>
      <c r="K11" s="17">
        <v>0.43993134314057603</v>
      </c>
      <c r="L11" s="17">
        <v>0.38175166039329</v>
      </c>
      <c r="M11" s="17">
        <v>0.44663554608642497</v>
      </c>
      <c r="N11" s="17">
        <v>0.37912770042142602</v>
      </c>
      <c r="O11" s="17">
        <v>0</v>
      </c>
      <c r="P11" s="17">
        <v>0.49018593099478902</v>
      </c>
      <c r="Q11" s="17">
        <v>0.49963070693218697</v>
      </c>
      <c r="R11" s="17">
        <v>0.25820949111403202</v>
      </c>
      <c r="S11" s="17">
        <v>0.379375285942605</v>
      </c>
      <c r="T11" s="17"/>
      <c r="U11" s="17">
        <v>0.436100959348591</v>
      </c>
      <c r="V11" s="17">
        <v>0.17879133565011801</v>
      </c>
      <c r="W11" s="17">
        <v>0.138761197557528</v>
      </c>
      <c r="X11" s="17">
        <v>2.8288630125967901E-2</v>
      </c>
      <c r="Y11" s="17"/>
      <c r="Z11" s="17">
        <v>0.48184334849763599</v>
      </c>
      <c r="AA11" s="17">
        <v>0.33621939089955399</v>
      </c>
      <c r="AB11" s="17">
        <v>0.38213194654565902</v>
      </c>
      <c r="AC11" s="17">
        <v>0.41338532045401899</v>
      </c>
      <c r="AD11" s="17">
        <v>0.26082053299952601</v>
      </c>
      <c r="AE11" s="17">
        <v>0.23817502252244399</v>
      </c>
      <c r="AF11" s="17">
        <v>0.19079870245347999</v>
      </c>
      <c r="AG11" s="17">
        <v>0.10029987927562201</v>
      </c>
      <c r="AH11" s="17">
        <v>6.8069588064832307E-2</v>
      </c>
      <c r="AI11" s="17">
        <v>3.9134548828526697E-2</v>
      </c>
      <c r="AJ11" s="17"/>
      <c r="AK11" s="17">
        <v>0.39719035950902798</v>
      </c>
      <c r="AL11" s="17">
        <v>0.43687080787617799</v>
      </c>
      <c r="AM11" s="17">
        <v>0.35002508411219002</v>
      </c>
      <c r="AN11" s="17">
        <v>0.41900259236318199</v>
      </c>
      <c r="AO11" s="17">
        <v>0.32344313054071899</v>
      </c>
      <c r="AP11" s="17">
        <v>0.418183267490148</v>
      </c>
      <c r="AQ11" s="17">
        <v>0.18887143447253199</v>
      </c>
      <c r="AR11" s="17"/>
      <c r="AS11" s="17">
        <v>0.225556904932698</v>
      </c>
      <c r="AT11" s="17">
        <v>0.45309880665862501</v>
      </c>
      <c r="AU11" s="17"/>
      <c r="AV11" s="17">
        <v>0.20699995573621199</v>
      </c>
      <c r="AW11" s="17">
        <v>0.15272230449017901</v>
      </c>
      <c r="AX11" s="17">
        <v>0.25536239844625702</v>
      </c>
      <c r="AY11" s="17"/>
      <c r="AZ11" s="17">
        <v>4.4347371628807699E-3</v>
      </c>
      <c r="BA11" s="17">
        <v>0.409738919811376</v>
      </c>
      <c r="BB11" s="17"/>
      <c r="BC11" s="17">
        <v>0.35476094119056301</v>
      </c>
      <c r="BD11" s="17">
        <v>0.41389558654575498</v>
      </c>
      <c r="BE11" s="17"/>
      <c r="BF11" s="17">
        <v>0.39278971220729197</v>
      </c>
      <c r="BG11" s="17">
        <v>2.8288630125967901E-2</v>
      </c>
      <c r="BH11" s="17"/>
      <c r="BI11" s="17">
        <v>0.212589262754456</v>
      </c>
      <c r="BJ11" s="17">
        <v>0.43316066957925897</v>
      </c>
      <c r="BK11" s="17"/>
      <c r="BL11" s="17">
        <v>0.51932261045356498</v>
      </c>
      <c r="BM11" s="17">
        <v>0.35455856825343202</v>
      </c>
      <c r="BN11" s="17">
        <v>0.106736259166455</v>
      </c>
      <c r="BO11" s="17">
        <v>9.3064610820478599E-4</v>
      </c>
    </row>
    <row r="12" spans="2:67" x14ac:dyDescent="0.35">
      <c r="B12" s="18" t="s">
        <v>83</v>
      </c>
      <c r="C12" s="19">
        <v>4.8830366798930297E-2</v>
      </c>
      <c r="D12" s="19">
        <v>0.123620223124464</v>
      </c>
      <c r="E12" s="19">
        <v>2.5824538190950801E-2</v>
      </c>
      <c r="F12" s="19">
        <v>1.5734030520406901E-2</v>
      </c>
      <c r="G12" s="19">
        <v>0</v>
      </c>
      <c r="H12" s="19">
        <v>0.32154538740555799</v>
      </c>
      <c r="I12" s="19">
        <v>6.2114453501250599E-4</v>
      </c>
      <c r="J12" s="19">
        <v>3.9807850990373199E-2</v>
      </c>
      <c r="K12" s="19">
        <v>0</v>
      </c>
      <c r="L12" s="19">
        <v>2.4888140594093701E-2</v>
      </c>
      <c r="M12" s="19">
        <v>5.5192789642097E-2</v>
      </c>
      <c r="N12" s="19">
        <v>5.3515636840063101E-2</v>
      </c>
      <c r="O12" s="19">
        <v>9.9571301771683805E-4</v>
      </c>
      <c r="P12" s="19">
        <v>2.00342126098032E-4</v>
      </c>
      <c r="Q12" s="19">
        <v>9.9329666450004794E-2</v>
      </c>
      <c r="R12" s="19">
        <v>8.6426119304378796E-2</v>
      </c>
      <c r="S12" s="19">
        <v>4.4812565695452203E-3</v>
      </c>
      <c r="T12" s="19"/>
      <c r="U12" s="19">
        <v>4.7925860051645897E-2</v>
      </c>
      <c r="V12" s="19">
        <v>5.2761838038374302E-2</v>
      </c>
      <c r="W12" s="19">
        <v>5.5809819168062602E-2</v>
      </c>
      <c r="X12" s="19">
        <v>5.8981902578692E-2</v>
      </c>
      <c r="Y12" s="19"/>
      <c r="Z12" s="19">
        <v>5.6779504420965403E-2</v>
      </c>
      <c r="AA12" s="19">
        <v>9.8947151282158807E-3</v>
      </c>
      <c r="AB12" s="19">
        <v>2.8868971189473899E-2</v>
      </c>
      <c r="AC12" s="19">
        <v>5.3720931449088898E-2</v>
      </c>
      <c r="AD12" s="19">
        <v>3.98817612543227E-3</v>
      </c>
      <c r="AE12" s="19">
        <v>1.22331319023809E-3</v>
      </c>
      <c r="AF12" s="19">
        <v>3.2796597654965201E-4</v>
      </c>
      <c r="AG12" s="19">
        <v>0.18688280274813701</v>
      </c>
      <c r="AH12" s="19">
        <v>6.5186650772929802E-2</v>
      </c>
      <c r="AI12" s="19">
        <v>5.90798016161133E-2</v>
      </c>
      <c r="AJ12" s="19"/>
      <c r="AK12" s="19">
        <v>9.5155739992304603E-2</v>
      </c>
      <c r="AL12" s="19">
        <v>2.8626928419416602E-2</v>
      </c>
      <c r="AM12" s="19">
        <v>6.6119003170717701E-4</v>
      </c>
      <c r="AN12" s="19">
        <v>1.6519408442793398E-2</v>
      </c>
      <c r="AO12" s="19">
        <v>1.5666281691088801E-2</v>
      </c>
      <c r="AP12" s="19">
        <v>4.6677560459086602E-2</v>
      </c>
      <c r="AQ12" s="19">
        <v>8.2740874084188995E-2</v>
      </c>
      <c r="AR12" s="19"/>
      <c r="AS12" s="19">
        <v>3.2661745005128098E-2</v>
      </c>
      <c r="AT12" s="19">
        <v>5.48526710391554E-2</v>
      </c>
      <c r="AU12" s="19"/>
      <c r="AV12" s="19">
        <v>3.6596219331849797E-2</v>
      </c>
      <c r="AW12" s="19">
        <v>0</v>
      </c>
      <c r="AX12" s="19">
        <v>4.7827405099791699E-2</v>
      </c>
      <c r="AY12" s="19"/>
      <c r="AZ12" s="19">
        <v>6.5818732288872694E-2</v>
      </c>
      <c r="BA12" s="19">
        <v>4.8022829514572297E-2</v>
      </c>
      <c r="BB12" s="19"/>
      <c r="BC12" s="19">
        <v>5.9139218839623399E-2</v>
      </c>
      <c r="BD12" s="19">
        <v>4.2476918616849803E-2</v>
      </c>
      <c r="BE12" s="19"/>
      <c r="BF12" s="19">
        <v>4.8790030948065E-2</v>
      </c>
      <c r="BG12" s="19">
        <v>5.8981902578692E-2</v>
      </c>
      <c r="BH12" s="19"/>
      <c r="BI12" s="19">
        <v>1.41846120419683E-2</v>
      </c>
      <c r="BJ12" s="19">
        <v>5.69344073377673E-2</v>
      </c>
      <c r="BK12" s="19"/>
      <c r="BL12" s="19">
        <v>6.77031088098526E-2</v>
      </c>
      <c r="BM12" s="19">
        <v>4.35733159850736E-2</v>
      </c>
      <c r="BN12" s="19">
        <v>8.7179123835313295E-3</v>
      </c>
      <c r="BO12" s="19">
        <v>7.0269023151911395E-4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0.47197034708824498</v>
      </c>
      <c r="D9" s="17">
        <v>0.51050614972059905</v>
      </c>
      <c r="E9" s="17">
        <v>0.54503209217715898</v>
      </c>
      <c r="F9" s="17">
        <v>0.49048381235956401</v>
      </c>
      <c r="G9" s="17">
        <v>0.178589467191442</v>
      </c>
      <c r="H9" s="17">
        <v>0.32642098156952798</v>
      </c>
      <c r="I9" s="17">
        <v>0.28399930712450899</v>
      </c>
      <c r="J9" s="17">
        <v>0.56332675280840805</v>
      </c>
      <c r="K9" s="17">
        <v>0.98540806753279198</v>
      </c>
      <c r="L9" s="17">
        <v>0.50201079689386496</v>
      </c>
      <c r="M9" s="17">
        <v>0.36691271801971398</v>
      </c>
      <c r="N9" s="17">
        <v>0.373351120095814</v>
      </c>
      <c r="O9" s="17">
        <v>0.96513715368800301</v>
      </c>
      <c r="P9" s="17">
        <v>0.52282425308304803</v>
      </c>
      <c r="Q9" s="17">
        <v>0.364975286718211</v>
      </c>
      <c r="R9" s="17">
        <v>0.37071710997646701</v>
      </c>
      <c r="S9" s="17">
        <v>0.50578498736545596</v>
      </c>
      <c r="T9" s="17"/>
      <c r="U9" s="17">
        <v>0.49258844687342201</v>
      </c>
      <c r="V9" s="17">
        <v>0.35953354199630699</v>
      </c>
      <c r="W9" s="17">
        <v>0.43443993007201498</v>
      </c>
      <c r="X9" s="17">
        <v>0.393715149703737</v>
      </c>
      <c r="Y9" s="17"/>
      <c r="Z9" s="17">
        <v>0.47759970673441698</v>
      </c>
      <c r="AA9" s="17">
        <v>0.58938221562223903</v>
      </c>
      <c r="AB9" s="17">
        <v>0.48820494208870002</v>
      </c>
      <c r="AC9" s="17">
        <v>0.40739128373072397</v>
      </c>
      <c r="AD9" s="17">
        <v>0.38676061928926903</v>
      </c>
      <c r="AE9" s="17">
        <v>0.46602576046723998</v>
      </c>
      <c r="AF9" s="17">
        <v>0.48314887286278302</v>
      </c>
      <c r="AG9" s="17">
        <v>0.35737131504709402</v>
      </c>
      <c r="AH9" s="17">
        <v>0.34335816762141502</v>
      </c>
      <c r="AI9" s="17">
        <v>0.55922574021248606</v>
      </c>
      <c r="AJ9" s="17"/>
      <c r="AK9" s="17">
        <v>0.51134478324337895</v>
      </c>
      <c r="AL9" s="17">
        <v>0.472495181703869</v>
      </c>
      <c r="AM9" s="17">
        <v>0.446482542475444</v>
      </c>
      <c r="AN9" s="17">
        <v>0.52074785664365097</v>
      </c>
      <c r="AO9" s="17">
        <v>0.49114909404596202</v>
      </c>
      <c r="AP9" s="17">
        <v>0.363808318508897</v>
      </c>
      <c r="AQ9" s="17">
        <v>0.41813613646479902</v>
      </c>
      <c r="AR9" s="17"/>
      <c r="AS9" s="17">
        <v>0.334004535241544</v>
      </c>
      <c r="AT9" s="17">
        <v>0.52335828257752603</v>
      </c>
      <c r="AU9" s="17"/>
      <c r="AV9" s="17">
        <v>0.28885858769741202</v>
      </c>
      <c r="AW9" s="17">
        <v>0.47266685357564098</v>
      </c>
      <c r="AX9" s="17">
        <v>0.27939681304516201</v>
      </c>
      <c r="AY9" s="17"/>
      <c r="AZ9" s="17">
        <v>0.47712160705515799</v>
      </c>
      <c r="BA9" s="17">
        <v>0.47172548336152798</v>
      </c>
      <c r="BB9" s="17"/>
      <c r="BC9" s="17">
        <v>0.40399148937075002</v>
      </c>
      <c r="BD9" s="17">
        <v>0.51386639412434998</v>
      </c>
      <c r="BE9" s="17"/>
      <c r="BF9" s="17">
        <v>0.47228128427446098</v>
      </c>
      <c r="BG9" s="17">
        <v>0.393715149703737</v>
      </c>
      <c r="BH9" s="17"/>
      <c r="BI9" s="17">
        <v>0.42727000811871502</v>
      </c>
      <c r="BJ9" s="17">
        <v>0.48242627052388698</v>
      </c>
      <c r="BK9" s="17"/>
      <c r="BL9" s="17">
        <v>0.52189237980931102</v>
      </c>
      <c r="BM9" s="17">
        <v>0.48900534101270798</v>
      </c>
      <c r="BN9" s="17">
        <v>0.265011963053705</v>
      </c>
      <c r="BO9" s="17">
        <v>0.37218918544167801</v>
      </c>
    </row>
    <row r="10" spans="2:67" ht="29" x14ac:dyDescent="0.35">
      <c r="B10" s="18" t="s">
        <v>338</v>
      </c>
      <c r="C10" s="17">
        <v>0.31871314762518799</v>
      </c>
      <c r="D10" s="17">
        <v>0.23765053467847</v>
      </c>
      <c r="E10" s="17">
        <v>0.34843047969673402</v>
      </c>
      <c r="F10" s="17">
        <v>0.39114445874494902</v>
      </c>
      <c r="G10" s="17">
        <v>0.44833888003669797</v>
      </c>
      <c r="H10" s="17">
        <v>0.35447142810689902</v>
      </c>
      <c r="I10" s="17">
        <v>0.106782774869119</v>
      </c>
      <c r="J10" s="17">
        <v>0.278015034854665</v>
      </c>
      <c r="K10" s="17">
        <v>1.4591932467208E-2</v>
      </c>
      <c r="L10" s="17">
        <v>0.359990240008149</v>
      </c>
      <c r="M10" s="17">
        <v>0.34813925532590401</v>
      </c>
      <c r="N10" s="17">
        <v>0.54254405369412695</v>
      </c>
      <c r="O10" s="17">
        <v>3.3867133294280101E-2</v>
      </c>
      <c r="P10" s="17">
        <v>0.18368550827774599</v>
      </c>
      <c r="Q10" s="17">
        <v>0.331070964567448</v>
      </c>
      <c r="R10" s="17">
        <v>0.37071710997646701</v>
      </c>
      <c r="S10" s="17">
        <v>0.34496424176662799</v>
      </c>
      <c r="T10" s="17"/>
      <c r="U10" s="17">
        <v>0.277771963396646</v>
      </c>
      <c r="V10" s="17">
        <v>0.52995684015710398</v>
      </c>
      <c r="W10" s="17">
        <v>0.46317669619302099</v>
      </c>
      <c r="X10" s="17">
        <v>0.52233291524564496</v>
      </c>
      <c r="Y10" s="17"/>
      <c r="Z10" s="17">
        <v>0.31025280037456598</v>
      </c>
      <c r="AA10" s="17">
        <v>0.247372747098806</v>
      </c>
      <c r="AB10" s="17">
        <v>0.28462441773255198</v>
      </c>
      <c r="AC10" s="17">
        <v>0.29742648045412801</v>
      </c>
      <c r="AD10" s="17">
        <v>0.61305804724743895</v>
      </c>
      <c r="AE10" s="17">
        <v>0.35989033244285201</v>
      </c>
      <c r="AF10" s="17">
        <v>0.49128387013531499</v>
      </c>
      <c r="AG10" s="17">
        <v>0.44145643202555501</v>
      </c>
      <c r="AH10" s="17">
        <v>0.60906497952030803</v>
      </c>
      <c r="AI10" s="17">
        <v>0.36753514374655799</v>
      </c>
      <c r="AJ10" s="17"/>
      <c r="AK10" s="17">
        <v>0.24468594150921</v>
      </c>
      <c r="AL10" s="17">
        <v>0.37838180654527198</v>
      </c>
      <c r="AM10" s="17">
        <v>0.49640521681962702</v>
      </c>
      <c r="AN10" s="17">
        <v>0.25746509696019199</v>
      </c>
      <c r="AO10" s="17">
        <v>0.43090407465881397</v>
      </c>
      <c r="AP10" s="17">
        <v>0.38983014638681102</v>
      </c>
      <c r="AQ10" s="17">
        <v>0.333861558930171</v>
      </c>
      <c r="AR10" s="17"/>
      <c r="AS10" s="17">
        <v>0.54984665532197796</v>
      </c>
      <c r="AT10" s="17">
        <v>0.23262316907215799</v>
      </c>
      <c r="AU10" s="17"/>
      <c r="AV10" s="17">
        <v>0.55925573668906103</v>
      </c>
      <c r="AW10" s="17">
        <v>0.490799833699336</v>
      </c>
      <c r="AX10" s="17">
        <v>0.61023872733561102</v>
      </c>
      <c r="AY10" s="17"/>
      <c r="AZ10" s="17">
        <v>0.52143448923411695</v>
      </c>
      <c r="BA10" s="17">
        <v>0.309076844369222</v>
      </c>
      <c r="BB10" s="17"/>
      <c r="BC10" s="17">
        <v>0.39649347145629099</v>
      </c>
      <c r="BD10" s="17">
        <v>0.27077635940709699</v>
      </c>
      <c r="BE10" s="17"/>
      <c r="BF10" s="17">
        <v>0.31790409008373399</v>
      </c>
      <c r="BG10" s="17">
        <v>0.52233291524564496</v>
      </c>
      <c r="BH10" s="17"/>
      <c r="BI10" s="17">
        <v>0.46262744031697001</v>
      </c>
      <c r="BJ10" s="17">
        <v>0.28504993923865701</v>
      </c>
      <c r="BK10" s="17"/>
      <c r="BL10" s="17">
        <v>0.17249095039541701</v>
      </c>
      <c r="BM10" s="17">
        <v>0.35621236639589199</v>
      </c>
      <c r="BN10" s="17">
        <v>0.66210394473338396</v>
      </c>
      <c r="BO10" s="17">
        <v>0.62654846993824498</v>
      </c>
    </row>
    <row r="11" spans="2:67" x14ac:dyDescent="0.35">
      <c r="B11" s="18" t="s">
        <v>339</v>
      </c>
      <c r="C11" s="17">
        <v>0.16589687018579699</v>
      </c>
      <c r="D11" s="17">
        <v>0.188334471733652</v>
      </c>
      <c r="E11" s="17">
        <v>8.1291948749685095E-2</v>
      </c>
      <c r="F11" s="17">
        <v>0.118251530019454</v>
      </c>
      <c r="G11" s="17">
        <v>0.14703320150663601</v>
      </c>
      <c r="H11" s="17">
        <v>0</v>
      </c>
      <c r="I11" s="17">
        <v>0.60020730152048396</v>
      </c>
      <c r="J11" s="17">
        <v>0.158494443301336</v>
      </c>
      <c r="K11" s="17">
        <v>0</v>
      </c>
      <c r="L11" s="17">
        <v>0.115465287709814</v>
      </c>
      <c r="M11" s="17">
        <v>0.21839982851974299</v>
      </c>
      <c r="N11" s="17">
        <v>6.9334552763530705E-2</v>
      </c>
      <c r="O11" s="17">
        <v>9.9571301771683805E-4</v>
      </c>
      <c r="P11" s="17">
        <v>0.29349023863920698</v>
      </c>
      <c r="Q11" s="17">
        <v>0.20462408226433601</v>
      </c>
      <c r="R11" s="17">
        <v>0.172317805209205</v>
      </c>
      <c r="S11" s="17">
        <v>0.14925077086791599</v>
      </c>
      <c r="T11" s="17"/>
      <c r="U11" s="17">
        <v>0.18751940521397201</v>
      </c>
      <c r="V11" s="17">
        <v>5.9679816641451403E-2</v>
      </c>
      <c r="W11" s="17">
        <v>5.8227812588962501E-2</v>
      </c>
      <c r="X11" s="17">
        <v>3.8301158324345101E-2</v>
      </c>
      <c r="Y11" s="17"/>
      <c r="Z11" s="17">
        <v>0.165283500931206</v>
      </c>
      <c r="AA11" s="17">
        <v>0.14823383828724099</v>
      </c>
      <c r="AB11" s="17">
        <v>0.19830166898927401</v>
      </c>
      <c r="AC11" s="17">
        <v>0.24931010579087201</v>
      </c>
      <c r="AD11" s="17">
        <v>0</v>
      </c>
      <c r="AE11" s="17">
        <v>7.4360993311720094E-2</v>
      </c>
      <c r="AF11" s="17">
        <v>2.5330702418351201E-2</v>
      </c>
      <c r="AG11" s="17">
        <v>2.38495048655578E-2</v>
      </c>
      <c r="AH11" s="17">
        <v>2.1095478015860598E-2</v>
      </c>
      <c r="AI11" s="17">
        <v>1.30544248721472E-2</v>
      </c>
      <c r="AJ11" s="17"/>
      <c r="AK11" s="17">
        <v>0.15836172404124901</v>
      </c>
      <c r="AL11" s="17">
        <v>0.14250410296369501</v>
      </c>
      <c r="AM11" s="17">
        <v>4.2992908652341601E-2</v>
      </c>
      <c r="AN11" s="17">
        <v>0.21487708159864699</v>
      </c>
      <c r="AO11" s="17">
        <v>6.3705023560223895E-2</v>
      </c>
      <c r="AP11" s="17">
        <v>0.156363059319686</v>
      </c>
      <c r="AQ11" s="17">
        <v>0.19194649569943301</v>
      </c>
      <c r="AR11" s="17"/>
      <c r="AS11" s="17">
        <v>8.1578721557874406E-2</v>
      </c>
      <c r="AT11" s="17">
        <v>0.197302734611702</v>
      </c>
      <c r="AU11" s="17"/>
      <c r="AV11" s="17">
        <v>0.10777383399300999</v>
      </c>
      <c r="AW11" s="17">
        <v>3.63141010092215E-2</v>
      </c>
      <c r="AX11" s="17">
        <v>9.3207593421841095E-2</v>
      </c>
      <c r="AY11" s="17"/>
      <c r="AZ11" s="17">
        <v>1.3086533329525201E-3</v>
      </c>
      <c r="BA11" s="17">
        <v>0.17372052583726999</v>
      </c>
      <c r="BB11" s="17"/>
      <c r="BC11" s="17">
        <v>0.14368183753993299</v>
      </c>
      <c r="BD11" s="17">
        <v>0.17958821605259001</v>
      </c>
      <c r="BE11" s="17"/>
      <c r="BF11" s="17">
        <v>0.16640385570171801</v>
      </c>
      <c r="BG11" s="17">
        <v>3.8301158324345101E-2</v>
      </c>
      <c r="BH11" s="17"/>
      <c r="BI11" s="17">
        <v>7.7219524594191805E-2</v>
      </c>
      <c r="BJ11" s="17">
        <v>0.18663952130112399</v>
      </c>
      <c r="BK11" s="17"/>
      <c r="BL11" s="17">
        <v>0.24405960800766899</v>
      </c>
      <c r="BM11" s="17">
        <v>0.119239405118907</v>
      </c>
      <c r="BN11" s="17">
        <v>6.6437132530051096E-2</v>
      </c>
      <c r="BO11" s="17">
        <v>9.35182943472115E-4</v>
      </c>
    </row>
    <row r="12" spans="2:67" x14ac:dyDescent="0.35">
      <c r="B12" s="18" t="s">
        <v>83</v>
      </c>
      <c r="C12" s="19">
        <v>4.3419635100769197E-2</v>
      </c>
      <c r="D12" s="19">
        <v>6.3508843867278605E-2</v>
      </c>
      <c r="E12" s="19">
        <v>2.52454793764216E-2</v>
      </c>
      <c r="F12" s="19">
        <v>1.20198876033054E-4</v>
      </c>
      <c r="G12" s="19">
        <v>0.22603845126522401</v>
      </c>
      <c r="H12" s="19">
        <v>0.319107590323573</v>
      </c>
      <c r="I12" s="19">
        <v>9.0106164858873797E-3</v>
      </c>
      <c r="J12" s="19">
        <v>1.6376903559032799E-4</v>
      </c>
      <c r="K12" s="19">
        <v>0</v>
      </c>
      <c r="L12" s="19">
        <v>2.2533675388171599E-2</v>
      </c>
      <c r="M12" s="19">
        <v>6.6548198134639594E-2</v>
      </c>
      <c r="N12" s="19">
        <v>1.47702734465282E-2</v>
      </c>
      <c r="O12" s="19">
        <v>0</v>
      </c>
      <c r="P12" s="19">
        <v>0</v>
      </c>
      <c r="Q12" s="19">
        <v>9.9329666450004794E-2</v>
      </c>
      <c r="R12" s="19">
        <v>8.6247974837861396E-2</v>
      </c>
      <c r="S12" s="19">
        <v>0</v>
      </c>
      <c r="T12" s="19"/>
      <c r="U12" s="19">
        <v>4.21201845159591E-2</v>
      </c>
      <c r="V12" s="19">
        <v>5.0829801205137699E-2</v>
      </c>
      <c r="W12" s="19">
        <v>4.4155561146001998E-2</v>
      </c>
      <c r="X12" s="19">
        <v>4.5650776726273601E-2</v>
      </c>
      <c r="Y12" s="19"/>
      <c r="Z12" s="19">
        <v>4.6863991959810503E-2</v>
      </c>
      <c r="AA12" s="19">
        <v>1.50111989917147E-2</v>
      </c>
      <c r="AB12" s="19">
        <v>2.8868971189473899E-2</v>
      </c>
      <c r="AC12" s="19">
        <v>4.5872130024276203E-2</v>
      </c>
      <c r="AD12" s="19">
        <v>1.8133346329245E-4</v>
      </c>
      <c r="AE12" s="19">
        <v>9.9722913778187497E-2</v>
      </c>
      <c r="AF12" s="19">
        <v>2.36554583550442E-4</v>
      </c>
      <c r="AG12" s="19">
        <v>0.17732274806179299</v>
      </c>
      <c r="AH12" s="19">
        <v>2.6481374842415899E-2</v>
      </c>
      <c r="AI12" s="19">
        <v>6.0184691168808202E-2</v>
      </c>
      <c r="AJ12" s="19"/>
      <c r="AK12" s="19">
        <v>8.5607551206161203E-2</v>
      </c>
      <c r="AL12" s="19">
        <v>6.6189087871637402E-3</v>
      </c>
      <c r="AM12" s="19">
        <v>1.41193320525872E-2</v>
      </c>
      <c r="AN12" s="19">
        <v>6.9099647975104797E-3</v>
      </c>
      <c r="AO12" s="19">
        <v>1.4241807735000099E-2</v>
      </c>
      <c r="AP12" s="19">
        <v>8.9998475784606305E-2</v>
      </c>
      <c r="AQ12" s="19">
        <v>5.60558089055972E-2</v>
      </c>
      <c r="AR12" s="19"/>
      <c r="AS12" s="19">
        <v>3.4570087878603099E-2</v>
      </c>
      <c r="AT12" s="19">
        <v>4.6715813738614102E-2</v>
      </c>
      <c r="AU12" s="19"/>
      <c r="AV12" s="19">
        <v>4.4111841620517601E-2</v>
      </c>
      <c r="AW12" s="19">
        <v>2.1921171580078599E-4</v>
      </c>
      <c r="AX12" s="19">
        <v>1.7156866197385701E-2</v>
      </c>
      <c r="AY12" s="19"/>
      <c r="AZ12" s="19">
        <v>1.3525037777273099E-4</v>
      </c>
      <c r="BA12" s="19">
        <v>4.5477146431980399E-2</v>
      </c>
      <c r="BB12" s="19"/>
      <c r="BC12" s="19">
        <v>5.5833201633025097E-2</v>
      </c>
      <c r="BD12" s="19">
        <v>3.57690304159635E-2</v>
      </c>
      <c r="BE12" s="19"/>
      <c r="BF12" s="19">
        <v>4.3410769940086302E-2</v>
      </c>
      <c r="BG12" s="19">
        <v>4.5650776726273601E-2</v>
      </c>
      <c r="BH12" s="19"/>
      <c r="BI12" s="19">
        <v>3.2883026970122797E-2</v>
      </c>
      <c r="BJ12" s="19">
        <v>4.58842689363314E-2</v>
      </c>
      <c r="BK12" s="19"/>
      <c r="BL12" s="19">
        <v>6.1557061787602597E-2</v>
      </c>
      <c r="BM12" s="19">
        <v>3.55428874724927E-2</v>
      </c>
      <c r="BN12" s="19">
        <v>6.4469596828594603E-3</v>
      </c>
      <c r="BO12" s="19">
        <v>3.2716167660509901E-4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0.46848538732101802</v>
      </c>
      <c r="D9" s="17">
        <v>0.49249836233024202</v>
      </c>
      <c r="E9" s="17">
        <v>0.47176221163524001</v>
      </c>
      <c r="F9" s="17">
        <v>0.48898054835028698</v>
      </c>
      <c r="G9" s="17">
        <v>0.20581663527337399</v>
      </c>
      <c r="H9" s="17">
        <v>0.35690922518888402</v>
      </c>
      <c r="I9" s="17">
        <v>0.57136547418878803</v>
      </c>
      <c r="J9" s="17">
        <v>0.58603385643435402</v>
      </c>
      <c r="K9" s="17">
        <v>0.54459271165476797</v>
      </c>
      <c r="L9" s="17">
        <v>0.44207053417743902</v>
      </c>
      <c r="M9" s="17">
        <v>0.40993502134496801</v>
      </c>
      <c r="N9" s="17">
        <v>0.38928034427622898</v>
      </c>
      <c r="O9" s="17">
        <v>0.49751071745570802</v>
      </c>
      <c r="P9" s="17">
        <v>0.59980756068394903</v>
      </c>
      <c r="Q9" s="17">
        <v>0.145163487329421</v>
      </c>
      <c r="R9" s="17">
        <v>0.45678694034781098</v>
      </c>
      <c r="S9" s="17">
        <v>0.80428652910128695</v>
      </c>
      <c r="T9" s="17"/>
      <c r="U9" s="17">
        <v>0.48962277340585802</v>
      </c>
      <c r="V9" s="17">
        <v>0.35762242653786602</v>
      </c>
      <c r="W9" s="17">
        <v>0.40411647012672602</v>
      </c>
      <c r="X9" s="17">
        <v>0.372017423530007</v>
      </c>
      <c r="Y9" s="17"/>
      <c r="Z9" s="17">
        <v>0.395809654568541</v>
      </c>
      <c r="AA9" s="17">
        <v>0.59213562023076505</v>
      </c>
      <c r="AB9" s="17">
        <v>0.59708629099287902</v>
      </c>
      <c r="AC9" s="17">
        <v>0.34208361537520499</v>
      </c>
      <c r="AD9" s="17">
        <v>0.52351016532323602</v>
      </c>
      <c r="AE9" s="17">
        <v>0.65411116461669505</v>
      </c>
      <c r="AF9" s="17">
        <v>0.39170009324163702</v>
      </c>
      <c r="AG9" s="17">
        <v>0.55741511777569297</v>
      </c>
      <c r="AH9" s="17">
        <v>0.38287069469678198</v>
      </c>
      <c r="AI9" s="17">
        <v>0.48383654983429403</v>
      </c>
      <c r="AJ9" s="17"/>
      <c r="AK9" s="17">
        <v>0.57453338823158095</v>
      </c>
      <c r="AL9" s="17">
        <v>0.448850271024342</v>
      </c>
      <c r="AM9" s="17">
        <v>0.380860625042654</v>
      </c>
      <c r="AN9" s="17">
        <v>0.45846251518736197</v>
      </c>
      <c r="AO9" s="17">
        <v>0.53179612566639001</v>
      </c>
      <c r="AP9" s="17">
        <v>0.42844871172072002</v>
      </c>
      <c r="AQ9" s="17">
        <v>0.42783700940643998</v>
      </c>
      <c r="AR9" s="17"/>
      <c r="AS9" s="17">
        <v>0.40108909152879701</v>
      </c>
      <c r="AT9" s="17">
        <v>0.49358839258028803</v>
      </c>
      <c r="AU9" s="17"/>
      <c r="AV9" s="17">
        <v>0.37018578022807003</v>
      </c>
      <c r="AW9" s="17">
        <v>0.55957915087722498</v>
      </c>
      <c r="AX9" s="17">
        <v>0.328823569326684</v>
      </c>
      <c r="AY9" s="17"/>
      <c r="AZ9" s="17">
        <v>0.47612408526255301</v>
      </c>
      <c r="BA9" s="17">
        <v>0.46812228391384297</v>
      </c>
      <c r="BB9" s="17"/>
      <c r="BC9" s="17">
        <v>0.41220749106691701</v>
      </c>
      <c r="BD9" s="17">
        <v>0.50317001527333505</v>
      </c>
      <c r="BE9" s="17"/>
      <c r="BF9" s="17">
        <v>0.46886869064429498</v>
      </c>
      <c r="BG9" s="17">
        <v>0.372017423530007</v>
      </c>
      <c r="BH9" s="17"/>
      <c r="BI9" s="17">
        <v>0.43312706138500101</v>
      </c>
      <c r="BJ9" s="17">
        <v>0.47675610645474698</v>
      </c>
      <c r="BK9" s="17"/>
      <c r="BL9" s="17">
        <v>0.518994819218351</v>
      </c>
      <c r="BM9" s="17">
        <v>0.48243999802698001</v>
      </c>
      <c r="BN9" s="17">
        <v>0.28296933564520699</v>
      </c>
      <c r="BO9" s="17">
        <v>0.42231804823668501</v>
      </c>
    </row>
    <row r="10" spans="2:67" ht="29" x14ac:dyDescent="0.35">
      <c r="B10" s="18" t="s">
        <v>338</v>
      </c>
      <c r="C10" s="17">
        <v>0.30586052929885699</v>
      </c>
      <c r="D10" s="17">
        <v>0.27685704388556798</v>
      </c>
      <c r="E10" s="17">
        <v>0.42190165869377499</v>
      </c>
      <c r="F10" s="17">
        <v>0.33631774870056402</v>
      </c>
      <c r="G10" s="17">
        <v>0.42111171195476599</v>
      </c>
      <c r="H10" s="17">
        <v>0.32398318448754299</v>
      </c>
      <c r="I10" s="17">
        <v>0.110509642079195</v>
      </c>
      <c r="J10" s="17">
        <v>0.203839196460469</v>
      </c>
      <c r="K10" s="17">
        <v>1.5475945204656E-2</v>
      </c>
      <c r="L10" s="17">
        <v>0.26910941775091302</v>
      </c>
      <c r="M10" s="17">
        <v>0.27532270347845</v>
      </c>
      <c r="N10" s="17">
        <v>0.52821501327539</v>
      </c>
      <c r="O10" s="17">
        <v>0.50149356952657498</v>
      </c>
      <c r="P10" s="17">
        <v>8.3183335827492697E-2</v>
      </c>
      <c r="Q10" s="17">
        <v>0.45453547218839702</v>
      </c>
      <c r="R10" s="17">
        <v>0.43364597763352603</v>
      </c>
      <c r="S10" s="17">
        <v>0.19571347089871299</v>
      </c>
      <c r="T10" s="17"/>
      <c r="U10" s="17">
        <v>0.26464675067569099</v>
      </c>
      <c r="V10" s="17">
        <v>0.51790589610945204</v>
      </c>
      <c r="W10" s="17">
        <v>0.44831601340063498</v>
      </c>
      <c r="X10" s="17">
        <v>0.54894742231996696</v>
      </c>
      <c r="Y10" s="17"/>
      <c r="Z10" s="17">
        <v>0.31086169174189998</v>
      </c>
      <c r="AA10" s="17">
        <v>0.25259781211322602</v>
      </c>
      <c r="AB10" s="17">
        <v>0.19653569777414601</v>
      </c>
      <c r="AC10" s="17">
        <v>0.386862733434577</v>
      </c>
      <c r="AD10" s="17">
        <v>0.44540354910130298</v>
      </c>
      <c r="AE10" s="17">
        <v>0.26187244535267801</v>
      </c>
      <c r="AF10" s="17">
        <v>0.57924091219276397</v>
      </c>
      <c r="AG10" s="17">
        <v>0.441249245760375</v>
      </c>
      <c r="AH10" s="17">
        <v>0.585769038911927</v>
      </c>
      <c r="AI10" s="17">
        <v>0.43415985444106198</v>
      </c>
      <c r="AJ10" s="17"/>
      <c r="AK10" s="17">
        <v>0.24867912615921001</v>
      </c>
      <c r="AL10" s="17">
        <v>0.23686310796444099</v>
      </c>
      <c r="AM10" s="17">
        <v>0.52119186462322697</v>
      </c>
      <c r="AN10" s="17">
        <v>0.285993669719598</v>
      </c>
      <c r="AO10" s="17">
        <v>0.32469330878154001</v>
      </c>
      <c r="AP10" s="17">
        <v>0.32429769957847698</v>
      </c>
      <c r="AQ10" s="17">
        <v>0.41600187124372301</v>
      </c>
      <c r="AR10" s="17"/>
      <c r="AS10" s="17">
        <v>0.47070851939021902</v>
      </c>
      <c r="AT10" s="17">
        <v>0.24445982598718899</v>
      </c>
      <c r="AU10" s="17"/>
      <c r="AV10" s="17">
        <v>0.41990279218188498</v>
      </c>
      <c r="AW10" s="17">
        <v>0.41354492659671999</v>
      </c>
      <c r="AX10" s="17">
        <v>0.568099061637931</v>
      </c>
      <c r="AY10" s="17"/>
      <c r="AZ10" s="17">
        <v>0.49308876787873901</v>
      </c>
      <c r="BA10" s="17">
        <v>0.29696068643713902</v>
      </c>
      <c r="BB10" s="17"/>
      <c r="BC10" s="17">
        <v>0.37676262323658199</v>
      </c>
      <c r="BD10" s="17">
        <v>0.26216286266671002</v>
      </c>
      <c r="BE10" s="17"/>
      <c r="BF10" s="17">
        <v>0.30489465409761402</v>
      </c>
      <c r="BG10" s="17">
        <v>0.54894742231996696</v>
      </c>
      <c r="BH10" s="17"/>
      <c r="BI10" s="17">
        <v>0.51346634595843099</v>
      </c>
      <c r="BJ10" s="17">
        <v>0.25729914086584899</v>
      </c>
      <c r="BK10" s="17"/>
      <c r="BL10" s="17">
        <v>0.13621142017617099</v>
      </c>
      <c r="BM10" s="17">
        <v>0.37292403425075799</v>
      </c>
      <c r="BN10" s="17">
        <v>0.64261583977026004</v>
      </c>
      <c r="BO10" s="17">
        <v>0.57084581882623098</v>
      </c>
    </row>
    <row r="11" spans="2:67" x14ac:dyDescent="0.35">
      <c r="B11" s="18" t="s">
        <v>339</v>
      </c>
      <c r="C11" s="17">
        <v>0.196037241726884</v>
      </c>
      <c r="D11" s="17">
        <v>0.17912573351278899</v>
      </c>
      <c r="E11" s="17">
        <v>8.1140974908344293E-2</v>
      </c>
      <c r="F11" s="17">
        <v>0.17458150407311601</v>
      </c>
      <c r="G11" s="17">
        <v>0.26005242713924798</v>
      </c>
      <c r="H11" s="17">
        <v>0.319107590323573</v>
      </c>
      <c r="I11" s="17">
        <v>0.30911426724613</v>
      </c>
      <c r="J11" s="17">
        <v>0.21004506258738201</v>
      </c>
      <c r="K11" s="17">
        <v>0.43993134314057603</v>
      </c>
      <c r="L11" s="17">
        <v>0.28411111765980401</v>
      </c>
      <c r="M11" s="17">
        <v>0.24819407704194199</v>
      </c>
      <c r="N11" s="17">
        <v>6.7734369001853201E-2</v>
      </c>
      <c r="O11" s="17">
        <v>0</v>
      </c>
      <c r="P11" s="17">
        <v>0.31700910348855799</v>
      </c>
      <c r="Q11" s="17">
        <v>0.40030104048218201</v>
      </c>
      <c r="R11" s="17">
        <v>0.109567082018663</v>
      </c>
      <c r="S11" s="17">
        <v>0</v>
      </c>
      <c r="T11" s="17"/>
      <c r="U11" s="17">
        <v>0.21343631580247099</v>
      </c>
      <c r="V11" s="17">
        <v>0.11422399897022301</v>
      </c>
      <c r="W11" s="17">
        <v>9.5003479108223696E-2</v>
      </c>
      <c r="X11" s="17">
        <v>4.0857404124585099E-2</v>
      </c>
      <c r="Y11" s="17"/>
      <c r="Z11" s="17">
        <v>0.243338047201553</v>
      </c>
      <c r="AA11" s="17">
        <v>0.15526656765600899</v>
      </c>
      <c r="AB11" s="17">
        <v>0.205511219952457</v>
      </c>
      <c r="AC11" s="17">
        <v>0.27105365119021702</v>
      </c>
      <c r="AD11" s="17">
        <v>2.86919913210676E-2</v>
      </c>
      <c r="AE11" s="17">
        <v>7.6669663019942699E-2</v>
      </c>
      <c r="AF11" s="17">
        <v>2.04334627074126E-2</v>
      </c>
      <c r="AG11" s="17">
        <v>1.33563646393264E-3</v>
      </c>
      <c r="AH11" s="17">
        <v>1.8874664979649E-2</v>
      </c>
      <c r="AI11" s="17">
        <v>2.1308069247330901E-2</v>
      </c>
      <c r="AJ11" s="17"/>
      <c r="AK11" s="17">
        <v>0.12872041398526701</v>
      </c>
      <c r="AL11" s="17">
        <v>0.30758777538635401</v>
      </c>
      <c r="AM11" s="17">
        <v>9.7947510334119206E-2</v>
      </c>
      <c r="AN11" s="17">
        <v>0.24452490978566499</v>
      </c>
      <c r="AO11" s="17">
        <v>0.13709357493144</v>
      </c>
      <c r="AP11" s="17">
        <v>0.20092432731184701</v>
      </c>
      <c r="AQ11" s="17">
        <v>0.11861352188852201</v>
      </c>
      <c r="AR11" s="17"/>
      <c r="AS11" s="17">
        <v>0.114525185150659</v>
      </c>
      <c r="AT11" s="17">
        <v>0.226397924919848</v>
      </c>
      <c r="AU11" s="17"/>
      <c r="AV11" s="17">
        <v>0.20634220107253001</v>
      </c>
      <c r="AW11" s="17">
        <v>2.6656710810253899E-2</v>
      </c>
      <c r="AX11" s="17">
        <v>0.100552836967221</v>
      </c>
      <c r="AY11" s="17"/>
      <c r="AZ11" s="17">
        <v>3.0453348574910801E-2</v>
      </c>
      <c r="BA11" s="17">
        <v>0.20390822657757601</v>
      </c>
      <c r="BB11" s="17"/>
      <c r="BC11" s="17">
        <v>0.163637296176985</v>
      </c>
      <c r="BD11" s="17">
        <v>0.21600565085148199</v>
      </c>
      <c r="BE11" s="17"/>
      <c r="BF11" s="17">
        <v>0.19665382929773301</v>
      </c>
      <c r="BG11" s="17">
        <v>4.0857404124585099E-2</v>
      </c>
      <c r="BH11" s="17"/>
      <c r="BI11" s="17">
        <v>3.3786544821779202E-2</v>
      </c>
      <c r="BJ11" s="17">
        <v>0.23398954596725599</v>
      </c>
      <c r="BK11" s="17"/>
      <c r="BL11" s="17">
        <v>0.29061231928798198</v>
      </c>
      <c r="BM11" s="17">
        <v>0.13981622361104301</v>
      </c>
      <c r="BN11" s="17">
        <v>7.4046438514959206E-2</v>
      </c>
      <c r="BO11" s="17">
        <v>1.1587753532627399E-3</v>
      </c>
    </row>
    <row r="12" spans="2:67" x14ac:dyDescent="0.35">
      <c r="B12" s="18" t="s">
        <v>83</v>
      </c>
      <c r="C12" s="19">
        <v>2.9616841653241199E-2</v>
      </c>
      <c r="D12" s="19">
        <v>5.1518860271400603E-2</v>
      </c>
      <c r="E12" s="19">
        <v>2.5195154762641302E-2</v>
      </c>
      <c r="F12" s="19">
        <v>1.20198876033054E-4</v>
      </c>
      <c r="G12" s="19">
        <v>0.11301922563261201</v>
      </c>
      <c r="H12" s="19">
        <v>0</v>
      </c>
      <c r="I12" s="19">
        <v>9.0106164858873797E-3</v>
      </c>
      <c r="J12" s="19">
        <v>8.18845177951639E-5</v>
      </c>
      <c r="K12" s="19">
        <v>0</v>
      </c>
      <c r="L12" s="19">
        <v>4.7089304118441604E-3</v>
      </c>
      <c r="M12" s="19">
        <v>6.6548198134639594E-2</v>
      </c>
      <c r="N12" s="19">
        <v>1.47702734465282E-2</v>
      </c>
      <c r="O12" s="19">
        <v>9.9571301771683805E-4</v>
      </c>
      <c r="P12" s="19">
        <v>0</v>
      </c>
      <c r="Q12" s="19">
        <v>0</v>
      </c>
      <c r="R12" s="19">
        <v>0</v>
      </c>
      <c r="S12" s="19">
        <v>0</v>
      </c>
      <c r="T12" s="19"/>
      <c r="U12" s="19">
        <v>3.2294160115979499E-2</v>
      </c>
      <c r="V12" s="19">
        <v>1.02476783824585E-2</v>
      </c>
      <c r="W12" s="19">
        <v>5.2564037364415402E-2</v>
      </c>
      <c r="X12" s="19">
        <v>3.8177750025440903E-2</v>
      </c>
      <c r="Y12" s="19"/>
      <c r="Z12" s="19">
        <v>4.9990606488004997E-2</v>
      </c>
      <c r="AA12" s="19">
        <v>0</v>
      </c>
      <c r="AB12" s="19">
        <v>8.6679128051761402E-4</v>
      </c>
      <c r="AC12" s="19">
        <v>0</v>
      </c>
      <c r="AD12" s="19">
        <v>2.3942942543930599E-3</v>
      </c>
      <c r="AE12" s="19">
        <v>7.3467270106845296E-3</v>
      </c>
      <c r="AF12" s="19">
        <v>8.6255318581865293E-3</v>
      </c>
      <c r="AG12" s="19">
        <v>0</v>
      </c>
      <c r="AH12" s="19">
        <v>1.2485601411642301E-2</v>
      </c>
      <c r="AI12" s="19">
        <v>6.0695526477313397E-2</v>
      </c>
      <c r="AJ12" s="19"/>
      <c r="AK12" s="19">
        <v>4.8067071623942102E-2</v>
      </c>
      <c r="AL12" s="19">
        <v>6.6988456248633201E-3</v>
      </c>
      <c r="AM12" s="19">
        <v>0</v>
      </c>
      <c r="AN12" s="19">
        <v>1.10189053073742E-2</v>
      </c>
      <c r="AO12" s="19">
        <v>6.41699062062988E-3</v>
      </c>
      <c r="AP12" s="19">
        <v>4.6329261388955698E-2</v>
      </c>
      <c r="AQ12" s="19">
        <v>3.7547597461314697E-2</v>
      </c>
      <c r="AR12" s="19"/>
      <c r="AS12" s="19">
        <v>1.36772039303253E-2</v>
      </c>
      <c r="AT12" s="19">
        <v>3.5553856512675001E-2</v>
      </c>
      <c r="AU12" s="19"/>
      <c r="AV12" s="19">
        <v>3.5692265175145598E-3</v>
      </c>
      <c r="AW12" s="19">
        <v>2.1921171580078599E-4</v>
      </c>
      <c r="AX12" s="19">
        <v>2.5245320681644098E-3</v>
      </c>
      <c r="AY12" s="19"/>
      <c r="AZ12" s="19">
        <v>3.3379828379784E-4</v>
      </c>
      <c r="BA12" s="19">
        <v>3.10088030714421E-2</v>
      </c>
      <c r="BB12" s="19"/>
      <c r="BC12" s="19">
        <v>4.7392589519516401E-2</v>
      </c>
      <c r="BD12" s="19">
        <v>1.86614712084721E-2</v>
      </c>
      <c r="BE12" s="19"/>
      <c r="BF12" s="19">
        <v>2.9582825960358401E-2</v>
      </c>
      <c r="BG12" s="19">
        <v>3.8177750025440903E-2</v>
      </c>
      <c r="BH12" s="19"/>
      <c r="BI12" s="19">
        <v>1.9620047834788899E-2</v>
      </c>
      <c r="BJ12" s="19">
        <v>3.1955206712147903E-2</v>
      </c>
      <c r="BK12" s="19"/>
      <c r="BL12" s="19">
        <v>5.4181441317496699E-2</v>
      </c>
      <c r="BM12" s="19">
        <v>4.8197441112193999E-3</v>
      </c>
      <c r="BN12" s="19">
        <v>3.68386069573136E-4</v>
      </c>
      <c r="BO12" s="19">
        <v>5.67735758382112E-3</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0.26689448826416201</v>
      </c>
      <c r="D9" s="17">
        <v>0.30017424096280698</v>
      </c>
      <c r="E9" s="17">
        <v>0.27367467490917202</v>
      </c>
      <c r="F9" s="17">
        <v>0.215849663804943</v>
      </c>
      <c r="G9" s="17">
        <v>9.5956890110101098E-2</v>
      </c>
      <c r="H9" s="17">
        <v>4.8755941639698503E-3</v>
      </c>
      <c r="I9" s="17">
        <v>1.33586282309749E-2</v>
      </c>
      <c r="J9" s="17">
        <v>0.14315474311585</v>
      </c>
      <c r="K9" s="17">
        <v>0.42887546162315998</v>
      </c>
      <c r="L9" s="17">
        <v>0.28502214308435198</v>
      </c>
      <c r="M9" s="17">
        <v>0.262255026749181</v>
      </c>
      <c r="N9" s="17">
        <v>0.41980417234748102</v>
      </c>
      <c r="O9" s="17">
        <v>0.96513715368800301</v>
      </c>
      <c r="P9" s="17">
        <v>0.428735622335563</v>
      </c>
      <c r="Q9" s="17">
        <v>3.6681107599593997E-2</v>
      </c>
      <c r="R9" s="17">
        <v>0.19599320132304199</v>
      </c>
      <c r="S9" s="17">
        <v>0.379375285942605</v>
      </c>
      <c r="T9" s="17"/>
      <c r="U9" s="17">
        <v>0.26660002973292901</v>
      </c>
      <c r="V9" s="17">
        <v>0.27175913302961902</v>
      </c>
      <c r="W9" s="17">
        <v>0.25514457461671602</v>
      </c>
      <c r="X9" s="17">
        <v>0.218231923160637</v>
      </c>
      <c r="Y9" s="17"/>
      <c r="Z9" s="17">
        <v>0.22080183753243901</v>
      </c>
      <c r="AA9" s="17">
        <v>0.313569306752014</v>
      </c>
      <c r="AB9" s="17">
        <v>0.43695415522650299</v>
      </c>
      <c r="AC9" s="17">
        <v>0.25131485614024601</v>
      </c>
      <c r="AD9" s="17">
        <v>0.33021097605166799</v>
      </c>
      <c r="AE9" s="17">
        <v>0.283215888346671</v>
      </c>
      <c r="AF9" s="17">
        <v>0.23612643393570901</v>
      </c>
      <c r="AG9" s="17">
        <v>0.30179958306287102</v>
      </c>
      <c r="AH9" s="17">
        <v>0.28997564073054</v>
      </c>
      <c r="AI9" s="17">
        <v>0.24860000303187699</v>
      </c>
      <c r="AJ9" s="17"/>
      <c r="AK9" s="17">
        <v>0.28766284357461402</v>
      </c>
      <c r="AL9" s="17">
        <v>0.25627391947331801</v>
      </c>
      <c r="AM9" s="17">
        <v>0.34664662678547398</v>
      </c>
      <c r="AN9" s="17">
        <v>0.25276768746198802</v>
      </c>
      <c r="AO9" s="17">
        <v>0.247335893035875</v>
      </c>
      <c r="AP9" s="17">
        <v>0.197312376802455</v>
      </c>
      <c r="AQ9" s="17">
        <v>0.40876438281550498</v>
      </c>
      <c r="AR9" s="17"/>
      <c r="AS9" s="17">
        <v>0.25929218075375898</v>
      </c>
      <c r="AT9" s="17">
        <v>0.26972610924826701</v>
      </c>
      <c r="AU9" s="17"/>
      <c r="AV9" s="17">
        <v>0.21242425432950701</v>
      </c>
      <c r="AW9" s="17">
        <v>0.50608382985130096</v>
      </c>
      <c r="AX9" s="17">
        <v>0.116420094961595</v>
      </c>
      <c r="AY9" s="17"/>
      <c r="AZ9" s="17">
        <v>0.18388023505099599</v>
      </c>
      <c r="BA9" s="17">
        <v>0.27084054797440599</v>
      </c>
      <c r="BB9" s="17"/>
      <c r="BC9" s="17">
        <v>0.25421497925139602</v>
      </c>
      <c r="BD9" s="17">
        <v>0.27470899594831799</v>
      </c>
      <c r="BE9" s="17"/>
      <c r="BF9" s="17">
        <v>0.26708784284728299</v>
      </c>
      <c r="BG9" s="17">
        <v>0.218231923160637</v>
      </c>
      <c r="BH9" s="17"/>
      <c r="BI9" s="17">
        <v>0.27357379363661899</v>
      </c>
      <c r="BJ9" s="17">
        <v>0.26533212191107203</v>
      </c>
      <c r="BK9" s="17"/>
      <c r="BL9" s="17">
        <v>0.24599998068836601</v>
      </c>
      <c r="BM9" s="17">
        <v>0.32049131380259799</v>
      </c>
      <c r="BN9" s="17">
        <v>0.20377218028197899</v>
      </c>
      <c r="BO9" s="17">
        <v>5.4551864677056999E-2</v>
      </c>
    </row>
    <row r="10" spans="2:67" ht="29" x14ac:dyDescent="0.35">
      <c r="B10" s="18" t="s">
        <v>338</v>
      </c>
      <c r="C10" s="17">
        <v>0.20691366811065001</v>
      </c>
      <c r="D10" s="17">
        <v>0.13942521318824</v>
      </c>
      <c r="E10" s="17">
        <v>0.21634828155522401</v>
      </c>
      <c r="F10" s="17">
        <v>0.31733679240953699</v>
      </c>
      <c r="G10" s="17">
        <v>0.23376095276414299</v>
      </c>
      <c r="H10" s="17">
        <v>0.35447142810689902</v>
      </c>
      <c r="I10" s="17">
        <v>0.30388397370132098</v>
      </c>
      <c r="J10" s="17">
        <v>0.15020703891016399</v>
      </c>
      <c r="K10" s="17">
        <v>0.42887546162315998</v>
      </c>
      <c r="L10" s="17">
        <v>0.25675279104021997</v>
      </c>
      <c r="M10" s="17">
        <v>0.182500162371066</v>
      </c>
      <c r="N10" s="17">
        <v>0.184918286536782</v>
      </c>
      <c r="O10" s="17">
        <v>3.3867133294280101E-2</v>
      </c>
      <c r="P10" s="17">
        <v>0.15475481235611599</v>
      </c>
      <c r="Q10" s="17">
        <v>0.33127655380078003</v>
      </c>
      <c r="R10" s="17">
        <v>0.37330135788720298</v>
      </c>
      <c r="S10" s="17">
        <v>6.64365647055649E-3</v>
      </c>
      <c r="T10" s="17"/>
      <c r="U10" s="17">
        <v>0.167530006147003</v>
      </c>
      <c r="V10" s="17">
        <v>0.376703633383213</v>
      </c>
      <c r="W10" s="17">
        <v>0.51728497169849297</v>
      </c>
      <c r="X10" s="17">
        <v>0.66346252741885703</v>
      </c>
      <c r="Y10" s="17"/>
      <c r="Z10" s="17">
        <v>0.182250687204252</v>
      </c>
      <c r="AA10" s="17">
        <v>0.169440848807907</v>
      </c>
      <c r="AB10" s="17">
        <v>0.13975491423873501</v>
      </c>
      <c r="AC10" s="17">
        <v>0.25870323535716699</v>
      </c>
      <c r="AD10" s="17">
        <v>0.25769494083716699</v>
      </c>
      <c r="AE10" s="17">
        <v>0.37825959452935798</v>
      </c>
      <c r="AF10" s="17">
        <v>0.51197525205621297</v>
      </c>
      <c r="AG10" s="17">
        <v>0.22365349034805801</v>
      </c>
      <c r="AH10" s="17">
        <v>0.63863006324009597</v>
      </c>
      <c r="AI10" s="17">
        <v>0.59151809707028102</v>
      </c>
      <c r="AJ10" s="17"/>
      <c r="AK10" s="17">
        <v>0.151613409247009</v>
      </c>
      <c r="AL10" s="17">
        <v>0.34198717989529598</v>
      </c>
      <c r="AM10" s="17">
        <v>0.16410246482871799</v>
      </c>
      <c r="AN10" s="17">
        <v>0.183934914917221</v>
      </c>
      <c r="AO10" s="17">
        <v>0.259971253451175</v>
      </c>
      <c r="AP10" s="17">
        <v>0.28306476608268299</v>
      </c>
      <c r="AQ10" s="17">
        <v>0.22893905597442901</v>
      </c>
      <c r="AR10" s="17"/>
      <c r="AS10" s="17">
        <v>0.40295377624070799</v>
      </c>
      <c r="AT10" s="17">
        <v>0.133894879650993</v>
      </c>
      <c r="AU10" s="17"/>
      <c r="AV10" s="17">
        <v>0.57439850726949504</v>
      </c>
      <c r="AW10" s="17">
        <v>0.24831130076647101</v>
      </c>
      <c r="AX10" s="17">
        <v>0.41702353587087099</v>
      </c>
      <c r="AY10" s="17"/>
      <c r="AZ10" s="17">
        <v>0.57648820878020401</v>
      </c>
      <c r="BA10" s="17">
        <v>0.18934604389648901</v>
      </c>
      <c r="BB10" s="17"/>
      <c r="BC10" s="17">
        <v>0.22019180200612001</v>
      </c>
      <c r="BD10" s="17">
        <v>0.19873022194937201</v>
      </c>
      <c r="BE10" s="17"/>
      <c r="BF10" s="17">
        <v>0.205099628629207</v>
      </c>
      <c r="BG10" s="17">
        <v>0.66346252741885703</v>
      </c>
      <c r="BH10" s="17"/>
      <c r="BI10" s="17">
        <v>0.39419273467746102</v>
      </c>
      <c r="BJ10" s="17">
        <v>0.16310694032597001</v>
      </c>
      <c r="BK10" s="17"/>
      <c r="BL10" s="17">
        <v>6.6859011788325401E-2</v>
      </c>
      <c r="BM10" s="17">
        <v>0.19594810642530999</v>
      </c>
      <c r="BN10" s="17">
        <v>0.61907847903354396</v>
      </c>
      <c r="BO10" s="17">
        <v>0.93921793567882705</v>
      </c>
    </row>
    <row r="11" spans="2:67" x14ac:dyDescent="0.35">
      <c r="B11" s="18" t="s">
        <v>339</v>
      </c>
      <c r="C11" s="17">
        <v>0.46576438765278499</v>
      </c>
      <c r="D11" s="17">
        <v>0.43748778994572801</v>
      </c>
      <c r="E11" s="17">
        <v>0.45393057416234001</v>
      </c>
      <c r="F11" s="17">
        <v>0.46657314603345401</v>
      </c>
      <c r="G11" s="17">
        <v>0.52664235951516503</v>
      </c>
      <c r="H11" s="17">
        <v>0.319107590323573</v>
      </c>
      <c r="I11" s="17">
        <v>0.68213625353269203</v>
      </c>
      <c r="J11" s="17">
        <v>0.65492382965234996</v>
      </c>
      <c r="K11" s="17">
        <v>0.141365064016232</v>
      </c>
      <c r="L11" s="17">
        <v>0.43789401812242001</v>
      </c>
      <c r="M11" s="17">
        <v>0.48328802954511002</v>
      </c>
      <c r="N11" s="17">
        <v>0.34187221253262101</v>
      </c>
      <c r="O11" s="17">
        <v>9.9571301771683805E-4</v>
      </c>
      <c r="P11" s="17">
        <v>0.39028478492283097</v>
      </c>
      <c r="Q11" s="17">
        <v>0.53271267214962104</v>
      </c>
      <c r="R11" s="17">
        <v>0.430527296323237</v>
      </c>
      <c r="S11" s="17">
        <v>0.57354418548345198</v>
      </c>
      <c r="T11" s="17"/>
      <c r="U11" s="17">
        <v>0.50848793970136996</v>
      </c>
      <c r="V11" s="17">
        <v>0.26891178396953302</v>
      </c>
      <c r="W11" s="17">
        <v>0.194604446645294</v>
      </c>
      <c r="X11" s="17">
        <v>6.6108047192191294E-2</v>
      </c>
      <c r="Y11" s="17"/>
      <c r="Z11" s="17">
        <v>0.53682463410571102</v>
      </c>
      <c r="AA11" s="17">
        <v>0.49208393032014802</v>
      </c>
      <c r="AB11" s="17">
        <v>0.42329093053476202</v>
      </c>
      <c r="AC11" s="17">
        <v>0.39461783895831098</v>
      </c>
      <c r="AD11" s="17">
        <v>0.411970559172262</v>
      </c>
      <c r="AE11" s="17">
        <v>0.24249805921602899</v>
      </c>
      <c r="AF11" s="17">
        <v>0.151579077351814</v>
      </c>
      <c r="AG11" s="17">
        <v>0.287131185845308</v>
      </c>
      <c r="AH11" s="17">
        <v>4.64257339288369E-2</v>
      </c>
      <c r="AI11" s="17">
        <v>0.10380175380838701</v>
      </c>
      <c r="AJ11" s="17"/>
      <c r="AK11" s="17">
        <v>0.46982448444931602</v>
      </c>
      <c r="AL11" s="17">
        <v>0.40094898269349299</v>
      </c>
      <c r="AM11" s="17">
        <v>0.48843313051715698</v>
      </c>
      <c r="AN11" s="17">
        <v>0.54371199228452205</v>
      </c>
      <c r="AO11" s="17">
        <v>0.48186896889925201</v>
      </c>
      <c r="AP11" s="17">
        <v>0.42843153521564897</v>
      </c>
      <c r="AQ11" s="17">
        <v>0.231195905697856</v>
      </c>
      <c r="AR11" s="17"/>
      <c r="AS11" s="17">
        <v>0.301141057765697</v>
      </c>
      <c r="AT11" s="17">
        <v>0.52708141208828896</v>
      </c>
      <c r="AU11" s="17"/>
      <c r="AV11" s="17">
        <v>0.186556923546849</v>
      </c>
      <c r="AW11" s="17">
        <v>0.244227998655977</v>
      </c>
      <c r="AX11" s="17">
        <v>0.40191051603502598</v>
      </c>
      <c r="AY11" s="17"/>
      <c r="AZ11" s="17">
        <v>0.19180033505739</v>
      </c>
      <c r="BA11" s="17">
        <v>0.47878719359462601</v>
      </c>
      <c r="BB11" s="17"/>
      <c r="BC11" s="17">
        <v>0.43700490896607402</v>
      </c>
      <c r="BD11" s="17">
        <v>0.48348914079293898</v>
      </c>
      <c r="BE11" s="17"/>
      <c r="BF11" s="17">
        <v>0.46735237186482098</v>
      </c>
      <c r="BG11" s="17">
        <v>6.6108047192191294E-2</v>
      </c>
      <c r="BH11" s="17"/>
      <c r="BI11" s="17">
        <v>0.29209375756384298</v>
      </c>
      <c r="BJ11" s="17">
        <v>0.50638794561881095</v>
      </c>
      <c r="BK11" s="17"/>
      <c r="BL11" s="17">
        <v>0.61695425229574397</v>
      </c>
      <c r="BM11" s="17">
        <v>0.41738462978023599</v>
      </c>
      <c r="BN11" s="17">
        <v>0.155471609073464</v>
      </c>
      <c r="BO11" s="17">
        <v>5.5516928517516202E-3</v>
      </c>
    </row>
    <row r="12" spans="2:67" x14ac:dyDescent="0.35">
      <c r="B12" s="18" t="s">
        <v>83</v>
      </c>
      <c r="C12" s="19">
        <v>6.0427455972403399E-2</v>
      </c>
      <c r="D12" s="19">
        <v>0.12291275590322499</v>
      </c>
      <c r="E12" s="19">
        <v>5.6046469373263498E-2</v>
      </c>
      <c r="F12" s="19">
        <v>2.4039775206610801E-4</v>
      </c>
      <c r="G12" s="19">
        <v>0.14363979761059001</v>
      </c>
      <c r="H12" s="19">
        <v>0.32154538740555799</v>
      </c>
      <c r="I12" s="19">
        <v>6.2114453501250599E-4</v>
      </c>
      <c r="J12" s="19">
        <v>5.1714388321635801E-2</v>
      </c>
      <c r="K12" s="19">
        <v>8.8401273744799004E-4</v>
      </c>
      <c r="L12" s="19">
        <v>2.0331047753007599E-2</v>
      </c>
      <c r="M12" s="19">
        <v>7.1956781334643005E-2</v>
      </c>
      <c r="N12" s="19">
        <v>5.3405328583115502E-2</v>
      </c>
      <c r="O12" s="19">
        <v>0</v>
      </c>
      <c r="P12" s="19">
        <v>2.62247803854905E-2</v>
      </c>
      <c r="Q12" s="19">
        <v>9.9329666450004794E-2</v>
      </c>
      <c r="R12" s="19">
        <v>1.78144466517421E-4</v>
      </c>
      <c r="S12" s="19">
        <v>4.0436872103386798E-2</v>
      </c>
      <c r="T12" s="19"/>
      <c r="U12" s="19">
        <v>5.7382024418697601E-2</v>
      </c>
      <c r="V12" s="19">
        <v>8.26254496176346E-2</v>
      </c>
      <c r="W12" s="19">
        <v>3.29660070394973E-2</v>
      </c>
      <c r="X12" s="19">
        <v>5.2197502228314298E-2</v>
      </c>
      <c r="Y12" s="19"/>
      <c r="Z12" s="19">
        <v>6.0122841157598701E-2</v>
      </c>
      <c r="AA12" s="19">
        <v>2.4905914119930601E-2</v>
      </c>
      <c r="AB12" s="19">
        <v>0</v>
      </c>
      <c r="AC12" s="19">
        <v>9.5364069544275606E-2</v>
      </c>
      <c r="AD12" s="19">
        <v>1.23523938902886E-4</v>
      </c>
      <c r="AE12" s="19">
        <v>9.6026457907941801E-2</v>
      </c>
      <c r="AF12" s="19">
        <v>0.10031923665626501</v>
      </c>
      <c r="AG12" s="19">
        <v>0.18741574074376199</v>
      </c>
      <c r="AH12" s="19">
        <v>2.4968562100526601E-2</v>
      </c>
      <c r="AI12" s="19">
        <v>5.6080146089454198E-2</v>
      </c>
      <c r="AJ12" s="19"/>
      <c r="AK12" s="19">
        <v>9.0899262729061098E-2</v>
      </c>
      <c r="AL12" s="19">
        <v>7.8991793789370097E-4</v>
      </c>
      <c r="AM12" s="19">
        <v>8.1777786865065304E-4</v>
      </c>
      <c r="AN12" s="19">
        <v>1.9585405336269301E-2</v>
      </c>
      <c r="AO12" s="19">
        <v>1.08238846136987E-2</v>
      </c>
      <c r="AP12" s="19">
        <v>9.1191321899213196E-2</v>
      </c>
      <c r="AQ12" s="19">
        <v>0.13110065551220901</v>
      </c>
      <c r="AR12" s="19"/>
      <c r="AS12" s="19">
        <v>3.6612985239836103E-2</v>
      </c>
      <c r="AT12" s="19">
        <v>6.9297599012451194E-2</v>
      </c>
      <c r="AU12" s="19"/>
      <c r="AV12" s="19">
        <v>2.6620314854148699E-2</v>
      </c>
      <c r="AW12" s="19">
        <v>1.3768707262507001E-3</v>
      </c>
      <c r="AX12" s="19">
        <v>6.4645853132507106E-2</v>
      </c>
      <c r="AY12" s="19"/>
      <c r="AZ12" s="19">
        <v>4.7831221111410402E-2</v>
      </c>
      <c r="BA12" s="19">
        <v>6.1026214534479602E-2</v>
      </c>
      <c r="BB12" s="19"/>
      <c r="BC12" s="19">
        <v>8.8588309776409593E-2</v>
      </c>
      <c r="BD12" s="19">
        <v>4.3071641309370801E-2</v>
      </c>
      <c r="BE12" s="19"/>
      <c r="BF12" s="19">
        <v>6.0460156658688903E-2</v>
      </c>
      <c r="BG12" s="19">
        <v>5.2197502228314298E-2</v>
      </c>
      <c r="BH12" s="19"/>
      <c r="BI12" s="19">
        <v>4.0139714122076099E-2</v>
      </c>
      <c r="BJ12" s="19">
        <v>6.5172992144146805E-2</v>
      </c>
      <c r="BK12" s="19"/>
      <c r="BL12" s="19">
        <v>7.0186755227563805E-2</v>
      </c>
      <c r="BM12" s="19">
        <v>6.6175949991856095E-2</v>
      </c>
      <c r="BN12" s="19">
        <v>2.1677731611012701E-2</v>
      </c>
      <c r="BO12" s="19">
        <v>6.7850679236465604E-4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0.184618641419864</v>
      </c>
      <c r="D9" s="17">
        <v>0.13933003879886</v>
      </c>
      <c r="E9" s="17">
        <v>0.20558585318407699</v>
      </c>
      <c r="F9" s="17">
        <v>0.27193924010653903</v>
      </c>
      <c r="G9" s="17">
        <v>0.177887696911321</v>
      </c>
      <c r="H9" s="17">
        <v>0</v>
      </c>
      <c r="I9" s="17">
        <v>0.175974243185364</v>
      </c>
      <c r="J9" s="17">
        <v>5.8472511271460498E-2</v>
      </c>
      <c r="K9" s="17">
        <v>0.44258338135292002</v>
      </c>
      <c r="L9" s="17">
        <v>0.28593316850889999</v>
      </c>
      <c r="M9" s="17">
        <v>0.189254458293075</v>
      </c>
      <c r="N9" s="17">
        <v>0.20342372351945501</v>
      </c>
      <c r="O9" s="17">
        <v>0.48505785938829399</v>
      </c>
      <c r="P9" s="17">
        <v>0.103007745860294</v>
      </c>
      <c r="Q9" s="17">
        <v>0.1025176303655</v>
      </c>
      <c r="R9" s="17">
        <v>0.20080540821147999</v>
      </c>
      <c r="S9" s="17">
        <v>4.0436872103386798E-2</v>
      </c>
      <c r="T9" s="17"/>
      <c r="U9" s="17">
        <v>0.17433854580362701</v>
      </c>
      <c r="V9" s="17">
        <v>0.23107313764253401</v>
      </c>
      <c r="W9" s="17">
        <v>0.26071375492646798</v>
      </c>
      <c r="X9" s="17">
        <v>0.25395924380642398</v>
      </c>
      <c r="Y9" s="17"/>
      <c r="Z9" s="17">
        <v>0.144055091839252</v>
      </c>
      <c r="AA9" s="17">
        <v>0.28555219843192198</v>
      </c>
      <c r="AB9" s="17">
        <v>0.174959088360926</v>
      </c>
      <c r="AC9" s="17">
        <v>0.13255152969235201</v>
      </c>
      <c r="AD9" s="17">
        <v>0.39673855028595301</v>
      </c>
      <c r="AE9" s="17">
        <v>0.106237944532708</v>
      </c>
      <c r="AF9" s="17">
        <v>0.31239629149657999</v>
      </c>
      <c r="AG9" s="17">
        <v>0.15362260106360701</v>
      </c>
      <c r="AH9" s="17">
        <v>0.18070031177294801</v>
      </c>
      <c r="AI9" s="17">
        <v>0.29701814763717599</v>
      </c>
      <c r="AJ9" s="17"/>
      <c r="AK9" s="17">
        <v>0.17109908460943399</v>
      </c>
      <c r="AL9" s="17">
        <v>0.14096299643975399</v>
      </c>
      <c r="AM9" s="17">
        <v>0.20196880434023301</v>
      </c>
      <c r="AN9" s="17">
        <v>0.215092540205301</v>
      </c>
      <c r="AO9" s="17">
        <v>0.25956987650649199</v>
      </c>
      <c r="AP9" s="17">
        <v>7.7652656489359498E-2</v>
      </c>
      <c r="AQ9" s="17">
        <v>0.25562429223317901</v>
      </c>
      <c r="AR9" s="17"/>
      <c r="AS9" s="17">
        <v>0.19900370091956501</v>
      </c>
      <c r="AT9" s="17">
        <v>0.179260658165278</v>
      </c>
      <c r="AU9" s="17"/>
      <c r="AV9" s="17">
        <v>0.32808805544727698</v>
      </c>
      <c r="AW9" s="17">
        <v>0.23947369368341401</v>
      </c>
      <c r="AX9" s="17">
        <v>9.1789894818471093E-2</v>
      </c>
      <c r="AY9" s="17"/>
      <c r="AZ9" s="17">
        <v>0.28250591366857197</v>
      </c>
      <c r="BA9" s="17">
        <v>0.17996559683757499</v>
      </c>
      <c r="BB9" s="17"/>
      <c r="BC9" s="17">
        <v>0.19169406234189901</v>
      </c>
      <c r="BD9" s="17">
        <v>0.18025798903906501</v>
      </c>
      <c r="BE9" s="17"/>
      <c r="BF9" s="17">
        <v>0.18434312525586199</v>
      </c>
      <c r="BG9" s="17">
        <v>0.25395924380642398</v>
      </c>
      <c r="BH9" s="17"/>
      <c r="BI9" s="17">
        <v>0.23380399968305601</v>
      </c>
      <c r="BJ9" s="17">
        <v>0.17311362038400299</v>
      </c>
      <c r="BK9" s="17"/>
      <c r="BL9" s="17">
        <v>0.18764134746126199</v>
      </c>
      <c r="BM9" s="17">
        <v>0.14400857286556401</v>
      </c>
      <c r="BN9" s="17">
        <v>0.26786060443326698</v>
      </c>
      <c r="BO9" s="17">
        <v>0.423278613520151</v>
      </c>
    </row>
    <row r="10" spans="2:67" ht="29" x14ac:dyDescent="0.35">
      <c r="B10" s="18" t="s">
        <v>338</v>
      </c>
      <c r="C10" s="17">
        <v>7.3921656867483407E-2</v>
      </c>
      <c r="D10" s="17">
        <v>5.9316590453003797E-2</v>
      </c>
      <c r="E10" s="17">
        <v>8.6323056108236901E-2</v>
      </c>
      <c r="F10" s="17">
        <v>6.3363942478187704E-2</v>
      </c>
      <c r="G10" s="17">
        <v>7.2546546455055502E-3</v>
      </c>
      <c r="H10" s="17">
        <v>2.4377970819849299E-3</v>
      </c>
      <c r="I10" s="17">
        <v>9.4045291173157006E-2</v>
      </c>
      <c r="J10" s="17">
        <v>5.6014915644916098E-2</v>
      </c>
      <c r="K10" s="17">
        <v>0</v>
      </c>
      <c r="L10" s="17">
        <v>0.12343970875212899</v>
      </c>
      <c r="M10" s="17">
        <v>6.5335987877791907E-2</v>
      </c>
      <c r="N10" s="17">
        <v>6.9665477534373493E-2</v>
      </c>
      <c r="O10" s="17">
        <v>1.74314231559984E-2</v>
      </c>
      <c r="P10" s="17">
        <v>0.12732797921403799</v>
      </c>
      <c r="Q10" s="17">
        <v>3.00995905352704E-2</v>
      </c>
      <c r="R10" s="17">
        <v>0.172317805209205</v>
      </c>
      <c r="S10" s="17">
        <v>1.2356570862921501E-3</v>
      </c>
      <c r="T10" s="17"/>
      <c r="U10" s="17">
        <v>5.6037382735182099E-2</v>
      </c>
      <c r="V10" s="17">
        <v>0.15433259942493499</v>
      </c>
      <c r="W10" s="17">
        <v>0.19274843008402001</v>
      </c>
      <c r="X10" s="17">
        <v>0.28371816827998497</v>
      </c>
      <c r="Y10" s="17"/>
      <c r="Z10" s="17">
        <v>7.0222426301270499E-2</v>
      </c>
      <c r="AA10" s="17">
        <v>6.9102836453795405E-2</v>
      </c>
      <c r="AB10" s="17">
        <v>4.88402029765252E-2</v>
      </c>
      <c r="AC10" s="17">
        <v>6.3077449081590395E-2</v>
      </c>
      <c r="AD10" s="17">
        <v>5.55694874929651E-2</v>
      </c>
      <c r="AE10" s="17">
        <v>0.106083036639349</v>
      </c>
      <c r="AF10" s="17">
        <v>8.27234727611037E-2</v>
      </c>
      <c r="AG10" s="17">
        <v>0.12117412199538299</v>
      </c>
      <c r="AH10" s="17">
        <v>9.7799021924885099E-2</v>
      </c>
      <c r="AI10" s="17">
        <v>0.28964252365902499</v>
      </c>
      <c r="AJ10" s="17"/>
      <c r="AK10" s="17">
        <v>5.5499919013381097E-2</v>
      </c>
      <c r="AL10" s="17">
        <v>0.130894007060672</v>
      </c>
      <c r="AM10" s="17">
        <v>0.106336936799278</v>
      </c>
      <c r="AN10" s="17">
        <v>7.3860635895763999E-2</v>
      </c>
      <c r="AO10" s="17">
        <v>5.9477993633352801E-2</v>
      </c>
      <c r="AP10" s="17">
        <v>0.13026512236249799</v>
      </c>
      <c r="AQ10" s="17">
        <v>1.61098975769692E-2</v>
      </c>
      <c r="AR10" s="17"/>
      <c r="AS10" s="17">
        <v>0.17071109305700199</v>
      </c>
      <c r="AT10" s="17">
        <v>3.7870629178989798E-2</v>
      </c>
      <c r="AU10" s="17"/>
      <c r="AV10" s="17">
        <v>0.19683948207306101</v>
      </c>
      <c r="AW10" s="17">
        <v>0.182322726584116</v>
      </c>
      <c r="AX10" s="17">
        <v>0.131010925063588</v>
      </c>
      <c r="AY10" s="17"/>
      <c r="AZ10" s="17">
        <v>0.24399435668431299</v>
      </c>
      <c r="BA10" s="17">
        <v>6.5837297825713501E-2</v>
      </c>
      <c r="BB10" s="17"/>
      <c r="BC10" s="17">
        <v>0.119347577972505</v>
      </c>
      <c r="BD10" s="17">
        <v>4.5925209278094702E-2</v>
      </c>
      <c r="BE10" s="17"/>
      <c r="BF10" s="17">
        <v>7.3088056811296695E-2</v>
      </c>
      <c r="BG10" s="17">
        <v>0.28371816827998497</v>
      </c>
      <c r="BH10" s="17"/>
      <c r="BI10" s="17">
        <v>0.120608397326209</v>
      </c>
      <c r="BJ10" s="17">
        <v>6.3001091275601107E-2</v>
      </c>
      <c r="BK10" s="17"/>
      <c r="BL10" s="17">
        <v>3.19486988708306E-2</v>
      </c>
      <c r="BM10" s="17">
        <v>5.9700200623078799E-2</v>
      </c>
      <c r="BN10" s="17">
        <v>0.16445278262594801</v>
      </c>
      <c r="BO10" s="17">
        <v>0.55175441907593603</v>
      </c>
    </row>
    <row r="11" spans="2:67" x14ac:dyDescent="0.35">
      <c r="B11" s="18" t="s">
        <v>339</v>
      </c>
      <c r="C11" s="17">
        <v>0.697825420603984</v>
      </c>
      <c r="D11" s="17">
        <v>0.721111802436877</v>
      </c>
      <c r="E11" s="17">
        <v>0.67567906155776303</v>
      </c>
      <c r="F11" s="17">
        <v>0.66469681741527298</v>
      </c>
      <c r="G11" s="17">
        <v>0.70183842281056097</v>
      </c>
      <c r="H11" s="17">
        <v>0.99512440583603001</v>
      </c>
      <c r="I11" s="17">
        <v>0.72034870462057898</v>
      </c>
      <c r="J11" s="17">
        <v>0.83506792483415704</v>
      </c>
      <c r="K11" s="17">
        <v>0.55653260590963205</v>
      </c>
      <c r="L11" s="17">
        <v>0.58766530725001698</v>
      </c>
      <c r="M11" s="17">
        <v>0.69559152533578705</v>
      </c>
      <c r="N11" s="17">
        <v>0.64291628099305997</v>
      </c>
      <c r="O11" s="17">
        <v>1.54399971205648E-2</v>
      </c>
      <c r="P11" s="17">
        <v>0.76926359067347305</v>
      </c>
      <c r="Q11" s="17">
        <v>0.86738277909922901</v>
      </c>
      <c r="R11" s="17">
        <v>0.62669864211279702</v>
      </c>
      <c r="S11" s="17">
        <v>0.95801855653874801</v>
      </c>
      <c r="T11" s="17"/>
      <c r="U11" s="17">
        <v>0.72483491249964305</v>
      </c>
      <c r="V11" s="17">
        <v>0.57987130807908505</v>
      </c>
      <c r="W11" s="17">
        <v>0.49357923808437898</v>
      </c>
      <c r="X11" s="17">
        <v>0.391806351661248</v>
      </c>
      <c r="Y11" s="17"/>
      <c r="Z11" s="17">
        <v>0.73876763804677104</v>
      </c>
      <c r="AA11" s="17">
        <v>0.61870457555734304</v>
      </c>
      <c r="AB11" s="17">
        <v>0.77620070866254898</v>
      </c>
      <c r="AC11" s="17">
        <v>0.80257717947553797</v>
      </c>
      <c r="AD11" s="17">
        <v>0.48801183476041798</v>
      </c>
      <c r="AE11" s="17">
        <v>0.77910897862702</v>
      </c>
      <c r="AF11" s="17">
        <v>0.47088916609711601</v>
      </c>
      <c r="AG11" s="17">
        <v>0.71485578573407405</v>
      </c>
      <c r="AH11" s="17">
        <v>0.683933714013508</v>
      </c>
      <c r="AI11" s="17">
        <v>0.34645388736440802</v>
      </c>
      <c r="AJ11" s="17"/>
      <c r="AK11" s="17">
        <v>0.703541236406518</v>
      </c>
      <c r="AL11" s="17">
        <v>0.61964799815132099</v>
      </c>
      <c r="AM11" s="17">
        <v>0.69097442100721895</v>
      </c>
      <c r="AN11" s="17">
        <v>0.71094340842457404</v>
      </c>
      <c r="AO11" s="17">
        <v>0.67377100647011101</v>
      </c>
      <c r="AP11" s="17">
        <v>0.736031769571029</v>
      </c>
      <c r="AQ11" s="17">
        <v>0.68989720153571799</v>
      </c>
      <c r="AR11" s="17"/>
      <c r="AS11" s="17">
        <v>0.60134259018246905</v>
      </c>
      <c r="AT11" s="17">
        <v>0.73376224726531003</v>
      </c>
      <c r="AU11" s="17"/>
      <c r="AV11" s="17">
        <v>0.469263582119258</v>
      </c>
      <c r="AW11" s="17">
        <v>0.57681166965306296</v>
      </c>
      <c r="AX11" s="17">
        <v>0.73648976619991902</v>
      </c>
      <c r="AY11" s="17"/>
      <c r="AZ11" s="17">
        <v>0.46786177797078599</v>
      </c>
      <c r="BA11" s="17">
        <v>0.70875667915166596</v>
      </c>
      <c r="BB11" s="17"/>
      <c r="BC11" s="17">
        <v>0.641390353189495</v>
      </c>
      <c r="BD11" s="17">
        <v>0.73260691470776995</v>
      </c>
      <c r="BE11" s="17"/>
      <c r="BF11" s="17">
        <v>0.69904134889253</v>
      </c>
      <c r="BG11" s="17">
        <v>0.391806351661248</v>
      </c>
      <c r="BH11" s="17"/>
      <c r="BI11" s="17">
        <v>0.64145849410136102</v>
      </c>
      <c r="BJ11" s="17">
        <v>0.71101029305463004</v>
      </c>
      <c r="BK11" s="17"/>
      <c r="BL11" s="17">
        <v>0.728258718887562</v>
      </c>
      <c r="BM11" s="17">
        <v>0.746406944962965</v>
      </c>
      <c r="BN11" s="17">
        <v>0.56338051852841398</v>
      </c>
      <c r="BO11" s="17">
        <v>2.4288460611548299E-2</v>
      </c>
    </row>
    <row r="12" spans="2:67" x14ac:dyDescent="0.35">
      <c r="B12" s="18" t="s">
        <v>83</v>
      </c>
      <c r="C12" s="19">
        <v>4.3634281108668301E-2</v>
      </c>
      <c r="D12" s="19">
        <v>8.0241568311259795E-2</v>
      </c>
      <c r="E12" s="19">
        <v>3.2412029149922798E-2</v>
      </c>
      <c r="F12" s="19">
        <v>0</v>
      </c>
      <c r="G12" s="19">
        <v>0.11301922563261201</v>
      </c>
      <c r="H12" s="19">
        <v>2.4377970819849299E-3</v>
      </c>
      <c r="I12" s="19">
        <v>9.6317610208998903E-3</v>
      </c>
      <c r="J12" s="19">
        <v>5.0444648249465998E-2</v>
      </c>
      <c r="K12" s="19">
        <v>8.8401273744799004E-4</v>
      </c>
      <c r="L12" s="19">
        <v>2.9618154889543098E-3</v>
      </c>
      <c r="M12" s="19">
        <v>4.9818028493345302E-2</v>
      </c>
      <c r="N12" s="19">
        <v>8.3994517953111206E-2</v>
      </c>
      <c r="O12" s="19">
        <v>0.48207072033514298</v>
      </c>
      <c r="P12" s="19">
        <v>4.00684252196064E-4</v>
      </c>
      <c r="Q12" s="19">
        <v>0</v>
      </c>
      <c r="R12" s="19">
        <v>1.78144466517421E-4</v>
      </c>
      <c r="S12" s="19">
        <v>3.0891427157303801E-4</v>
      </c>
      <c r="T12" s="19"/>
      <c r="U12" s="19">
        <v>4.4789158961547303E-2</v>
      </c>
      <c r="V12" s="19">
        <v>3.4722954853446203E-2</v>
      </c>
      <c r="W12" s="19">
        <v>5.2958576905133101E-2</v>
      </c>
      <c r="X12" s="19">
        <v>7.0516236252342698E-2</v>
      </c>
      <c r="Y12" s="19"/>
      <c r="Z12" s="19">
        <v>4.6954843812706197E-2</v>
      </c>
      <c r="AA12" s="19">
        <v>2.66403895569404E-2</v>
      </c>
      <c r="AB12" s="19">
        <v>0</v>
      </c>
      <c r="AC12" s="19">
        <v>1.7938417505190701E-3</v>
      </c>
      <c r="AD12" s="19">
        <v>5.9680127460663798E-2</v>
      </c>
      <c r="AE12" s="19">
        <v>8.5700402009226198E-3</v>
      </c>
      <c r="AF12" s="19">
        <v>0.13399106964520099</v>
      </c>
      <c r="AG12" s="19">
        <v>1.03474912069363E-2</v>
      </c>
      <c r="AH12" s="19">
        <v>3.7566952288659701E-2</v>
      </c>
      <c r="AI12" s="19">
        <v>6.6885441339390395E-2</v>
      </c>
      <c r="AJ12" s="19"/>
      <c r="AK12" s="19">
        <v>6.9859759970666804E-2</v>
      </c>
      <c r="AL12" s="19">
        <v>0.10849499834825301</v>
      </c>
      <c r="AM12" s="19">
        <v>7.1983785327070504E-4</v>
      </c>
      <c r="AN12" s="19">
        <v>1.03415474361039E-4</v>
      </c>
      <c r="AO12" s="19">
        <v>7.18112339004396E-3</v>
      </c>
      <c r="AP12" s="19">
        <v>5.6050451577114198E-2</v>
      </c>
      <c r="AQ12" s="19">
        <v>3.8368608654133503E-2</v>
      </c>
      <c r="AR12" s="19"/>
      <c r="AS12" s="19">
        <v>2.8942615840963599E-2</v>
      </c>
      <c r="AT12" s="19">
        <v>4.9106465390422203E-2</v>
      </c>
      <c r="AU12" s="19"/>
      <c r="AV12" s="19">
        <v>5.8088803604044396E-3</v>
      </c>
      <c r="AW12" s="19">
        <v>1.39191007940692E-3</v>
      </c>
      <c r="AX12" s="19">
        <v>4.07094139180217E-2</v>
      </c>
      <c r="AY12" s="19"/>
      <c r="AZ12" s="19">
        <v>5.63795167632874E-3</v>
      </c>
      <c r="BA12" s="19">
        <v>4.5440426185045901E-2</v>
      </c>
      <c r="BB12" s="19"/>
      <c r="BC12" s="19">
        <v>4.7568006496101101E-2</v>
      </c>
      <c r="BD12" s="19">
        <v>4.1209886975070102E-2</v>
      </c>
      <c r="BE12" s="19"/>
      <c r="BF12" s="19">
        <v>4.3527469040310698E-2</v>
      </c>
      <c r="BG12" s="19">
        <v>7.0516236252342698E-2</v>
      </c>
      <c r="BH12" s="19"/>
      <c r="BI12" s="19">
        <v>4.1291088893739098E-3</v>
      </c>
      <c r="BJ12" s="19">
        <v>5.2874995285765801E-2</v>
      </c>
      <c r="BK12" s="19"/>
      <c r="BL12" s="19">
        <v>5.21512347803453E-2</v>
      </c>
      <c r="BM12" s="19">
        <v>4.9884281548392799E-2</v>
      </c>
      <c r="BN12" s="19">
        <v>4.3060944123719698E-3</v>
      </c>
      <c r="BO12" s="19">
        <v>6.7850679236465604E-4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0.204394562540653</v>
      </c>
      <c r="D9" s="17">
        <v>0.21651361825976001</v>
      </c>
      <c r="E9" s="17">
        <v>0.153634829119494</v>
      </c>
      <c r="F9" s="17">
        <v>0.28568921111353701</v>
      </c>
      <c r="G9" s="17">
        <v>0.174494293015275</v>
      </c>
      <c r="H9" s="17">
        <v>2.4377970819849299E-3</v>
      </c>
      <c r="I9" s="17">
        <v>0.192753187087114</v>
      </c>
      <c r="J9" s="17">
        <v>0.104862285751032</v>
      </c>
      <c r="K9" s="17">
        <v>0.55741661864708003</v>
      </c>
      <c r="L9" s="17">
        <v>0.247170025496533</v>
      </c>
      <c r="M9" s="17">
        <v>0.201286745677421</v>
      </c>
      <c r="N9" s="17">
        <v>0.18231807632496</v>
      </c>
      <c r="O9" s="17">
        <v>0.97858572477313399</v>
      </c>
      <c r="P9" s="17">
        <v>0.19439046107164001</v>
      </c>
      <c r="Q9" s="17">
        <v>0.26142971018604899</v>
      </c>
      <c r="R9" s="17">
        <v>8.6069830371343997E-2</v>
      </c>
      <c r="S9" s="17">
        <v>0.23012451507468901</v>
      </c>
      <c r="T9" s="17"/>
      <c r="U9" s="17">
        <v>0.19443276418501901</v>
      </c>
      <c r="V9" s="17">
        <v>0.257113855223432</v>
      </c>
      <c r="W9" s="17">
        <v>0.24744835589682301</v>
      </c>
      <c r="X9" s="17">
        <v>0.16296420921598301</v>
      </c>
      <c r="Y9" s="17"/>
      <c r="Z9" s="17">
        <v>0.140883836886498</v>
      </c>
      <c r="AA9" s="17">
        <v>0.29907994733023802</v>
      </c>
      <c r="AB9" s="17">
        <v>0.277526910909839</v>
      </c>
      <c r="AC9" s="17">
        <v>0.151564512706587</v>
      </c>
      <c r="AD9" s="17">
        <v>0.34905894326792802</v>
      </c>
      <c r="AE9" s="17">
        <v>0.20408225080558101</v>
      </c>
      <c r="AF9" s="17">
        <v>0.23045089043902001</v>
      </c>
      <c r="AG9" s="17">
        <v>0.15781546046440401</v>
      </c>
      <c r="AH9" s="17">
        <v>0.26752794067796998</v>
      </c>
      <c r="AI9" s="17">
        <v>0.157106479248595</v>
      </c>
      <c r="AJ9" s="17"/>
      <c r="AK9" s="17">
        <v>0.194965350629109</v>
      </c>
      <c r="AL9" s="17">
        <v>0.21624909380239801</v>
      </c>
      <c r="AM9" s="17">
        <v>0.27186157915481102</v>
      </c>
      <c r="AN9" s="17">
        <v>0.18665413275724399</v>
      </c>
      <c r="AO9" s="17">
        <v>0.218924011729764</v>
      </c>
      <c r="AP9" s="17">
        <v>0.10286472168581701</v>
      </c>
      <c r="AQ9" s="17">
        <v>0.38436101385252402</v>
      </c>
      <c r="AR9" s="17"/>
      <c r="AS9" s="17">
        <v>0.214585102695249</v>
      </c>
      <c r="AT9" s="17">
        <v>0.20059890611638501</v>
      </c>
      <c r="AU9" s="17"/>
      <c r="AV9" s="17">
        <v>0.20977131523135001</v>
      </c>
      <c r="AW9" s="17">
        <v>0.27413484870316901</v>
      </c>
      <c r="AX9" s="17">
        <v>0.19164678826352399</v>
      </c>
      <c r="AY9" s="17"/>
      <c r="AZ9" s="17">
        <v>0.23833990798620999</v>
      </c>
      <c r="BA9" s="17">
        <v>0.20278097987468499</v>
      </c>
      <c r="BB9" s="17"/>
      <c r="BC9" s="17">
        <v>0.198011525114381</v>
      </c>
      <c r="BD9" s="17">
        <v>0.20832849207732901</v>
      </c>
      <c r="BE9" s="17"/>
      <c r="BF9" s="17">
        <v>0.20455918083972199</v>
      </c>
      <c r="BG9" s="17">
        <v>0.16296420921598301</v>
      </c>
      <c r="BH9" s="17"/>
      <c r="BI9" s="17">
        <v>0.22036152966714201</v>
      </c>
      <c r="BJ9" s="17">
        <v>0.20065970527507901</v>
      </c>
      <c r="BK9" s="17"/>
      <c r="BL9" s="17">
        <v>0.19504869641046299</v>
      </c>
      <c r="BM9" s="17">
        <v>0.21980280010942099</v>
      </c>
      <c r="BN9" s="17">
        <v>0.18390506770130499</v>
      </c>
      <c r="BO9" s="17">
        <v>0.32190320192565902</v>
      </c>
    </row>
    <row r="10" spans="2:67" ht="29" x14ac:dyDescent="0.35">
      <c r="B10" s="18" t="s">
        <v>338</v>
      </c>
      <c r="C10" s="17">
        <v>0.14638637201292801</v>
      </c>
      <c r="D10" s="17">
        <v>9.7115091137701795E-2</v>
      </c>
      <c r="E10" s="17">
        <v>0.241619248994592</v>
      </c>
      <c r="F10" s="17">
        <v>0.18245686462987301</v>
      </c>
      <c r="G10" s="17">
        <v>6.9197568881582294E-2</v>
      </c>
      <c r="H10" s="17">
        <v>2.4377970819849299E-3</v>
      </c>
      <c r="I10" s="17">
        <v>0.113615364754257</v>
      </c>
      <c r="J10" s="17">
        <v>7.1279778298469904E-2</v>
      </c>
      <c r="K10" s="17">
        <v>8.8401273744799004E-4</v>
      </c>
      <c r="L10" s="17">
        <v>0.13156596736520099</v>
      </c>
      <c r="M10" s="17">
        <v>0.106539069763517</v>
      </c>
      <c r="N10" s="17">
        <v>0.380238035128518</v>
      </c>
      <c r="O10" s="17">
        <v>2.0418562209149001E-2</v>
      </c>
      <c r="P10" s="17">
        <v>0.157260385766157</v>
      </c>
      <c r="Q10" s="17">
        <v>3.09219474685998E-2</v>
      </c>
      <c r="R10" s="17">
        <v>0.28705338304934203</v>
      </c>
      <c r="S10" s="17">
        <v>4.7080528573943299E-2</v>
      </c>
      <c r="T10" s="17"/>
      <c r="U10" s="17">
        <v>0.12224779166529801</v>
      </c>
      <c r="V10" s="17">
        <v>0.239484084564698</v>
      </c>
      <c r="W10" s="17">
        <v>0.37922513526692597</v>
      </c>
      <c r="X10" s="17">
        <v>0.58681702625727705</v>
      </c>
      <c r="Y10" s="17"/>
      <c r="Z10" s="17">
        <v>0.12680599799801101</v>
      </c>
      <c r="AA10" s="17">
        <v>0.139057332716162</v>
      </c>
      <c r="AB10" s="17">
        <v>0.116295602249142</v>
      </c>
      <c r="AC10" s="17">
        <v>0.213840451458127</v>
      </c>
      <c r="AD10" s="17">
        <v>0.20794471379559201</v>
      </c>
      <c r="AE10" s="17">
        <v>0.14917907588725501</v>
      </c>
      <c r="AF10" s="17">
        <v>0.20168825592279499</v>
      </c>
      <c r="AG10" s="17">
        <v>0.239250129154359</v>
      </c>
      <c r="AH10" s="17">
        <v>0.548151001784704</v>
      </c>
      <c r="AI10" s="17">
        <v>0.54368883130104395</v>
      </c>
      <c r="AJ10" s="17"/>
      <c r="AK10" s="17">
        <v>8.2076163646785799E-2</v>
      </c>
      <c r="AL10" s="17">
        <v>0.15783259071921699</v>
      </c>
      <c r="AM10" s="17">
        <v>0.35155163874036799</v>
      </c>
      <c r="AN10" s="17">
        <v>0.14658352533434599</v>
      </c>
      <c r="AO10" s="17">
        <v>0.20829264451697599</v>
      </c>
      <c r="AP10" s="17">
        <v>9.3813400422789697E-2</v>
      </c>
      <c r="AQ10" s="17">
        <v>0.19401662173859199</v>
      </c>
      <c r="AR10" s="17"/>
      <c r="AS10" s="17">
        <v>0.281992740975895</v>
      </c>
      <c r="AT10" s="17">
        <v>9.5877254957554503E-2</v>
      </c>
      <c r="AU10" s="17"/>
      <c r="AV10" s="17">
        <v>0.36293642696524198</v>
      </c>
      <c r="AW10" s="17">
        <v>0.29268367504427101</v>
      </c>
      <c r="AX10" s="17">
        <v>0.211895911354266</v>
      </c>
      <c r="AY10" s="17"/>
      <c r="AZ10" s="17">
        <v>0.340660699214833</v>
      </c>
      <c r="BA10" s="17">
        <v>0.13715159526515999</v>
      </c>
      <c r="BB10" s="17"/>
      <c r="BC10" s="17">
        <v>0.19349879388069899</v>
      </c>
      <c r="BD10" s="17">
        <v>0.117350517207016</v>
      </c>
      <c r="BE10" s="17"/>
      <c r="BF10" s="17">
        <v>0.14463637619244199</v>
      </c>
      <c r="BG10" s="17">
        <v>0.58681702625727705</v>
      </c>
      <c r="BH10" s="17"/>
      <c r="BI10" s="17">
        <v>0.318194264892044</v>
      </c>
      <c r="BJ10" s="17">
        <v>0.10619852970579099</v>
      </c>
      <c r="BK10" s="17"/>
      <c r="BL10" s="17">
        <v>5.3339478348841902E-2</v>
      </c>
      <c r="BM10" s="17">
        <v>0.122154803125319</v>
      </c>
      <c r="BN10" s="17">
        <v>0.44650260453442198</v>
      </c>
      <c r="BO10" s="17">
        <v>0.671362146430172</v>
      </c>
    </row>
    <row r="11" spans="2:67" x14ac:dyDescent="0.35">
      <c r="B11" s="18" t="s">
        <v>339</v>
      </c>
      <c r="C11" s="17">
        <v>0.55403360530377099</v>
      </c>
      <c r="D11" s="17">
        <v>0.58337919405281802</v>
      </c>
      <c r="E11" s="17">
        <v>0.499139824870799</v>
      </c>
      <c r="F11" s="17">
        <v>0.51611989373618306</v>
      </c>
      <c r="G11" s="17">
        <v>0.609274936596506</v>
      </c>
      <c r="H11" s="17">
        <v>0.67601681551245696</v>
      </c>
      <c r="I11" s="17">
        <v>0.68462083167274101</v>
      </c>
      <c r="J11" s="17">
        <v>0.72075669737840697</v>
      </c>
      <c r="K11" s="17">
        <v>0.44081535587802401</v>
      </c>
      <c r="L11" s="17">
        <v>0.59371772619673402</v>
      </c>
      <c r="M11" s="17">
        <v>0.55921307649478902</v>
      </c>
      <c r="N11" s="17">
        <v>0.31630419096155299</v>
      </c>
      <c r="O11" s="17">
        <v>9.9571301771683805E-4</v>
      </c>
      <c r="P11" s="17">
        <v>0.62212437277671295</v>
      </c>
      <c r="Q11" s="17">
        <v>0.50600663476317798</v>
      </c>
      <c r="R11" s="17">
        <v>0.45438083690359099</v>
      </c>
      <c r="S11" s="17">
        <v>0.72279495635136803</v>
      </c>
      <c r="T11" s="17"/>
      <c r="U11" s="17">
        <v>0.58654376393515095</v>
      </c>
      <c r="V11" s="17">
        <v>0.417554357631366</v>
      </c>
      <c r="W11" s="17">
        <v>0.27309012628017398</v>
      </c>
      <c r="X11" s="17">
        <v>0.18079048203088599</v>
      </c>
      <c r="Y11" s="17"/>
      <c r="Z11" s="17">
        <v>0.62200316267545597</v>
      </c>
      <c r="AA11" s="17">
        <v>0.52669721274427095</v>
      </c>
      <c r="AB11" s="17">
        <v>0.60531069556050099</v>
      </c>
      <c r="AC11" s="17">
        <v>0.56053208872488602</v>
      </c>
      <c r="AD11" s="17">
        <v>0.43201621080729602</v>
      </c>
      <c r="AE11" s="17">
        <v>0.47358797126248597</v>
      </c>
      <c r="AF11" s="17">
        <v>0.462397056519462</v>
      </c>
      <c r="AG11" s="17">
        <v>0.59337435569489305</v>
      </c>
      <c r="AH11" s="17">
        <v>0.12845022111458901</v>
      </c>
      <c r="AI11" s="17">
        <v>0.23544150669592401</v>
      </c>
      <c r="AJ11" s="17"/>
      <c r="AK11" s="17">
        <v>0.59046157293101798</v>
      </c>
      <c r="AL11" s="17">
        <v>0.59287881542943599</v>
      </c>
      <c r="AM11" s="17">
        <v>0.32457864447998103</v>
      </c>
      <c r="AN11" s="17">
        <v>0.62742519026291099</v>
      </c>
      <c r="AO11" s="17">
        <v>0.50782008459787797</v>
      </c>
      <c r="AP11" s="17">
        <v>0.60162682453420602</v>
      </c>
      <c r="AQ11" s="17">
        <v>0.30711274351224099</v>
      </c>
      <c r="AR11" s="17"/>
      <c r="AS11" s="17">
        <v>0.44815714327290501</v>
      </c>
      <c r="AT11" s="17">
        <v>0.59346926496357799</v>
      </c>
      <c r="AU11" s="17"/>
      <c r="AV11" s="17">
        <v>0.41696765037021299</v>
      </c>
      <c r="AW11" s="17">
        <v>0.43167189773998299</v>
      </c>
      <c r="AX11" s="17">
        <v>0.49344270552293001</v>
      </c>
      <c r="AY11" s="17"/>
      <c r="AZ11" s="17">
        <v>0.42072137998171499</v>
      </c>
      <c r="BA11" s="17">
        <v>0.56037056529394902</v>
      </c>
      <c r="BB11" s="17"/>
      <c r="BC11" s="17">
        <v>0.486641905418914</v>
      </c>
      <c r="BD11" s="17">
        <v>0.59556778111991404</v>
      </c>
      <c r="BE11" s="17"/>
      <c r="BF11" s="17">
        <v>0.55551663991877398</v>
      </c>
      <c r="BG11" s="17">
        <v>0.18079048203088599</v>
      </c>
      <c r="BH11" s="17"/>
      <c r="BI11" s="17">
        <v>0.34229961718415203</v>
      </c>
      <c r="BJ11" s="17">
        <v>0.60356062052419202</v>
      </c>
      <c r="BK11" s="17"/>
      <c r="BL11" s="17">
        <v>0.68080664151935399</v>
      </c>
      <c r="BM11" s="17">
        <v>0.51753739483692696</v>
      </c>
      <c r="BN11" s="17">
        <v>0.333640994025868</v>
      </c>
      <c r="BO11" s="17">
        <v>6.3833065284092704E-3</v>
      </c>
    </row>
    <row r="12" spans="2:67" x14ac:dyDescent="0.35">
      <c r="B12" s="18" t="s">
        <v>83</v>
      </c>
      <c r="C12" s="19">
        <v>9.5185460142648101E-2</v>
      </c>
      <c r="D12" s="19">
        <v>0.10299209654972</v>
      </c>
      <c r="E12" s="19">
        <v>0.105606097015116</v>
      </c>
      <c r="F12" s="19">
        <v>1.5734030520406901E-2</v>
      </c>
      <c r="G12" s="19">
        <v>0.14703320150663601</v>
      </c>
      <c r="H12" s="19">
        <v>0.319107590323573</v>
      </c>
      <c r="I12" s="19">
        <v>9.0106164858873797E-3</v>
      </c>
      <c r="J12" s="19">
        <v>0.103101238572091</v>
      </c>
      <c r="K12" s="19">
        <v>8.8401273744799004E-4</v>
      </c>
      <c r="L12" s="19">
        <v>2.75462809415319E-2</v>
      </c>
      <c r="M12" s="19">
        <v>0.132961108064273</v>
      </c>
      <c r="N12" s="19">
        <v>0.12113969758496899</v>
      </c>
      <c r="O12" s="19">
        <v>0</v>
      </c>
      <c r="P12" s="19">
        <v>2.62247803854905E-2</v>
      </c>
      <c r="Q12" s="19">
        <v>0.20164170758217301</v>
      </c>
      <c r="R12" s="19">
        <v>0.17249594967572299</v>
      </c>
      <c r="S12" s="19">
        <v>0</v>
      </c>
      <c r="T12" s="19"/>
      <c r="U12" s="19">
        <v>9.67756802145322E-2</v>
      </c>
      <c r="V12" s="19">
        <v>8.5847702580504406E-2</v>
      </c>
      <c r="W12" s="19">
        <v>0.100236382556077</v>
      </c>
      <c r="X12" s="19">
        <v>6.9428282495854504E-2</v>
      </c>
      <c r="Y12" s="19"/>
      <c r="Z12" s="19">
        <v>0.110307002440035</v>
      </c>
      <c r="AA12" s="19">
        <v>3.5165507209329899E-2</v>
      </c>
      <c r="AB12" s="19">
        <v>8.6679128051761402E-4</v>
      </c>
      <c r="AC12" s="19">
        <v>7.4062947110399596E-2</v>
      </c>
      <c r="AD12" s="19">
        <v>1.09801321291839E-2</v>
      </c>
      <c r="AE12" s="19">
        <v>0.173150702044678</v>
      </c>
      <c r="AF12" s="19">
        <v>0.105463797118723</v>
      </c>
      <c r="AG12" s="19">
        <v>9.5600546863442003E-3</v>
      </c>
      <c r="AH12" s="19">
        <v>5.5870836422737102E-2</v>
      </c>
      <c r="AI12" s="19">
        <v>6.3763182754436806E-2</v>
      </c>
      <c r="AJ12" s="19"/>
      <c r="AK12" s="19">
        <v>0.13249691279308801</v>
      </c>
      <c r="AL12" s="19">
        <v>3.30395000489484E-2</v>
      </c>
      <c r="AM12" s="19">
        <v>5.2008137624839502E-2</v>
      </c>
      <c r="AN12" s="19">
        <v>3.9337151645498301E-2</v>
      </c>
      <c r="AO12" s="19">
        <v>6.4963259155381606E-2</v>
      </c>
      <c r="AP12" s="19">
        <v>0.20169505335718699</v>
      </c>
      <c r="AQ12" s="19">
        <v>0.114509620896643</v>
      </c>
      <c r="AR12" s="19"/>
      <c r="AS12" s="19">
        <v>5.5265013055951002E-2</v>
      </c>
      <c r="AT12" s="19">
        <v>0.110054573962483</v>
      </c>
      <c r="AU12" s="19"/>
      <c r="AV12" s="19">
        <v>1.03246074331955E-2</v>
      </c>
      <c r="AW12" s="19">
        <v>1.50957851257747E-3</v>
      </c>
      <c r="AX12" s="19">
        <v>0.10301459485928</v>
      </c>
      <c r="AY12" s="19"/>
      <c r="AZ12" s="19">
        <v>2.7801281724225798E-4</v>
      </c>
      <c r="BA12" s="19">
        <v>9.9696859566205207E-2</v>
      </c>
      <c r="BB12" s="19"/>
      <c r="BC12" s="19">
        <v>0.121847775586005</v>
      </c>
      <c r="BD12" s="19">
        <v>7.8753209595742002E-2</v>
      </c>
      <c r="BE12" s="19"/>
      <c r="BF12" s="19">
        <v>9.5287803049062605E-2</v>
      </c>
      <c r="BG12" s="19">
        <v>6.9428282495854504E-2</v>
      </c>
      <c r="BH12" s="19"/>
      <c r="BI12" s="19">
        <v>0.11914458825666201</v>
      </c>
      <c r="BJ12" s="19">
        <v>8.95811444949383E-2</v>
      </c>
      <c r="BK12" s="19"/>
      <c r="BL12" s="19">
        <v>7.0805183721340495E-2</v>
      </c>
      <c r="BM12" s="19">
        <v>0.14050500192833301</v>
      </c>
      <c r="BN12" s="19">
        <v>3.5951333738404402E-2</v>
      </c>
      <c r="BO12" s="19">
        <v>3.5134511575955697E-4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0.17943458821584601</v>
      </c>
      <c r="D9" s="17">
        <v>0.17048759053392301</v>
      </c>
      <c r="E9" s="17">
        <v>0.19426589399342301</v>
      </c>
      <c r="F9" s="17">
        <v>0.21524866942477799</v>
      </c>
      <c r="G9" s="17">
        <v>0.116880476382072</v>
      </c>
      <c r="H9" s="17">
        <v>4.8755941639698503E-3</v>
      </c>
      <c r="I9" s="17">
        <v>1.0874050090924899E-2</v>
      </c>
      <c r="J9" s="17">
        <v>0.103756314714452</v>
      </c>
      <c r="K9" s="17">
        <v>0.43993134314057603</v>
      </c>
      <c r="L9" s="17">
        <v>0.176012900709272</v>
      </c>
      <c r="M9" s="17">
        <v>0.17081784187003601</v>
      </c>
      <c r="N9" s="17">
        <v>0.15161857869801701</v>
      </c>
      <c r="O9" s="17">
        <v>0.48306643335285998</v>
      </c>
      <c r="P9" s="17">
        <v>0.319915361150795</v>
      </c>
      <c r="Q9" s="17">
        <v>6.7871062976558698E-3</v>
      </c>
      <c r="R9" s="17">
        <v>0.26115002795780301</v>
      </c>
      <c r="S9" s="17">
        <v>0.189687642971302</v>
      </c>
      <c r="T9" s="17"/>
      <c r="U9" s="17">
        <v>0.184175332091366</v>
      </c>
      <c r="V9" s="17">
        <v>0.14859054811456701</v>
      </c>
      <c r="W9" s="17">
        <v>0.203166225817518</v>
      </c>
      <c r="X9" s="17">
        <v>0.16320196195428499</v>
      </c>
      <c r="Y9" s="17"/>
      <c r="Z9" s="17">
        <v>0.10397392359333101</v>
      </c>
      <c r="AA9" s="17">
        <v>0.33871819173965501</v>
      </c>
      <c r="AB9" s="17">
        <v>0.215318041854131</v>
      </c>
      <c r="AC9" s="17">
        <v>0.17596529301106301</v>
      </c>
      <c r="AD9" s="17">
        <v>0.28674490107789202</v>
      </c>
      <c r="AE9" s="17">
        <v>7.5104089178102296E-2</v>
      </c>
      <c r="AF9" s="17">
        <v>0.185771373204377</v>
      </c>
      <c r="AG9" s="17">
        <v>0.132991145510863</v>
      </c>
      <c r="AH9" s="17">
        <v>0.11184667683465201</v>
      </c>
      <c r="AI9" s="17">
        <v>0.137042029312199</v>
      </c>
      <c r="AJ9" s="17"/>
      <c r="AK9" s="17">
        <v>0.181894896962918</v>
      </c>
      <c r="AL9" s="17">
        <v>0.15282759907176299</v>
      </c>
      <c r="AM9" s="17">
        <v>0.220367585423108</v>
      </c>
      <c r="AN9" s="17">
        <v>0.15671030970664701</v>
      </c>
      <c r="AO9" s="17">
        <v>0.30105852492177199</v>
      </c>
      <c r="AP9" s="17">
        <v>6.2819154406513103E-2</v>
      </c>
      <c r="AQ9" s="17">
        <v>0.32553267257144203</v>
      </c>
      <c r="AR9" s="17"/>
      <c r="AS9" s="17">
        <v>0.163694648987948</v>
      </c>
      <c r="AT9" s="17">
        <v>0.18529722165250601</v>
      </c>
      <c r="AU9" s="17"/>
      <c r="AV9" s="17">
        <v>0.120837674775553</v>
      </c>
      <c r="AW9" s="17">
        <v>0.28244777642720797</v>
      </c>
      <c r="AX9" s="17">
        <v>9.6065261978986793E-2</v>
      </c>
      <c r="AY9" s="17"/>
      <c r="AZ9" s="17">
        <v>0.21356084602070699</v>
      </c>
      <c r="BA9" s="17">
        <v>0.17781240593060199</v>
      </c>
      <c r="BB9" s="17"/>
      <c r="BC9" s="17">
        <v>0.173786752421211</v>
      </c>
      <c r="BD9" s="17">
        <v>0.18291540566481801</v>
      </c>
      <c r="BE9" s="17"/>
      <c r="BF9" s="17">
        <v>0.17949908651504401</v>
      </c>
      <c r="BG9" s="17">
        <v>0.16320196195428499</v>
      </c>
      <c r="BH9" s="17"/>
      <c r="BI9" s="17">
        <v>0.174085988087893</v>
      </c>
      <c r="BJ9" s="17">
        <v>0.18068568730625501</v>
      </c>
      <c r="BK9" s="17"/>
      <c r="BL9" s="17">
        <v>0.20236031204771701</v>
      </c>
      <c r="BM9" s="17">
        <v>0.14846250952711501</v>
      </c>
      <c r="BN9" s="17">
        <v>0.18352270101703899</v>
      </c>
      <c r="BO9" s="17">
        <v>0.104005463633184</v>
      </c>
    </row>
    <row r="10" spans="2:67" ht="29" x14ac:dyDescent="0.35">
      <c r="B10" s="18" t="s">
        <v>338</v>
      </c>
      <c r="C10" s="17">
        <v>0.256556848607707</v>
      </c>
      <c r="D10" s="17">
        <v>0.21043400906724999</v>
      </c>
      <c r="E10" s="17">
        <v>0.29047866298240099</v>
      </c>
      <c r="F10" s="17">
        <v>0.245633384463566</v>
      </c>
      <c r="G10" s="17">
        <v>0.10367939160902</v>
      </c>
      <c r="H10" s="17">
        <v>0.35447142810689902</v>
      </c>
      <c r="I10" s="17">
        <v>0.29797907989049599</v>
      </c>
      <c r="J10" s="17">
        <v>0.29671306036244299</v>
      </c>
      <c r="K10" s="17">
        <v>3.5360509497919601E-3</v>
      </c>
      <c r="L10" s="17">
        <v>0.24854963078259601</v>
      </c>
      <c r="M10" s="17">
        <v>0.26996685802855702</v>
      </c>
      <c r="N10" s="17">
        <v>0.39958824334618398</v>
      </c>
      <c r="O10" s="17">
        <v>3.5858559329713699E-2</v>
      </c>
      <c r="P10" s="17">
        <v>0.131436289632863</v>
      </c>
      <c r="Q10" s="17">
        <v>0.28895810450582099</v>
      </c>
      <c r="R10" s="17">
        <v>0.39421436162378598</v>
      </c>
      <c r="S10" s="17">
        <v>0.196022385170286</v>
      </c>
      <c r="T10" s="17"/>
      <c r="U10" s="17">
        <v>0.21659079796452599</v>
      </c>
      <c r="V10" s="17">
        <v>0.43419925954753402</v>
      </c>
      <c r="W10" s="17">
        <v>0.536117282526274</v>
      </c>
      <c r="X10" s="17">
        <v>0.72219602903648294</v>
      </c>
      <c r="Y10" s="17"/>
      <c r="Z10" s="17">
        <v>0.20235738809163401</v>
      </c>
      <c r="AA10" s="17">
        <v>0.19693431564279801</v>
      </c>
      <c r="AB10" s="17">
        <v>0.34463152294650101</v>
      </c>
      <c r="AC10" s="17">
        <v>0.42908738547262198</v>
      </c>
      <c r="AD10" s="17">
        <v>0.27564845773887903</v>
      </c>
      <c r="AE10" s="17">
        <v>0.283373801729012</v>
      </c>
      <c r="AF10" s="17">
        <v>0.46191512877574298</v>
      </c>
      <c r="AG10" s="17">
        <v>0.59922697998290397</v>
      </c>
      <c r="AH10" s="17">
        <v>0.78146869644527095</v>
      </c>
      <c r="AI10" s="17">
        <v>0.68012746833697402</v>
      </c>
      <c r="AJ10" s="17"/>
      <c r="AK10" s="17">
        <v>0.234897055502196</v>
      </c>
      <c r="AL10" s="17">
        <v>0.316243260758304</v>
      </c>
      <c r="AM10" s="17">
        <v>0.260525881700928</v>
      </c>
      <c r="AN10" s="17">
        <v>0.221145477185659</v>
      </c>
      <c r="AO10" s="17">
        <v>0.36797534192287601</v>
      </c>
      <c r="AP10" s="17">
        <v>0.36824627944593002</v>
      </c>
      <c r="AQ10" s="17">
        <v>0.26997719293306099</v>
      </c>
      <c r="AR10" s="17"/>
      <c r="AS10" s="17">
        <v>0.58744869898663399</v>
      </c>
      <c r="AT10" s="17">
        <v>0.133310017863183</v>
      </c>
      <c r="AU10" s="17"/>
      <c r="AV10" s="17">
        <v>0.65278810746757698</v>
      </c>
      <c r="AW10" s="17">
        <v>0.65672154388832304</v>
      </c>
      <c r="AX10" s="17">
        <v>0.54823422368420505</v>
      </c>
      <c r="AY10" s="17"/>
      <c r="AZ10" s="17">
        <v>0.62370046037739602</v>
      </c>
      <c r="BA10" s="17">
        <v>0.23910477793066701</v>
      </c>
      <c r="BB10" s="17"/>
      <c r="BC10" s="17">
        <v>0.25140582892070901</v>
      </c>
      <c r="BD10" s="17">
        <v>0.25973147334157998</v>
      </c>
      <c r="BE10" s="17"/>
      <c r="BF10" s="17">
        <v>0.25470668987840001</v>
      </c>
      <c r="BG10" s="17">
        <v>0.72219602903648294</v>
      </c>
      <c r="BH10" s="17"/>
      <c r="BI10" s="17">
        <v>0.51586683858833404</v>
      </c>
      <c r="BJ10" s="17">
        <v>0.19590125932497901</v>
      </c>
      <c r="BK10" s="17"/>
      <c r="BL10" s="17">
        <v>5.7445195734158003E-2</v>
      </c>
      <c r="BM10" s="17">
        <v>0.331734419711813</v>
      </c>
      <c r="BN10" s="17">
        <v>0.64121149377644004</v>
      </c>
      <c r="BO10" s="17">
        <v>0.895286204546204</v>
      </c>
    </row>
    <row r="11" spans="2:67" x14ac:dyDescent="0.35">
      <c r="B11" s="18" t="s">
        <v>339</v>
      </c>
      <c r="C11" s="17">
        <v>0.48352181851548398</v>
      </c>
      <c r="D11" s="17">
        <v>0.47152083455882798</v>
      </c>
      <c r="E11" s="17">
        <v>0.48196240737704299</v>
      </c>
      <c r="F11" s="17">
        <v>0.53899774723562299</v>
      </c>
      <c r="G11" s="17">
        <v>0.63580033439831796</v>
      </c>
      <c r="H11" s="17">
        <v>0.319107590323573</v>
      </c>
      <c r="I11" s="17">
        <v>0.68213625353269203</v>
      </c>
      <c r="J11" s="17">
        <v>0.50960566375444605</v>
      </c>
      <c r="K11" s="17">
        <v>0.55564859317218396</v>
      </c>
      <c r="L11" s="17">
        <v>0.52847116523814097</v>
      </c>
      <c r="M11" s="17">
        <v>0.45113049603586403</v>
      </c>
      <c r="N11" s="17">
        <v>0.326053296609153</v>
      </c>
      <c r="O11" s="17">
        <v>0.48107500731742597</v>
      </c>
      <c r="P11" s="17">
        <v>0.49619878844536103</v>
      </c>
      <c r="Q11" s="17">
        <v>0.70425478919652296</v>
      </c>
      <c r="R11" s="17">
        <v>0.25820949111403202</v>
      </c>
      <c r="S11" s="17">
        <v>0.465039200990496</v>
      </c>
      <c r="T11" s="17"/>
      <c r="U11" s="17">
        <v>0.52339595520579496</v>
      </c>
      <c r="V11" s="17">
        <v>0.30999367713461401</v>
      </c>
      <c r="W11" s="17">
        <v>0.17211671461254599</v>
      </c>
      <c r="X11" s="17">
        <v>6.4180066565802898E-2</v>
      </c>
      <c r="Y11" s="17"/>
      <c r="Z11" s="17">
        <v>0.61836407146130201</v>
      </c>
      <c r="AA11" s="17">
        <v>0.44822445334702299</v>
      </c>
      <c r="AB11" s="17">
        <v>0.377583438327388</v>
      </c>
      <c r="AC11" s="17">
        <v>0.34489755623290502</v>
      </c>
      <c r="AD11" s="17">
        <v>0.335786290110963</v>
      </c>
      <c r="AE11" s="17">
        <v>0.50646353144803102</v>
      </c>
      <c r="AF11" s="17">
        <v>0.25675189097883599</v>
      </c>
      <c r="AG11" s="17">
        <v>8.0151884225286602E-2</v>
      </c>
      <c r="AH11" s="17">
        <v>4.7945075076642099E-2</v>
      </c>
      <c r="AI11" s="17">
        <v>0.13093927794771101</v>
      </c>
      <c r="AJ11" s="17"/>
      <c r="AK11" s="17">
        <v>0.43682419888027102</v>
      </c>
      <c r="AL11" s="17">
        <v>0.46498786237913098</v>
      </c>
      <c r="AM11" s="17">
        <v>0.51669146848977598</v>
      </c>
      <c r="AN11" s="17">
        <v>0.60084219690118101</v>
      </c>
      <c r="AO11" s="17">
        <v>0.31339795714017399</v>
      </c>
      <c r="AP11" s="17">
        <v>0.46016165269794501</v>
      </c>
      <c r="AQ11" s="17">
        <v>0.28732190151051401</v>
      </c>
      <c r="AR11" s="17"/>
      <c r="AS11" s="17">
        <v>0.15007603090829899</v>
      </c>
      <c r="AT11" s="17">
        <v>0.60771991073393905</v>
      </c>
      <c r="AU11" s="17"/>
      <c r="AV11" s="17">
        <v>0.18170667071741201</v>
      </c>
      <c r="AW11" s="17">
        <v>6.0620490313083697E-2</v>
      </c>
      <c r="AX11" s="17">
        <v>0.202410721939868</v>
      </c>
      <c r="AY11" s="17"/>
      <c r="AZ11" s="17">
        <v>0.162446486894683</v>
      </c>
      <c r="BA11" s="17">
        <v>0.49878404615738903</v>
      </c>
      <c r="BB11" s="17"/>
      <c r="BC11" s="17">
        <v>0.46604775805129001</v>
      </c>
      <c r="BD11" s="17">
        <v>0.494291256009742</v>
      </c>
      <c r="BE11" s="17"/>
      <c r="BF11" s="17">
        <v>0.48518802023463198</v>
      </c>
      <c r="BG11" s="17">
        <v>6.4180066565802898E-2</v>
      </c>
      <c r="BH11" s="17"/>
      <c r="BI11" s="17">
        <v>0.24117992098961299</v>
      </c>
      <c r="BJ11" s="17">
        <v>0.54020837580324799</v>
      </c>
      <c r="BK11" s="17"/>
      <c r="BL11" s="17">
        <v>0.64417834306920496</v>
      </c>
      <c r="BM11" s="17">
        <v>0.43022746049563698</v>
      </c>
      <c r="BN11" s="17">
        <v>0.159316030946348</v>
      </c>
      <c r="BO11" s="17">
        <v>4.5491438257402601E-4</v>
      </c>
    </row>
    <row r="12" spans="2:67" x14ac:dyDescent="0.35">
      <c r="B12" s="18" t="s">
        <v>83</v>
      </c>
      <c r="C12" s="19">
        <v>8.0486744660962797E-2</v>
      </c>
      <c r="D12" s="19">
        <v>0.14755756583999899</v>
      </c>
      <c r="E12" s="19">
        <v>3.3293035647133699E-2</v>
      </c>
      <c r="F12" s="19">
        <v>1.20198876033054E-4</v>
      </c>
      <c r="G12" s="19">
        <v>0.14363979761059001</v>
      </c>
      <c r="H12" s="19">
        <v>0.32154538740555799</v>
      </c>
      <c r="I12" s="19">
        <v>9.0106164858873797E-3</v>
      </c>
      <c r="J12" s="19">
        <v>8.9924961168658502E-2</v>
      </c>
      <c r="K12" s="19">
        <v>8.8401273744799004E-4</v>
      </c>
      <c r="L12" s="19">
        <v>4.69663032699911E-2</v>
      </c>
      <c r="M12" s="19">
        <v>0.10808480406554299</v>
      </c>
      <c r="N12" s="19">
        <v>0.122739881346646</v>
      </c>
      <c r="O12" s="19">
        <v>0</v>
      </c>
      <c r="P12" s="19">
        <v>5.2449560770981098E-2</v>
      </c>
      <c r="Q12" s="19">
        <v>0</v>
      </c>
      <c r="R12" s="19">
        <v>8.6426119304378796E-2</v>
      </c>
      <c r="S12" s="19">
        <v>0.14925077086791599</v>
      </c>
      <c r="T12" s="19"/>
      <c r="U12" s="19">
        <v>7.5837914738312501E-2</v>
      </c>
      <c r="V12" s="19">
        <v>0.107216515203285</v>
      </c>
      <c r="W12" s="19">
        <v>8.8599777043662203E-2</v>
      </c>
      <c r="X12" s="19">
        <v>5.0421942443428298E-2</v>
      </c>
      <c r="Y12" s="19"/>
      <c r="Z12" s="19">
        <v>7.5304616853733394E-2</v>
      </c>
      <c r="AA12" s="19">
        <v>1.6123039270524098E-2</v>
      </c>
      <c r="AB12" s="19">
        <v>6.2466996871979798E-2</v>
      </c>
      <c r="AC12" s="19">
        <v>5.0049765283409597E-2</v>
      </c>
      <c r="AD12" s="19">
        <v>0.101820351072267</v>
      </c>
      <c r="AE12" s="19">
        <v>0.13505857764485499</v>
      </c>
      <c r="AF12" s="19">
        <v>9.5561607041043703E-2</v>
      </c>
      <c r="AG12" s="19">
        <v>0.18762999028094701</v>
      </c>
      <c r="AH12" s="19">
        <v>5.8739551643435202E-2</v>
      </c>
      <c r="AI12" s="19">
        <v>5.1891224403115901E-2</v>
      </c>
      <c r="AJ12" s="19"/>
      <c r="AK12" s="19">
        <v>0.14638384865461401</v>
      </c>
      <c r="AL12" s="19">
        <v>6.5941277790802E-2</v>
      </c>
      <c r="AM12" s="19">
        <v>2.4150643861881099E-3</v>
      </c>
      <c r="AN12" s="19">
        <v>2.13020162065128E-2</v>
      </c>
      <c r="AO12" s="19">
        <v>1.7568176015177701E-2</v>
      </c>
      <c r="AP12" s="19">
        <v>0.108772913449612</v>
      </c>
      <c r="AQ12" s="19">
        <v>0.117168232984983</v>
      </c>
      <c r="AR12" s="19"/>
      <c r="AS12" s="19">
        <v>9.8780621117118106E-2</v>
      </c>
      <c r="AT12" s="19">
        <v>7.3672849750371694E-2</v>
      </c>
      <c r="AU12" s="19"/>
      <c r="AV12" s="19">
        <v>4.46675470394583E-2</v>
      </c>
      <c r="AW12" s="19">
        <v>2.1018937138523699E-4</v>
      </c>
      <c r="AX12" s="19">
        <v>0.15328979239693999</v>
      </c>
      <c r="AY12" s="19"/>
      <c r="AZ12" s="19">
        <v>2.9220670721382601E-4</v>
      </c>
      <c r="BA12" s="19">
        <v>8.4298769981341601E-2</v>
      </c>
      <c r="BB12" s="19"/>
      <c r="BC12" s="19">
        <v>0.10875966060679</v>
      </c>
      <c r="BD12" s="19">
        <v>6.3061864983860502E-2</v>
      </c>
      <c r="BE12" s="19"/>
      <c r="BF12" s="19">
        <v>8.0606203371925297E-2</v>
      </c>
      <c r="BG12" s="19">
        <v>5.0421942443428298E-2</v>
      </c>
      <c r="BH12" s="19"/>
      <c r="BI12" s="19">
        <v>6.8867252334160703E-2</v>
      </c>
      <c r="BJ12" s="19">
        <v>8.3204677565518304E-2</v>
      </c>
      <c r="BK12" s="19"/>
      <c r="BL12" s="19">
        <v>9.6016149148920302E-2</v>
      </c>
      <c r="BM12" s="19">
        <v>8.9575610265434993E-2</v>
      </c>
      <c r="BN12" s="19">
        <v>1.59497742601729E-2</v>
      </c>
      <c r="BO12" s="19">
        <v>2.5341743803842701E-4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0.199116203390446</v>
      </c>
      <c r="D9" s="17">
        <v>0.16175819956889601</v>
      </c>
      <c r="E9" s="17">
        <v>0.22458847440329599</v>
      </c>
      <c r="F9" s="17">
        <v>0.34213938404323302</v>
      </c>
      <c r="G9" s="17">
        <v>0.14750104836005001</v>
      </c>
      <c r="H9" s="17">
        <v>0.35447142810689902</v>
      </c>
      <c r="I9" s="17">
        <v>9.4045291173157006E-2</v>
      </c>
      <c r="J9" s="17">
        <v>9.5167690492928003E-2</v>
      </c>
      <c r="K9" s="17">
        <v>0.42887546162315998</v>
      </c>
      <c r="L9" s="17">
        <v>0.11857894076952601</v>
      </c>
      <c r="M9" s="17">
        <v>0.19369776911138001</v>
      </c>
      <c r="N9" s="17">
        <v>0.24868013021664701</v>
      </c>
      <c r="O9" s="17">
        <v>0.96314572765256901</v>
      </c>
      <c r="P9" s="17">
        <v>0.100101488198057</v>
      </c>
      <c r="Q9" s="17">
        <v>3.59914238216028E-3</v>
      </c>
      <c r="R9" s="17">
        <v>0.26097188349128603</v>
      </c>
      <c r="S9" s="17">
        <v>0.379375285942605</v>
      </c>
      <c r="T9" s="17"/>
      <c r="U9" s="17">
        <v>0.199253040985469</v>
      </c>
      <c r="V9" s="17">
        <v>0.20077142280039501</v>
      </c>
      <c r="W9" s="17">
        <v>0.18484365636048999</v>
      </c>
      <c r="X9" s="17">
        <v>0.189246657939244</v>
      </c>
      <c r="Y9" s="17"/>
      <c r="Z9" s="17">
        <v>0.15556777429864699</v>
      </c>
      <c r="AA9" s="17">
        <v>0.29502103175366501</v>
      </c>
      <c r="AB9" s="17">
        <v>0.186203954449184</v>
      </c>
      <c r="AC9" s="17">
        <v>0.14007712726288801</v>
      </c>
      <c r="AD9" s="17">
        <v>0.39253235477244802</v>
      </c>
      <c r="AE9" s="17">
        <v>0.13294816294774001</v>
      </c>
      <c r="AF9" s="17">
        <v>0.31748136296382501</v>
      </c>
      <c r="AG9" s="17">
        <v>0.123506300740566</v>
      </c>
      <c r="AH9" s="17">
        <v>0.1392044891334</v>
      </c>
      <c r="AI9" s="17">
        <v>0.193227217082825</v>
      </c>
      <c r="AJ9" s="17"/>
      <c r="AK9" s="17">
        <v>0.17201415287956301</v>
      </c>
      <c r="AL9" s="17">
        <v>0.190753389646903</v>
      </c>
      <c r="AM9" s="17">
        <v>0.29430787893432597</v>
      </c>
      <c r="AN9" s="17">
        <v>0.17952829766217401</v>
      </c>
      <c r="AO9" s="17">
        <v>0.30870041046240199</v>
      </c>
      <c r="AP9" s="17">
        <v>0.16294497904567301</v>
      </c>
      <c r="AQ9" s="17">
        <v>0.30382322659282401</v>
      </c>
      <c r="AR9" s="17"/>
      <c r="AS9" s="17">
        <v>0.17693739920733101</v>
      </c>
      <c r="AT9" s="17">
        <v>0.20737711196870801</v>
      </c>
      <c r="AU9" s="17"/>
      <c r="AV9" s="17">
        <v>0.160003610513132</v>
      </c>
      <c r="AW9" s="17">
        <v>0.17288406746631599</v>
      </c>
      <c r="AX9" s="17">
        <v>0.18189327011191</v>
      </c>
      <c r="AY9" s="17"/>
      <c r="AZ9" s="17">
        <v>8.9628348413490502E-2</v>
      </c>
      <c r="BA9" s="17">
        <v>0.204320678484334</v>
      </c>
      <c r="BB9" s="17"/>
      <c r="BC9" s="17">
        <v>0.20920777966172899</v>
      </c>
      <c r="BD9" s="17">
        <v>0.19289666442897699</v>
      </c>
      <c r="BE9" s="17"/>
      <c r="BF9" s="17">
        <v>0.19915541878820101</v>
      </c>
      <c r="BG9" s="17">
        <v>0.189246657939244</v>
      </c>
      <c r="BH9" s="17"/>
      <c r="BI9" s="17">
        <v>0.184119893313272</v>
      </c>
      <c r="BJ9" s="17">
        <v>0.20262401280752801</v>
      </c>
      <c r="BK9" s="17"/>
      <c r="BL9" s="17">
        <v>0.19973824938936599</v>
      </c>
      <c r="BM9" s="17">
        <v>0.177128473934825</v>
      </c>
      <c r="BN9" s="17">
        <v>0.26456910706846698</v>
      </c>
      <c r="BO9" s="17">
        <v>6.0245705397712603E-2</v>
      </c>
    </row>
    <row r="10" spans="2:67" ht="29" x14ac:dyDescent="0.35">
      <c r="B10" s="18" t="s">
        <v>338</v>
      </c>
      <c r="C10" s="17">
        <v>9.2444346373313002E-2</v>
      </c>
      <c r="D10" s="17">
        <v>5.2552621364282501E-2</v>
      </c>
      <c r="E10" s="17">
        <v>8.4190922249099395E-2</v>
      </c>
      <c r="F10" s="17">
        <v>0.215187791927897</v>
      </c>
      <c r="G10" s="17">
        <v>0.20897611574271299</v>
      </c>
      <c r="H10" s="17">
        <v>0</v>
      </c>
      <c r="I10" s="17">
        <v>0.182806833070502</v>
      </c>
      <c r="J10" s="17">
        <v>6.0561096521581897E-2</v>
      </c>
      <c r="K10" s="17">
        <v>8.8401273744799004E-4</v>
      </c>
      <c r="L10" s="17">
        <v>0.135363872352497</v>
      </c>
      <c r="M10" s="17">
        <v>6.4560553559724995E-2</v>
      </c>
      <c r="N10" s="17">
        <v>0.12478129813611399</v>
      </c>
      <c r="O10" s="17">
        <v>3.3867133294280101E-2</v>
      </c>
      <c r="P10" s="17">
        <v>3.0934117182609699E-2</v>
      </c>
      <c r="Q10" s="17">
        <v>0.25309935383955601</v>
      </c>
      <c r="R10" s="17">
        <v>0.135648581576719</v>
      </c>
      <c r="S10" s="17">
        <v>4.2290357732825003E-2</v>
      </c>
      <c r="T10" s="17"/>
      <c r="U10" s="17">
        <v>6.1847980693168499E-2</v>
      </c>
      <c r="V10" s="17">
        <v>0.222304542650899</v>
      </c>
      <c r="W10" s="17">
        <v>0.33623227779052001</v>
      </c>
      <c r="X10" s="17">
        <v>0.50614061593107595</v>
      </c>
      <c r="Y10" s="17"/>
      <c r="Z10" s="17">
        <v>7.7955596739473998E-2</v>
      </c>
      <c r="AA10" s="17">
        <v>9.7539142899221207E-2</v>
      </c>
      <c r="AB10" s="17">
        <v>0.103461846662751</v>
      </c>
      <c r="AC10" s="17">
        <v>7.3493460603053007E-2</v>
      </c>
      <c r="AD10" s="17">
        <v>0.11623741551793999</v>
      </c>
      <c r="AE10" s="17">
        <v>0.12241465467805</v>
      </c>
      <c r="AF10" s="17">
        <v>0.21755017760190301</v>
      </c>
      <c r="AG10" s="17">
        <v>0.170937183921645</v>
      </c>
      <c r="AH10" s="17">
        <v>0.18027013029014599</v>
      </c>
      <c r="AI10" s="17">
        <v>0.49611658728192898</v>
      </c>
      <c r="AJ10" s="17"/>
      <c r="AK10" s="17">
        <v>6.5296810926994298E-2</v>
      </c>
      <c r="AL10" s="17">
        <v>0.12235881240989099</v>
      </c>
      <c r="AM10" s="17">
        <v>0.11834829820833399</v>
      </c>
      <c r="AN10" s="17">
        <v>0.102571314769186</v>
      </c>
      <c r="AO10" s="17">
        <v>8.0799830786392898E-2</v>
      </c>
      <c r="AP10" s="17">
        <v>5.89571025319965E-2</v>
      </c>
      <c r="AQ10" s="17">
        <v>0.103406694853731</v>
      </c>
      <c r="AR10" s="17"/>
      <c r="AS10" s="17">
        <v>0.20255404414109199</v>
      </c>
      <c r="AT10" s="17">
        <v>5.14319392421747E-2</v>
      </c>
      <c r="AU10" s="17"/>
      <c r="AV10" s="17">
        <v>0.25538695138396</v>
      </c>
      <c r="AW10" s="17">
        <v>0.29776186679711703</v>
      </c>
      <c r="AX10" s="17">
        <v>0.116942929650385</v>
      </c>
      <c r="AY10" s="17"/>
      <c r="AZ10" s="17">
        <v>0.44141012956744302</v>
      </c>
      <c r="BA10" s="17">
        <v>7.5856353781484906E-2</v>
      </c>
      <c r="BB10" s="17"/>
      <c r="BC10" s="17">
        <v>0.11640677763639801</v>
      </c>
      <c r="BD10" s="17">
        <v>7.7676061335783197E-2</v>
      </c>
      <c r="BE10" s="17"/>
      <c r="BF10" s="17">
        <v>9.0800576268530206E-2</v>
      </c>
      <c r="BG10" s="17">
        <v>0.50614061593107595</v>
      </c>
      <c r="BH10" s="17"/>
      <c r="BI10" s="17">
        <v>0.193986712082692</v>
      </c>
      <c r="BJ10" s="17">
        <v>6.8692419076856304E-2</v>
      </c>
      <c r="BK10" s="17"/>
      <c r="BL10" s="17">
        <v>2.6875141237105299E-2</v>
      </c>
      <c r="BM10" s="17">
        <v>5.8823087300052201E-2</v>
      </c>
      <c r="BN10" s="17">
        <v>0.29915285596241697</v>
      </c>
      <c r="BO10" s="17">
        <v>0.92007209910006904</v>
      </c>
    </row>
    <row r="11" spans="2:67" x14ac:dyDescent="0.35">
      <c r="B11" s="18" t="s">
        <v>339</v>
      </c>
      <c r="C11" s="17">
        <v>0.64194090783678703</v>
      </c>
      <c r="D11" s="17">
        <v>0.69083728797529698</v>
      </c>
      <c r="E11" s="17">
        <v>0.65870792497012098</v>
      </c>
      <c r="F11" s="17">
        <v>0.442552625152837</v>
      </c>
      <c r="G11" s="17">
        <v>0.530503610264625</v>
      </c>
      <c r="H11" s="17">
        <v>0.32398318448754299</v>
      </c>
      <c r="I11" s="17">
        <v>0.71351611473544096</v>
      </c>
      <c r="J11" s="17">
        <v>0.79145085362727496</v>
      </c>
      <c r="K11" s="17">
        <v>0.569356512901944</v>
      </c>
      <c r="L11" s="17">
        <v>0.66912826868356501</v>
      </c>
      <c r="M11" s="17">
        <v>0.63362305121210105</v>
      </c>
      <c r="N11" s="17">
        <v>0.55527291035118798</v>
      </c>
      <c r="O11" s="17">
        <v>9.9571301771683805E-4</v>
      </c>
      <c r="P11" s="17">
        <v>0.74574472582412099</v>
      </c>
      <c r="Q11" s="17">
        <v>0.74330150377828297</v>
      </c>
      <c r="R11" s="17">
        <v>0.60320139046547705</v>
      </c>
      <c r="S11" s="17">
        <v>0.57833435632456998</v>
      </c>
      <c r="T11" s="17"/>
      <c r="U11" s="17">
        <v>0.67185899923005199</v>
      </c>
      <c r="V11" s="17">
        <v>0.51320920111760704</v>
      </c>
      <c r="W11" s="17">
        <v>0.41752628627516702</v>
      </c>
      <c r="X11" s="17">
        <v>0.223620196097923</v>
      </c>
      <c r="Y11" s="17"/>
      <c r="Z11" s="17">
        <v>0.68406356451783401</v>
      </c>
      <c r="AA11" s="17">
        <v>0.56927751892748502</v>
      </c>
      <c r="AB11" s="17">
        <v>0.71033419888806504</v>
      </c>
      <c r="AC11" s="17">
        <v>0.78511318252904705</v>
      </c>
      <c r="AD11" s="17">
        <v>0.43155010224894802</v>
      </c>
      <c r="AE11" s="17">
        <v>0.60295900398190905</v>
      </c>
      <c r="AF11" s="17">
        <v>0.368745654252573</v>
      </c>
      <c r="AG11" s="17">
        <v>0.68142933753399504</v>
      </c>
      <c r="AH11" s="17">
        <v>0.64658370452119196</v>
      </c>
      <c r="AI11" s="17">
        <v>0.235571112995245</v>
      </c>
      <c r="AJ11" s="17"/>
      <c r="AK11" s="17">
        <v>0.635821190569826</v>
      </c>
      <c r="AL11" s="17">
        <v>0.65222807792716297</v>
      </c>
      <c r="AM11" s="17">
        <v>0.58536731558519495</v>
      </c>
      <c r="AN11" s="17">
        <v>0.68810425504178596</v>
      </c>
      <c r="AO11" s="17">
        <v>0.56248462645515895</v>
      </c>
      <c r="AP11" s="17">
        <v>0.67007792814615297</v>
      </c>
      <c r="AQ11" s="17">
        <v>0.52744812436868005</v>
      </c>
      <c r="AR11" s="17"/>
      <c r="AS11" s="17">
        <v>0.54926171711831495</v>
      </c>
      <c r="AT11" s="17">
        <v>0.67646099806850002</v>
      </c>
      <c r="AU11" s="17"/>
      <c r="AV11" s="17">
        <v>0.47569826698416101</v>
      </c>
      <c r="AW11" s="17">
        <v>0.526767315134273</v>
      </c>
      <c r="AX11" s="17">
        <v>0.66212227793280798</v>
      </c>
      <c r="AY11" s="17"/>
      <c r="AZ11" s="17">
        <v>0.44672816269144999</v>
      </c>
      <c r="BA11" s="17">
        <v>0.65122029202357401</v>
      </c>
      <c r="BB11" s="17"/>
      <c r="BC11" s="17">
        <v>0.59947697677532497</v>
      </c>
      <c r="BD11" s="17">
        <v>0.66811185146285401</v>
      </c>
      <c r="BE11" s="17"/>
      <c r="BF11" s="17">
        <v>0.64360305258105299</v>
      </c>
      <c r="BG11" s="17">
        <v>0.223620196097923</v>
      </c>
      <c r="BH11" s="17"/>
      <c r="BI11" s="17">
        <v>0.55350681609772001</v>
      </c>
      <c r="BJ11" s="17">
        <v>0.66262665907805895</v>
      </c>
      <c r="BK11" s="17"/>
      <c r="BL11" s="17">
        <v>0.70407182177479599</v>
      </c>
      <c r="BM11" s="17">
        <v>0.68234385279107901</v>
      </c>
      <c r="BN11" s="17">
        <v>0.41121832467209501</v>
      </c>
      <c r="BO11" s="17">
        <v>1.9101616387575002E-2</v>
      </c>
    </row>
    <row r="12" spans="2:67" x14ac:dyDescent="0.35">
      <c r="B12" s="18" t="s">
        <v>83</v>
      </c>
      <c r="C12" s="19">
        <v>6.64985423994537E-2</v>
      </c>
      <c r="D12" s="19">
        <v>9.4851891091524296E-2</v>
      </c>
      <c r="E12" s="19">
        <v>3.2512678377483402E-2</v>
      </c>
      <c r="F12" s="19">
        <v>1.20198876033054E-4</v>
      </c>
      <c r="G12" s="19">
        <v>0.11301922563261201</v>
      </c>
      <c r="H12" s="19">
        <v>0.32154538740555799</v>
      </c>
      <c r="I12" s="19">
        <v>9.6317610208998903E-3</v>
      </c>
      <c r="J12" s="19">
        <v>5.2820359358215198E-2</v>
      </c>
      <c r="K12" s="19">
        <v>8.8401273744799004E-4</v>
      </c>
      <c r="L12" s="19">
        <v>7.6928918194411694E-2</v>
      </c>
      <c r="M12" s="19">
        <v>0.108118626116794</v>
      </c>
      <c r="N12" s="19">
        <v>7.1265661296050997E-2</v>
      </c>
      <c r="O12" s="19">
        <v>1.99142603543368E-3</v>
      </c>
      <c r="P12" s="19">
        <v>0.123219668795212</v>
      </c>
      <c r="Q12" s="19">
        <v>0</v>
      </c>
      <c r="R12" s="19">
        <v>1.78144466517421E-4</v>
      </c>
      <c r="S12" s="19">
        <v>0</v>
      </c>
      <c r="T12" s="19"/>
      <c r="U12" s="19">
        <v>6.7039979091309904E-2</v>
      </c>
      <c r="V12" s="19">
        <v>6.3714833431098697E-2</v>
      </c>
      <c r="W12" s="19">
        <v>6.1397779573823301E-2</v>
      </c>
      <c r="X12" s="19">
        <v>8.0992530031756702E-2</v>
      </c>
      <c r="Y12" s="19"/>
      <c r="Z12" s="19">
        <v>8.2413064444044906E-2</v>
      </c>
      <c r="AA12" s="19">
        <v>3.8162306419628901E-2</v>
      </c>
      <c r="AB12" s="19">
        <v>0</v>
      </c>
      <c r="AC12" s="19">
        <v>1.3162296050113901E-3</v>
      </c>
      <c r="AD12" s="19">
        <v>5.9680127460663798E-2</v>
      </c>
      <c r="AE12" s="19">
        <v>0.14167817839230201</v>
      </c>
      <c r="AF12" s="19">
        <v>9.6222805181698401E-2</v>
      </c>
      <c r="AG12" s="19">
        <v>2.4127177803794E-2</v>
      </c>
      <c r="AH12" s="19">
        <v>3.39416760552608E-2</v>
      </c>
      <c r="AI12" s="19">
        <v>7.5085082640000494E-2</v>
      </c>
      <c r="AJ12" s="19"/>
      <c r="AK12" s="19">
        <v>0.126867845623616</v>
      </c>
      <c r="AL12" s="19">
        <v>3.4659720016043297E-2</v>
      </c>
      <c r="AM12" s="19">
        <v>1.97650727214479E-3</v>
      </c>
      <c r="AN12" s="19">
        <v>2.9796132526854101E-2</v>
      </c>
      <c r="AO12" s="19">
        <v>4.8015132296046301E-2</v>
      </c>
      <c r="AP12" s="19">
        <v>0.10801999027617799</v>
      </c>
      <c r="AQ12" s="19">
        <v>6.5321954184763997E-2</v>
      </c>
      <c r="AR12" s="19"/>
      <c r="AS12" s="19">
        <v>7.1246839533261205E-2</v>
      </c>
      <c r="AT12" s="19">
        <v>6.4729950720616894E-2</v>
      </c>
      <c r="AU12" s="19"/>
      <c r="AV12" s="19">
        <v>0.108911171118748</v>
      </c>
      <c r="AW12" s="19">
        <v>2.5867506022940398E-3</v>
      </c>
      <c r="AX12" s="19">
        <v>3.9041522304896902E-2</v>
      </c>
      <c r="AY12" s="19"/>
      <c r="AZ12" s="19">
        <v>2.22333593276164E-2</v>
      </c>
      <c r="BA12" s="19">
        <v>6.86026757106072E-2</v>
      </c>
      <c r="BB12" s="19"/>
      <c r="BC12" s="19">
        <v>7.4908465926548498E-2</v>
      </c>
      <c r="BD12" s="19">
        <v>6.1315422772385803E-2</v>
      </c>
      <c r="BE12" s="19"/>
      <c r="BF12" s="19">
        <v>6.6440952362215602E-2</v>
      </c>
      <c r="BG12" s="19">
        <v>8.0992530031756702E-2</v>
      </c>
      <c r="BH12" s="19"/>
      <c r="BI12" s="19">
        <v>6.8386578506315507E-2</v>
      </c>
      <c r="BJ12" s="19">
        <v>6.6056909037556094E-2</v>
      </c>
      <c r="BK12" s="19"/>
      <c r="BL12" s="19">
        <v>6.9314787598732594E-2</v>
      </c>
      <c r="BM12" s="19">
        <v>8.1704585974043897E-2</v>
      </c>
      <c r="BN12" s="19">
        <v>2.5059712297020701E-2</v>
      </c>
      <c r="BO12" s="19">
        <v>5.8057911464352602E-4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BO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337</v>
      </c>
      <c r="C9" s="17">
        <v>0.17187875034942701</v>
      </c>
      <c r="D9" s="17">
        <v>0.180677539934509</v>
      </c>
      <c r="E9" s="17">
        <v>0.133272791816095</v>
      </c>
      <c r="F9" s="17">
        <v>0.21152094815002501</v>
      </c>
      <c r="G9" s="17">
        <v>0.14387372103729701</v>
      </c>
      <c r="H9" s="17">
        <v>3.5363837783325698E-2</v>
      </c>
      <c r="I9" s="17">
        <v>0.101192474054007</v>
      </c>
      <c r="J9" s="17">
        <v>5.7120886681495599E-2</v>
      </c>
      <c r="K9" s="17">
        <v>0.44258338135292002</v>
      </c>
      <c r="L9" s="17">
        <v>0.172063158151218</v>
      </c>
      <c r="M9" s="17">
        <v>0.173637943482364</v>
      </c>
      <c r="N9" s="17">
        <v>0.15697067126778699</v>
      </c>
      <c r="O9" s="17">
        <v>0.48306643335285998</v>
      </c>
      <c r="P9" s="17">
        <v>0.41691024956051698</v>
      </c>
      <c r="Q9" s="17">
        <v>0.15654647283838199</v>
      </c>
      <c r="R9" s="17">
        <v>8.6426119304378796E-2</v>
      </c>
      <c r="S9" s="17">
        <v>0.189687642971302</v>
      </c>
      <c r="T9" s="17"/>
      <c r="U9" s="17">
        <v>0.169117393944065</v>
      </c>
      <c r="V9" s="17">
        <v>0.17675787727509601</v>
      </c>
      <c r="W9" s="17">
        <v>0.24293019593109699</v>
      </c>
      <c r="X9" s="17">
        <v>0.18580051629347299</v>
      </c>
      <c r="Y9" s="17"/>
      <c r="Z9" s="17">
        <v>0.16375724752058499</v>
      </c>
      <c r="AA9" s="17">
        <v>0.19405213590579901</v>
      </c>
      <c r="AB9" s="17">
        <v>0.17123071140920201</v>
      </c>
      <c r="AC9" s="17">
        <v>0.23580814363387401</v>
      </c>
      <c r="AD9" s="17">
        <v>0.24068518594667901</v>
      </c>
      <c r="AE9" s="17">
        <v>0.11309437505344901</v>
      </c>
      <c r="AF9" s="17">
        <v>0.25066219144865798</v>
      </c>
      <c r="AG9" s="17">
        <v>0.131946799122696</v>
      </c>
      <c r="AH9" s="17">
        <v>0.34534095792348701</v>
      </c>
      <c r="AI9" s="17">
        <v>0.18763302680868599</v>
      </c>
      <c r="AJ9" s="17"/>
      <c r="AK9" s="17">
        <v>0.154608872394354</v>
      </c>
      <c r="AL9" s="17">
        <v>0.23033933315459401</v>
      </c>
      <c r="AM9" s="17">
        <v>0.23698690283795301</v>
      </c>
      <c r="AN9" s="17">
        <v>0.18564025980500101</v>
      </c>
      <c r="AO9" s="17">
        <v>0.14574136101021601</v>
      </c>
      <c r="AP9" s="17">
        <v>0.12788531933460401</v>
      </c>
      <c r="AQ9" s="17">
        <v>0.18259706573169199</v>
      </c>
      <c r="AR9" s="17"/>
      <c r="AS9" s="17">
        <v>0.13145946272978301</v>
      </c>
      <c r="AT9" s="17">
        <v>0.18693366661396399</v>
      </c>
      <c r="AU9" s="17"/>
      <c r="AV9" s="17">
        <v>0.11416325892995099</v>
      </c>
      <c r="AW9" s="17">
        <v>0.187307065835847</v>
      </c>
      <c r="AX9" s="17">
        <v>8.4194895543997103E-2</v>
      </c>
      <c r="AY9" s="17"/>
      <c r="AZ9" s="17">
        <v>0.121817319623825</v>
      </c>
      <c r="BA9" s="17">
        <v>0.17425840669971901</v>
      </c>
      <c r="BB9" s="17"/>
      <c r="BC9" s="17">
        <v>0.15909625960913901</v>
      </c>
      <c r="BD9" s="17">
        <v>0.17975672669788501</v>
      </c>
      <c r="BE9" s="17"/>
      <c r="BF9" s="17">
        <v>0.17182343396311001</v>
      </c>
      <c r="BG9" s="17">
        <v>0.18580051629347299</v>
      </c>
      <c r="BH9" s="17"/>
      <c r="BI9" s="17">
        <v>0.122357486027768</v>
      </c>
      <c r="BJ9" s="17">
        <v>0.18346234367601</v>
      </c>
      <c r="BK9" s="17"/>
      <c r="BL9" s="17">
        <v>0.17072941036875799</v>
      </c>
      <c r="BM9" s="17">
        <v>0.18458328780768099</v>
      </c>
      <c r="BN9" s="17">
        <v>0.14057272792778999</v>
      </c>
      <c r="BO9" s="17">
        <v>6.5061517285545795E-2</v>
      </c>
    </row>
    <row r="10" spans="2:67" ht="29" x14ac:dyDescent="0.35">
      <c r="B10" s="18" t="s">
        <v>338</v>
      </c>
      <c r="C10" s="17">
        <v>0.11330435660961601</v>
      </c>
      <c r="D10" s="17">
        <v>4.6828669336455901E-2</v>
      </c>
      <c r="E10" s="17">
        <v>0.19192915312335199</v>
      </c>
      <c r="F10" s="17">
        <v>0.16924066423457901</v>
      </c>
      <c r="G10" s="17">
        <v>0.15428785615214199</v>
      </c>
      <c r="H10" s="17">
        <v>0.319107590323573</v>
      </c>
      <c r="I10" s="17">
        <v>0.18342797760551399</v>
      </c>
      <c r="J10" s="17">
        <v>1.68621407969042E-2</v>
      </c>
      <c r="K10" s="17">
        <v>0</v>
      </c>
      <c r="L10" s="17">
        <v>0.135363872352497</v>
      </c>
      <c r="M10" s="17">
        <v>0.11598287556018699</v>
      </c>
      <c r="N10" s="17">
        <v>1.9570824731560601E-2</v>
      </c>
      <c r="O10" s="17">
        <v>1.8427136173715299E-2</v>
      </c>
      <c r="P10" s="17">
        <v>0.101303540954645</v>
      </c>
      <c r="Q10" s="17">
        <v>0.205652028430998</v>
      </c>
      <c r="R10" s="17">
        <v>0.13805468502093801</v>
      </c>
      <c r="S10" s="17">
        <v>5.7169136558373702E-3</v>
      </c>
      <c r="T10" s="17"/>
      <c r="U10" s="17">
        <v>8.7654718003021201E-2</v>
      </c>
      <c r="V10" s="17">
        <v>0.224880519006256</v>
      </c>
      <c r="W10" s="17">
        <v>0.30349357029080398</v>
      </c>
      <c r="X10" s="17">
        <v>0.44048726052419601</v>
      </c>
      <c r="Y10" s="17"/>
      <c r="Z10" s="17">
        <v>0.12939570155097899</v>
      </c>
      <c r="AA10" s="17">
        <v>6.25045382707521E-2</v>
      </c>
      <c r="AB10" s="17">
        <v>0.13082568141622</v>
      </c>
      <c r="AC10" s="17">
        <v>8.2875984407906805E-2</v>
      </c>
      <c r="AD10" s="17">
        <v>0.18280917493048299</v>
      </c>
      <c r="AE10" s="17">
        <v>0.123545143137888</v>
      </c>
      <c r="AF10" s="17">
        <v>0.194911936189162</v>
      </c>
      <c r="AG10" s="17">
        <v>0.27791862622223301</v>
      </c>
      <c r="AH10" s="17">
        <v>0.189439381635153</v>
      </c>
      <c r="AI10" s="17">
        <v>0.410406907668112</v>
      </c>
      <c r="AJ10" s="17"/>
      <c r="AK10" s="17">
        <v>9.8029063923404505E-2</v>
      </c>
      <c r="AL10" s="17">
        <v>8.7414984522416E-2</v>
      </c>
      <c r="AM10" s="17">
        <v>8.1754524796544298E-2</v>
      </c>
      <c r="AN10" s="17">
        <v>0.10874851357146301</v>
      </c>
      <c r="AO10" s="17">
        <v>0.16654520030716999</v>
      </c>
      <c r="AP10" s="17">
        <v>0.11637044207661</v>
      </c>
      <c r="AQ10" s="17">
        <v>0.21220131331786701</v>
      </c>
      <c r="AR10" s="17"/>
      <c r="AS10" s="17">
        <v>0.26199522201706599</v>
      </c>
      <c r="AT10" s="17">
        <v>5.7921675225524202E-2</v>
      </c>
      <c r="AU10" s="17"/>
      <c r="AV10" s="17">
        <v>0.35166896666303799</v>
      </c>
      <c r="AW10" s="17">
        <v>0.179179552266822</v>
      </c>
      <c r="AX10" s="17">
        <v>0.245903631220596</v>
      </c>
      <c r="AY10" s="17"/>
      <c r="AZ10" s="17">
        <v>0.49759761832521598</v>
      </c>
      <c r="BA10" s="17">
        <v>9.5037082035932405E-2</v>
      </c>
      <c r="BB10" s="17"/>
      <c r="BC10" s="17">
        <v>0.123812880708875</v>
      </c>
      <c r="BD10" s="17">
        <v>0.106827848549239</v>
      </c>
      <c r="BE10" s="17"/>
      <c r="BF10" s="17">
        <v>0.112004336484161</v>
      </c>
      <c r="BG10" s="17">
        <v>0.44048726052419601</v>
      </c>
      <c r="BH10" s="17"/>
      <c r="BI10" s="17">
        <v>0.25204742060416502</v>
      </c>
      <c r="BJ10" s="17">
        <v>8.0850758095693295E-2</v>
      </c>
      <c r="BK10" s="17"/>
      <c r="BL10" s="17">
        <v>3.31618040539855E-2</v>
      </c>
      <c r="BM10" s="17">
        <v>0.109509032370544</v>
      </c>
      <c r="BN10" s="17">
        <v>0.281520348256939</v>
      </c>
      <c r="BO10" s="17">
        <v>0.91196100339400898</v>
      </c>
    </row>
    <row r="11" spans="2:67" x14ac:dyDescent="0.35">
      <c r="B11" s="18" t="s">
        <v>339</v>
      </c>
      <c r="C11" s="17">
        <v>0.61631779925022201</v>
      </c>
      <c r="D11" s="17">
        <v>0.62546119613795204</v>
      </c>
      <c r="E11" s="17">
        <v>0.54341774446826596</v>
      </c>
      <c r="F11" s="17">
        <v>0.61911818873936197</v>
      </c>
      <c r="G11" s="17">
        <v>0.55796470177326396</v>
      </c>
      <c r="H11" s="17">
        <v>0.32154538740555799</v>
      </c>
      <c r="I11" s="17">
        <v>0.69673717083369102</v>
      </c>
      <c r="J11" s="17">
        <v>0.85380742264717802</v>
      </c>
      <c r="K11" s="17">
        <v>0.55653260590963205</v>
      </c>
      <c r="L11" s="17">
        <v>0.68520589873700199</v>
      </c>
      <c r="M11" s="17">
        <v>0.58434617553878199</v>
      </c>
      <c r="N11" s="17">
        <v>0.74117447806616599</v>
      </c>
      <c r="O11" s="17">
        <v>0.49751071745570802</v>
      </c>
      <c r="P11" s="17">
        <v>0.42913630658775898</v>
      </c>
      <c r="Q11" s="17">
        <v>0.53847183228061501</v>
      </c>
      <c r="R11" s="17">
        <v>0.68909307637030404</v>
      </c>
      <c r="S11" s="17">
        <v>0.61459888612998503</v>
      </c>
      <c r="T11" s="17"/>
      <c r="U11" s="17">
        <v>0.64661304260825503</v>
      </c>
      <c r="V11" s="17">
        <v>0.49107155582209899</v>
      </c>
      <c r="W11" s="17">
        <v>0.34020859595104702</v>
      </c>
      <c r="X11" s="17">
        <v>0.27751632394379699</v>
      </c>
      <c r="Y11" s="17"/>
      <c r="Z11" s="17">
        <v>0.64506614305465304</v>
      </c>
      <c r="AA11" s="17">
        <v>0.64644228578107799</v>
      </c>
      <c r="AB11" s="17">
        <v>0.67940456751035305</v>
      </c>
      <c r="AC11" s="17">
        <v>0.54999390699401796</v>
      </c>
      <c r="AD11" s="17">
        <v>0.546351789677614</v>
      </c>
      <c r="AE11" s="17">
        <v>0.58123137074553999</v>
      </c>
      <c r="AF11" s="17">
        <v>0.45843962176403202</v>
      </c>
      <c r="AG11" s="17">
        <v>0.57978708344813501</v>
      </c>
      <c r="AH11" s="17">
        <v>0.368513269022336</v>
      </c>
      <c r="AI11" s="17">
        <v>0.31718899361534397</v>
      </c>
      <c r="AJ11" s="17"/>
      <c r="AK11" s="17">
        <v>0.58370155601691098</v>
      </c>
      <c r="AL11" s="17">
        <v>0.61587593806848995</v>
      </c>
      <c r="AM11" s="17">
        <v>0.67846120108823005</v>
      </c>
      <c r="AN11" s="17">
        <v>0.662563885031488</v>
      </c>
      <c r="AO11" s="17">
        <v>0.61945510161085204</v>
      </c>
      <c r="AP11" s="17">
        <v>0.63762262463114605</v>
      </c>
      <c r="AQ11" s="17">
        <v>0.48612101893883303</v>
      </c>
      <c r="AR11" s="17"/>
      <c r="AS11" s="17">
        <v>0.524589308048242</v>
      </c>
      <c r="AT11" s="17">
        <v>0.65048378374538196</v>
      </c>
      <c r="AU11" s="17"/>
      <c r="AV11" s="17">
        <v>0.40873346009420197</v>
      </c>
      <c r="AW11" s="17">
        <v>0.61954807005582502</v>
      </c>
      <c r="AX11" s="17">
        <v>0.56665562872266795</v>
      </c>
      <c r="AY11" s="17"/>
      <c r="AZ11" s="17">
        <v>0.32860967630450599</v>
      </c>
      <c r="BA11" s="17">
        <v>0.62999392579864499</v>
      </c>
      <c r="BB11" s="17"/>
      <c r="BC11" s="17">
        <v>0.58631417361495897</v>
      </c>
      <c r="BD11" s="17">
        <v>0.63480933254565697</v>
      </c>
      <c r="BE11" s="17"/>
      <c r="BF11" s="17">
        <v>0.61766398430806801</v>
      </c>
      <c r="BG11" s="17">
        <v>0.27751632394379699</v>
      </c>
      <c r="BH11" s="17"/>
      <c r="BI11" s="17">
        <v>0.50210236518821005</v>
      </c>
      <c r="BJ11" s="17">
        <v>0.64303410300208197</v>
      </c>
      <c r="BK11" s="17"/>
      <c r="BL11" s="17">
        <v>0.71497183420250698</v>
      </c>
      <c r="BM11" s="17">
        <v>0.57449652754905201</v>
      </c>
      <c r="BN11" s="17">
        <v>0.49677962705381201</v>
      </c>
      <c r="BO11" s="17">
        <v>2.26503176438403E-2</v>
      </c>
    </row>
    <row r="12" spans="2:67" x14ac:dyDescent="0.35">
      <c r="B12" s="18" t="s">
        <v>83</v>
      </c>
      <c r="C12" s="19">
        <v>9.8499093790734599E-2</v>
      </c>
      <c r="D12" s="19">
        <v>0.147032594591083</v>
      </c>
      <c r="E12" s="19">
        <v>0.131380310592286</v>
      </c>
      <c r="F12" s="19">
        <v>1.20198876033054E-4</v>
      </c>
      <c r="G12" s="19">
        <v>0.14387372103729701</v>
      </c>
      <c r="H12" s="19">
        <v>0.32398318448754299</v>
      </c>
      <c r="I12" s="19">
        <v>1.8642377506787301E-2</v>
      </c>
      <c r="J12" s="19">
        <v>7.2209549874422602E-2</v>
      </c>
      <c r="K12" s="19">
        <v>8.8401273744799004E-4</v>
      </c>
      <c r="L12" s="19">
        <v>7.3670707592823504E-3</v>
      </c>
      <c r="M12" s="19">
        <v>0.12603300541866599</v>
      </c>
      <c r="N12" s="19">
        <v>8.2284025934486096E-2</v>
      </c>
      <c r="O12" s="19">
        <v>9.9571301771683805E-4</v>
      </c>
      <c r="P12" s="19">
        <v>5.2649902897079097E-2</v>
      </c>
      <c r="Q12" s="19">
        <v>9.9329666450004794E-2</v>
      </c>
      <c r="R12" s="19">
        <v>8.6426119304378796E-2</v>
      </c>
      <c r="S12" s="19">
        <v>0.18999655724287501</v>
      </c>
      <c r="T12" s="19"/>
      <c r="U12" s="19">
        <v>9.6614845444658703E-2</v>
      </c>
      <c r="V12" s="19">
        <v>0.107290047896549</v>
      </c>
      <c r="W12" s="19">
        <v>0.113367637827052</v>
      </c>
      <c r="X12" s="19">
        <v>9.6195899238533694E-2</v>
      </c>
      <c r="Y12" s="19"/>
      <c r="Z12" s="19">
        <v>6.1780907873782903E-2</v>
      </c>
      <c r="AA12" s="19">
        <v>9.7001040042370396E-2</v>
      </c>
      <c r="AB12" s="19">
        <v>1.8539039664224499E-2</v>
      </c>
      <c r="AC12" s="19">
        <v>0.13132196496420101</v>
      </c>
      <c r="AD12" s="19">
        <v>3.0153849445223001E-2</v>
      </c>
      <c r="AE12" s="19">
        <v>0.18212911106312299</v>
      </c>
      <c r="AF12" s="19">
        <v>9.5986250598147999E-2</v>
      </c>
      <c r="AG12" s="19">
        <v>1.03474912069363E-2</v>
      </c>
      <c r="AH12" s="19">
        <v>9.6706391419023305E-2</v>
      </c>
      <c r="AI12" s="19">
        <v>8.4771071907857196E-2</v>
      </c>
      <c r="AJ12" s="19"/>
      <c r="AK12" s="19">
        <v>0.163660507665331</v>
      </c>
      <c r="AL12" s="19">
        <v>6.6369744254500401E-2</v>
      </c>
      <c r="AM12" s="19">
        <v>2.7973712772732099E-3</v>
      </c>
      <c r="AN12" s="19">
        <v>4.3047341592048503E-2</v>
      </c>
      <c r="AO12" s="19">
        <v>6.8258337071762695E-2</v>
      </c>
      <c r="AP12" s="19">
        <v>0.11812161395764099</v>
      </c>
      <c r="AQ12" s="19">
        <v>0.119080602011608</v>
      </c>
      <c r="AR12" s="19"/>
      <c r="AS12" s="19">
        <v>8.1956007204909295E-2</v>
      </c>
      <c r="AT12" s="19">
        <v>0.10466087441513</v>
      </c>
      <c r="AU12" s="19"/>
      <c r="AV12" s="19">
        <v>0.12543431431280899</v>
      </c>
      <c r="AW12" s="19">
        <v>1.39653118415055E-2</v>
      </c>
      <c r="AX12" s="19">
        <v>0.10324584451273899</v>
      </c>
      <c r="AY12" s="19"/>
      <c r="AZ12" s="19">
        <v>5.1975385746453301E-2</v>
      </c>
      <c r="BA12" s="19">
        <v>0.10071058546570399</v>
      </c>
      <c r="BB12" s="19"/>
      <c r="BC12" s="19">
        <v>0.130776686067027</v>
      </c>
      <c r="BD12" s="19">
        <v>7.8606092207218495E-2</v>
      </c>
      <c r="BE12" s="19"/>
      <c r="BF12" s="19">
        <v>9.8508245244660994E-2</v>
      </c>
      <c r="BG12" s="19">
        <v>9.6195899238533694E-2</v>
      </c>
      <c r="BH12" s="19"/>
      <c r="BI12" s="19">
        <v>0.123492728179858</v>
      </c>
      <c r="BJ12" s="19">
        <v>9.2652795226215001E-2</v>
      </c>
      <c r="BK12" s="19"/>
      <c r="BL12" s="19">
        <v>8.1136951374750105E-2</v>
      </c>
      <c r="BM12" s="19">
        <v>0.13141115227272299</v>
      </c>
      <c r="BN12" s="19">
        <v>8.1127296761458301E-2</v>
      </c>
      <c r="BO12" s="19">
        <v>3.2716167660509901E-4</v>
      </c>
    </row>
    <row r="13" spans="2:67" x14ac:dyDescent="0.35">
      <c r="B13" s="16"/>
    </row>
    <row r="14" spans="2:67" x14ac:dyDescent="0.35">
      <c r="B14" t="s">
        <v>86</v>
      </c>
    </row>
    <row r="15" spans="2:67" x14ac:dyDescent="0.35">
      <c r="B15" t="s">
        <v>87</v>
      </c>
    </row>
    <row r="17" spans="2:2" x14ac:dyDescent="0.35">
      <c r="B17"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530</v>
      </c>
      <c r="D7" s="10">
        <v>65</v>
      </c>
      <c r="E7" s="10">
        <v>87</v>
      </c>
      <c r="F7" s="10">
        <v>42</v>
      </c>
      <c r="G7" s="10">
        <v>15</v>
      </c>
      <c r="H7" s="10">
        <v>1</v>
      </c>
      <c r="I7" s="10">
        <v>31</v>
      </c>
      <c r="J7" s="10">
        <v>49</v>
      </c>
      <c r="K7" s="10">
        <v>4</v>
      </c>
      <c r="L7" s="10">
        <v>40</v>
      </c>
      <c r="M7" s="10">
        <v>114</v>
      </c>
      <c r="N7" s="10">
        <v>23</v>
      </c>
      <c r="O7" s="10">
        <v>5</v>
      </c>
      <c r="P7" s="10">
        <v>18</v>
      </c>
      <c r="Q7" s="10">
        <v>12</v>
      </c>
      <c r="R7" s="10">
        <v>13</v>
      </c>
      <c r="S7" s="10">
        <v>11</v>
      </c>
      <c r="T7" s="10"/>
      <c r="U7" s="10">
        <v>72</v>
      </c>
      <c r="V7" s="10">
        <v>71</v>
      </c>
      <c r="W7" s="10">
        <v>94</v>
      </c>
      <c r="X7" s="10">
        <v>293</v>
      </c>
      <c r="Y7" s="10"/>
      <c r="Z7" s="10">
        <v>44</v>
      </c>
      <c r="AA7" s="10">
        <v>20</v>
      </c>
      <c r="AB7" s="10">
        <v>28</v>
      </c>
      <c r="AC7" s="10">
        <v>41</v>
      </c>
      <c r="AD7" s="10">
        <v>36</v>
      </c>
      <c r="AE7" s="10">
        <v>38</v>
      </c>
      <c r="AF7" s="10">
        <v>41</v>
      </c>
      <c r="AG7" s="10">
        <v>32</v>
      </c>
      <c r="AH7" s="10">
        <v>73</v>
      </c>
      <c r="AI7" s="10">
        <v>153</v>
      </c>
      <c r="AJ7" s="10"/>
      <c r="AK7" s="10">
        <v>48</v>
      </c>
      <c r="AL7" s="10">
        <v>39</v>
      </c>
      <c r="AM7" s="10">
        <v>53</v>
      </c>
      <c r="AN7" s="10">
        <v>111</v>
      </c>
      <c r="AO7" s="10">
        <v>89</v>
      </c>
      <c r="AP7" s="10">
        <v>102</v>
      </c>
      <c r="AQ7" s="10">
        <v>73</v>
      </c>
      <c r="AR7" s="10"/>
      <c r="AS7" s="10">
        <v>406</v>
      </c>
      <c r="AT7" s="10">
        <v>124</v>
      </c>
      <c r="AU7" s="10"/>
      <c r="AV7" s="10">
        <v>125</v>
      </c>
      <c r="AW7" s="10">
        <v>164</v>
      </c>
      <c r="AX7" s="10">
        <v>115</v>
      </c>
      <c r="AY7" s="10"/>
      <c r="AZ7" s="10">
        <v>142</v>
      </c>
      <c r="BA7" s="10">
        <v>388</v>
      </c>
      <c r="BB7" s="10"/>
      <c r="BC7" s="10">
        <v>137</v>
      </c>
      <c r="BD7" s="10">
        <v>393</v>
      </c>
      <c r="BE7" s="10"/>
      <c r="BF7" s="10">
        <v>237</v>
      </c>
      <c r="BG7" s="10">
        <v>293</v>
      </c>
      <c r="BH7" s="10"/>
      <c r="BI7" s="10">
        <v>261</v>
      </c>
      <c r="BJ7" s="10">
        <v>269</v>
      </c>
      <c r="BK7" s="10"/>
      <c r="BL7" s="10">
        <v>41</v>
      </c>
      <c r="BM7" s="10">
        <v>151</v>
      </c>
      <c r="BN7" s="10">
        <v>227</v>
      </c>
      <c r="BO7" s="10">
        <v>109</v>
      </c>
    </row>
    <row r="8" spans="2:67" ht="30" customHeight="1" x14ac:dyDescent="0.35">
      <c r="B8" s="11" t="s">
        <v>34</v>
      </c>
      <c r="C8" s="11">
        <v>327</v>
      </c>
      <c r="D8" s="11">
        <v>36</v>
      </c>
      <c r="E8" s="11">
        <v>73</v>
      </c>
      <c r="F8" s="11">
        <v>21</v>
      </c>
      <c r="G8" s="11">
        <v>9</v>
      </c>
      <c r="H8" s="11">
        <v>0</v>
      </c>
      <c r="I8" s="11">
        <v>4</v>
      </c>
      <c r="J8" s="11">
        <v>24</v>
      </c>
      <c r="K8" s="11">
        <v>0</v>
      </c>
      <c r="L8" s="11">
        <v>18</v>
      </c>
      <c r="M8" s="11">
        <v>65</v>
      </c>
      <c r="N8" s="11">
        <v>24</v>
      </c>
      <c r="O8" s="11">
        <v>5</v>
      </c>
      <c r="P8" s="11">
        <v>10</v>
      </c>
      <c r="Q8" s="11">
        <v>10</v>
      </c>
      <c r="R8" s="11">
        <v>17</v>
      </c>
      <c r="S8" s="11">
        <v>9</v>
      </c>
      <c r="T8" s="11"/>
      <c r="U8" s="11">
        <v>241</v>
      </c>
      <c r="V8" s="11">
        <v>72</v>
      </c>
      <c r="W8" s="11">
        <v>11</v>
      </c>
      <c r="X8" s="11">
        <v>3</v>
      </c>
      <c r="Y8" s="11"/>
      <c r="Z8" s="11">
        <v>127</v>
      </c>
      <c r="AA8" s="11">
        <v>59</v>
      </c>
      <c r="AB8" s="11">
        <v>37</v>
      </c>
      <c r="AC8" s="11">
        <v>32</v>
      </c>
      <c r="AD8" s="11">
        <v>16</v>
      </c>
      <c r="AE8" s="11">
        <v>11</v>
      </c>
      <c r="AF8" s="11">
        <v>10</v>
      </c>
      <c r="AG8" s="11">
        <v>6</v>
      </c>
      <c r="AH8" s="11">
        <v>3</v>
      </c>
      <c r="AI8" s="11">
        <v>2</v>
      </c>
      <c r="AJ8" s="11"/>
      <c r="AK8" s="11">
        <v>55</v>
      </c>
      <c r="AL8" s="11">
        <v>37</v>
      </c>
      <c r="AM8" s="11">
        <v>26</v>
      </c>
      <c r="AN8" s="11">
        <v>92</v>
      </c>
      <c r="AO8" s="11">
        <v>29</v>
      </c>
      <c r="AP8" s="11">
        <v>34</v>
      </c>
      <c r="AQ8" s="11">
        <v>41</v>
      </c>
      <c r="AR8" s="11"/>
      <c r="AS8" s="11">
        <v>169</v>
      </c>
      <c r="AT8" s="11">
        <v>158</v>
      </c>
      <c r="AU8" s="11"/>
      <c r="AV8" s="11">
        <v>49</v>
      </c>
      <c r="AW8" s="11">
        <v>50</v>
      </c>
      <c r="AX8" s="11">
        <v>70</v>
      </c>
      <c r="AY8" s="11"/>
      <c r="AZ8" s="11">
        <v>25</v>
      </c>
      <c r="BA8" s="11">
        <v>302</v>
      </c>
      <c r="BB8" s="11"/>
      <c r="BC8" s="11">
        <v>132</v>
      </c>
      <c r="BD8" s="11">
        <v>195</v>
      </c>
      <c r="BE8" s="11"/>
      <c r="BF8" s="11">
        <v>325</v>
      </c>
      <c r="BG8" s="11">
        <v>3</v>
      </c>
      <c r="BH8" s="11"/>
      <c r="BI8" s="11">
        <v>118</v>
      </c>
      <c r="BJ8" s="11">
        <v>210</v>
      </c>
      <c r="BK8" s="11"/>
      <c r="BL8" s="11">
        <v>74</v>
      </c>
      <c r="BM8" s="11">
        <v>150</v>
      </c>
      <c r="BN8" s="11">
        <v>85</v>
      </c>
      <c r="BO8" s="11">
        <v>14</v>
      </c>
    </row>
    <row r="9" spans="2:67" ht="29" x14ac:dyDescent="0.35">
      <c r="B9" s="18" t="s">
        <v>359</v>
      </c>
      <c r="C9" s="17">
        <v>0.54017579226596601</v>
      </c>
      <c r="D9" s="17">
        <v>0.35591826449957698</v>
      </c>
      <c r="E9" s="17">
        <v>0.69060816871850805</v>
      </c>
      <c r="F9" s="17">
        <v>0.38366422378070802</v>
      </c>
      <c r="G9" s="17">
        <v>0.28280315334411998</v>
      </c>
      <c r="H9" s="17">
        <v>1</v>
      </c>
      <c r="I9" s="17">
        <v>0.281582754536224</v>
      </c>
      <c r="J9" s="17">
        <v>0.69231879355149395</v>
      </c>
      <c r="K9" s="17">
        <v>0.5</v>
      </c>
      <c r="L9" s="17">
        <v>0.70545882431581997</v>
      </c>
      <c r="M9" s="17">
        <v>0.51352485088045297</v>
      </c>
      <c r="N9" s="17">
        <v>0.59465784152023105</v>
      </c>
      <c r="O9" s="17">
        <v>0.99800260747535197</v>
      </c>
      <c r="P9" s="17">
        <v>0.280885195652472</v>
      </c>
      <c r="Q9" s="17">
        <v>0.56172534736453605</v>
      </c>
      <c r="R9" s="17">
        <v>0.58912347883838001</v>
      </c>
      <c r="S9" s="17">
        <v>1.56226892944521E-2</v>
      </c>
      <c r="T9" s="17"/>
      <c r="U9" s="17">
        <v>0.54980233357785702</v>
      </c>
      <c r="V9" s="17">
        <v>0.490853621556261</v>
      </c>
      <c r="W9" s="17">
        <v>0.62691580661193402</v>
      </c>
      <c r="X9" s="17">
        <v>0.64240577882801098</v>
      </c>
      <c r="Y9" s="17"/>
      <c r="Z9" s="17">
        <v>0.57520202518493702</v>
      </c>
      <c r="AA9" s="17">
        <v>0.48306128571100299</v>
      </c>
      <c r="AB9" s="17">
        <v>0.58412323864411597</v>
      </c>
      <c r="AC9" s="17">
        <v>0.49637163646170701</v>
      </c>
      <c r="AD9" s="17">
        <v>0.58740034370953498</v>
      </c>
      <c r="AE9" s="17">
        <v>0.279714186353482</v>
      </c>
      <c r="AF9" s="17">
        <v>0.956634155455931</v>
      </c>
      <c r="AG9" s="17">
        <v>0.91443070898026502</v>
      </c>
      <c r="AH9" s="17">
        <v>0.52265280811424697</v>
      </c>
      <c r="AI9" s="17">
        <v>0.75018068795405402</v>
      </c>
      <c r="AJ9" s="17"/>
      <c r="AK9" s="17">
        <v>0.55786315184735202</v>
      </c>
      <c r="AL9" s="17">
        <v>0.62974209961939198</v>
      </c>
      <c r="AM9" s="17">
        <v>0.52931213888109296</v>
      </c>
      <c r="AN9" s="17">
        <v>0.49781083117809799</v>
      </c>
      <c r="AO9" s="17">
        <v>0.40587618475982501</v>
      </c>
      <c r="AP9" s="17">
        <v>0.491700072888198</v>
      </c>
      <c r="AQ9" s="17">
        <v>0.69769199077118804</v>
      </c>
      <c r="AR9" s="17"/>
      <c r="AS9" s="17">
        <v>0.51184274200467705</v>
      </c>
      <c r="AT9" s="17">
        <v>0.57045746552367504</v>
      </c>
      <c r="AU9" s="17"/>
      <c r="AV9" s="17">
        <v>0.39987873125378598</v>
      </c>
      <c r="AW9" s="17">
        <v>0.49078629843413901</v>
      </c>
      <c r="AX9" s="17">
        <v>0.60636571280412299</v>
      </c>
      <c r="AY9" s="17"/>
      <c r="AZ9" s="17">
        <v>0.35905936654193898</v>
      </c>
      <c r="BA9" s="17">
        <v>0.55533501353457604</v>
      </c>
      <c r="BB9" s="17"/>
      <c r="BC9" s="17">
        <v>0.665889777705716</v>
      </c>
      <c r="BD9" s="17">
        <v>0.455342037811856</v>
      </c>
      <c r="BE9" s="17"/>
      <c r="BF9" s="17">
        <v>0.53936041411928304</v>
      </c>
      <c r="BG9" s="17">
        <v>0.64240577882801098</v>
      </c>
      <c r="BH9" s="17"/>
      <c r="BI9" s="17">
        <v>0.58356469034844505</v>
      </c>
      <c r="BJ9" s="17">
        <v>0.51584602031387905</v>
      </c>
      <c r="BK9" s="17"/>
      <c r="BL9" s="17">
        <v>0.65903632137708901</v>
      </c>
      <c r="BM9" s="17">
        <v>0.53018174052893996</v>
      </c>
      <c r="BN9" s="17">
        <v>0.48465599087976302</v>
      </c>
      <c r="BO9" s="17">
        <v>0.50440180573163296</v>
      </c>
    </row>
    <row r="10" spans="2:67" ht="29" x14ac:dyDescent="0.35">
      <c r="B10" s="18" t="s">
        <v>360</v>
      </c>
      <c r="C10" s="17">
        <v>0.35615451807165999</v>
      </c>
      <c r="D10" s="17">
        <v>0.46821461323564401</v>
      </c>
      <c r="E10" s="17">
        <v>0.27104119897055901</v>
      </c>
      <c r="F10" s="17">
        <v>0.61511352533834196</v>
      </c>
      <c r="G10" s="17">
        <v>0.71719684665588002</v>
      </c>
      <c r="H10" s="17">
        <v>0</v>
      </c>
      <c r="I10" s="17">
        <v>0.64161647280713097</v>
      </c>
      <c r="J10" s="17">
        <v>0.17381500261369101</v>
      </c>
      <c r="K10" s="17">
        <v>0.5</v>
      </c>
      <c r="L10" s="17">
        <v>0.20006313752765201</v>
      </c>
      <c r="M10" s="17">
        <v>0.29337534098842999</v>
      </c>
      <c r="N10" s="17">
        <v>0.40534215847976901</v>
      </c>
      <c r="O10" s="17">
        <v>1.9973925246485301E-3</v>
      </c>
      <c r="P10" s="17">
        <v>0.24974870817780201</v>
      </c>
      <c r="Q10" s="17">
        <v>0.22004071298845401</v>
      </c>
      <c r="R10" s="17">
        <v>0.41087652116161999</v>
      </c>
      <c r="S10" s="17">
        <v>0.98437731070554801</v>
      </c>
      <c r="T10" s="17"/>
      <c r="U10" s="17">
        <v>0.34196611116008302</v>
      </c>
      <c r="V10" s="17">
        <v>0.42748859946079898</v>
      </c>
      <c r="W10" s="17">
        <v>0.215660922609963</v>
      </c>
      <c r="X10" s="17">
        <v>0.29844473422810902</v>
      </c>
      <c r="Y10" s="17"/>
      <c r="Z10" s="17">
        <v>0.29998864442892698</v>
      </c>
      <c r="AA10" s="17">
        <v>0.43826179604508397</v>
      </c>
      <c r="AB10" s="17">
        <v>0.34338119757549401</v>
      </c>
      <c r="AC10" s="17">
        <v>0.49228067287336003</v>
      </c>
      <c r="AD10" s="17">
        <v>0.32680332885663799</v>
      </c>
      <c r="AE10" s="17">
        <v>0.58325693818687196</v>
      </c>
      <c r="AF10" s="17">
        <v>2.9310361726896099E-2</v>
      </c>
      <c r="AG10" s="17">
        <v>8.55692910197349E-2</v>
      </c>
      <c r="AH10" s="17">
        <v>0.26424862906830998</v>
      </c>
      <c r="AI10" s="17">
        <v>0.21954621333438901</v>
      </c>
      <c r="AJ10" s="17"/>
      <c r="AK10" s="17">
        <v>0.18146669858598999</v>
      </c>
      <c r="AL10" s="17">
        <v>0.36456152920073098</v>
      </c>
      <c r="AM10" s="17">
        <v>0.41053901853279401</v>
      </c>
      <c r="AN10" s="17">
        <v>0.39475497098016699</v>
      </c>
      <c r="AO10" s="17">
        <v>0.58862672693024498</v>
      </c>
      <c r="AP10" s="17">
        <v>0.499543698207703</v>
      </c>
      <c r="AQ10" s="17">
        <v>0.19662320333869801</v>
      </c>
      <c r="AR10" s="17"/>
      <c r="AS10" s="17">
        <v>0.36681622710585299</v>
      </c>
      <c r="AT10" s="17">
        <v>0.34475954342668502</v>
      </c>
      <c r="AU10" s="17"/>
      <c r="AV10" s="17">
        <v>0.43960966283917402</v>
      </c>
      <c r="AW10" s="17">
        <v>0.49622566769908999</v>
      </c>
      <c r="AX10" s="17">
        <v>0.22256565657549601</v>
      </c>
      <c r="AY10" s="17"/>
      <c r="AZ10" s="17">
        <v>0.63461643235233101</v>
      </c>
      <c r="BA10" s="17">
        <v>0.33284759957110599</v>
      </c>
      <c r="BB10" s="17"/>
      <c r="BC10" s="17">
        <v>0.24627640006940599</v>
      </c>
      <c r="BD10" s="17">
        <v>0.43030198265069303</v>
      </c>
      <c r="BE10" s="17"/>
      <c r="BF10" s="17">
        <v>0.35661480666386502</v>
      </c>
      <c r="BG10" s="17">
        <v>0.29844473422810902</v>
      </c>
      <c r="BH10" s="17"/>
      <c r="BI10" s="17">
        <v>0.31562596040055102</v>
      </c>
      <c r="BJ10" s="17">
        <v>0.37888039057044298</v>
      </c>
      <c r="BK10" s="17"/>
      <c r="BL10" s="17">
        <v>0.229414499893945</v>
      </c>
      <c r="BM10" s="17">
        <v>0.34526663894468401</v>
      </c>
      <c r="BN10" s="17">
        <v>0.47331515434346999</v>
      </c>
      <c r="BO10" s="17">
        <v>0.47007879963404398</v>
      </c>
    </row>
    <row r="11" spans="2:67" x14ac:dyDescent="0.35">
      <c r="B11" s="18" t="s">
        <v>361</v>
      </c>
      <c r="C11" s="17">
        <v>6.3038493817103206E-2</v>
      </c>
      <c r="D11" s="17">
        <v>7.6213005268488503E-3</v>
      </c>
      <c r="E11" s="17">
        <v>3.8225841507656601E-2</v>
      </c>
      <c r="F11" s="17">
        <v>9.1668816071274501E-4</v>
      </c>
      <c r="G11" s="17">
        <v>0</v>
      </c>
      <c r="H11" s="17">
        <v>0</v>
      </c>
      <c r="I11" s="17">
        <v>9.3055339211437008E-3</v>
      </c>
      <c r="J11" s="17">
        <v>0.13359882047997301</v>
      </c>
      <c r="K11" s="17">
        <v>0</v>
      </c>
      <c r="L11" s="17">
        <v>9.4478038156528596E-2</v>
      </c>
      <c r="M11" s="17">
        <v>8.7102965108495703E-2</v>
      </c>
      <c r="N11" s="17">
        <v>0</v>
      </c>
      <c r="O11" s="17">
        <v>0</v>
      </c>
      <c r="P11" s="17">
        <v>0.46936609616972502</v>
      </c>
      <c r="Q11" s="17">
        <v>0.21823393964700899</v>
      </c>
      <c r="R11" s="17">
        <v>0</v>
      </c>
      <c r="S11" s="17">
        <v>0</v>
      </c>
      <c r="T11" s="17"/>
      <c r="U11" s="17">
        <v>5.51578662866112E-2</v>
      </c>
      <c r="V11" s="17">
        <v>8.1657778982939105E-2</v>
      </c>
      <c r="W11" s="17">
        <v>0.116335411276452</v>
      </c>
      <c r="X11" s="17">
        <v>4.5843358672660303E-2</v>
      </c>
      <c r="Y11" s="17"/>
      <c r="Z11" s="17">
        <v>5.1075991886220501E-2</v>
      </c>
      <c r="AA11" s="17">
        <v>7.8676918243913499E-2</v>
      </c>
      <c r="AB11" s="17">
        <v>7.2495563780389599E-2</v>
      </c>
      <c r="AC11" s="17">
        <v>2.8346673458194598E-3</v>
      </c>
      <c r="AD11" s="17">
        <v>7.9040724755372896E-2</v>
      </c>
      <c r="AE11" s="17">
        <v>0.13645365972489101</v>
      </c>
      <c r="AF11" s="17">
        <v>1.4055482817173099E-2</v>
      </c>
      <c r="AG11" s="17">
        <v>0</v>
      </c>
      <c r="AH11" s="17">
        <v>0.18019324960105401</v>
      </c>
      <c r="AI11" s="17">
        <v>2.18446404450609E-2</v>
      </c>
      <c r="AJ11" s="17"/>
      <c r="AK11" s="17">
        <v>0.13802889497335299</v>
      </c>
      <c r="AL11" s="17">
        <v>2.80848771130647E-3</v>
      </c>
      <c r="AM11" s="17">
        <v>4.5950148846420298E-2</v>
      </c>
      <c r="AN11" s="17">
        <v>0.10736696651779799</v>
      </c>
      <c r="AO11" s="17">
        <v>5.4970883099306296E-3</v>
      </c>
      <c r="AP11" s="17">
        <v>8.75622890409972E-3</v>
      </c>
      <c r="AQ11" s="17">
        <v>3.1777683236351197E-2</v>
      </c>
      <c r="AR11" s="17"/>
      <c r="AS11" s="17">
        <v>0.100660773701006</v>
      </c>
      <c r="AT11" s="17">
        <v>2.28287184435376E-2</v>
      </c>
      <c r="AU11" s="17"/>
      <c r="AV11" s="17">
        <v>0.16025045613850999</v>
      </c>
      <c r="AW11" s="17">
        <v>5.4802506973492199E-3</v>
      </c>
      <c r="AX11" s="17">
        <v>0.12648620402830499</v>
      </c>
      <c r="AY11" s="17"/>
      <c r="AZ11" s="17">
        <v>5.8192920542493301E-3</v>
      </c>
      <c r="BA11" s="17">
        <v>6.7827670375048402E-2</v>
      </c>
      <c r="BB11" s="17"/>
      <c r="BC11" s="17">
        <v>3.85233211870551E-2</v>
      </c>
      <c r="BD11" s="17">
        <v>7.9581713953054994E-2</v>
      </c>
      <c r="BE11" s="17"/>
      <c r="BF11" s="17">
        <v>6.3175640831375099E-2</v>
      </c>
      <c r="BG11" s="17">
        <v>4.5843358672660303E-2</v>
      </c>
      <c r="BH11" s="17"/>
      <c r="BI11" s="17">
        <v>1.42261140679781E-2</v>
      </c>
      <c r="BJ11" s="17">
        <v>9.0409414034468394E-2</v>
      </c>
      <c r="BK11" s="17"/>
      <c r="BL11" s="17">
        <v>7.1008708751435196E-2</v>
      </c>
      <c r="BM11" s="17">
        <v>7.7413463856739598E-2</v>
      </c>
      <c r="BN11" s="17">
        <v>3.9602202716730699E-2</v>
      </c>
      <c r="BO11" s="17">
        <v>2.5519394634322502E-2</v>
      </c>
    </row>
    <row r="12" spans="2:67" x14ac:dyDescent="0.35">
      <c r="B12" s="18" t="s">
        <v>362</v>
      </c>
      <c r="C12" s="17">
        <v>2.1998158830870099E-2</v>
      </c>
      <c r="D12" s="17">
        <v>3.4238094965009103E-4</v>
      </c>
      <c r="E12" s="17">
        <v>0</v>
      </c>
      <c r="F12" s="17">
        <v>3.0556272023758198E-4</v>
      </c>
      <c r="G12" s="17">
        <v>0</v>
      </c>
      <c r="H12" s="17">
        <v>0</v>
      </c>
      <c r="I12" s="17">
        <v>6.7495238735501006E-2</v>
      </c>
      <c r="J12" s="17">
        <v>2.6738335484273598E-4</v>
      </c>
      <c r="K12" s="17">
        <v>0</v>
      </c>
      <c r="L12" s="17">
        <v>0</v>
      </c>
      <c r="M12" s="17">
        <v>0.10599684302262199</v>
      </c>
      <c r="N12" s="17">
        <v>0</v>
      </c>
      <c r="O12" s="17">
        <v>0</v>
      </c>
      <c r="P12" s="17">
        <v>0</v>
      </c>
      <c r="Q12" s="17">
        <v>0</v>
      </c>
      <c r="R12" s="17">
        <v>0</v>
      </c>
      <c r="S12" s="17">
        <v>0</v>
      </c>
      <c r="T12" s="17"/>
      <c r="U12" s="17">
        <v>2.8200674620384499E-2</v>
      </c>
      <c r="V12" s="17">
        <v>0</v>
      </c>
      <c r="W12" s="17">
        <v>3.3089395056582802E-2</v>
      </c>
      <c r="X12" s="17">
        <v>9.7868766126306891E-3</v>
      </c>
      <c r="Y12" s="17"/>
      <c r="Z12" s="17">
        <v>2.6676303151576999E-2</v>
      </c>
      <c r="AA12" s="17">
        <v>0</v>
      </c>
      <c r="AB12" s="17">
        <v>0</v>
      </c>
      <c r="AC12" s="17">
        <v>8.5130233191134906E-3</v>
      </c>
      <c r="AD12" s="17">
        <v>6.2020380444855298E-3</v>
      </c>
      <c r="AE12" s="17">
        <v>5.7521573475440295E-4</v>
      </c>
      <c r="AF12" s="17">
        <v>0</v>
      </c>
      <c r="AG12" s="17">
        <v>0</v>
      </c>
      <c r="AH12" s="17">
        <v>0</v>
      </c>
      <c r="AI12" s="17">
        <v>8.4284582664966995E-3</v>
      </c>
      <c r="AJ12" s="17"/>
      <c r="AK12" s="17">
        <v>0.12264125459330499</v>
      </c>
      <c r="AL12" s="17">
        <v>1.79027165832415E-4</v>
      </c>
      <c r="AM12" s="17">
        <v>1.41986937396927E-2</v>
      </c>
      <c r="AN12" s="17">
        <v>6.7231323937164006E-5</v>
      </c>
      <c r="AO12" s="17">
        <v>0</v>
      </c>
      <c r="AP12" s="17">
        <v>0</v>
      </c>
      <c r="AQ12" s="17">
        <v>3.0873043474037402E-4</v>
      </c>
      <c r="AR12" s="17"/>
      <c r="AS12" s="17">
        <v>2.3534606063346799E-3</v>
      </c>
      <c r="AT12" s="17">
        <v>4.29939332849332E-2</v>
      </c>
      <c r="AU12" s="17"/>
      <c r="AV12" s="17">
        <v>2.6114976853012503E-4</v>
      </c>
      <c r="AW12" s="17">
        <v>7.5077831694221504E-3</v>
      </c>
      <c r="AX12" s="17">
        <v>9.1518678898909502E-5</v>
      </c>
      <c r="AY12" s="17"/>
      <c r="AZ12" s="17">
        <v>5.0490905148118401E-4</v>
      </c>
      <c r="BA12" s="17">
        <v>2.3797117306805001E-2</v>
      </c>
      <c r="BB12" s="17"/>
      <c r="BC12" s="17">
        <v>2.6563999396130501E-2</v>
      </c>
      <c r="BD12" s="17">
        <v>1.8917058537732501E-2</v>
      </c>
      <c r="BE12" s="17"/>
      <c r="BF12" s="17">
        <v>2.2095555035238201E-2</v>
      </c>
      <c r="BG12" s="17">
        <v>9.7868766126306891E-3</v>
      </c>
      <c r="BH12" s="17"/>
      <c r="BI12" s="17">
        <v>6.0307742360331901E-2</v>
      </c>
      <c r="BJ12" s="17">
        <v>5.1654781877468305E-4</v>
      </c>
      <c r="BK12" s="17"/>
      <c r="BL12" s="17">
        <v>0</v>
      </c>
      <c r="BM12" s="17">
        <v>4.7138156669636902E-2</v>
      </c>
      <c r="BN12" s="17">
        <v>1.26679241108856E-3</v>
      </c>
      <c r="BO12" s="17">
        <v>0</v>
      </c>
    </row>
    <row r="13" spans="2:67" x14ac:dyDescent="0.35">
      <c r="B13" s="18" t="s">
        <v>111</v>
      </c>
      <c r="C13" s="19">
        <v>1.86330370144006E-2</v>
      </c>
      <c r="D13" s="19">
        <v>0.16790344078828001</v>
      </c>
      <c r="E13" s="19">
        <v>1.2479080327612601E-4</v>
      </c>
      <c r="F13" s="19">
        <v>0</v>
      </c>
      <c r="G13" s="19">
        <v>0</v>
      </c>
      <c r="H13" s="19">
        <v>0</v>
      </c>
      <c r="I13" s="19">
        <v>0</v>
      </c>
      <c r="J13" s="19">
        <v>0</v>
      </c>
      <c r="K13" s="19">
        <v>0</v>
      </c>
      <c r="L13" s="19">
        <v>0</v>
      </c>
      <c r="M13" s="19">
        <v>0</v>
      </c>
      <c r="N13" s="19">
        <v>0</v>
      </c>
      <c r="O13" s="19">
        <v>0</v>
      </c>
      <c r="P13" s="19">
        <v>0</v>
      </c>
      <c r="Q13" s="19">
        <v>0</v>
      </c>
      <c r="R13" s="19">
        <v>0</v>
      </c>
      <c r="S13" s="19">
        <v>0</v>
      </c>
      <c r="T13" s="19"/>
      <c r="U13" s="19">
        <v>2.4873014355063599E-2</v>
      </c>
      <c r="V13" s="19">
        <v>0</v>
      </c>
      <c r="W13" s="19">
        <v>7.9984644450684095E-3</v>
      </c>
      <c r="X13" s="19">
        <v>3.5192516585893E-3</v>
      </c>
      <c r="Y13" s="19"/>
      <c r="Z13" s="19">
        <v>4.70570353483378E-2</v>
      </c>
      <c r="AA13" s="19">
        <v>0</v>
      </c>
      <c r="AB13" s="19">
        <v>0</v>
      </c>
      <c r="AC13" s="19">
        <v>0</v>
      </c>
      <c r="AD13" s="19">
        <v>5.5356463396828899E-4</v>
      </c>
      <c r="AE13" s="19">
        <v>0</v>
      </c>
      <c r="AF13" s="19">
        <v>0</v>
      </c>
      <c r="AG13" s="19">
        <v>0</v>
      </c>
      <c r="AH13" s="19">
        <v>3.2905313216389599E-2</v>
      </c>
      <c r="AI13" s="19">
        <v>0</v>
      </c>
      <c r="AJ13" s="19"/>
      <c r="AK13" s="19">
        <v>0</v>
      </c>
      <c r="AL13" s="19">
        <v>2.7088563027376001E-3</v>
      </c>
      <c r="AM13" s="19">
        <v>0</v>
      </c>
      <c r="AN13" s="19">
        <v>0</v>
      </c>
      <c r="AO13" s="19">
        <v>0</v>
      </c>
      <c r="AP13" s="19">
        <v>0</v>
      </c>
      <c r="AQ13" s="19">
        <v>7.3598392219022105E-2</v>
      </c>
      <c r="AR13" s="19"/>
      <c r="AS13" s="19">
        <v>1.8326796582129601E-2</v>
      </c>
      <c r="AT13" s="19">
        <v>1.8960339321169899E-2</v>
      </c>
      <c r="AU13" s="19"/>
      <c r="AV13" s="19">
        <v>0</v>
      </c>
      <c r="AW13" s="19">
        <v>0</v>
      </c>
      <c r="AX13" s="19">
        <v>4.4490907913176801E-2</v>
      </c>
      <c r="AY13" s="19"/>
      <c r="AZ13" s="19">
        <v>0</v>
      </c>
      <c r="BA13" s="19">
        <v>2.0192599212463701E-2</v>
      </c>
      <c r="BB13" s="19"/>
      <c r="BC13" s="19">
        <v>2.2746501641692299E-2</v>
      </c>
      <c r="BD13" s="19">
        <v>1.58572070466634E-2</v>
      </c>
      <c r="BE13" s="19"/>
      <c r="BF13" s="19">
        <v>1.8753583350238301E-2</v>
      </c>
      <c r="BG13" s="19">
        <v>3.5192516585893E-3</v>
      </c>
      <c r="BH13" s="19"/>
      <c r="BI13" s="19">
        <v>2.6275492822693699E-2</v>
      </c>
      <c r="BJ13" s="19">
        <v>1.43476272624354E-2</v>
      </c>
      <c r="BK13" s="19"/>
      <c r="BL13" s="19">
        <v>4.0540469977530698E-2</v>
      </c>
      <c r="BM13" s="19">
        <v>0</v>
      </c>
      <c r="BN13" s="19">
        <v>1.1598596489484001E-3</v>
      </c>
      <c r="BO13" s="19">
        <v>0</v>
      </c>
    </row>
    <row r="14" spans="2:67" x14ac:dyDescent="0.35">
      <c r="B14" s="16" t="s">
        <v>701</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BO18"/>
  <sheetViews>
    <sheetView showGridLines="0" topLeftCell="A10"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550</v>
      </c>
      <c r="D7" s="10">
        <v>58</v>
      </c>
      <c r="E7" s="10">
        <v>87</v>
      </c>
      <c r="F7" s="10">
        <v>42</v>
      </c>
      <c r="G7" s="10">
        <v>11</v>
      </c>
      <c r="H7" s="10">
        <v>1</v>
      </c>
      <c r="I7" s="10">
        <v>30</v>
      </c>
      <c r="J7" s="10">
        <v>54</v>
      </c>
      <c r="K7" s="10">
        <v>3</v>
      </c>
      <c r="L7" s="10">
        <v>46</v>
      </c>
      <c r="M7" s="10">
        <v>134</v>
      </c>
      <c r="N7" s="10">
        <v>27</v>
      </c>
      <c r="O7" s="10">
        <v>7</v>
      </c>
      <c r="P7" s="10">
        <v>16</v>
      </c>
      <c r="Q7" s="10">
        <v>9</v>
      </c>
      <c r="R7" s="10">
        <v>14</v>
      </c>
      <c r="S7" s="10">
        <v>11</v>
      </c>
      <c r="T7" s="10"/>
      <c r="U7" s="10">
        <v>90</v>
      </c>
      <c r="V7" s="10">
        <v>59</v>
      </c>
      <c r="W7" s="10">
        <v>90</v>
      </c>
      <c r="X7" s="10">
        <v>311</v>
      </c>
      <c r="Y7" s="10"/>
      <c r="Z7" s="10">
        <v>48</v>
      </c>
      <c r="AA7" s="10">
        <v>31</v>
      </c>
      <c r="AB7" s="10">
        <v>30</v>
      </c>
      <c r="AC7" s="10">
        <v>30</v>
      </c>
      <c r="AD7" s="10">
        <v>40</v>
      </c>
      <c r="AE7" s="10">
        <v>33</v>
      </c>
      <c r="AF7" s="10">
        <v>43</v>
      </c>
      <c r="AG7" s="10">
        <v>36</v>
      </c>
      <c r="AH7" s="10">
        <v>76</v>
      </c>
      <c r="AI7" s="10">
        <v>166</v>
      </c>
      <c r="AJ7" s="10"/>
      <c r="AK7" s="10">
        <v>57</v>
      </c>
      <c r="AL7" s="10">
        <v>43</v>
      </c>
      <c r="AM7" s="10">
        <v>50</v>
      </c>
      <c r="AN7" s="10">
        <v>103</v>
      </c>
      <c r="AO7" s="10">
        <v>97</v>
      </c>
      <c r="AP7" s="10">
        <v>113</v>
      </c>
      <c r="AQ7" s="10">
        <v>78</v>
      </c>
      <c r="AR7" s="10"/>
      <c r="AS7" s="10">
        <v>427</v>
      </c>
      <c r="AT7" s="10">
        <v>123</v>
      </c>
      <c r="AU7" s="10"/>
      <c r="AV7" s="10">
        <v>137</v>
      </c>
      <c r="AW7" s="10">
        <v>169</v>
      </c>
      <c r="AX7" s="10">
        <v>118</v>
      </c>
      <c r="AY7" s="10"/>
      <c r="AZ7" s="10">
        <v>154</v>
      </c>
      <c r="BA7" s="10">
        <v>396</v>
      </c>
      <c r="BB7" s="10"/>
      <c r="BC7" s="10">
        <v>141</v>
      </c>
      <c r="BD7" s="10">
        <v>409</v>
      </c>
      <c r="BE7" s="10"/>
      <c r="BF7" s="10">
        <v>239</v>
      </c>
      <c r="BG7" s="10">
        <v>311</v>
      </c>
      <c r="BH7" s="10"/>
      <c r="BI7" s="10">
        <v>284</v>
      </c>
      <c r="BJ7" s="10">
        <v>266</v>
      </c>
      <c r="BK7" s="10"/>
      <c r="BL7" s="10">
        <v>35</v>
      </c>
      <c r="BM7" s="10">
        <v>154</v>
      </c>
      <c r="BN7" s="10">
        <v>237</v>
      </c>
      <c r="BO7" s="10">
        <v>124</v>
      </c>
    </row>
    <row r="8" spans="2:67" ht="30" customHeight="1" x14ac:dyDescent="0.35">
      <c r="B8" s="11" t="s">
        <v>34</v>
      </c>
      <c r="C8" s="11">
        <v>387</v>
      </c>
      <c r="D8" s="11">
        <v>31</v>
      </c>
      <c r="E8" s="11">
        <v>87</v>
      </c>
      <c r="F8" s="11">
        <v>25</v>
      </c>
      <c r="G8" s="11">
        <v>3</v>
      </c>
      <c r="H8" s="11">
        <v>0</v>
      </c>
      <c r="I8" s="11">
        <v>11</v>
      </c>
      <c r="J8" s="11">
        <v>30</v>
      </c>
      <c r="K8" s="11">
        <v>0</v>
      </c>
      <c r="L8" s="11">
        <v>32</v>
      </c>
      <c r="M8" s="11">
        <v>100</v>
      </c>
      <c r="N8" s="11">
        <v>32</v>
      </c>
      <c r="O8" s="11">
        <v>0</v>
      </c>
      <c r="P8" s="11">
        <v>6</v>
      </c>
      <c r="Q8" s="11">
        <v>6</v>
      </c>
      <c r="R8" s="11">
        <v>20</v>
      </c>
      <c r="S8" s="11">
        <v>4</v>
      </c>
      <c r="T8" s="11"/>
      <c r="U8" s="11">
        <v>309</v>
      </c>
      <c r="V8" s="11">
        <v>64</v>
      </c>
      <c r="W8" s="11">
        <v>11</v>
      </c>
      <c r="X8" s="11">
        <v>3</v>
      </c>
      <c r="Y8" s="11"/>
      <c r="Z8" s="11">
        <v>145</v>
      </c>
      <c r="AA8" s="11">
        <v>97</v>
      </c>
      <c r="AB8" s="11">
        <v>40</v>
      </c>
      <c r="AC8" s="11">
        <v>27</v>
      </c>
      <c r="AD8" s="11">
        <v>18</v>
      </c>
      <c r="AE8" s="11">
        <v>13</v>
      </c>
      <c r="AF8" s="11">
        <v>12</v>
      </c>
      <c r="AG8" s="11">
        <v>4</v>
      </c>
      <c r="AH8" s="11">
        <v>5</v>
      </c>
      <c r="AI8" s="11">
        <v>3</v>
      </c>
      <c r="AJ8" s="11"/>
      <c r="AK8" s="11">
        <v>84</v>
      </c>
      <c r="AL8" s="11">
        <v>50</v>
      </c>
      <c r="AM8" s="11">
        <v>25</v>
      </c>
      <c r="AN8" s="11">
        <v>111</v>
      </c>
      <c r="AO8" s="11">
        <v>38</v>
      </c>
      <c r="AP8" s="11">
        <v>26</v>
      </c>
      <c r="AQ8" s="11">
        <v>46</v>
      </c>
      <c r="AR8" s="11"/>
      <c r="AS8" s="11">
        <v>171</v>
      </c>
      <c r="AT8" s="11">
        <v>215</v>
      </c>
      <c r="AU8" s="11"/>
      <c r="AV8" s="11">
        <v>45</v>
      </c>
      <c r="AW8" s="11">
        <v>56</v>
      </c>
      <c r="AX8" s="11">
        <v>70</v>
      </c>
      <c r="AY8" s="11"/>
      <c r="AZ8" s="11">
        <v>30</v>
      </c>
      <c r="BA8" s="11">
        <v>357</v>
      </c>
      <c r="BB8" s="11"/>
      <c r="BC8" s="11">
        <v>136</v>
      </c>
      <c r="BD8" s="11">
        <v>251</v>
      </c>
      <c r="BE8" s="11"/>
      <c r="BF8" s="11">
        <v>384</v>
      </c>
      <c r="BG8" s="11">
        <v>3</v>
      </c>
      <c r="BH8" s="11"/>
      <c r="BI8" s="11">
        <v>130</v>
      </c>
      <c r="BJ8" s="11">
        <v>257</v>
      </c>
      <c r="BK8" s="11"/>
      <c r="BL8" s="11">
        <v>76</v>
      </c>
      <c r="BM8" s="11">
        <v>204</v>
      </c>
      <c r="BN8" s="11">
        <v>88</v>
      </c>
      <c r="BO8" s="11">
        <v>19</v>
      </c>
    </row>
    <row r="9" spans="2:67" ht="29" x14ac:dyDescent="0.35">
      <c r="B9" s="18" t="s">
        <v>359</v>
      </c>
      <c r="C9" s="17">
        <v>0.50669758368655604</v>
      </c>
      <c r="D9" s="17">
        <v>0.26876259294501398</v>
      </c>
      <c r="E9" s="17">
        <v>0.50504569753629802</v>
      </c>
      <c r="F9" s="17">
        <v>0.28842336896325199</v>
      </c>
      <c r="G9" s="17">
        <v>4.0930431624571301E-2</v>
      </c>
      <c r="H9" s="17">
        <v>0</v>
      </c>
      <c r="I9" s="17">
        <v>0.69116728383332704</v>
      </c>
      <c r="J9" s="17">
        <v>0.21918735530420999</v>
      </c>
      <c r="K9" s="17">
        <v>0.33333333333333298</v>
      </c>
      <c r="L9" s="17">
        <v>0.53052432082344902</v>
      </c>
      <c r="M9" s="17">
        <v>0.60277271804172305</v>
      </c>
      <c r="N9" s="17">
        <v>0.839450654758361</v>
      </c>
      <c r="O9" s="17">
        <v>0.853704730893732</v>
      </c>
      <c r="P9" s="17">
        <v>3.1304764410020301E-2</v>
      </c>
      <c r="Q9" s="17">
        <v>0.34750487834096999</v>
      </c>
      <c r="R9" s="17">
        <v>0.65096837458829504</v>
      </c>
      <c r="S9" s="17">
        <v>0.72724736386123701</v>
      </c>
      <c r="T9" s="17"/>
      <c r="U9" s="17">
        <v>0.50428647142126304</v>
      </c>
      <c r="V9" s="17">
        <v>0.53553471687873799</v>
      </c>
      <c r="W9" s="17">
        <v>0.41540110008916598</v>
      </c>
      <c r="X9" s="17">
        <v>0.46410947220331999</v>
      </c>
      <c r="Y9" s="17"/>
      <c r="Z9" s="17">
        <v>0.61900950974094604</v>
      </c>
      <c r="AA9" s="17">
        <v>0.49229536014603198</v>
      </c>
      <c r="AB9" s="17">
        <v>0.27485527608203097</v>
      </c>
      <c r="AC9" s="17">
        <v>0.65016145528603697</v>
      </c>
      <c r="AD9" s="17">
        <v>0.588938463623217</v>
      </c>
      <c r="AE9" s="17">
        <v>0.21869357062397099</v>
      </c>
      <c r="AF9" s="17">
        <v>0.108836583087808</v>
      </c>
      <c r="AG9" s="17">
        <v>0.66288230935884696</v>
      </c>
      <c r="AH9" s="17">
        <v>0.62258233073951896</v>
      </c>
      <c r="AI9" s="17">
        <v>0.58051307039292999</v>
      </c>
      <c r="AJ9" s="17"/>
      <c r="AK9" s="17">
        <v>0.48563607877769999</v>
      </c>
      <c r="AL9" s="17">
        <v>0.44329280755920297</v>
      </c>
      <c r="AM9" s="17">
        <v>0.57336783421126103</v>
      </c>
      <c r="AN9" s="17">
        <v>0.49937315828524897</v>
      </c>
      <c r="AO9" s="17">
        <v>0.484454647044679</v>
      </c>
      <c r="AP9" s="17">
        <v>0.64431798536297102</v>
      </c>
      <c r="AQ9" s="17">
        <v>0.52472533921371101</v>
      </c>
      <c r="AR9" s="17"/>
      <c r="AS9" s="17">
        <v>0.59146280069042201</v>
      </c>
      <c r="AT9" s="17">
        <v>0.439278622054812</v>
      </c>
      <c r="AU9" s="17"/>
      <c r="AV9" s="17">
        <v>0.54603014590991406</v>
      </c>
      <c r="AW9" s="17">
        <v>0.58713379712510905</v>
      </c>
      <c r="AX9" s="17">
        <v>0.62560890536823799</v>
      </c>
      <c r="AY9" s="17"/>
      <c r="AZ9" s="17">
        <v>0.73826737817478605</v>
      </c>
      <c r="BA9" s="17">
        <v>0.48730349569098402</v>
      </c>
      <c r="BB9" s="17"/>
      <c r="BC9" s="17">
        <v>0.46181529404820998</v>
      </c>
      <c r="BD9" s="17">
        <v>0.53112084781803504</v>
      </c>
      <c r="BE9" s="17"/>
      <c r="BF9" s="17">
        <v>0.50699686094024898</v>
      </c>
      <c r="BG9" s="17">
        <v>0.46410947220331999</v>
      </c>
      <c r="BH9" s="17"/>
      <c r="BI9" s="17">
        <v>0.61174192911685499</v>
      </c>
      <c r="BJ9" s="17">
        <v>0.45364076683335502</v>
      </c>
      <c r="BK9" s="17"/>
      <c r="BL9" s="17">
        <v>0.29222247798198597</v>
      </c>
      <c r="BM9" s="17">
        <v>0.51103950108076102</v>
      </c>
      <c r="BN9" s="17">
        <v>0.60556825685598104</v>
      </c>
      <c r="BO9" s="17">
        <v>0.86149230489096695</v>
      </c>
    </row>
    <row r="10" spans="2:67" ht="29" x14ac:dyDescent="0.35">
      <c r="B10" s="18" t="s">
        <v>360</v>
      </c>
      <c r="C10" s="17">
        <v>0.35109197435818201</v>
      </c>
      <c r="D10" s="17">
        <v>0.43088915447968801</v>
      </c>
      <c r="E10" s="17">
        <v>0.36228420644607501</v>
      </c>
      <c r="F10" s="17">
        <v>0.34488339230486498</v>
      </c>
      <c r="G10" s="17">
        <v>0.65302318945847604</v>
      </c>
      <c r="H10" s="17">
        <v>0</v>
      </c>
      <c r="I10" s="17">
        <v>9.0319893573495902E-2</v>
      </c>
      <c r="J10" s="17">
        <v>0.53020818285385996</v>
      </c>
      <c r="K10" s="17">
        <v>0.66666666666666696</v>
      </c>
      <c r="L10" s="17">
        <v>0.27103506277172501</v>
      </c>
      <c r="M10" s="17">
        <v>0.33993923058696301</v>
      </c>
      <c r="N10" s="17">
        <v>0.157745157334507</v>
      </c>
      <c r="O10" s="17">
        <v>9.7530179404178394E-2</v>
      </c>
      <c r="P10" s="17">
        <v>0.96869523558998005</v>
      </c>
      <c r="Q10" s="17">
        <v>0.32658483994937199</v>
      </c>
      <c r="R10" s="17">
        <v>0.34903162541170502</v>
      </c>
      <c r="S10" s="17">
        <v>0.27275263613876199</v>
      </c>
      <c r="T10" s="17"/>
      <c r="U10" s="17">
        <v>0.35011674800159998</v>
      </c>
      <c r="V10" s="17">
        <v>0.333841048972781</v>
      </c>
      <c r="W10" s="17">
        <v>0.46458731535435699</v>
      </c>
      <c r="X10" s="17">
        <v>0.41692245156938301</v>
      </c>
      <c r="Y10" s="17"/>
      <c r="Z10" s="17">
        <v>0.303488047976405</v>
      </c>
      <c r="AA10" s="17">
        <v>0.29973443985752801</v>
      </c>
      <c r="AB10" s="17">
        <v>0.56643842511836595</v>
      </c>
      <c r="AC10" s="17">
        <v>0.342722553879726</v>
      </c>
      <c r="AD10" s="17">
        <v>0.336175458152358</v>
      </c>
      <c r="AE10" s="17">
        <v>0.25533959733042799</v>
      </c>
      <c r="AF10" s="17">
        <v>0.54473994743017096</v>
      </c>
      <c r="AG10" s="17">
        <v>0.304782471762644</v>
      </c>
      <c r="AH10" s="17">
        <v>0.348826623330316</v>
      </c>
      <c r="AI10" s="17">
        <v>0.35752197807078701</v>
      </c>
      <c r="AJ10" s="17"/>
      <c r="AK10" s="17">
        <v>0.302371919564275</v>
      </c>
      <c r="AL10" s="17">
        <v>0.54819595783112895</v>
      </c>
      <c r="AM10" s="17">
        <v>0.17353846883746901</v>
      </c>
      <c r="AN10" s="17">
        <v>0.40541817624822701</v>
      </c>
      <c r="AO10" s="17">
        <v>0.29462662220472802</v>
      </c>
      <c r="AP10" s="17">
        <v>0.147601741361473</v>
      </c>
      <c r="AQ10" s="17">
        <v>0.40985581834368101</v>
      </c>
      <c r="AR10" s="17"/>
      <c r="AS10" s="17">
        <v>0.29802278551691802</v>
      </c>
      <c r="AT10" s="17">
        <v>0.39330114614799599</v>
      </c>
      <c r="AU10" s="17"/>
      <c r="AV10" s="17">
        <v>0.39131135445584703</v>
      </c>
      <c r="AW10" s="17">
        <v>0.29779178078943802</v>
      </c>
      <c r="AX10" s="17">
        <v>0.23806726089329899</v>
      </c>
      <c r="AY10" s="17"/>
      <c r="AZ10" s="17">
        <v>0.217819210572022</v>
      </c>
      <c r="BA10" s="17">
        <v>0.36225363606796601</v>
      </c>
      <c r="BB10" s="17"/>
      <c r="BC10" s="17">
        <v>0.34537519951914802</v>
      </c>
      <c r="BD10" s="17">
        <v>0.354202829508376</v>
      </c>
      <c r="BE10" s="17"/>
      <c r="BF10" s="17">
        <v>0.35062936721870303</v>
      </c>
      <c r="BG10" s="17">
        <v>0.41692245156938301</v>
      </c>
      <c r="BH10" s="17"/>
      <c r="BI10" s="17">
        <v>0.29144423345700499</v>
      </c>
      <c r="BJ10" s="17">
        <v>0.381219433877656</v>
      </c>
      <c r="BK10" s="17"/>
      <c r="BL10" s="17">
        <v>0.48149754798146799</v>
      </c>
      <c r="BM10" s="17">
        <v>0.35821546117955899</v>
      </c>
      <c r="BN10" s="17">
        <v>0.269474426558658</v>
      </c>
      <c r="BO10" s="17">
        <v>0.12985481122626699</v>
      </c>
    </row>
    <row r="11" spans="2:67" x14ac:dyDescent="0.35">
      <c r="B11" s="18" t="s">
        <v>361</v>
      </c>
      <c r="C11" s="17">
        <v>0.11515644310354201</v>
      </c>
      <c r="D11" s="17">
        <v>0.299540023810557</v>
      </c>
      <c r="E11" s="17">
        <v>0.132460358400562</v>
      </c>
      <c r="F11" s="17">
        <v>0.36644094516862302</v>
      </c>
      <c r="G11" s="17">
        <v>0.30604637891695202</v>
      </c>
      <c r="H11" s="17">
        <v>0</v>
      </c>
      <c r="I11" s="17">
        <v>0.21685616713438799</v>
      </c>
      <c r="J11" s="17">
        <v>0.14312635758464901</v>
      </c>
      <c r="K11" s="17">
        <v>0</v>
      </c>
      <c r="L11" s="17">
        <v>6.1708559026563397E-3</v>
      </c>
      <c r="M11" s="17">
        <v>4.68879052548953E-2</v>
      </c>
      <c r="N11" s="17">
        <v>2.8041879071319998E-3</v>
      </c>
      <c r="O11" s="17">
        <v>4.8765089702089197E-2</v>
      </c>
      <c r="P11" s="17">
        <v>0</v>
      </c>
      <c r="Q11" s="17">
        <v>0.32591028170965802</v>
      </c>
      <c r="R11" s="17">
        <v>0</v>
      </c>
      <c r="S11" s="17">
        <v>0</v>
      </c>
      <c r="T11" s="17"/>
      <c r="U11" s="17">
        <v>0.115422826779883</v>
      </c>
      <c r="V11" s="17">
        <v>0.11627083260983399</v>
      </c>
      <c r="W11" s="17">
        <v>0.11059903315830601</v>
      </c>
      <c r="X11" s="17">
        <v>7.6469190705775306E-2</v>
      </c>
      <c r="Y11" s="17"/>
      <c r="Z11" s="17">
        <v>3.5100472135557198E-2</v>
      </c>
      <c r="AA11" s="17">
        <v>0.20797019999644001</v>
      </c>
      <c r="AB11" s="17">
        <v>0.15870629879960299</v>
      </c>
      <c r="AC11" s="17">
        <v>6.8553326058945502E-3</v>
      </c>
      <c r="AD11" s="17">
        <v>7.4886078224424807E-2</v>
      </c>
      <c r="AE11" s="17">
        <v>0.45088347617909302</v>
      </c>
      <c r="AF11" s="17">
        <v>0.34537046321937798</v>
      </c>
      <c r="AG11" s="17">
        <v>3.7320537565172702E-3</v>
      </c>
      <c r="AH11" s="17">
        <v>2.7387898479816899E-2</v>
      </c>
      <c r="AI11" s="17">
        <v>4.32334308969392E-2</v>
      </c>
      <c r="AJ11" s="17"/>
      <c r="AK11" s="17">
        <v>0.127389243359599</v>
      </c>
      <c r="AL11" s="17">
        <v>8.1376250320872694E-3</v>
      </c>
      <c r="AM11" s="17">
        <v>0.25283416827324301</v>
      </c>
      <c r="AN11" s="17">
        <v>9.5208665466523595E-2</v>
      </c>
      <c r="AO11" s="17">
        <v>0.217042761118245</v>
      </c>
      <c r="AP11" s="17">
        <v>0.20704395081767199</v>
      </c>
      <c r="AQ11" s="17">
        <v>6.5151157402616899E-2</v>
      </c>
      <c r="AR11" s="17"/>
      <c r="AS11" s="17">
        <v>9.0889470181151302E-2</v>
      </c>
      <c r="AT11" s="17">
        <v>0.134457450924929</v>
      </c>
      <c r="AU11" s="17"/>
      <c r="AV11" s="17">
        <v>6.0109909818072002E-2</v>
      </c>
      <c r="AW11" s="17">
        <v>0.114446495158445</v>
      </c>
      <c r="AX11" s="17">
        <v>9.0412803918544005E-2</v>
      </c>
      <c r="AY11" s="17"/>
      <c r="AZ11" s="17">
        <v>4.2946628432899599E-2</v>
      </c>
      <c r="BA11" s="17">
        <v>0.121204051786536</v>
      </c>
      <c r="BB11" s="17"/>
      <c r="BC11" s="17">
        <v>0.16866015533174999</v>
      </c>
      <c r="BD11" s="17">
        <v>8.6041723103880197E-2</v>
      </c>
      <c r="BE11" s="17"/>
      <c r="BF11" s="17">
        <v>0.11542830805005599</v>
      </c>
      <c r="BG11" s="17">
        <v>7.6469190705775306E-2</v>
      </c>
      <c r="BH11" s="17"/>
      <c r="BI11" s="17">
        <v>4.1095140622356398E-2</v>
      </c>
      <c r="BJ11" s="17">
        <v>0.152564044108216</v>
      </c>
      <c r="BK11" s="17"/>
      <c r="BL11" s="17">
        <v>0.18441698073336299</v>
      </c>
      <c r="BM11" s="17">
        <v>9.5390113861988701E-2</v>
      </c>
      <c r="BN11" s="17">
        <v>0.124454655746536</v>
      </c>
      <c r="BO11" s="17">
        <v>7.2862478281856199E-3</v>
      </c>
    </row>
    <row r="12" spans="2:67" x14ac:dyDescent="0.35">
      <c r="B12" s="18" t="s">
        <v>362</v>
      </c>
      <c r="C12" s="17">
        <v>1.8499792734362801E-2</v>
      </c>
      <c r="D12" s="17">
        <v>6.0617157355591898E-4</v>
      </c>
      <c r="E12" s="17">
        <v>1.04868808532989E-4</v>
      </c>
      <c r="F12" s="17">
        <v>2.5229356325920897E-4</v>
      </c>
      <c r="G12" s="17">
        <v>0</v>
      </c>
      <c r="H12" s="17">
        <v>0</v>
      </c>
      <c r="I12" s="17">
        <v>1.6566554587893001E-3</v>
      </c>
      <c r="J12" s="17">
        <v>4.4307507265912998E-4</v>
      </c>
      <c r="K12" s="17">
        <v>0</v>
      </c>
      <c r="L12" s="17">
        <v>0.19226976050217001</v>
      </c>
      <c r="M12" s="17">
        <v>9.3060991321012101E-3</v>
      </c>
      <c r="N12" s="17">
        <v>0</v>
      </c>
      <c r="O12" s="17">
        <v>0</v>
      </c>
      <c r="P12" s="17">
        <v>0</v>
      </c>
      <c r="Q12" s="17">
        <v>0</v>
      </c>
      <c r="R12" s="17">
        <v>0</v>
      </c>
      <c r="S12" s="17">
        <v>0</v>
      </c>
      <c r="T12" s="17"/>
      <c r="U12" s="17">
        <v>1.9935094909617701E-2</v>
      </c>
      <c r="V12" s="17">
        <v>1.4353401538646801E-2</v>
      </c>
      <c r="W12" s="17">
        <v>0</v>
      </c>
      <c r="X12" s="17">
        <v>2.6994295577946002E-2</v>
      </c>
      <c r="Y12" s="17"/>
      <c r="Z12" s="17">
        <v>4.2401970147090802E-2</v>
      </c>
      <c r="AA12" s="17">
        <v>0</v>
      </c>
      <c r="AB12" s="17">
        <v>0</v>
      </c>
      <c r="AC12" s="17">
        <v>0</v>
      </c>
      <c r="AD12" s="17">
        <v>0</v>
      </c>
      <c r="AE12" s="17">
        <v>7.3526218556480005E-2</v>
      </c>
      <c r="AF12" s="17">
        <v>1.0530062626434801E-3</v>
      </c>
      <c r="AG12" s="17">
        <v>3.7320537565172702E-3</v>
      </c>
      <c r="AH12" s="17">
        <v>1.2031474503479099E-3</v>
      </c>
      <c r="AI12" s="17">
        <v>1.26113604611805E-2</v>
      </c>
      <c r="AJ12" s="17"/>
      <c r="AK12" s="17">
        <v>8.4602758298426395E-2</v>
      </c>
      <c r="AL12" s="17">
        <v>3.7360957758140703E-4</v>
      </c>
      <c r="AM12" s="17">
        <v>2.5952867802730501E-4</v>
      </c>
      <c r="AN12" s="17">
        <v>0</v>
      </c>
      <c r="AO12" s="17">
        <v>4.0660430853646799E-4</v>
      </c>
      <c r="AP12" s="17">
        <v>7.6454791177752303E-4</v>
      </c>
      <c r="AQ12" s="17">
        <v>1.3384251999534299E-4</v>
      </c>
      <c r="AR12" s="17"/>
      <c r="AS12" s="17">
        <v>3.5182494025639698E-4</v>
      </c>
      <c r="AT12" s="17">
        <v>3.2933981516645998E-2</v>
      </c>
      <c r="AU12" s="17"/>
      <c r="AV12" s="17">
        <v>2.9267202338050598E-4</v>
      </c>
      <c r="AW12" s="17">
        <v>3.41973368606912E-4</v>
      </c>
      <c r="AX12" s="17">
        <v>3.9894332394263001E-4</v>
      </c>
      <c r="AY12" s="17"/>
      <c r="AZ12" s="17">
        <v>4.2671934431593697E-4</v>
      </c>
      <c r="BA12" s="17">
        <v>2.0013421817342399E-2</v>
      </c>
      <c r="BB12" s="17"/>
      <c r="BC12" s="17">
        <v>1.36702670292588E-4</v>
      </c>
      <c r="BD12" s="17">
        <v>2.8492299857300299E-2</v>
      </c>
      <c r="BE12" s="17"/>
      <c r="BF12" s="17">
        <v>1.84400997497721E-2</v>
      </c>
      <c r="BG12" s="17">
        <v>2.6994295577946002E-2</v>
      </c>
      <c r="BH12" s="17"/>
      <c r="BI12" s="17">
        <v>5.4878329933342802E-2</v>
      </c>
      <c r="BJ12" s="17">
        <v>1.2536831725436801E-4</v>
      </c>
      <c r="BK12" s="17"/>
      <c r="BL12" s="17">
        <v>8.4093587752429201E-5</v>
      </c>
      <c r="BM12" s="17">
        <v>3.4729620846652001E-2</v>
      </c>
      <c r="BN12" s="17">
        <v>3.9910269771638399E-4</v>
      </c>
      <c r="BO12" s="17">
        <v>9.9209300481365803E-4</v>
      </c>
    </row>
    <row r="13" spans="2:67" x14ac:dyDescent="0.35">
      <c r="B13" s="18" t="s">
        <v>111</v>
      </c>
      <c r="C13" s="19">
        <v>8.5542061173572003E-3</v>
      </c>
      <c r="D13" s="19">
        <v>2.0205719118530601E-4</v>
      </c>
      <c r="E13" s="19">
        <v>1.04868808532989E-4</v>
      </c>
      <c r="F13" s="19">
        <v>0</v>
      </c>
      <c r="G13" s="19">
        <v>0</v>
      </c>
      <c r="H13" s="19">
        <v>1</v>
      </c>
      <c r="I13" s="19">
        <v>0</v>
      </c>
      <c r="J13" s="19">
        <v>0.107035029184622</v>
      </c>
      <c r="K13" s="19">
        <v>0</v>
      </c>
      <c r="L13" s="19">
        <v>0</v>
      </c>
      <c r="M13" s="19">
        <v>1.09404698431694E-3</v>
      </c>
      <c r="N13" s="19">
        <v>0</v>
      </c>
      <c r="O13" s="19">
        <v>0</v>
      </c>
      <c r="P13" s="19">
        <v>0</v>
      </c>
      <c r="Q13" s="19">
        <v>0</v>
      </c>
      <c r="R13" s="19">
        <v>0</v>
      </c>
      <c r="S13" s="19">
        <v>0</v>
      </c>
      <c r="T13" s="19"/>
      <c r="U13" s="19">
        <v>1.0238858887635999E-2</v>
      </c>
      <c r="V13" s="19">
        <v>0</v>
      </c>
      <c r="W13" s="19">
        <v>9.4125513981707706E-3</v>
      </c>
      <c r="X13" s="19">
        <v>1.5504589943575099E-2</v>
      </c>
      <c r="Y13" s="19"/>
      <c r="Z13" s="19">
        <v>0</v>
      </c>
      <c r="AA13" s="19">
        <v>0</v>
      </c>
      <c r="AB13" s="19">
        <v>0</v>
      </c>
      <c r="AC13" s="19">
        <v>2.6065822834228999E-4</v>
      </c>
      <c r="AD13" s="19">
        <v>0</v>
      </c>
      <c r="AE13" s="19">
        <v>1.55713731002779E-3</v>
      </c>
      <c r="AF13" s="19">
        <v>0</v>
      </c>
      <c r="AG13" s="19">
        <v>2.4871111365474902E-2</v>
      </c>
      <c r="AH13" s="19">
        <v>0</v>
      </c>
      <c r="AI13" s="19">
        <v>6.1201601781632796E-3</v>
      </c>
      <c r="AJ13" s="19"/>
      <c r="AK13" s="19">
        <v>0</v>
      </c>
      <c r="AL13" s="19">
        <v>0</v>
      </c>
      <c r="AM13" s="19">
        <v>0</v>
      </c>
      <c r="AN13" s="19">
        <v>0</v>
      </c>
      <c r="AO13" s="19">
        <v>3.4693653238123002E-3</v>
      </c>
      <c r="AP13" s="19">
        <v>2.7177454610680102E-4</v>
      </c>
      <c r="AQ13" s="19">
        <v>1.3384251999534299E-4</v>
      </c>
      <c r="AR13" s="19"/>
      <c r="AS13" s="19">
        <v>1.92731186712525E-2</v>
      </c>
      <c r="AT13" s="19">
        <v>2.8799355617479701E-5</v>
      </c>
      <c r="AU13" s="19"/>
      <c r="AV13" s="19">
        <v>2.25591779278656E-3</v>
      </c>
      <c r="AW13" s="19">
        <v>2.85953558400351E-4</v>
      </c>
      <c r="AX13" s="19">
        <v>4.5512086495976503E-2</v>
      </c>
      <c r="AY13" s="19"/>
      <c r="AZ13" s="19">
        <v>5.4006347597609905E-4</v>
      </c>
      <c r="BA13" s="19">
        <v>9.2253946371704306E-3</v>
      </c>
      <c r="BB13" s="19"/>
      <c r="BC13" s="19">
        <v>2.4012648430599699E-2</v>
      </c>
      <c r="BD13" s="19">
        <v>1.42299712408929E-4</v>
      </c>
      <c r="BE13" s="19"/>
      <c r="BF13" s="19">
        <v>8.5053640412195205E-3</v>
      </c>
      <c r="BG13" s="19">
        <v>1.5504589943575099E-2</v>
      </c>
      <c r="BH13" s="19"/>
      <c r="BI13" s="19">
        <v>8.40366870440227E-4</v>
      </c>
      <c r="BJ13" s="19">
        <v>1.2450386863519101E-2</v>
      </c>
      <c r="BK13" s="19"/>
      <c r="BL13" s="19">
        <v>4.1778899715430799E-2</v>
      </c>
      <c r="BM13" s="19">
        <v>6.2530303103887905E-4</v>
      </c>
      <c r="BN13" s="19">
        <v>1.03558141108165E-4</v>
      </c>
      <c r="BO13" s="19">
        <v>3.7454304976666802E-4</v>
      </c>
    </row>
    <row r="14" spans="2:67" x14ac:dyDescent="0.35">
      <c r="B14" s="16" t="s">
        <v>702</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BO18"/>
  <sheetViews>
    <sheetView showGridLines="0" topLeftCell="A10"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550</v>
      </c>
      <c r="D7" s="10">
        <v>52</v>
      </c>
      <c r="E7" s="10">
        <v>98</v>
      </c>
      <c r="F7" s="10">
        <v>39</v>
      </c>
      <c r="G7" s="10">
        <v>11</v>
      </c>
      <c r="H7" s="10">
        <v>3</v>
      </c>
      <c r="I7" s="10">
        <v>30</v>
      </c>
      <c r="J7" s="10">
        <v>51</v>
      </c>
      <c r="K7" s="10">
        <v>6</v>
      </c>
      <c r="L7" s="10">
        <v>45</v>
      </c>
      <c r="M7" s="10">
        <v>131</v>
      </c>
      <c r="N7" s="10">
        <v>25</v>
      </c>
      <c r="O7" s="10">
        <v>7</v>
      </c>
      <c r="P7" s="10">
        <v>18</v>
      </c>
      <c r="Q7" s="10">
        <v>13</v>
      </c>
      <c r="R7" s="10">
        <v>10</v>
      </c>
      <c r="S7" s="10">
        <v>11</v>
      </c>
      <c r="T7" s="10"/>
      <c r="U7" s="10">
        <v>73</v>
      </c>
      <c r="V7" s="10">
        <v>70</v>
      </c>
      <c r="W7" s="10">
        <v>100</v>
      </c>
      <c r="X7" s="10">
        <v>307</v>
      </c>
      <c r="Y7" s="10"/>
      <c r="Z7" s="10">
        <v>41</v>
      </c>
      <c r="AA7" s="10">
        <v>24</v>
      </c>
      <c r="AB7" s="10">
        <v>31</v>
      </c>
      <c r="AC7" s="10">
        <v>36</v>
      </c>
      <c r="AD7" s="10">
        <v>43</v>
      </c>
      <c r="AE7" s="10">
        <v>37</v>
      </c>
      <c r="AF7" s="10">
        <v>50</v>
      </c>
      <c r="AG7" s="10">
        <v>37</v>
      </c>
      <c r="AH7" s="10">
        <v>68</v>
      </c>
      <c r="AI7" s="10">
        <v>158</v>
      </c>
      <c r="AJ7" s="10"/>
      <c r="AK7" s="10">
        <v>47</v>
      </c>
      <c r="AL7" s="10">
        <v>41</v>
      </c>
      <c r="AM7" s="10">
        <v>54</v>
      </c>
      <c r="AN7" s="10">
        <v>109</v>
      </c>
      <c r="AO7" s="10">
        <v>98</v>
      </c>
      <c r="AP7" s="10">
        <v>108</v>
      </c>
      <c r="AQ7" s="10">
        <v>74</v>
      </c>
      <c r="AR7" s="10"/>
      <c r="AS7" s="10">
        <v>407</v>
      </c>
      <c r="AT7" s="10">
        <v>143</v>
      </c>
      <c r="AU7" s="10"/>
      <c r="AV7" s="10">
        <v>130</v>
      </c>
      <c r="AW7" s="10">
        <v>164</v>
      </c>
      <c r="AX7" s="10">
        <v>109</v>
      </c>
      <c r="AY7" s="10"/>
      <c r="AZ7" s="10">
        <v>148</v>
      </c>
      <c r="BA7" s="10">
        <v>402</v>
      </c>
      <c r="BB7" s="10"/>
      <c r="BC7" s="10">
        <v>156</v>
      </c>
      <c r="BD7" s="10">
        <v>394</v>
      </c>
      <c r="BE7" s="10"/>
      <c r="BF7" s="10">
        <v>243</v>
      </c>
      <c r="BG7" s="10">
        <v>307</v>
      </c>
      <c r="BH7" s="10"/>
      <c r="BI7" s="10">
        <v>266</v>
      </c>
      <c r="BJ7" s="10">
        <v>284</v>
      </c>
      <c r="BK7" s="10"/>
      <c r="BL7" s="10">
        <v>43</v>
      </c>
      <c r="BM7" s="10">
        <v>141</v>
      </c>
      <c r="BN7" s="10">
        <v>249</v>
      </c>
      <c r="BO7" s="10">
        <v>117</v>
      </c>
    </row>
    <row r="8" spans="2:67" ht="30" customHeight="1" x14ac:dyDescent="0.35">
      <c r="B8" s="11" t="s">
        <v>34</v>
      </c>
      <c r="C8" s="11">
        <v>339</v>
      </c>
      <c r="D8" s="11">
        <v>34</v>
      </c>
      <c r="E8" s="11">
        <v>93</v>
      </c>
      <c r="F8" s="11">
        <v>18</v>
      </c>
      <c r="G8" s="11">
        <v>6</v>
      </c>
      <c r="H8" s="11">
        <v>3</v>
      </c>
      <c r="I8" s="11">
        <v>8</v>
      </c>
      <c r="J8" s="11">
        <v>25</v>
      </c>
      <c r="K8" s="11">
        <v>0</v>
      </c>
      <c r="L8" s="11">
        <v>15</v>
      </c>
      <c r="M8" s="11">
        <v>78</v>
      </c>
      <c r="N8" s="11">
        <v>22</v>
      </c>
      <c r="O8" s="11">
        <v>0</v>
      </c>
      <c r="P8" s="11">
        <v>7</v>
      </c>
      <c r="Q8" s="11">
        <v>8</v>
      </c>
      <c r="R8" s="11">
        <v>14</v>
      </c>
      <c r="S8" s="11">
        <v>6</v>
      </c>
      <c r="T8" s="11"/>
      <c r="U8" s="11">
        <v>249</v>
      </c>
      <c r="V8" s="11">
        <v>75</v>
      </c>
      <c r="W8" s="11">
        <v>12</v>
      </c>
      <c r="X8" s="11">
        <v>3</v>
      </c>
      <c r="Y8" s="11"/>
      <c r="Z8" s="11">
        <v>118</v>
      </c>
      <c r="AA8" s="11">
        <v>65</v>
      </c>
      <c r="AB8" s="11">
        <v>38</v>
      </c>
      <c r="AC8" s="11">
        <v>32</v>
      </c>
      <c r="AD8" s="11">
        <v>22</v>
      </c>
      <c r="AE8" s="11">
        <v>13</v>
      </c>
      <c r="AF8" s="11">
        <v>14</v>
      </c>
      <c r="AG8" s="11">
        <v>5</v>
      </c>
      <c r="AH8" s="11">
        <v>4</v>
      </c>
      <c r="AI8" s="11">
        <v>2</v>
      </c>
      <c r="AJ8" s="11"/>
      <c r="AK8" s="11">
        <v>58</v>
      </c>
      <c r="AL8" s="11">
        <v>40</v>
      </c>
      <c r="AM8" s="11">
        <v>18</v>
      </c>
      <c r="AN8" s="11">
        <v>92</v>
      </c>
      <c r="AO8" s="11">
        <v>42</v>
      </c>
      <c r="AP8" s="11">
        <v>36</v>
      </c>
      <c r="AQ8" s="11">
        <v>36</v>
      </c>
      <c r="AR8" s="11"/>
      <c r="AS8" s="11">
        <v>153</v>
      </c>
      <c r="AT8" s="11">
        <v>185</v>
      </c>
      <c r="AU8" s="11"/>
      <c r="AV8" s="11">
        <v>47</v>
      </c>
      <c r="AW8" s="11">
        <v>47</v>
      </c>
      <c r="AX8" s="11">
        <v>58</v>
      </c>
      <c r="AY8" s="11"/>
      <c r="AZ8" s="11">
        <v>30</v>
      </c>
      <c r="BA8" s="11">
        <v>308</v>
      </c>
      <c r="BB8" s="11"/>
      <c r="BC8" s="11">
        <v>135</v>
      </c>
      <c r="BD8" s="11">
        <v>203</v>
      </c>
      <c r="BE8" s="11"/>
      <c r="BF8" s="11">
        <v>336</v>
      </c>
      <c r="BG8" s="11">
        <v>3</v>
      </c>
      <c r="BH8" s="11"/>
      <c r="BI8" s="11">
        <v>119</v>
      </c>
      <c r="BJ8" s="11">
        <v>220</v>
      </c>
      <c r="BK8" s="11"/>
      <c r="BL8" s="11">
        <v>71</v>
      </c>
      <c r="BM8" s="11">
        <v>154</v>
      </c>
      <c r="BN8" s="11">
        <v>100</v>
      </c>
      <c r="BO8" s="11">
        <v>14</v>
      </c>
    </row>
    <row r="9" spans="2:67" ht="29" x14ac:dyDescent="0.35">
      <c r="B9" s="18" t="s">
        <v>359</v>
      </c>
      <c r="C9" s="17">
        <v>0.35250728756898803</v>
      </c>
      <c r="D9" s="17">
        <v>0.32466168515666699</v>
      </c>
      <c r="E9" s="17">
        <v>0.390162453845736</v>
      </c>
      <c r="F9" s="17">
        <v>0.42704411152919802</v>
      </c>
      <c r="G9" s="17">
        <v>0.159640398517401</v>
      </c>
      <c r="H9" s="17">
        <v>0.99247554441493302</v>
      </c>
      <c r="I9" s="17">
        <v>0.35236604525396897</v>
      </c>
      <c r="J9" s="17">
        <v>0.25812260718540198</v>
      </c>
      <c r="K9" s="17">
        <v>0.20506013466985501</v>
      </c>
      <c r="L9" s="17">
        <v>0.19518048048674899</v>
      </c>
      <c r="M9" s="17">
        <v>0.186955101771863</v>
      </c>
      <c r="N9" s="17">
        <v>0.43254202879755199</v>
      </c>
      <c r="O9" s="17">
        <v>0.91179829047842598</v>
      </c>
      <c r="P9" s="17">
        <v>0.97478000453882596</v>
      </c>
      <c r="Q9" s="17">
        <v>0.70725568078546996</v>
      </c>
      <c r="R9" s="17">
        <v>0.71447391391048098</v>
      </c>
      <c r="S9" s="17">
        <v>0.17470090953589801</v>
      </c>
      <c r="T9" s="17"/>
      <c r="U9" s="17">
        <v>0.32535707390791602</v>
      </c>
      <c r="V9" s="17">
        <v>0.42906643769587599</v>
      </c>
      <c r="W9" s="17">
        <v>0.41122288158102499</v>
      </c>
      <c r="X9" s="17">
        <v>0.48481312194100101</v>
      </c>
      <c r="Y9" s="17"/>
      <c r="Z9" s="17">
        <v>0.22334682557463101</v>
      </c>
      <c r="AA9" s="17">
        <v>0.44129181241493298</v>
      </c>
      <c r="AB9" s="17">
        <v>0.48017324341526402</v>
      </c>
      <c r="AC9" s="17">
        <v>0.397723210237511</v>
      </c>
      <c r="AD9" s="17">
        <v>0.36052839591033198</v>
      </c>
      <c r="AE9" s="17">
        <v>0.29418345232707099</v>
      </c>
      <c r="AF9" s="17">
        <v>0.39114086515344199</v>
      </c>
      <c r="AG9" s="17">
        <v>0.40458486092985202</v>
      </c>
      <c r="AH9" s="17">
        <v>0.71549288019212998</v>
      </c>
      <c r="AI9" s="17">
        <v>0.53531720817565898</v>
      </c>
      <c r="AJ9" s="17"/>
      <c r="AK9" s="17">
        <v>0.14735799912394701</v>
      </c>
      <c r="AL9" s="17">
        <v>0.26184458206879702</v>
      </c>
      <c r="AM9" s="17">
        <v>0.72411291902739305</v>
      </c>
      <c r="AN9" s="17">
        <v>0.39965657328246201</v>
      </c>
      <c r="AO9" s="17">
        <v>0.59385278410176101</v>
      </c>
      <c r="AP9" s="17">
        <v>0.36830382430119901</v>
      </c>
      <c r="AQ9" s="17">
        <v>0.20387779883972701</v>
      </c>
      <c r="AR9" s="17"/>
      <c r="AS9" s="17">
        <v>0.40329561765813199</v>
      </c>
      <c r="AT9" s="17">
        <v>0.31045657692967898</v>
      </c>
      <c r="AU9" s="17"/>
      <c r="AV9" s="17">
        <v>0.404254606646058</v>
      </c>
      <c r="AW9" s="17">
        <v>0.54047158236078496</v>
      </c>
      <c r="AX9" s="17">
        <v>0.29654426532480999</v>
      </c>
      <c r="AY9" s="17"/>
      <c r="AZ9" s="17">
        <v>0.65533042074075198</v>
      </c>
      <c r="BA9" s="17">
        <v>0.322767895906591</v>
      </c>
      <c r="BB9" s="17"/>
      <c r="BC9" s="17">
        <v>0.347531489651696</v>
      </c>
      <c r="BD9" s="17">
        <v>0.355810677807472</v>
      </c>
      <c r="BE9" s="17"/>
      <c r="BF9" s="17">
        <v>0.351420446777304</v>
      </c>
      <c r="BG9" s="17">
        <v>0.48481312194100101</v>
      </c>
      <c r="BH9" s="17"/>
      <c r="BI9" s="17">
        <v>0.349980068911246</v>
      </c>
      <c r="BJ9" s="17">
        <v>0.35387663062365898</v>
      </c>
      <c r="BK9" s="17"/>
      <c r="BL9" s="17">
        <v>0.24641533833096699</v>
      </c>
      <c r="BM9" s="17">
        <v>0.30825074366149802</v>
      </c>
      <c r="BN9" s="17">
        <v>0.46784388829671297</v>
      </c>
      <c r="BO9" s="17">
        <v>0.56324797079830602</v>
      </c>
    </row>
    <row r="10" spans="2:67" ht="29" x14ac:dyDescent="0.35">
      <c r="B10" s="18" t="s">
        <v>360</v>
      </c>
      <c r="C10" s="17">
        <v>0.423041880296402</v>
      </c>
      <c r="D10" s="17">
        <v>0.38856149401217899</v>
      </c>
      <c r="E10" s="17">
        <v>0.39164089386059903</v>
      </c>
      <c r="F10" s="17">
        <v>0.31607831909268103</v>
      </c>
      <c r="G10" s="17">
        <v>0.824649168928689</v>
      </c>
      <c r="H10" s="17">
        <v>7.5244555850665102E-3</v>
      </c>
      <c r="I10" s="17">
        <v>0.350127470930228</v>
      </c>
      <c r="J10" s="17">
        <v>0.42103182927014199</v>
      </c>
      <c r="K10" s="17">
        <v>0.79493986533014505</v>
      </c>
      <c r="L10" s="17">
        <v>0.68453197384939402</v>
      </c>
      <c r="M10" s="17">
        <v>0.59616712262600302</v>
      </c>
      <c r="N10" s="17">
        <v>0.33905426064182898</v>
      </c>
      <c r="O10" s="17">
        <v>5.8801139681049303E-2</v>
      </c>
      <c r="P10" s="17">
        <v>2.2634187628353699E-2</v>
      </c>
      <c r="Q10" s="17">
        <v>0.29274431921452998</v>
      </c>
      <c r="R10" s="17">
        <v>6.6642716788879605E-2</v>
      </c>
      <c r="S10" s="17">
        <v>0.19493239086151501</v>
      </c>
      <c r="T10" s="17"/>
      <c r="U10" s="17">
        <v>0.42961455666286602</v>
      </c>
      <c r="V10" s="17">
        <v>0.39072541602938299</v>
      </c>
      <c r="W10" s="17">
        <v>0.48718274204989098</v>
      </c>
      <c r="X10" s="17">
        <v>0.42991417365240803</v>
      </c>
      <c r="Y10" s="17"/>
      <c r="Z10" s="17">
        <v>0.48918033733850502</v>
      </c>
      <c r="AA10" s="17">
        <v>0.33177988694980898</v>
      </c>
      <c r="AB10" s="17">
        <v>0.33900174120552501</v>
      </c>
      <c r="AC10" s="17">
        <v>0.53197164672545305</v>
      </c>
      <c r="AD10" s="17">
        <v>0.51623577359817197</v>
      </c>
      <c r="AE10" s="17">
        <v>0.39374337833231599</v>
      </c>
      <c r="AF10" s="17">
        <v>0.47585520126251302</v>
      </c>
      <c r="AG10" s="17">
        <v>0.59179697227345596</v>
      </c>
      <c r="AH10" s="17">
        <v>0.214548725802921</v>
      </c>
      <c r="AI10" s="17">
        <v>0.38207088126578598</v>
      </c>
      <c r="AJ10" s="17"/>
      <c r="AK10" s="17">
        <v>0.57618527831214394</v>
      </c>
      <c r="AL10" s="17">
        <v>0.302602244835672</v>
      </c>
      <c r="AM10" s="17">
        <v>0.20362862565270601</v>
      </c>
      <c r="AN10" s="17">
        <v>0.49089218275706598</v>
      </c>
      <c r="AO10" s="17">
        <v>0.38052561714013799</v>
      </c>
      <c r="AP10" s="17">
        <v>0.41757498249317299</v>
      </c>
      <c r="AQ10" s="17">
        <v>0.41234440034005898</v>
      </c>
      <c r="AR10" s="17"/>
      <c r="AS10" s="17">
        <v>0.44340924131766302</v>
      </c>
      <c r="AT10" s="17">
        <v>0.40617851811678102</v>
      </c>
      <c r="AU10" s="17"/>
      <c r="AV10" s="17">
        <v>0.54528109580069795</v>
      </c>
      <c r="AW10" s="17">
        <v>0.43976853359177998</v>
      </c>
      <c r="AX10" s="17">
        <v>0.369884473154313</v>
      </c>
      <c r="AY10" s="17"/>
      <c r="AZ10" s="17">
        <v>0.31376357000687999</v>
      </c>
      <c r="BA10" s="17">
        <v>0.43377378983008202</v>
      </c>
      <c r="BB10" s="17"/>
      <c r="BC10" s="17">
        <v>0.51389682181930096</v>
      </c>
      <c r="BD10" s="17">
        <v>0.36272405149113801</v>
      </c>
      <c r="BE10" s="17"/>
      <c r="BF10" s="17">
        <v>0.42298542708867198</v>
      </c>
      <c r="BG10" s="17">
        <v>0.42991417365240803</v>
      </c>
      <c r="BH10" s="17"/>
      <c r="BI10" s="17">
        <v>0.45965646500369101</v>
      </c>
      <c r="BJ10" s="17">
        <v>0.40320270764902599</v>
      </c>
      <c r="BK10" s="17"/>
      <c r="BL10" s="17">
        <v>0.58039555245090702</v>
      </c>
      <c r="BM10" s="17">
        <v>0.35531766045934798</v>
      </c>
      <c r="BN10" s="17">
        <v>0.41417808303104903</v>
      </c>
      <c r="BO10" s="17">
        <v>0.42640582818870798</v>
      </c>
    </row>
    <row r="11" spans="2:67" x14ac:dyDescent="0.35">
      <c r="B11" s="18" t="s">
        <v>361</v>
      </c>
      <c r="C11" s="17">
        <v>0.188984990517194</v>
      </c>
      <c r="D11" s="17">
        <v>0.28677682083115402</v>
      </c>
      <c r="E11" s="17">
        <v>0.16937038369180499</v>
      </c>
      <c r="F11" s="17">
        <v>9.0499039330944497E-2</v>
      </c>
      <c r="G11" s="17">
        <v>1.57104325539099E-2</v>
      </c>
      <c r="H11" s="17">
        <v>0</v>
      </c>
      <c r="I11" s="17">
        <v>0.29750648381580302</v>
      </c>
      <c r="J11" s="17">
        <v>0.286897577048837</v>
      </c>
      <c r="K11" s="17">
        <v>0</v>
      </c>
      <c r="L11" s="17">
        <v>0.12028754566385599</v>
      </c>
      <c r="M11" s="17">
        <v>0.17170583147183699</v>
      </c>
      <c r="N11" s="17">
        <v>0.22840371056061901</v>
      </c>
      <c r="O11" s="17">
        <v>0</v>
      </c>
      <c r="P11" s="17">
        <v>1.29290391641039E-3</v>
      </c>
      <c r="Q11" s="17">
        <v>0</v>
      </c>
      <c r="R11" s="17">
        <v>0.21888336930064001</v>
      </c>
      <c r="S11" s="17">
        <v>0.63036669960258696</v>
      </c>
      <c r="T11" s="17"/>
      <c r="U11" s="17">
        <v>0.201404437450591</v>
      </c>
      <c r="V11" s="17">
        <v>0.16872005437298801</v>
      </c>
      <c r="W11" s="17">
        <v>8.1680611820215798E-2</v>
      </c>
      <c r="X11" s="17">
        <v>7.2137220565101801E-2</v>
      </c>
      <c r="Y11" s="17"/>
      <c r="Z11" s="17">
        <v>0.224021042135225</v>
      </c>
      <c r="AA11" s="17">
        <v>0.22692830063525801</v>
      </c>
      <c r="AB11" s="17">
        <v>0.18057448365842901</v>
      </c>
      <c r="AC11" s="17">
        <v>7.0305143037036305E-2</v>
      </c>
      <c r="AD11" s="17">
        <v>0.123235830491497</v>
      </c>
      <c r="AE11" s="17">
        <v>0.31207316934061202</v>
      </c>
      <c r="AF11" s="17">
        <v>6.3269740461794205E-2</v>
      </c>
      <c r="AG11" s="17">
        <v>1.4150542535972699E-3</v>
      </c>
      <c r="AH11" s="17">
        <v>4.0466821629496497E-2</v>
      </c>
      <c r="AI11" s="17">
        <v>7.6181667425463895E-2</v>
      </c>
      <c r="AJ11" s="17"/>
      <c r="AK11" s="17">
        <v>0.20265421792419799</v>
      </c>
      <c r="AL11" s="17">
        <v>0.43528198936833601</v>
      </c>
      <c r="AM11" s="17">
        <v>7.2258455319900702E-2</v>
      </c>
      <c r="AN11" s="17">
        <v>7.5912733580642794E-2</v>
      </c>
      <c r="AO11" s="17">
        <v>2.5402319893332598E-2</v>
      </c>
      <c r="AP11" s="17">
        <v>0.20758370910548701</v>
      </c>
      <c r="AQ11" s="17">
        <v>0.26251561601017498</v>
      </c>
      <c r="AR11" s="17"/>
      <c r="AS11" s="17">
        <v>0.12669508374789501</v>
      </c>
      <c r="AT11" s="17">
        <v>0.240558547684911</v>
      </c>
      <c r="AU11" s="17"/>
      <c r="AV11" s="17">
        <v>5.0231712017258498E-2</v>
      </c>
      <c r="AW11" s="17">
        <v>1.97598840474341E-2</v>
      </c>
      <c r="AX11" s="17">
        <v>0.26354465481744799</v>
      </c>
      <c r="AY11" s="17"/>
      <c r="AZ11" s="17">
        <v>3.0906009252368E-2</v>
      </c>
      <c r="BA11" s="17">
        <v>0.20450947402737901</v>
      </c>
      <c r="BB11" s="17"/>
      <c r="BC11" s="17">
        <v>0.10591743575394801</v>
      </c>
      <c r="BD11" s="17">
        <v>0.244132838983076</v>
      </c>
      <c r="BE11" s="17"/>
      <c r="BF11" s="17">
        <v>0.18994484934280101</v>
      </c>
      <c r="BG11" s="17">
        <v>7.2137220565101801E-2</v>
      </c>
      <c r="BH11" s="17"/>
      <c r="BI11" s="17">
        <v>0.123518119399409</v>
      </c>
      <c r="BJ11" s="17">
        <v>0.224457427776075</v>
      </c>
      <c r="BK11" s="17"/>
      <c r="BL11" s="17">
        <v>0.17162640427903</v>
      </c>
      <c r="BM11" s="17">
        <v>0.260015032846033</v>
      </c>
      <c r="BN11" s="17">
        <v>0.11777690300997</v>
      </c>
      <c r="BO11" s="17">
        <v>6.6721819648678596E-4</v>
      </c>
    </row>
    <row r="12" spans="2:67" x14ac:dyDescent="0.35">
      <c r="B12" s="18" t="s">
        <v>362</v>
      </c>
      <c r="C12" s="17">
        <v>2.5377285175434E-2</v>
      </c>
      <c r="D12" s="17">
        <v>0</v>
      </c>
      <c r="E12" s="17">
        <v>4.8826268601859901E-2</v>
      </c>
      <c r="F12" s="17">
        <v>0.16637853004717701</v>
      </c>
      <c r="G12" s="17">
        <v>0</v>
      </c>
      <c r="H12" s="17">
        <v>0</v>
      </c>
      <c r="I12" s="17">
        <v>0</v>
      </c>
      <c r="J12" s="17">
        <v>3.3690609759208102E-2</v>
      </c>
      <c r="K12" s="17">
        <v>0</v>
      </c>
      <c r="L12" s="17">
        <v>0</v>
      </c>
      <c r="M12" s="17">
        <v>1.31675275976811E-3</v>
      </c>
      <c r="N12" s="17">
        <v>0</v>
      </c>
      <c r="O12" s="17">
        <v>2.9400569840524599E-2</v>
      </c>
      <c r="P12" s="17">
        <v>0</v>
      </c>
      <c r="Q12" s="17">
        <v>0</v>
      </c>
      <c r="R12" s="17">
        <v>0</v>
      </c>
      <c r="S12" s="17">
        <v>0</v>
      </c>
      <c r="T12" s="17"/>
      <c r="U12" s="17">
        <v>2.9992860953183601E-2</v>
      </c>
      <c r="V12" s="17">
        <v>1.1488091901753299E-2</v>
      </c>
      <c r="W12" s="17">
        <v>1.9913764548868298E-2</v>
      </c>
      <c r="X12" s="17">
        <v>7.2737416860244198E-3</v>
      </c>
      <c r="Y12" s="17"/>
      <c r="Z12" s="17">
        <v>6.3451794951638996E-2</v>
      </c>
      <c r="AA12" s="17">
        <v>0</v>
      </c>
      <c r="AB12" s="17">
        <v>0</v>
      </c>
      <c r="AC12" s="17">
        <v>0</v>
      </c>
      <c r="AD12" s="17">
        <v>0</v>
      </c>
      <c r="AE12" s="17">
        <v>0</v>
      </c>
      <c r="AF12" s="17">
        <v>6.9734193122250904E-2</v>
      </c>
      <c r="AG12" s="17">
        <v>2.20311254309454E-3</v>
      </c>
      <c r="AH12" s="17">
        <v>2.9491572375452101E-2</v>
      </c>
      <c r="AI12" s="17">
        <v>3.7403140658229198E-3</v>
      </c>
      <c r="AJ12" s="17"/>
      <c r="AK12" s="17">
        <v>1.48681793713251E-2</v>
      </c>
      <c r="AL12" s="17">
        <v>2.7118372719569302E-4</v>
      </c>
      <c r="AM12" s="17">
        <v>0</v>
      </c>
      <c r="AN12" s="17">
        <v>3.3538510379829301E-2</v>
      </c>
      <c r="AO12" s="17">
        <v>2.19278864768033E-4</v>
      </c>
      <c r="AP12" s="17">
        <v>6.5374841001414599E-3</v>
      </c>
      <c r="AQ12" s="17">
        <v>0.121262184810038</v>
      </c>
      <c r="AR12" s="17"/>
      <c r="AS12" s="17">
        <v>2.6600057276310301E-2</v>
      </c>
      <c r="AT12" s="17">
        <v>2.4364878669815099E-2</v>
      </c>
      <c r="AU12" s="17"/>
      <c r="AV12" s="17">
        <v>2.3258553598605499E-4</v>
      </c>
      <c r="AW12" s="17">
        <v>0</v>
      </c>
      <c r="AX12" s="17">
        <v>7.0026606703428501E-2</v>
      </c>
      <c r="AY12" s="17"/>
      <c r="AZ12" s="17">
        <v>0</v>
      </c>
      <c r="BA12" s="17">
        <v>2.7869515591438899E-2</v>
      </c>
      <c r="BB12" s="17"/>
      <c r="BC12" s="17">
        <v>3.2583054793946999E-2</v>
      </c>
      <c r="BD12" s="17">
        <v>2.0593435546846801E-2</v>
      </c>
      <c r="BE12" s="17"/>
      <c r="BF12" s="17">
        <v>2.5525998719562199E-2</v>
      </c>
      <c r="BG12" s="17">
        <v>7.2737416860244198E-3</v>
      </c>
      <c r="BH12" s="17"/>
      <c r="BI12" s="17">
        <v>3.8273554969493397E-2</v>
      </c>
      <c r="BJ12" s="17">
        <v>1.8389596389753099E-2</v>
      </c>
      <c r="BK12" s="17"/>
      <c r="BL12" s="17">
        <v>1.4281322793783999E-3</v>
      </c>
      <c r="BM12" s="17">
        <v>5.42533214694393E-2</v>
      </c>
      <c r="BN12" s="17">
        <v>2.0112566226811599E-4</v>
      </c>
      <c r="BO12" s="17">
        <v>9.6789828164983108E-3</v>
      </c>
    </row>
    <row r="13" spans="2:67" x14ac:dyDescent="0.35">
      <c r="B13" s="18" t="s">
        <v>111</v>
      </c>
      <c r="C13" s="19">
        <v>1.0088556441982E-2</v>
      </c>
      <c r="D13" s="19">
        <v>0</v>
      </c>
      <c r="E13" s="19">
        <v>0</v>
      </c>
      <c r="F13" s="19">
        <v>0</v>
      </c>
      <c r="G13" s="19">
        <v>0</v>
      </c>
      <c r="H13" s="19">
        <v>0</v>
      </c>
      <c r="I13" s="19">
        <v>0</v>
      </c>
      <c r="J13" s="19">
        <v>2.5737673641047001E-4</v>
      </c>
      <c r="K13" s="19">
        <v>0</v>
      </c>
      <c r="L13" s="19">
        <v>0</v>
      </c>
      <c r="M13" s="19">
        <v>4.3855191370528901E-2</v>
      </c>
      <c r="N13" s="19">
        <v>0</v>
      </c>
      <c r="O13" s="19">
        <v>0</v>
      </c>
      <c r="P13" s="19">
        <v>1.29290391641039E-3</v>
      </c>
      <c r="Q13" s="19">
        <v>0</v>
      </c>
      <c r="R13" s="19">
        <v>0</v>
      </c>
      <c r="S13" s="19">
        <v>0</v>
      </c>
      <c r="T13" s="19"/>
      <c r="U13" s="19">
        <v>1.36310710254436E-2</v>
      </c>
      <c r="V13" s="19">
        <v>0</v>
      </c>
      <c r="W13" s="19">
        <v>0</v>
      </c>
      <c r="X13" s="19">
        <v>5.8617421554653703E-3</v>
      </c>
      <c r="Y13" s="19"/>
      <c r="Z13" s="19">
        <v>0</v>
      </c>
      <c r="AA13" s="19">
        <v>0</v>
      </c>
      <c r="AB13" s="19">
        <v>2.5053172078135698E-4</v>
      </c>
      <c r="AC13" s="19">
        <v>0</v>
      </c>
      <c r="AD13" s="19">
        <v>0</v>
      </c>
      <c r="AE13" s="19">
        <v>0</v>
      </c>
      <c r="AF13" s="19">
        <v>0</v>
      </c>
      <c r="AG13" s="19">
        <v>0</v>
      </c>
      <c r="AH13" s="19">
        <v>0</v>
      </c>
      <c r="AI13" s="19">
        <v>2.6899290672682502E-3</v>
      </c>
      <c r="AJ13" s="19"/>
      <c r="AK13" s="19">
        <v>5.89343252683854E-2</v>
      </c>
      <c r="AL13" s="19">
        <v>0</v>
      </c>
      <c r="AM13" s="19">
        <v>0</v>
      </c>
      <c r="AN13" s="19">
        <v>0</v>
      </c>
      <c r="AO13" s="19">
        <v>0</v>
      </c>
      <c r="AP13" s="19">
        <v>0</v>
      </c>
      <c r="AQ13" s="19">
        <v>0</v>
      </c>
      <c r="AR13" s="19"/>
      <c r="AS13" s="19">
        <v>0</v>
      </c>
      <c r="AT13" s="19">
        <v>1.84414785988142E-2</v>
      </c>
      <c r="AU13" s="19"/>
      <c r="AV13" s="19">
        <v>0</v>
      </c>
      <c r="AW13" s="19">
        <v>0</v>
      </c>
      <c r="AX13" s="19">
        <v>0</v>
      </c>
      <c r="AY13" s="19"/>
      <c r="AZ13" s="19">
        <v>0</v>
      </c>
      <c r="BA13" s="19">
        <v>1.10793246445094E-2</v>
      </c>
      <c r="BB13" s="19"/>
      <c r="BC13" s="19">
        <v>7.1197981108341694E-5</v>
      </c>
      <c r="BD13" s="19">
        <v>1.67389961714671E-2</v>
      </c>
      <c r="BE13" s="19"/>
      <c r="BF13" s="19">
        <v>1.01232780716611E-2</v>
      </c>
      <c r="BG13" s="19">
        <v>5.8617421554653703E-3</v>
      </c>
      <c r="BH13" s="19"/>
      <c r="BI13" s="19">
        <v>2.8571791716161501E-2</v>
      </c>
      <c r="BJ13" s="19">
        <v>7.3637561486725699E-5</v>
      </c>
      <c r="BK13" s="19"/>
      <c r="BL13" s="19">
        <v>1.3457265971770699E-4</v>
      </c>
      <c r="BM13" s="19">
        <v>2.2163241563681099E-2</v>
      </c>
      <c r="BN13" s="19">
        <v>0</v>
      </c>
      <c r="BO13" s="19">
        <v>0</v>
      </c>
    </row>
    <row r="14" spans="2:67" x14ac:dyDescent="0.35">
      <c r="B14" s="16" t="s">
        <v>703</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BO18"/>
  <sheetViews>
    <sheetView showGridLines="0" topLeftCell="A10"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602</v>
      </c>
      <c r="D7" s="10">
        <v>75</v>
      </c>
      <c r="E7" s="10">
        <v>103</v>
      </c>
      <c r="F7" s="10">
        <v>40</v>
      </c>
      <c r="G7" s="10">
        <v>15</v>
      </c>
      <c r="H7" s="10">
        <v>6</v>
      </c>
      <c r="I7" s="10">
        <v>34</v>
      </c>
      <c r="J7" s="10">
        <v>59</v>
      </c>
      <c r="K7" s="10">
        <v>5</v>
      </c>
      <c r="L7" s="10">
        <v>45</v>
      </c>
      <c r="M7" s="10">
        <v>134</v>
      </c>
      <c r="N7" s="10">
        <v>26</v>
      </c>
      <c r="O7" s="10">
        <v>9</v>
      </c>
      <c r="P7" s="10">
        <v>16</v>
      </c>
      <c r="Q7" s="10">
        <v>14</v>
      </c>
      <c r="R7" s="10">
        <v>11</v>
      </c>
      <c r="S7" s="10">
        <v>10</v>
      </c>
      <c r="T7" s="10"/>
      <c r="U7" s="10">
        <v>89</v>
      </c>
      <c r="V7" s="10">
        <v>80</v>
      </c>
      <c r="W7" s="10">
        <v>110</v>
      </c>
      <c r="X7" s="10">
        <v>323</v>
      </c>
      <c r="Y7" s="10"/>
      <c r="Z7" s="10">
        <v>50</v>
      </c>
      <c r="AA7" s="10">
        <v>32</v>
      </c>
      <c r="AB7" s="10">
        <v>34</v>
      </c>
      <c r="AC7" s="10">
        <v>37</v>
      </c>
      <c r="AD7" s="10">
        <v>47</v>
      </c>
      <c r="AE7" s="10">
        <v>37</v>
      </c>
      <c r="AF7" s="10">
        <v>55</v>
      </c>
      <c r="AG7" s="10">
        <v>39</v>
      </c>
      <c r="AH7" s="10">
        <v>78</v>
      </c>
      <c r="AI7" s="10">
        <v>168</v>
      </c>
      <c r="AJ7" s="10"/>
      <c r="AK7" s="10">
        <v>67</v>
      </c>
      <c r="AL7" s="10">
        <v>44</v>
      </c>
      <c r="AM7" s="10">
        <v>55</v>
      </c>
      <c r="AN7" s="10">
        <v>123</v>
      </c>
      <c r="AO7" s="10">
        <v>103</v>
      </c>
      <c r="AP7" s="10">
        <v>112</v>
      </c>
      <c r="AQ7" s="10">
        <v>80</v>
      </c>
      <c r="AR7" s="10"/>
      <c r="AS7" s="10">
        <v>432</v>
      </c>
      <c r="AT7" s="10">
        <v>170</v>
      </c>
      <c r="AU7" s="10"/>
      <c r="AV7" s="10">
        <v>144</v>
      </c>
      <c r="AW7" s="10">
        <v>159</v>
      </c>
      <c r="AX7" s="10">
        <v>125</v>
      </c>
      <c r="AY7" s="10"/>
      <c r="AZ7" s="10">
        <v>148</v>
      </c>
      <c r="BA7" s="10">
        <v>454</v>
      </c>
      <c r="BB7" s="10"/>
      <c r="BC7" s="10">
        <v>175</v>
      </c>
      <c r="BD7" s="10">
        <v>427</v>
      </c>
      <c r="BE7" s="10"/>
      <c r="BF7" s="10">
        <v>279</v>
      </c>
      <c r="BG7" s="10">
        <v>323</v>
      </c>
      <c r="BH7" s="10"/>
      <c r="BI7" s="10">
        <v>277</v>
      </c>
      <c r="BJ7" s="10">
        <v>325</v>
      </c>
      <c r="BK7" s="10"/>
      <c r="BL7" s="10">
        <v>59</v>
      </c>
      <c r="BM7" s="10">
        <v>180</v>
      </c>
      <c r="BN7" s="10">
        <v>256</v>
      </c>
      <c r="BO7" s="10">
        <v>107</v>
      </c>
    </row>
    <row r="8" spans="2:67" ht="30" customHeight="1" x14ac:dyDescent="0.35">
      <c r="B8" s="11" t="s">
        <v>34</v>
      </c>
      <c r="C8" s="11">
        <v>402</v>
      </c>
      <c r="D8" s="11">
        <v>56</v>
      </c>
      <c r="E8" s="11">
        <v>98</v>
      </c>
      <c r="F8" s="11">
        <v>22</v>
      </c>
      <c r="G8" s="11">
        <v>10</v>
      </c>
      <c r="H8" s="11">
        <v>5</v>
      </c>
      <c r="I8" s="11">
        <v>2</v>
      </c>
      <c r="J8" s="11">
        <v>41</v>
      </c>
      <c r="K8" s="11">
        <v>0</v>
      </c>
      <c r="L8" s="11">
        <v>31</v>
      </c>
      <c r="M8" s="11">
        <v>68</v>
      </c>
      <c r="N8" s="11">
        <v>28</v>
      </c>
      <c r="O8" s="11">
        <v>0</v>
      </c>
      <c r="P8" s="11">
        <v>11</v>
      </c>
      <c r="Q8" s="11">
        <v>10</v>
      </c>
      <c r="R8" s="11">
        <v>13</v>
      </c>
      <c r="S8" s="11">
        <v>7</v>
      </c>
      <c r="T8" s="11"/>
      <c r="U8" s="11">
        <v>303</v>
      </c>
      <c r="V8" s="11">
        <v>83</v>
      </c>
      <c r="W8" s="11">
        <v>13</v>
      </c>
      <c r="X8" s="11">
        <v>3</v>
      </c>
      <c r="Y8" s="11"/>
      <c r="Z8" s="11">
        <v>142</v>
      </c>
      <c r="AA8" s="11">
        <v>88</v>
      </c>
      <c r="AB8" s="11">
        <v>41</v>
      </c>
      <c r="AC8" s="11">
        <v>37</v>
      </c>
      <c r="AD8" s="11">
        <v>26</v>
      </c>
      <c r="AE8" s="11">
        <v>16</v>
      </c>
      <c r="AF8" s="11">
        <v>15</v>
      </c>
      <c r="AG8" s="11">
        <v>7</v>
      </c>
      <c r="AH8" s="11">
        <v>7</v>
      </c>
      <c r="AI8" s="11">
        <v>2</v>
      </c>
      <c r="AJ8" s="11"/>
      <c r="AK8" s="11">
        <v>96</v>
      </c>
      <c r="AL8" s="11">
        <v>38</v>
      </c>
      <c r="AM8" s="11">
        <v>28</v>
      </c>
      <c r="AN8" s="11">
        <v>116</v>
      </c>
      <c r="AO8" s="11">
        <v>44</v>
      </c>
      <c r="AP8" s="11">
        <v>27</v>
      </c>
      <c r="AQ8" s="11">
        <v>44</v>
      </c>
      <c r="AR8" s="11"/>
      <c r="AS8" s="11">
        <v>181</v>
      </c>
      <c r="AT8" s="11">
        <v>220</v>
      </c>
      <c r="AU8" s="11"/>
      <c r="AV8" s="11">
        <v>52</v>
      </c>
      <c r="AW8" s="11">
        <v>48</v>
      </c>
      <c r="AX8" s="11">
        <v>75</v>
      </c>
      <c r="AY8" s="11"/>
      <c r="AZ8" s="11">
        <v>30</v>
      </c>
      <c r="BA8" s="11">
        <v>372</v>
      </c>
      <c r="BB8" s="11"/>
      <c r="BC8" s="11">
        <v>165</v>
      </c>
      <c r="BD8" s="11">
        <v>237</v>
      </c>
      <c r="BE8" s="11"/>
      <c r="BF8" s="11">
        <v>399</v>
      </c>
      <c r="BG8" s="11">
        <v>3</v>
      </c>
      <c r="BH8" s="11"/>
      <c r="BI8" s="11">
        <v>132</v>
      </c>
      <c r="BJ8" s="11">
        <v>270</v>
      </c>
      <c r="BK8" s="11"/>
      <c r="BL8" s="11">
        <v>116</v>
      </c>
      <c r="BM8" s="11">
        <v>182</v>
      </c>
      <c r="BN8" s="11">
        <v>92</v>
      </c>
      <c r="BO8" s="11">
        <v>12</v>
      </c>
    </row>
    <row r="9" spans="2:67" ht="29" x14ac:dyDescent="0.35">
      <c r="B9" s="18" t="s">
        <v>359</v>
      </c>
      <c r="C9" s="17">
        <v>0.27564607286620002</v>
      </c>
      <c r="D9" s="17">
        <v>0.10816855494134101</v>
      </c>
      <c r="E9" s="17">
        <v>0.315719008414516</v>
      </c>
      <c r="F9" s="17">
        <v>5.4603482109282397E-2</v>
      </c>
      <c r="G9" s="17">
        <v>0.63456916658360796</v>
      </c>
      <c r="H9" s="17">
        <v>3.58029704449696E-3</v>
      </c>
      <c r="I9" s="17">
        <v>0.403939630462749</v>
      </c>
      <c r="J9" s="17">
        <v>0.28610575234118502</v>
      </c>
      <c r="K9" s="17">
        <v>0.108070294627457</v>
      </c>
      <c r="L9" s="17">
        <v>0.130645056737379</v>
      </c>
      <c r="M9" s="17">
        <v>0.341422807192722</v>
      </c>
      <c r="N9" s="17">
        <v>0.45557974706299398</v>
      </c>
      <c r="O9" s="17">
        <v>0.73341002944322198</v>
      </c>
      <c r="P9" s="17">
        <v>1.9138999065699901E-2</v>
      </c>
      <c r="Q9" s="17">
        <v>0.42957269846574703</v>
      </c>
      <c r="R9" s="17">
        <v>0.69680494696448603</v>
      </c>
      <c r="S9" s="17">
        <v>3.350635040617E-3</v>
      </c>
      <c r="T9" s="17"/>
      <c r="U9" s="17">
        <v>0.266637829244534</v>
      </c>
      <c r="V9" s="17">
        <v>0.28983288734351698</v>
      </c>
      <c r="W9" s="17">
        <v>0.36134103273678903</v>
      </c>
      <c r="X9" s="17">
        <v>0.42136871136850301</v>
      </c>
      <c r="Y9" s="17"/>
      <c r="Z9" s="17">
        <v>0.25902970647401902</v>
      </c>
      <c r="AA9" s="17">
        <v>0.38264262197039001</v>
      </c>
      <c r="AB9" s="17">
        <v>0.314089085972247</v>
      </c>
      <c r="AC9" s="17">
        <v>0.25759593640858303</v>
      </c>
      <c r="AD9" s="17">
        <v>0.142313618752543</v>
      </c>
      <c r="AE9" s="17">
        <v>0.21919428782120701</v>
      </c>
      <c r="AF9" s="17">
        <v>0.15132077846422701</v>
      </c>
      <c r="AG9" s="17">
        <v>0.165660095846908</v>
      </c>
      <c r="AH9" s="17">
        <v>0.49126056444837801</v>
      </c>
      <c r="AI9" s="17">
        <v>0.56174391394327605</v>
      </c>
      <c r="AJ9" s="17"/>
      <c r="AK9" s="17">
        <v>0.118642643485386</v>
      </c>
      <c r="AL9" s="17">
        <v>0.37623999211346298</v>
      </c>
      <c r="AM9" s="17">
        <v>0.30552801347493203</v>
      </c>
      <c r="AN9" s="17">
        <v>0.25246439684092298</v>
      </c>
      <c r="AO9" s="17">
        <v>0.35890808416029901</v>
      </c>
      <c r="AP9" s="17">
        <v>0.46625040676210899</v>
      </c>
      <c r="AQ9" s="17">
        <v>0.34170202035455199</v>
      </c>
      <c r="AR9" s="17"/>
      <c r="AS9" s="17">
        <v>0.33334338780197298</v>
      </c>
      <c r="AT9" s="17">
        <v>0.22815239536648699</v>
      </c>
      <c r="AU9" s="17"/>
      <c r="AV9" s="17">
        <v>0.206534364816474</v>
      </c>
      <c r="AW9" s="17">
        <v>0.51131204202231395</v>
      </c>
      <c r="AX9" s="17">
        <v>0.29152616262772002</v>
      </c>
      <c r="AY9" s="17"/>
      <c r="AZ9" s="17">
        <v>0.53084606525438405</v>
      </c>
      <c r="BA9" s="17">
        <v>0.25541175058071403</v>
      </c>
      <c r="BB9" s="17"/>
      <c r="BC9" s="17">
        <v>0.27249948955472703</v>
      </c>
      <c r="BD9" s="17">
        <v>0.27782989016050802</v>
      </c>
      <c r="BE9" s="17"/>
      <c r="BF9" s="17">
        <v>0.27458505941346001</v>
      </c>
      <c r="BG9" s="17">
        <v>0.42136871136850301</v>
      </c>
      <c r="BH9" s="17"/>
      <c r="BI9" s="17">
        <v>0.36936419950674998</v>
      </c>
      <c r="BJ9" s="17">
        <v>0.229909344183824</v>
      </c>
      <c r="BK9" s="17"/>
      <c r="BL9" s="17">
        <v>0.22535895111638601</v>
      </c>
      <c r="BM9" s="17">
        <v>0.22982924553322201</v>
      </c>
      <c r="BN9" s="17">
        <v>0.40463658555460302</v>
      </c>
      <c r="BO9" s="17">
        <v>0.47082052309842298</v>
      </c>
    </row>
    <row r="10" spans="2:67" ht="29" x14ac:dyDescent="0.35">
      <c r="B10" s="18" t="s">
        <v>360</v>
      </c>
      <c r="C10" s="17">
        <v>0.51108484818577904</v>
      </c>
      <c r="D10" s="17">
        <v>0.71606855491752996</v>
      </c>
      <c r="E10" s="17">
        <v>0.42917115827986901</v>
      </c>
      <c r="F10" s="17">
        <v>0.32796726902184897</v>
      </c>
      <c r="G10" s="17">
        <v>0.35526868739553602</v>
      </c>
      <c r="H10" s="17">
        <v>0.52417859285359603</v>
      </c>
      <c r="I10" s="17">
        <v>0.43348685893336603</v>
      </c>
      <c r="J10" s="17">
        <v>0.53438688015635605</v>
      </c>
      <c r="K10" s="17">
        <v>0.83789455805881496</v>
      </c>
      <c r="L10" s="17">
        <v>0.60685366727649404</v>
      </c>
      <c r="M10" s="17">
        <v>0.463046185085281</v>
      </c>
      <c r="N10" s="17">
        <v>0.54423715666667205</v>
      </c>
      <c r="O10" s="17">
        <v>0.26658997055677802</v>
      </c>
      <c r="P10" s="17">
        <v>0.55090042472817502</v>
      </c>
      <c r="Q10" s="17">
        <v>0.57042730153425303</v>
      </c>
      <c r="R10" s="17">
        <v>0.23987267068104601</v>
      </c>
      <c r="S10" s="17">
        <v>0.98044739926897295</v>
      </c>
      <c r="T10" s="17"/>
      <c r="U10" s="17">
        <v>0.52501019898713996</v>
      </c>
      <c r="V10" s="17">
        <v>0.45833433838661503</v>
      </c>
      <c r="W10" s="17">
        <v>0.53168351284466397</v>
      </c>
      <c r="X10" s="17">
        <v>0.46320094007200002</v>
      </c>
      <c r="Y10" s="17"/>
      <c r="Z10" s="17">
        <v>0.60989866172363305</v>
      </c>
      <c r="AA10" s="17">
        <v>0.35534938073345901</v>
      </c>
      <c r="AB10" s="17">
        <v>0.44469134961269002</v>
      </c>
      <c r="AC10" s="17">
        <v>0.48686733662871001</v>
      </c>
      <c r="AD10" s="17">
        <v>0.59473217427910097</v>
      </c>
      <c r="AE10" s="17">
        <v>0.64886132629400595</v>
      </c>
      <c r="AF10" s="17">
        <v>0.44704521260001501</v>
      </c>
      <c r="AG10" s="17">
        <v>0.66869065542648498</v>
      </c>
      <c r="AH10" s="17">
        <v>0.26842013824169197</v>
      </c>
      <c r="AI10" s="17">
        <v>0.397559449589306</v>
      </c>
      <c r="AJ10" s="17"/>
      <c r="AK10" s="17">
        <v>0.58124877382775697</v>
      </c>
      <c r="AL10" s="17">
        <v>0.53894761735683705</v>
      </c>
      <c r="AM10" s="17">
        <v>0.57177584287528804</v>
      </c>
      <c r="AN10" s="17">
        <v>0.54304497204785596</v>
      </c>
      <c r="AO10" s="17">
        <v>0.360413624023112</v>
      </c>
      <c r="AP10" s="17">
        <v>0.38506867113646898</v>
      </c>
      <c r="AQ10" s="17">
        <v>0.423560575733264</v>
      </c>
      <c r="AR10" s="17"/>
      <c r="AS10" s="17">
        <v>0.48871972377742301</v>
      </c>
      <c r="AT10" s="17">
        <v>0.52949475178482597</v>
      </c>
      <c r="AU10" s="17"/>
      <c r="AV10" s="17">
        <v>0.55324327636399695</v>
      </c>
      <c r="AW10" s="17">
        <v>0.31431689451954897</v>
      </c>
      <c r="AX10" s="17">
        <v>0.55657543086170602</v>
      </c>
      <c r="AY10" s="17"/>
      <c r="AZ10" s="17">
        <v>0.46113628776235799</v>
      </c>
      <c r="BA10" s="17">
        <v>0.51504517459427701</v>
      </c>
      <c r="BB10" s="17"/>
      <c r="BC10" s="17">
        <v>0.50299043921459397</v>
      </c>
      <c r="BD10" s="17">
        <v>0.51670259561170095</v>
      </c>
      <c r="BE10" s="17"/>
      <c r="BF10" s="17">
        <v>0.51143349319523401</v>
      </c>
      <c r="BG10" s="17">
        <v>0.46320094007200002</v>
      </c>
      <c r="BH10" s="17"/>
      <c r="BI10" s="17">
        <v>0.45099190429407598</v>
      </c>
      <c r="BJ10" s="17">
        <v>0.54041166861019396</v>
      </c>
      <c r="BK10" s="17"/>
      <c r="BL10" s="17">
        <v>0.60802537158619496</v>
      </c>
      <c r="BM10" s="17">
        <v>0.493483864442197</v>
      </c>
      <c r="BN10" s="17">
        <v>0.42154537778684698</v>
      </c>
      <c r="BO10" s="17">
        <v>0.52782307063650402</v>
      </c>
    </row>
    <row r="11" spans="2:67" x14ac:dyDescent="0.35">
      <c r="B11" s="18" t="s">
        <v>361</v>
      </c>
      <c r="C11" s="17">
        <v>0.14006485833172999</v>
      </c>
      <c r="D11" s="17">
        <v>0.12204360177594201</v>
      </c>
      <c r="E11" s="17">
        <v>0.19820850568395601</v>
      </c>
      <c r="F11" s="17">
        <v>0.36059516823189902</v>
      </c>
      <c r="G11" s="17">
        <v>6.5534863781993699E-4</v>
      </c>
      <c r="H11" s="17">
        <v>3.58029704449696E-3</v>
      </c>
      <c r="I11" s="17">
        <v>1.96981523137447E-2</v>
      </c>
      <c r="J11" s="17">
        <v>7.9587690751736606E-2</v>
      </c>
      <c r="K11" s="17">
        <v>5.4035147313728403E-2</v>
      </c>
      <c r="L11" s="17">
        <v>5.5654762783540902E-2</v>
      </c>
      <c r="M11" s="17">
        <v>0.16840973388562999</v>
      </c>
      <c r="N11" s="17">
        <v>1.8309627033387201E-4</v>
      </c>
      <c r="O11" s="17">
        <v>0</v>
      </c>
      <c r="P11" s="17">
        <v>0.42996057620612499</v>
      </c>
      <c r="Q11" s="17">
        <v>0</v>
      </c>
      <c r="R11" s="17">
        <v>6.3322382354467605E-2</v>
      </c>
      <c r="S11" s="17">
        <v>1.6201965690410301E-2</v>
      </c>
      <c r="T11" s="17"/>
      <c r="U11" s="17">
        <v>0.143029232025433</v>
      </c>
      <c r="V11" s="17">
        <v>0.14348964513812501</v>
      </c>
      <c r="W11" s="17">
        <v>5.8300518309906298E-2</v>
      </c>
      <c r="X11" s="17">
        <v>0.106544287232636</v>
      </c>
      <c r="Y11" s="17"/>
      <c r="Z11" s="17">
        <v>8.7698348216683E-2</v>
      </c>
      <c r="AA11" s="17">
        <v>0.17670713598381299</v>
      </c>
      <c r="AB11" s="17">
        <v>0.171944500637807</v>
      </c>
      <c r="AC11" s="17">
        <v>0.16173354445455701</v>
      </c>
      <c r="AD11" s="17">
        <v>0.26295420696835597</v>
      </c>
      <c r="AE11" s="17">
        <v>6.3286692803190103E-2</v>
      </c>
      <c r="AF11" s="17">
        <v>6.9302142921625495E-2</v>
      </c>
      <c r="AG11" s="17">
        <v>0.16479668435189501</v>
      </c>
      <c r="AH11" s="17">
        <v>0.24031929730993101</v>
      </c>
      <c r="AI11" s="17">
        <v>4.0696636467417599E-2</v>
      </c>
      <c r="AJ11" s="17"/>
      <c r="AK11" s="17">
        <v>0.188155212298007</v>
      </c>
      <c r="AL11" s="17">
        <v>8.0198604629509404E-4</v>
      </c>
      <c r="AM11" s="17">
        <v>0.119080918580958</v>
      </c>
      <c r="AN11" s="17">
        <v>0.14417361291585701</v>
      </c>
      <c r="AO11" s="17">
        <v>0.24891831438174</v>
      </c>
      <c r="AP11" s="17">
        <v>8.2218855246388001E-2</v>
      </c>
      <c r="AQ11" s="17">
        <v>0.115388423201403</v>
      </c>
      <c r="AR11" s="17"/>
      <c r="AS11" s="17">
        <v>0.12785266110677501</v>
      </c>
      <c r="AT11" s="17">
        <v>0.15011735656688299</v>
      </c>
      <c r="AU11" s="17"/>
      <c r="AV11" s="17">
        <v>0.18354701720288699</v>
      </c>
      <c r="AW11" s="17">
        <v>0.13615147665772301</v>
      </c>
      <c r="AX11" s="17">
        <v>9.4596353260314403E-2</v>
      </c>
      <c r="AY11" s="17"/>
      <c r="AZ11" s="17">
        <v>7.8074929631390599E-3</v>
      </c>
      <c r="BA11" s="17">
        <v>0.150551293423102</v>
      </c>
      <c r="BB11" s="17"/>
      <c r="BC11" s="17">
        <v>0.16694668563756601</v>
      </c>
      <c r="BD11" s="17">
        <v>0.121408114313849</v>
      </c>
      <c r="BE11" s="17"/>
      <c r="BF11" s="17">
        <v>0.14030892320212501</v>
      </c>
      <c r="BG11" s="17">
        <v>0.106544287232636</v>
      </c>
      <c r="BH11" s="17"/>
      <c r="BI11" s="17">
        <v>0.111381522102153</v>
      </c>
      <c r="BJ11" s="17">
        <v>0.15406302510974501</v>
      </c>
      <c r="BK11" s="17"/>
      <c r="BL11" s="17">
        <v>0.121451702038867</v>
      </c>
      <c r="BM11" s="17">
        <v>0.16705655171837699</v>
      </c>
      <c r="BN11" s="17">
        <v>0.12798907929780801</v>
      </c>
      <c r="BO11" s="17">
        <v>1.3564062650729099E-3</v>
      </c>
    </row>
    <row r="12" spans="2:67" x14ac:dyDescent="0.35">
      <c r="B12" s="18" t="s">
        <v>362</v>
      </c>
      <c r="C12" s="17">
        <v>5.8304807811955697E-2</v>
      </c>
      <c r="D12" s="17">
        <v>5.3719288365186801E-2</v>
      </c>
      <c r="E12" s="17">
        <v>5.69013276216579E-2</v>
      </c>
      <c r="F12" s="17">
        <v>0.256834080636969</v>
      </c>
      <c r="G12" s="17">
        <v>9.5067973830362407E-3</v>
      </c>
      <c r="H12" s="17">
        <v>0</v>
      </c>
      <c r="I12" s="17">
        <v>0</v>
      </c>
      <c r="J12" s="17">
        <v>2.3114952538022301E-2</v>
      </c>
      <c r="K12" s="17">
        <v>0</v>
      </c>
      <c r="L12" s="17">
        <v>0.20684651320258601</v>
      </c>
      <c r="M12" s="17">
        <v>2.7121273836367199E-2</v>
      </c>
      <c r="N12" s="17">
        <v>0</v>
      </c>
      <c r="O12" s="17">
        <v>0</v>
      </c>
      <c r="P12" s="17">
        <v>0</v>
      </c>
      <c r="Q12" s="17">
        <v>0</v>
      </c>
      <c r="R12" s="17">
        <v>0</v>
      </c>
      <c r="S12" s="17">
        <v>0</v>
      </c>
      <c r="T12" s="17"/>
      <c r="U12" s="17">
        <v>5.4883090013246198E-2</v>
      </c>
      <c r="V12" s="17">
        <v>7.7426525649458705E-2</v>
      </c>
      <c r="W12" s="17">
        <v>2.82874513484647E-2</v>
      </c>
      <c r="X12" s="17">
        <v>8.8860613268612106E-3</v>
      </c>
      <c r="Y12" s="17"/>
      <c r="Z12" s="17">
        <v>4.3373283585665702E-2</v>
      </c>
      <c r="AA12" s="17">
        <v>8.53008613123383E-2</v>
      </c>
      <c r="AB12" s="17">
        <v>6.9275063777256202E-2</v>
      </c>
      <c r="AC12" s="17">
        <v>2.5148761125420499E-2</v>
      </c>
      <c r="AD12" s="17">
        <v>0</v>
      </c>
      <c r="AE12" s="17">
        <v>5.18499838077379E-2</v>
      </c>
      <c r="AF12" s="17">
        <v>0.332331866014133</v>
      </c>
      <c r="AG12" s="17">
        <v>8.5256437471208904E-4</v>
      </c>
      <c r="AH12" s="17">
        <v>0</v>
      </c>
      <c r="AI12" s="17">
        <v>0</v>
      </c>
      <c r="AJ12" s="17"/>
      <c r="AK12" s="17">
        <v>8.5404021326191598E-2</v>
      </c>
      <c r="AL12" s="17">
        <v>0</v>
      </c>
      <c r="AM12" s="17">
        <v>3.6152250688227501E-3</v>
      </c>
      <c r="AN12" s="17">
        <v>6.0317018195364502E-2</v>
      </c>
      <c r="AO12" s="17">
        <v>2.5550390222190699E-2</v>
      </c>
      <c r="AP12" s="17">
        <v>6.6462066855034099E-2</v>
      </c>
      <c r="AQ12" s="17">
        <v>0.11934898071078</v>
      </c>
      <c r="AR12" s="17"/>
      <c r="AS12" s="17">
        <v>1.7084381816426901E-2</v>
      </c>
      <c r="AT12" s="17">
        <v>9.2235496281804399E-2</v>
      </c>
      <c r="AU12" s="17"/>
      <c r="AV12" s="17">
        <v>2.2115716472252398E-3</v>
      </c>
      <c r="AW12" s="17">
        <v>3.8219586800414498E-2</v>
      </c>
      <c r="AX12" s="17">
        <v>1.5149968849820899E-2</v>
      </c>
      <c r="AY12" s="17"/>
      <c r="AZ12" s="17">
        <v>2.1015402011810301E-4</v>
      </c>
      <c r="BA12" s="17">
        <v>6.2911022478685505E-2</v>
      </c>
      <c r="BB12" s="17"/>
      <c r="BC12" s="17">
        <v>5.5921679433854801E-2</v>
      </c>
      <c r="BD12" s="17">
        <v>5.9958765915552499E-2</v>
      </c>
      <c r="BE12" s="17"/>
      <c r="BF12" s="17">
        <v>5.8664628052497197E-2</v>
      </c>
      <c r="BG12" s="17">
        <v>8.8860613268612106E-3</v>
      </c>
      <c r="BH12" s="17"/>
      <c r="BI12" s="17">
        <v>4.6844167271360301E-2</v>
      </c>
      <c r="BJ12" s="17">
        <v>6.3897879565746496E-2</v>
      </c>
      <c r="BK12" s="17"/>
      <c r="BL12" s="17">
        <v>4.51639752585523E-2</v>
      </c>
      <c r="BM12" s="17">
        <v>7.6765013125336901E-2</v>
      </c>
      <c r="BN12" s="17">
        <v>4.58289573607411E-2</v>
      </c>
      <c r="BO12" s="17">
        <v>0</v>
      </c>
    </row>
    <row r="13" spans="2:67" x14ac:dyDescent="0.35">
      <c r="B13" s="18" t="s">
        <v>111</v>
      </c>
      <c r="C13" s="19">
        <v>1.4899412804335399E-2</v>
      </c>
      <c r="D13" s="19">
        <v>0</v>
      </c>
      <c r="E13" s="19">
        <v>0</v>
      </c>
      <c r="F13" s="19">
        <v>0</v>
      </c>
      <c r="G13" s="19">
        <v>0</v>
      </c>
      <c r="H13" s="19">
        <v>0.46866081305740998</v>
      </c>
      <c r="I13" s="19">
        <v>0.14287535829014</v>
      </c>
      <c r="J13" s="19">
        <v>7.6804724212699696E-2</v>
      </c>
      <c r="K13" s="19">
        <v>0</v>
      </c>
      <c r="L13" s="19">
        <v>0</v>
      </c>
      <c r="M13" s="19">
        <v>0</v>
      </c>
      <c r="N13" s="19">
        <v>0</v>
      </c>
      <c r="O13" s="19">
        <v>0</v>
      </c>
      <c r="P13" s="19">
        <v>0</v>
      </c>
      <c r="Q13" s="19">
        <v>0</v>
      </c>
      <c r="R13" s="19">
        <v>0</v>
      </c>
      <c r="S13" s="19">
        <v>0</v>
      </c>
      <c r="T13" s="19"/>
      <c r="U13" s="19">
        <v>1.0439649729646699E-2</v>
      </c>
      <c r="V13" s="19">
        <v>3.0916603482283801E-2</v>
      </c>
      <c r="W13" s="19">
        <v>2.0387484760175899E-2</v>
      </c>
      <c r="X13" s="19">
        <v>0</v>
      </c>
      <c r="Y13" s="19"/>
      <c r="Z13" s="19">
        <v>0</v>
      </c>
      <c r="AA13" s="19">
        <v>0</v>
      </c>
      <c r="AB13" s="19">
        <v>0</v>
      </c>
      <c r="AC13" s="19">
        <v>6.8654421382729203E-2</v>
      </c>
      <c r="AD13" s="19">
        <v>0</v>
      </c>
      <c r="AE13" s="19">
        <v>1.68077092738586E-2</v>
      </c>
      <c r="AF13" s="19">
        <v>0</v>
      </c>
      <c r="AG13" s="19">
        <v>0</v>
      </c>
      <c r="AH13" s="19">
        <v>0</v>
      </c>
      <c r="AI13" s="19">
        <v>0</v>
      </c>
      <c r="AJ13" s="19"/>
      <c r="AK13" s="19">
        <v>2.6549349062658802E-2</v>
      </c>
      <c r="AL13" s="19">
        <v>8.4010404483404896E-2</v>
      </c>
      <c r="AM13" s="19">
        <v>0</v>
      </c>
      <c r="AN13" s="19">
        <v>0</v>
      </c>
      <c r="AO13" s="19">
        <v>6.2095872126590101E-3</v>
      </c>
      <c r="AP13" s="19">
        <v>0</v>
      </c>
      <c r="AQ13" s="19">
        <v>0</v>
      </c>
      <c r="AR13" s="19"/>
      <c r="AS13" s="19">
        <v>3.2999845497403001E-2</v>
      </c>
      <c r="AT13" s="19">
        <v>0</v>
      </c>
      <c r="AU13" s="19"/>
      <c r="AV13" s="19">
        <v>5.4463769969416299E-2</v>
      </c>
      <c r="AW13" s="19">
        <v>0</v>
      </c>
      <c r="AX13" s="19">
        <v>4.21520844004388E-2</v>
      </c>
      <c r="AY13" s="19"/>
      <c r="AZ13" s="19">
        <v>0</v>
      </c>
      <c r="BA13" s="19">
        <v>1.6080758923221E-2</v>
      </c>
      <c r="BB13" s="19"/>
      <c r="BC13" s="19">
        <v>1.64170615925825E-3</v>
      </c>
      <c r="BD13" s="19">
        <v>2.41006339983896E-2</v>
      </c>
      <c r="BE13" s="19"/>
      <c r="BF13" s="19">
        <v>1.5007896136683799E-2</v>
      </c>
      <c r="BG13" s="19">
        <v>0</v>
      </c>
      <c r="BH13" s="19"/>
      <c r="BI13" s="19">
        <v>2.14182068256604E-2</v>
      </c>
      <c r="BJ13" s="19">
        <v>1.17180825304903E-2</v>
      </c>
      <c r="BK13" s="19"/>
      <c r="BL13" s="19">
        <v>0</v>
      </c>
      <c r="BM13" s="19">
        <v>3.28653251808671E-2</v>
      </c>
      <c r="BN13" s="19">
        <v>0</v>
      </c>
      <c r="BO13" s="19">
        <v>0</v>
      </c>
    </row>
    <row r="14" spans="2:67" x14ac:dyDescent="0.35">
      <c r="B14" s="16" t="s">
        <v>704</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434</v>
      </c>
      <c r="D7" s="10">
        <v>55</v>
      </c>
      <c r="E7" s="10">
        <v>79</v>
      </c>
      <c r="F7" s="10">
        <v>27</v>
      </c>
      <c r="G7" s="10">
        <v>11</v>
      </c>
      <c r="H7" s="10">
        <v>3</v>
      </c>
      <c r="I7" s="10">
        <v>24</v>
      </c>
      <c r="J7" s="10">
        <v>37</v>
      </c>
      <c r="K7" s="10">
        <v>1</v>
      </c>
      <c r="L7" s="10">
        <v>33</v>
      </c>
      <c r="M7" s="10">
        <v>106</v>
      </c>
      <c r="N7" s="10">
        <v>15</v>
      </c>
      <c r="O7" s="10">
        <v>6</v>
      </c>
      <c r="P7" s="10">
        <v>15</v>
      </c>
      <c r="Q7" s="10">
        <v>7</v>
      </c>
      <c r="R7" s="10">
        <v>7</v>
      </c>
      <c r="S7" s="10">
        <v>8</v>
      </c>
      <c r="T7" s="10"/>
      <c r="U7" s="10">
        <v>44</v>
      </c>
      <c r="V7" s="10">
        <v>46</v>
      </c>
      <c r="W7" s="10">
        <v>83</v>
      </c>
      <c r="X7" s="10">
        <v>261</v>
      </c>
      <c r="Y7" s="10"/>
      <c r="Z7" s="10">
        <v>27</v>
      </c>
      <c r="AA7" s="10">
        <v>20</v>
      </c>
      <c r="AB7" s="10">
        <v>14</v>
      </c>
      <c r="AC7" s="10">
        <v>27</v>
      </c>
      <c r="AD7" s="10">
        <v>32</v>
      </c>
      <c r="AE7" s="10">
        <v>31</v>
      </c>
      <c r="AF7" s="10">
        <v>41</v>
      </c>
      <c r="AG7" s="10">
        <v>34</v>
      </c>
      <c r="AH7" s="10">
        <v>62</v>
      </c>
      <c r="AI7" s="10">
        <v>126</v>
      </c>
      <c r="AJ7" s="10"/>
      <c r="AK7" s="10">
        <v>38</v>
      </c>
      <c r="AL7" s="10">
        <v>27</v>
      </c>
      <c r="AM7" s="10">
        <v>55</v>
      </c>
      <c r="AN7" s="10">
        <v>90</v>
      </c>
      <c r="AO7" s="10">
        <v>71</v>
      </c>
      <c r="AP7" s="10">
        <v>83</v>
      </c>
      <c r="AQ7" s="10">
        <v>58</v>
      </c>
      <c r="AR7" s="10"/>
      <c r="AS7" s="10">
        <v>343</v>
      </c>
      <c r="AT7" s="10">
        <v>91</v>
      </c>
      <c r="AU7" s="10"/>
      <c r="AV7" s="10">
        <v>112</v>
      </c>
      <c r="AW7" s="10">
        <v>134</v>
      </c>
      <c r="AX7" s="10">
        <v>95</v>
      </c>
      <c r="AY7" s="10"/>
      <c r="AZ7" s="10">
        <v>126</v>
      </c>
      <c r="BA7" s="10">
        <v>308</v>
      </c>
      <c r="BB7" s="10"/>
      <c r="BC7" s="10">
        <v>120</v>
      </c>
      <c r="BD7" s="10">
        <v>314</v>
      </c>
      <c r="BE7" s="10"/>
      <c r="BF7" s="10">
        <v>173</v>
      </c>
      <c r="BG7" s="10">
        <v>261</v>
      </c>
      <c r="BH7" s="10"/>
      <c r="BI7" s="10">
        <v>212</v>
      </c>
      <c r="BJ7" s="10">
        <v>222</v>
      </c>
      <c r="BK7" s="10"/>
      <c r="BL7" s="10">
        <v>19</v>
      </c>
      <c r="BM7" s="10">
        <v>109</v>
      </c>
      <c r="BN7" s="10">
        <v>197</v>
      </c>
      <c r="BO7" s="10">
        <v>107</v>
      </c>
    </row>
    <row r="8" spans="2:67" ht="30" customHeight="1" x14ac:dyDescent="0.35">
      <c r="B8" s="11" t="s">
        <v>34</v>
      </c>
      <c r="C8" s="11">
        <v>214</v>
      </c>
      <c r="D8" s="11">
        <v>29</v>
      </c>
      <c r="E8" s="11">
        <v>44</v>
      </c>
      <c r="F8" s="11">
        <v>15</v>
      </c>
      <c r="G8" s="11">
        <v>7</v>
      </c>
      <c r="H8" s="11">
        <v>5</v>
      </c>
      <c r="I8" s="11">
        <v>7</v>
      </c>
      <c r="J8" s="11">
        <v>15</v>
      </c>
      <c r="K8" s="11">
        <v>0</v>
      </c>
      <c r="L8" s="11">
        <v>18</v>
      </c>
      <c r="M8" s="11">
        <v>41</v>
      </c>
      <c r="N8" s="11">
        <v>8</v>
      </c>
      <c r="O8" s="11">
        <v>0</v>
      </c>
      <c r="P8" s="11">
        <v>6</v>
      </c>
      <c r="Q8" s="11">
        <v>5</v>
      </c>
      <c r="R8" s="11">
        <v>12</v>
      </c>
      <c r="S8" s="11">
        <v>2</v>
      </c>
      <c r="T8" s="11"/>
      <c r="U8" s="11">
        <v>151</v>
      </c>
      <c r="V8" s="11">
        <v>51</v>
      </c>
      <c r="W8" s="11">
        <v>10</v>
      </c>
      <c r="X8" s="11">
        <v>2</v>
      </c>
      <c r="Y8" s="11"/>
      <c r="Z8" s="11">
        <v>71</v>
      </c>
      <c r="AA8" s="11">
        <v>53</v>
      </c>
      <c r="AB8" s="11">
        <v>17</v>
      </c>
      <c r="AC8" s="11">
        <v>16</v>
      </c>
      <c r="AD8" s="11">
        <v>12</v>
      </c>
      <c r="AE8" s="11">
        <v>10</v>
      </c>
      <c r="AF8" s="11">
        <v>9</v>
      </c>
      <c r="AG8" s="11">
        <v>4</v>
      </c>
      <c r="AH8" s="11">
        <v>5</v>
      </c>
      <c r="AI8" s="11">
        <v>2</v>
      </c>
      <c r="AJ8" s="11"/>
      <c r="AK8" s="11">
        <v>30</v>
      </c>
      <c r="AL8" s="11">
        <v>24</v>
      </c>
      <c r="AM8" s="11">
        <v>21</v>
      </c>
      <c r="AN8" s="11">
        <v>56</v>
      </c>
      <c r="AO8" s="11">
        <v>32</v>
      </c>
      <c r="AP8" s="11">
        <v>22</v>
      </c>
      <c r="AQ8" s="11">
        <v>20</v>
      </c>
      <c r="AR8" s="11"/>
      <c r="AS8" s="11">
        <v>119</v>
      </c>
      <c r="AT8" s="11">
        <v>95</v>
      </c>
      <c r="AU8" s="11"/>
      <c r="AV8" s="11">
        <v>38</v>
      </c>
      <c r="AW8" s="11">
        <v>31</v>
      </c>
      <c r="AX8" s="11">
        <v>46</v>
      </c>
      <c r="AY8" s="11"/>
      <c r="AZ8" s="11">
        <v>31</v>
      </c>
      <c r="BA8" s="11">
        <v>183</v>
      </c>
      <c r="BB8" s="11"/>
      <c r="BC8" s="11">
        <v>104</v>
      </c>
      <c r="BD8" s="11">
        <v>111</v>
      </c>
      <c r="BE8" s="11"/>
      <c r="BF8" s="11">
        <v>212</v>
      </c>
      <c r="BG8" s="11">
        <v>2</v>
      </c>
      <c r="BH8" s="11"/>
      <c r="BI8" s="11">
        <v>67</v>
      </c>
      <c r="BJ8" s="11">
        <v>147</v>
      </c>
      <c r="BK8" s="11"/>
      <c r="BL8" s="11">
        <v>29</v>
      </c>
      <c r="BM8" s="11">
        <v>91</v>
      </c>
      <c r="BN8" s="11">
        <v>74</v>
      </c>
      <c r="BO8" s="11">
        <v>17</v>
      </c>
    </row>
    <row r="9" spans="2:67" ht="29" x14ac:dyDescent="0.35">
      <c r="B9" s="18" t="s">
        <v>359</v>
      </c>
      <c r="C9" s="17">
        <v>0.29639178593613102</v>
      </c>
      <c r="D9" s="17">
        <v>0.38146053163654398</v>
      </c>
      <c r="E9" s="17">
        <v>0.202272492088687</v>
      </c>
      <c r="F9" s="17">
        <v>0.121378445674882</v>
      </c>
      <c r="G9" s="17">
        <v>0.12974157045787099</v>
      </c>
      <c r="H9" s="17">
        <v>0</v>
      </c>
      <c r="I9" s="17">
        <v>0.48077820900125701</v>
      </c>
      <c r="J9" s="17">
        <v>0.48971582651398499</v>
      </c>
      <c r="K9" s="17">
        <v>0</v>
      </c>
      <c r="L9" s="17">
        <v>4.13167563959424E-2</v>
      </c>
      <c r="M9" s="17">
        <v>0.44656596798523102</v>
      </c>
      <c r="N9" s="17">
        <v>9.7413963569226297E-2</v>
      </c>
      <c r="O9" s="17">
        <v>0.93941770636380095</v>
      </c>
      <c r="P9" s="17">
        <v>2.8891413757181302E-2</v>
      </c>
      <c r="Q9" s="17">
        <v>0.56567084948138002</v>
      </c>
      <c r="R9" s="17">
        <v>0.50372134232640398</v>
      </c>
      <c r="S9" s="17">
        <v>0.52400669068617201</v>
      </c>
      <c r="T9" s="17"/>
      <c r="U9" s="17">
        <v>0.25358935392006399</v>
      </c>
      <c r="V9" s="17">
        <v>0.381562645609337</v>
      </c>
      <c r="W9" s="17">
        <v>0.462551372962822</v>
      </c>
      <c r="X9" s="17">
        <v>0.47690353648615602</v>
      </c>
      <c r="Y9" s="17"/>
      <c r="Z9" s="17">
        <v>0.217207622913938</v>
      </c>
      <c r="AA9" s="17">
        <v>0.37532695760323898</v>
      </c>
      <c r="AB9" s="17">
        <v>6.7351106324587302E-3</v>
      </c>
      <c r="AC9" s="17">
        <v>0.60193594922629401</v>
      </c>
      <c r="AD9" s="17">
        <v>0.739529439046126</v>
      </c>
      <c r="AE9" s="17">
        <v>0.28310672556494698</v>
      </c>
      <c r="AF9" s="17">
        <v>0.15964729503324299</v>
      </c>
      <c r="AG9" s="17">
        <v>0.35908048423103101</v>
      </c>
      <c r="AH9" s="17">
        <v>0.53788896853753398</v>
      </c>
      <c r="AI9" s="17">
        <v>0.51210382058404702</v>
      </c>
      <c r="AJ9" s="17"/>
      <c r="AK9" s="17">
        <v>0.360178868258205</v>
      </c>
      <c r="AL9" s="17">
        <v>0.31060447238803301</v>
      </c>
      <c r="AM9" s="17">
        <v>0.37638064514089897</v>
      </c>
      <c r="AN9" s="17">
        <v>0.138252683037242</v>
      </c>
      <c r="AO9" s="17">
        <v>0.53081350704959096</v>
      </c>
      <c r="AP9" s="17">
        <v>0.28108867880864602</v>
      </c>
      <c r="AQ9" s="17">
        <v>0.29975148115564199</v>
      </c>
      <c r="AR9" s="17"/>
      <c r="AS9" s="17">
        <v>0.29734329889715599</v>
      </c>
      <c r="AT9" s="17">
        <v>0.295203210543938</v>
      </c>
      <c r="AU9" s="17"/>
      <c r="AV9" s="17">
        <v>0.19915116068062</v>
      </c>
      <c r="AW9" s="17">
        <v>0.30802483286225302</v>
      </c>
      <c r="AX9" s="17">
        <v>0.39643246408675997</v>
      </c>
      <c r="AY9" s="17"/>
      <c r="AZ9" s="17">
        <v>0.27190655445495898</v>
      </c>
      <c r="BA9" s="17">
        <v>0.30053652921914698</v>
      </c>
      <c r="BB9" s="17"/>
      <c r="BC9" s="17">
        <v>0.26759120700479599</v>
      </c>
      <c r="BD9" s="17">
        <v>0.32335382367337701</v>
      </c>
      <c r="BE9" s="17"/>
      <c r="BF9" s="17">
        <v>0.29448221576253197</v>
      </c>
      <c r="BG9" s="17">
        <v>0.47690353648615602</v>
      </c>
      <c r="BH9" s="17"/>
      <c r="BI9" s="17">
        <v>0.33518764319441002</v>
      </c>
      <c r="BJ9" s="17">
        <v>0.27871491644586799</v>
      </c>
      <c r="BK9" s="17"/>
      <c r="BL9" s="17">
        <v>5.7067813366961902E-3</v>
      </c>
      <c r="BM9" s="17">
        <v>0.23079730643060201</v>
      </c>
      <c r="BN9" s="17">
        <v>0.48138329951592101</v>
      </c>
      <c r="BO9" s="17">
        <v>0.41271994934817002</v>
      </c>
    </row>
    <row r="10" spans="2:67" ht="29" x14ac:dyDescent="0.35">
      <c r="B10" s="18" t="s">
        <v>360</v>
      </c>
      <c r="C10" s="17">
        <v>0.52174803586319896</v>
      </c>
      <c r="D10" s="17">
        <v>0.58310329348643897</v>
      </c>
      <c r="E10" s="17">
        <v>0.66347347225380005</v>
      </c>
      <c r="F10" s="17">
        <v>0.46769395262236402</v>
      </c>
      <c r="G10" s="17">
        <v>0.15379805223340601</v>
      </c>
      <c r="H10" s="17">
        <v>0.50190258780239005</v>
      </c>
      <c r="I10" s="17">
        <v>0.51637548303039005</v>
      </c>
      <c r="J10" s="17">
        <v>0.227550713286782</v>
      </c>
      <c r="K10" s="17">
        <v>1</v>
      </c>
      <c r="L10" s="17">
        <v>0.93712465344634799</v>
      </c>
      <c r="M10" s="17">
        <v>0.27984778002208599</v>
      </c>
      <c r="N10" s="17">
        <v>0.59633988399659499</v>
      </c>
      <c r="O10" s="17">
        <v>6.0582293636199498E-2</v>
      </c>
      <c r="P10" s="17">
        <v>0.97110858624281904</v>
      </c>
      <c r="Q10" s="17">
        <v>0.43432915051861998</v>
      </c>
      <c r="R10" s="17">
        <v>0.49627865767359602</v>
      </c>
      <c r="S10" s="17">
        <v>0.475993309313827</v>
      </c>
      <c r="T10" s="17"/>
      <c r="U10" s="17">
        <v>0.55068447405158405</v>
      </c>
      <c r="V10" s="17">
        <v>0.46074165668630901</v>
      </c>
      <c r="W10" s="17">
        <v>0.41530739442228298</v>
      </c>
      <c r="X10" s="17">
        <v>0.45070986595681301</v>
      </c>
      <c r="Y10" s="17"/>
      <c r="Z10" s="17">
        <v>0.53671579675697101</v>
      </c>
      <c r="AA10" s="17">
        <v>0.45611724443868901</v>
      </c>
      <c r="AB10" s="17">
        <v>0.97677341389769901</v>
      </c>
      <c r="AC10" s="17">
        <v>0.18166636476429099</v>
      </c>
      <c r="AD10" s="17">
        <v>5.8773497506634999E-2</v>
      </c>
      <c r="AE10" s="17">
        <v>0.62263348721890499</v>
      </c>
      <c r="AF10" s="17">
        <v>0.478581628039767</v>
      </c>
      <c r="AG10" s="17">
        <v>0.63531748157781898</v>
      </c>
      <c r="AH10" s="17">
        <v>0.42571776471769301</v>
      </c>
      <c r="AI10" s="17">
        <v>0.44004317911478502</v>
      </c>
      <c r="AJ10" s="17"/>
      <c r="AK10" s="17">
        <v>0.43699293165570302</v>
      </c>
      <c r="AL10" s="17">
        <v>0.58138982091603697</v>
      </c>
      <c r="AM10" s="17">
        <v>0.47420940953723301</v>
      </c>
      <c r="AN10" s="17">
        <v>0.65501616229927795</v>
      </c>
      <c r="AO10" s="17">
        <v>0.43151942215335398</v>
      </c>
      <c r="AP10" s="17">
        <v>0.41342453037360499</v>
      </c>
      <c r="AQ10" s="17">
        <v>0.48360671857169202</v>
      </c>
      <c r="AR10" s="17"/>
      <c r="AS10" s="17">
        <v>0.54906743100720801</v>
      </c>
      <c r="AT10" s="17">
        <v>0.48762221506222803</v>
      </c>
      <c r="AU10" s="17"/>
      <c r="AV10" s="17">
        <v>0.539060091560293</v>
      </c>
      <c r="AW10" s="17">
        <v>0.64422746699178102</v>
      </c>
      <c r="AX10" s="17">
        <v>0.45467715276562498</v>
      </c>
      <c r="AY10" s="17"/>
      <c r="AZ10" s="17">
        <v>0.58528991089240001</v>
      </c>
      <c r="BA10" s="17">
        <v>0.51099197011311304</v>
      </c>
      <c r="BB10" s="17"/>
      <c r="BC10" s="17">
        <v>0.56645823526333405</v>
      </c>
      <c r="BD10" s="17">
        <v>0.47989199934600502</v>
      </c>
      <c r="BE10" s="17"/>
      <c r="BF10" s="17">
        <v>0.52249952361968499</v>
      </c>
      <c r="BG10" s="17">
        <v>0.45070986595681301</v>
      </c>
      <c r="BH10" s="17"/>
      <c r="BI10" s="17">
        <v>0.47204800423390803</v>
      </c>
      <c r="BJ10" s="17">
        <v>0.54439326230900498</v>
      </c>
      <c r="BK10" s="17"/>
      <c r="BL10" s="17">
        <v>0.87487885691828104</v>
      </c>
      <c r="BM10" s="17">
        <v>0.47645621730320997</v>
      </c>
      <c r="BN10" s="17">
        <v>0.408643412207295</v>
      </c>
      <c r="BO10" s="17">
        <v>0.58525651428526104</v>
      </c>
    </row>
    <row r="11" spans="2:67" x14ac:dyDescent="0.35">
      <c r="B11" s="18" t="s">
        <v>361</v>
      </c>
      <c r="C11" s="17">
        <v>0.132222743818602</v>
      </c>
      <c r="D11" s="17">
        <v>3.5223871518647601E-2</v>
      </c>
      <c r="E11" s="17">
        <v>3.3854047372640299E-2</v>
      </c>
      <c r="F11" s="17">
        <v>0.410927601702754</v>
      </c>
      <c r="G11" s="17">
        <v>0.464671326194598</v>
      </c>
      <c r="H11" s="17">
        <v>0</v>
      </c>
      <c r="I11" s="17">
        <v>2.84630796835231E-3</v>
      </c>
      <c r="J11" s="17">
        <v>0.22535918209177799</v>
      </c>
      <c r="K11" s="17">
        <v>0</v>
      </c>
      <c r="L11" s="17">
        <v>1.11384499252297E-2</v>
      </c>
      <c r="M11" s="17">
        <v>0.25101619866520303</v>
      </c>
      <c r="N11" s="17">
        <v>0.30624615243417802</v>
      </c>
      <c r="O11" s="17">
        <v>0</v>
      </c>
      <c r="P11" s="17">
        <v>0</v>
      </c>
      <c r="Q11" s="17">
        <v>0</v>
      </c>
      <c r="R11" s="17">
        <v>0</v>
      </c>
      <c r="S11" s="17">
        <v>0</v>
      </c>
      <c r="T11" s="17"/>
      <c r="U11" s="17">
        <v>0.16656154528416101</v>
      </c>
      <c r="V11" s="17">
        <v>3.9265602860100203E-2</v>
      </c>
      <c r="W11" s="17">
        <v>0.10411510414134199</v>
      </c>
      <c r="X11" s="17">
        <v>6.6488903093599103E-2</v>
      </c>
      <c r="Y11" s="17"/>
      <c r="Z11" s="17">
        <v>0.18398656854834899</v>
      </c>
      <c r="AA11" s="17">
        <v>0.16855579795807199</v>
      </c>
      <c r="AB11" s="17">
        <v>1.6491475469841799E-2</v>
      </c>
      <c r="AC11" s="17">
        <v>6.1344918202096102E-2</v>
      </c>
      <c r="AD11" s="17">
        <v>0.11554093145484801</v>
      </c>
      <c r="AE11" s="17">
        <v>0</v>
      </c>
      <c r="AF11" s="17">
        <v>0.36177107692699001</v>
      </c>
      <c r="AG11" s="17">
        <v>5.6020341911507702E-3</v>
      </c>
      <c r="AH11" s="17">
        <v>3.5037625048298798E-2</v>
      </c>
      <c r="AI11" s="17">
        <v>4.3770359437528598E-2</v>
      </c>
      <c r="AJ11" s="17"/>
      <c r="AK11" s="17">
        <v>0.11725555820975</v>
      </c>
      <c r="AL11" s="17">
        <v>0.10800570669593</v>
      </c>
      <c r="AM11" s="17">
        <v>0.10061263561267</v>
      </c>
      <c r="AN11" s="17">
        <v>0.17471636246897099</v>
      </c>
      <c r="AO11" s="17">
        <v>1.06725971148108E-2</v>
      </c>
      <c r="AP11" s="17">
        <v>0.30548679081774899</v>
      </c>
      <c r="AQ11" s="17">
        <v>1.5881122894752201E-3</v>
      </c>
      <c r="AR11" s="17"/>
      <c r="AS11" s="17">
        <v>0.108361953286246</v>
      </c>
      <c r="AT11" s="17">
        <v>0.162028274196724</v>
      </c>
      <c r="AU11" s="17"/>
      <c r="AV11" s="17">
        <v>0.149432741920904</v>
      </c>
      <c r="AW11" s="17">
        <v>1.25146776192039E-2</v>
      </c>
      <c r="AX11" s="17">
        <v>0.14889038314761499</v>
      </c>
      <c r="AY11" s="17"/>
      <c r="AZ11" s="17">
        <v>0.114988116868334</v>
      </c>
      <c r="BA11" s="17">
        <v>0.135140139324638</v>
      </c>
      <c r="BB11" s="17"/>
      <c r="BC11" s="17">
        <v>0.106972609569571</v>
      </c>
      <c r="BD11" s="17">
        <v>0.15586098644268501</v>
      </c>
      <c r="BE11" s="17"/>
      <c r="BF11" s="17">
        <v>0.13291811894660399</v>
      </c>
      <c r="BG11" s="17">
        <v>6.6488903093599103E-2</v>
      </c>
      <c r="BH11" s="17"/>
      <c r="BI11" s="17">
        <v>7.3553673622336099E-2</v>
      </c>
      <c r="BJ11" s="17">
        <v>0.158954605678754</v>
      </c>
      <c r="BK11" s="17"/>
      <c r="BL11" s="17">
        <v>0.119414361745023</v>
      </c>
      <c r="BM11" s="17">
        <v>0.18694600163061001</v>
      </c>
      <c r="BN11" s="17">
        <v>9.5666467264809402E-2</v>
      </c>
      <c r="BO11" s="17">
        <v>2.0235363665683198E-3</v>
      </c>
    </row>
    <row r="12" spans="2:67" x14ac:dyDescent="0.35">
      <c r="B12" s="18" t="s">
        <v>362</v>
      </c>
      <c r="C12" s="17">
        <v>2.5056887992702601E-2</v>
      </c>
      <c r="D12" s="17">
        <v>0</v>
      </c>
      <c r="E12" s="17">
        <v>0</v>
      </c>
      <c r="F12" s="17">
        <v>0</v>
      </c>
      <c r="G12" s="17">
        <v>0.12589452555706299</v>
      </c>
      <c r="H12" s="17">
        <v>0.49809741219761</v>
      </c>
      <c r="I12" s="17">
        <v>0</v>
      </c>
      <c r="J12" s="17">
        <v>5.7374278107456003E-2</v>
      </c>
      <c r="K12" s="17">
        <v>0</v>
      </c>
      <c r="L12" s="17">
        <v>1.04201402324794E-2</v>
      </c>
      <c r="M12" s="17">
        <v>2.2398938417121799E-2</v>
      </c>
      <c r="N12" s="17">
        <v>0</v>
      </c>
      <c r="O12" s="17">
        <v>0</v>
      </c>
      <c r="P12" s="17">
        <v>0</v>
      </c>
      <c r="Q12" s="17">
        <v>0</v>
      </c>
      <c r="R12" s="17">
        <v>0</v>
      </c>
      <c r="S12" s="17">
        <v>0</v>
      </c>
      <c r="T12" s="17"/>
      <c r="U12" s="17">
        <v>0</v>
      </c>
      <c r="V12" s="17">
        <v>0.101635628646673</v>
      </c>
      <c r="W12" s="17">
        <v>1.8026128473553601E-2</v>
      </c>
      <c r="X12" s="17">
        <v>0</v>
      </c>
      <c r="Y12" s="17"/>
      <c r="Z12" s="17">
        <v>0</v>
      </c>
      <c r="AA12" s="17">
        <v>0</v>
      </c>
      <c r="AB12" s="17">
        <v>0</v>
      </c>
      <c r="AC12" s="17">
        <v>0.155052767807318</v>
      </c>
      <c r="AD12" s="17">
        <v>8.6156131992391305E-2</v>
      </c>
      <c r="AE12" s="17">
        <v>9.4259787216148194E-2</v>
      </c>
      <c r="AF12" s="17">
        <v>0</v>
      </c>
      <c r="AG12" s="17">
        <v>0</v>
      </c>
      <c r="AH12" s="17">
        <v>0</v>
      </c>
      <c r="AI12" s="17">
        <v>0</v>
      </c>
      <c r="AJ12" s="17"/>
      <c r="AK12" s="17">
        <v>8.5572641876341907E-2</v>
      </c>
      <c r="AL12" s="17">
        <v>0</v>
      </c>
      <c r="AM12" s="17">
        <v>8.6613024814140606E-3</v>
      </c>
      <c r="AN12" s="17">
        <v>3.1888637027543403E-2</v>
      </c>
      <c r="AO12" s="17">
        <v>2.69944736822448E-2</v>
      </c>
      <c r="AP12" s="17">
        <v>0</v>
      </c>
      <c r="AQ12" s="17">
        <v>0</v>
      </c>
      <c r="AR12" s="17"/>
      <c r="AS12" s="17">
        <v>3.79177643560085E-2</v>
      </c>
      <c r="AT12" s="17">
        <v>8.9918192090013092E-3</v>
      </c>
      <c r="AU12" s="17"/>
      <c r="AV12" s="17">
        <v>8.9506302288348993E-2</v>
      </c>
      <c r="AW12" s="17">
        <v>3.5233022526761998E-2</v>
      </c>
      <c r="AX12" s="17">
        <v>0</v>
      </c>
      <c r="AY12" s="17"/>
      <c r="AZ12" s="17">
        <v>0</v>
      </c>
      <c r="BA12" s="17">
        <v>2.9298398565347501E-2</v>
      </c>
      <c r="BB12" s="17"/>
      <c r="BC12" s="17">
        <v>8.2683909678635901E-3</v>
      </c>
      <c r="BD12" s="17">
        <v>4.0773658527578402E-2</v>
      </c>
      <c r="BE12" s="17"/>
      <c r="BF12" s="17">
        <v>2.53219559775195E-2</v>
      </c>
      <c r="BG12" s="17">
        <v>0</v>
      </c>
      <c r="BH12" s="17"/>
      <c r="BI12" s="17">
        <v>5.3559554601104099E-2</v>
      </c>
      <c r="BJ12" s="17">
        <v>1.20699880150339E-2</v>
      </c>
      <c r="BK12" s="17"/>
      <c r="BL12" s="17">
        <v>0</v>
      </c>
      <c r="BM12" s="17">
        <v>4.7786439018613E-2</v>
      </c>
      <c r="BN12" s="17">
        <v>1.4127384108602099E-2</v>
      </c>
      <c r="BO12" s="17">
        <v>0</v>
      </c>
    </row>
    <row r="13" spans="2:67" x14ac:dyDescent="0.35">
      <c r="B13" s="18" t="s">
        <v>111</v>
      </c>
      <c r="C13" s="19">
        <v>2.4580546389365299E-2</v>
      </c>
      <c r="D13" s="19">
        <v>2.1230335836909699E-4</v>
      </c>
      <c r="E13" s="19">
        <v>0.100399988284872</v>
      </c>
      <c r="F13" s="19">
        <v>0</v>
      </c>
      <c r="G13" s="19">
        <v>0.12589452555706299</v>
      </c>
      <c r="H13" s="19">
        <v>0</v>
      </c>
      <c r="I13" s="19">
        <v>0</v>
      </c>
      <c r="J13" s="19">
        <v>0</v>
      </c>
      <c r="K13" s="19">
        <v>0</v>
      </c>
      <c r="L13" s="19">
        <v>0</v>
      </c>
      <c r="M13" s="19">
        <v>1.7111491035813801E-4</v>
      </c>
      <c r="N13" s="19">
        <v>0</v>
      </c>
      <c r="O13" s="19">
        <v>0</v>
      </c>
      <c r="P13" s="19">
        <v>0</v>
      </c>
      <c r="Q13" s="19">
        <v>0</v>
      </c>
      <c r="R13" s="19">
        <v>0</v>
      </c>
      <c r="S13" s="19">
        <v>0</v>
      </c>
      <c r="T13" s="19"/>
      <c r="U13" s="19">
        <v>2.9164626744190601E-2</v>
      </c>
      <c r="V13" s="19">
        <v>1.6794466197581001E-2</v>
      </c>
      <c r="W13" s="19">
        <v>0</v>
      </c>
      <c r="X13" s="19">
        <v>5.8976944634321696E-3</v>
      </c>
      <c r="Y13" s="19"/>
      <c r="Z13" s="19">
        <v>6.20900117807432E-2</v>
      </c>
      <c r="AA13" s="19">
        <v>0</v>
      </c>
      <c r="AB13" s="19">
        <v>0</v>
      </c>
      <c r="AC13" s="19">
        <v>0</v>
      </c>
      <c r="AD13" s="19">
        <v>0</v>
      </c>
      <c r="AE13" s="19">
        <v>0</v>
      </c>
      <c r="AF13" s="19">
        <v>0</v>
      </c>
      <c r="AG13" s="19">
        <v>0</v>
      </c>
      <c r="AH13" s="19">
        <v>1.3556416964740101E-3</v>
      </c>
      <c r="AI13" s="19">
        <v>4.0826408636387502E-3</v>
      </c>
      <c r="AJ13" s="19"/>
      <c r="AK13" s="19">
        <v>0</v>
      </c>
      <c r="AL13" s="19">
        <v>0</v>
      </c>
      <c r="AM13" s="19">
        <v>4.0136007227784203E-2</v>
      </c>
      <c r="AN13" s="19">
        <v>1.2615516696565601E-4</v>
      </c>
      <c r="AO13" s="19">
        <v>0</v>
      </c>
      <c r="AP13" s="19">
        <v>0</v>
      </c>
      <c r="AQ13" s="19">
        <v>0.21505368798319099</v>
      </c>
      <c r="AR13" s="19"/>
      <c r="AS13" s="19">
        <v>7.3095524533811499E-3</v>
      </c>
      <c r="AT13" s="19">
        <v>4.6154480988107698E-2</v>
      </c>
      <c r="AU13" s="19"/>
      <c r="AV13" s="19">
        <v>2.2849703549834101E-2</v>
      </c>
      <c r="AW13" s="19">
        <v>0</v>
      </c>
      <c r="AX13" s="19">
        <v>0</v>
      </c>
      <c r="AY13" s="19"/>
      <c r="AZ13" s="19">
        <v>2.7815417784306899E-2</v>
      </c>
      <c r="BA13" s="19">
        <v>2.40329627777537E-2</v>
      </c>
      <c r="BB13" s="19"/>
      <c r="BC13" s="19">
        <v>5.0709557194434797E-2</v>
      </c>
      <c r="BD13" s="19">
        <v>1.19532010354462E-4</v>
      </c>
      <c r="BE13" s="19"/>
      <c r="BF13" s="19">
        <v>2.4778185693658899E-2</v>
      </c>
      <c r="BG13" s="19">
        <v>5.8976944634321696E-3</v>
      </c>
      <c r="BH13" s="19"/>
      <c r="BI13" s="19">
        <v>6.5651124348241899E-2</v>
      </c>
      <c r="BJ13" s="19">
        <v>5.8672275513392304E-3</v>
      </c>
      <c r="BK13" s="19"/>
      <c r="BL13" s="19">
        <v>0</v>
      </c>
      <c r="BM13" s="19">
        <v>5.80140356169647E-2</v>
      </c>
      <c r="BN13" s="19">
        <v>1.7943690337190099E-4</v>
      </c>
      <c r="BO13" s="19">
        <v>0</v>
      </c>
    </row>
    <row r="14" spans="2:67" x14ac:dyDescent="0.35">
      <c r="B14" s="16" t="s">
        <v>705</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488</v>
      </c>
      <c r="D7" s="10">
        <v>49</v>
      </c>
      <c r="E7" s="10">
        <v>90</v>
      </c>
      <c r="F7" s="10">
        <v>41</v>
      </c>
      <c r="G7" s="10">
        <v>11</v>
      </c>
      <c r="H7" s="10">
        <v>4</v>
      </c>
      <c r="I7" s="10">
        <v>27</v>
      </c>
      <c r="J7" s="10">
        <v>44</v>
      </c>
      <c r="K7" s="10">
        <v>2</v>
      </c>
      <c r="L7" s="10">
        <v>42</v>
      </c>
      <c r="M7" s="10">
        <v>109</v>
      </c>
      <c r="N7" s="10">
        <v>21</v>
      </c>
      <c r="O7" s="10">
        <v>9</v>
      </c>
      <c r="P7" s="10">
        <v>16</v>
      </c>
      <c r="Q7" s="10">
        <v>8</v>
      </c>
      <c r="R7" s="10">
        <v>8</v>
      </c>
      <c r="S7" s="10">
        <v>7</v>
      </c>
      <c r="T7" s="10"/>
      <c r="U7" s="10">
        <v>44</v>
      </c>
      <c r="V7" s="10">
        <v>57</v>
      </c>
      <c r="W7" s="10">
        <v>88</v>
      </c>
      <c r="X7" s="10">
        <v>299</v>
      </c>
      <c r="Y7" s="10"/>
      <c r="Z7" s="10">
        <v>30</v>
      </c>
      <c r="AA7" s="10">
        <v>18</v>
      </c>
      <c r="AB7" s="10">
        <v>20</v>
      </c>
      <c r="AC7" s="10">
        <v>25</v>
      </c>
      <c r="AD7" s="10">
        <v>35</v>
      </c>
      <c r="AE7" s="10">
        <v>35</v>
      </c>
      <c r="AF7" s="10">
        <v>47</v>
      </c>
      <c r="AG7" s="10">
        <v>36</v>
      </c>
      <c r="AH7" s="10">
        <v>66</v>
      </c>
      <c r="AI7" s="10">
        <v>159</v>
      </c>
      <c r="AJ7" s="10"/>
      <c r="AK7" s="10">
        <v>42</v>
      </c>
      <c r="AL7" s="10">
        <v>33</v>
      </c>
      <c r="AM7" s="10">
        <v>41</v>
      </c>
      <c r="AN7" s="10">
        <v>89</v>
      </c>
      <c r="AO7" s="10">
        <v>96</v>
      </c>
      <c r="AP7" s="10">
        <v>106</v>
      </c>
      <c r="AQ7" s="10">
        <v>70</v>
      </c>
      <c r="AR7" s="10"/>
      <c r="AS7" s="10">
        <v>395</v>
      </c>
      <c r="AT7" s="10">
        <v>93</v>
      </c>
      <c r="AU7" s="10"/>
      <c r="AV7" s="10">
        <v>139</v>
      </c>
      <c r="AW7" s="10">
        <v>151</v>
      </c>
      <c r="AX7" s="10">
        <v>104</v>
      </c>
      <c r="AY7" s="10"/>
      <c r="AZ7" s="10">
        <v>146</v>
      </c>
      <c r="BA7" s="10">
        <v>342</v>
      </c>
      <c r="BB7" s="10"/>
      <c r="BC7" s="10">
        <v>117</v>
      </c>
      <c r="BD7" s="10">
        <v>371</v>
      </c>
      <c r="BE7" s="10"/>
      <c r="BF7" s="10">
        <v>189</v>
      </c>
      <c r="BG7" s="10">
        <v>299</v>
      </c>
      <c r="BH7" s="10"/>
      <c r="BI7" s="10">
        <v>256</v>
      </c>
      <c r="BJ7" s="10">
        <v>232</v>
      </c>
      <c r="BK7" s="10"/>
      <c r="BL7" s="10">
        <v>19</v>
      </c>
      <c r="BM7" s="10">
        <v>116</v>
      </c>
      <c r="BN7" s="10">
        <v>233</v>
      </c>
      <c r="BO7" s="10">
        <v>119</v>
      </c>
    </row>
    <row r="8" spans="2:67" ht="30" customHeight="1" x14ac:dyDescent="0.35">
      <c r="B8" s="11" t="s">
        <v>34</v>
      </c>
      <c r="C8" s="11">
        <v>226</v>
      </c>
      <c r="D8" s="11">
        <v>14</v>
      </c>
      <c r="E8" s="11">
        <v>66</v>
      </c>
      <c r="F8" s="11">
        <v>17</v>
      </c>
      <c r="G8" s="11">
        <v>6</v>
      </c>
      <c r="H8" s="11">
        <v>5</v>
      </c>
      <c r="I8" s="11">
        <v>9</v>
      </c>
      <c r="J8" s="11">
        <v>16</v>
      </c>
      <c r="K8" s="11">
        <v>0</v>
      </c>
      <c r="L8" s="11">
        <v>13</v>
      </c>
      <c r="M8" s="11">
        <v>38</v>
      </c>
      <c r="N8" s="11">
        <v>18</v>
      </c>
      <c r="O8" s="11">
        <v>0</v>
      </c>
      <c r="P8" s="11">
        <v>2</v>
      </c>
      <c r="Q8" s="11">
        <v>6</v>
      </c>
      <c r="R8" s="11">
        <v>11</v>
      </c>
      <c r="S8" s="11">
        <v>5</v>
      </c>
      <c r="T8" s="11"/>
      <c r="U8" s="11">
        <v>148</v>
      </c>
      <c r="V8" s="11">
        <v>64</v>
      </c>
      <c r="W8" s="11">
        <v>11</v>
      </c>
      <c r="X8" s="11">
        <v>3</v>
      </c>
      <c r="Y8" s="11"/>
      <c r="Z8" s="11">
        <v>80</v>
      </c>
      <c r="AA8" s="11">
        <v>47</v>
      </c>
      <c r="AB8" s="11">
        <v>18</v>
      </c>
      <c r="AC8" s="11">
        <v>17</v>
      </c>
      <c r="AD8" s="11">
        <v>15</v>
      </c>
      <c r="AE8" s="11">
        <v>11</v>
      </c>
      <c r="AF8" s="11">
        <v>13</v>
      </c>
      <c r="AG8" s="11">
        <v>4</v>
      </c>
      <c r="AH8" s="11">
        <v>5</v>
      </c>
      <c r="AI8" s="11">
        <v>2</v>
      </c>
      <c r="AJ8" s="11"/>
      <c r="AK8" s="11">
        <v>30</v>
      </c>
      <c r="AL8" s="11">
        <v>24</v>
      </c>
      <c r="AM8" s="11">
        <v>15</v>
      </c>
      <c r="AN8" s="11">
        <v>59</v>
      </c>
      <c r="AO8" s="11">
        <v>34</v>
      </c>
      <c r="AP8" s="11">
        <v>28</v>
      </c>
      <c r="AQ8" s="11">
        <v>28</v>
      </c>
      <c r="AR8" s="11"/>
      <c r="AS8" s="11">
        <v>122</v>
      </c>
      <c r="AT8" s="11">
        <v>104</v>
      </c>
      <c r="AU8" s="11"/>
      <c r="AV8" s="11">
        <v>37</v>
      </c>
      <c r="AW8" s="11">
        <v>30</v>
      </c>
      <c r="AX8" s="11">
        <v>55</v>
      </c>
      <c r="AY8" s="11"/>
      <c r="AZ8" s="11">
        <v>31</v>
      </c>
      <c r="BA8" s="11">
        <v>195</v>
      </c>
      <c r="BB8" s="11"/>
      <c r="BC8" s="11">
        <v>99</v>
      </c>
      <c r="BD8" s="11">
        <v>126</v>
      </c>
      <c r="BE8" s="11"/>
      <c r="BF8" s="11">
        <v>223</v>
      </c>
      <c r="BG8" s="11">
        <v>3</v>
      </c>
      <c r="BH8" s="11"/>
      <c r="BI8" s="11">
        <v>80</v>
      </c>
      <c r="BJ8" s="11">
        <v>146</v>
      </c>
      <c r="BK8" s="11"/>
      <c r="BL8" s="11">
        <v>27</v>
      </c>
      <c r="BM8" s="11">
        <v>106</v>
      </c>
      <c r="BN8" s="11">
        <v>74</v>
      </c>
      <c r="BO8" s="11">
        <v>18</v>
      </c>
    </row>
    <row r="9" spans="2:67" ht="29" x14ac:dyDescent="0.35">
      <c r="B9" s="18" t="s">
        <v>359</v>
      </c>
      <c r="C9" s="17">
        <v>0.45185366496108398</v>
      </c>
      <c r="D9" s="17">
        <v>0.43775068440529202</v>
      </c>
      <c r="E9" s="17">
        <v>0.63105954989882196</v>
      </c>
      <c r="F9" s="17">
        <v>0.188973180697115</v>
      </c>
      <c r="G9" s="17">
        <v>0.16310926378344001</v>
      </c>
      <c r="H9" s="17">
        <v>0.47564702538029202</v>
      </c>
      <c r="I9" s="17">
        <v>0.70058140089056797</v>
      </c>
      <c r="J9" s="17">
        <v>0.20096858592087899</v>
      </c>
      <c r="K9" s="17">
        <v>0.5</v>
      </c>
      <c r="L9" s="17">
        <v>0.34066985086931201</v>
      </c>
      <c r="M9" s="17">
        <v>0.30952137321706402</v>
      </c>
      <c r="N9" s="17">
        <v>0.41131882974656098</v>
      </c>
      <c r="O9" s="17">
        <v>0.955568338240537</v>
      </c>
      <c r="P9" s="17">
        <v>0.96236036956289195</v>
      </c>
      <c r="Q9" s="17">
        <v>0.336597355425025</v>
      </c>
      <c r="R9" s="17">
        <v>0.99102502305988904</v>
      </c>
      <c r="S9" s="17">
        <v>2.9256808308447398E-2</v>
      </c>
      <c r="T9" s="17"/>
      <c r="U9" s="17">
        <v>0.44860713350909498</v>
      </c>
      <c r="V9" s="17">
        <v>0.43594139863325698</v>
      </c>
      <c r="W9" s="17">
        <v>0.54838350638590905</v>
      </c>
      <c r="X9" s="17">
        <v>0.63089862049575596</v>
      </c>
      <c r="Y9" s="17"/>
      <c r="Z9" s="17">
        <v>0.343350912357194</v>
      </c>
      <c r="AA9" s="17">
        <v>0.75799295216278595</v>
      </c>
      <c r="AB9" s="17">
        <v>0.24355422918515099</v>
      </c>
      <c r="AC9" s="17">
        <v>0.524570737875377</v>
      </c>
      <c r="AD9" s="17">
        <v>0.30287286283406101</v>
      </c>
      <c r="AE9" s="17">
        <v>0.30797076183614602</v>
      </c>
      <c r="AF9" s="17">
        <v>0.214318535086329</v>
      </c>
      <c r="AG9" s="17">
        <v>0.76308289588</v>
      </c>
      <c r="AH9" s="17">
        <v>0.74672479020348403</v>
      </c>
      <c r="AI9" s="17">
        <v>0.65226685953897201</v>
      </c>
      <c r="AJ9" s="17"/>
      <c r="AK9" s="17">
        <v>0.26983302434656098</v>
      </c>
      <c r="AL9" s="17">
        <v>0.62567629963813898</v>
      </c>
      <c r="AM9" s="17">
        <v>0.269423631647009</v>
      </c>
      <c r="AN9" s="17">
        <v>0.47152610292129998</v>
      </c>
      <c r="AO9" s="17">
        <v>0.40464428988847401</v>
      </c>
      <c r="AP9" s="17">
        <v>0.34582512070316501</v>
      </c>
      <c r="AQ9" s="17">
        <v>0.723165177144377</v>
      </c>
      <c r="AR9" s="17"/>
      <c r="AS9" s="17">
        <v>0.39475751276334198</v>
      </c>
      <c r="AT9" s="17">
        <v>0.51919385498123105</v>
      </c>
      <c r="AU9" s="17"/>
      <c r="AV9" s="17">
        <v>0.51011175699187195</v>
      </c>
      <c r="AW9" s="17">
        <v>0.159771871734637</v>
      </c>
      <c r="AX9" s="17">
        <v>0.445016533587963</v>
      </c>
      <c r="AY9" s="17"/>
      <c r="AZ9" s="17">
        <v>0.46024023642203499</v>
      </c>
      <c r="BA9" s="17">
        <v>0.45050106685241698</v>
      </c>
      <c r="BB9" s="17"/>
      <c r="BC9" s="17">
        <v>0.48771079612847101</v>
      </c>
      <c r="BD9" s="17">
        <v>0.42363575100957601</v>
      </c>
      <c r="BE9" s="17"/>
      <c r="BF9" s="17">
        <v>0.44975227677207003</v>
      </c>
      <c r="BG9" s="17">
        <v>0.63089862049575596</v>
      </c>
      <c r="BH9" s="17"/>
      <c r="BI9" s="17">
        <v>0.53896111577331296</v>
      </c>
      <c r="BJ9" s="17">
        <v>0.403774805175731</v>
      </c>
      <c r="BK9" s="17"/>
      <c r="BL9" s="17">
        <v>0.53080501479700004</v>
      </c>
      <c r="BM9" s="17">
        <v>0.38780176169568598</v>
      </c>
      <c r="BN9" s="17">
        <v>0.46068342237757998</v>
      </c>
      <c r="BO9" s="17">
        <v>0.69941978565971097</v>
      </c>
    </row>
    <row r="10" spans="2:67" ht="29" x14ac:dyDescent="0.35">
      <c r="B10" s="18" t="s">
        <v>360</v>
      </c>
      <c r="C10" s="17">
        <v>0.44714880968470999</v>
      </c>
      <c r="D10" s="17">
        <v>0.55422749410174499</v>
      </c>
      <c r="E10" s="17">
        <v>0.28119597248831601</v>
      </c>
      <c r="F10" s="17">
        <v>0.70728759686403797</v>
      </c>
      <c r="G10" s="17">
        <v>0.69302233339498898</v>
      </c>
      <c r="H10" s="17">
        <v>5.2312068238299703E-2</v>
      </c>
      <c r="I10" s="17">
        <v>0.29941859910943203</v>
      </c>
      <c r="J10" s="17">
        <v>0.78504534630464795</v>
      </c>
      <c r="K10" s="17">
        <v>0.5</v>
      </c>
      <c r="L10" s="17">
        <v>0.19871310531796799</v>
      </c>
      <c r="M10" s="17">
        <v>0.551311753971512</v>
      </c>
      <c r="N10" s="17">
        <v>0.584333288471799</v>
      </c>
      <c r="O10" s="17">
        <v>0</v>
      </c>
      <c r="P10" s="17">
        <v>3.1366358697589899E-2</v>
      </c>
      <c r="Q10" s="17">
        <v>0.663402644574975</v>
      </c>
      <c r="R10" s="17">
        <v>8.9749769401109396E-3</v>
      </c>
      <c r="S10" s="17">
        <v>0.97074319169155299</v>
      </c>
      <c r="T10" s="17"/>
      <c r="U10" s="17">
        <v>0.45728829528876502</v>
      </c>
      <c r="V10" s="17">
        <v>0.43767184787418001</v>
      </c>
      <c r="W10" s="17">
        <v>0.397627787876001</v>
      </c>
      <c r="X10" s="17">
        <v>0.30758393837815801</v>
      </c>
      <c r="Y10" s="17"/>
      <c r="Z10" s="17">
        <v>0.56840366623463801</v>
      </c>
      <c r="AA10" s="17">
        <v>0.16908074412633101</v>
      </c>
      <c r="AB10" s="17">
        <v>0.405623154748321</v>
      </c>
      <c r="AC10" s="17">
        <v>0.32338953444386098</v>
      </c>
      <c r="AD10" s="17">
        <v>0.62850803815188105</v>
      </c>
      <c r="AE10" s="17">
        <v>0.60670769980525596</v>
      </c>
      <c r="AF10" s="17">
        <v>0.78463830661399403</v>
      </c>
      <c r="AG10" s="17">
        <v>0.21251316852688501</v>
      </c>
      <c r="AH10" s="17">
        <v>0.21882898361957101</v>
      </c>
      <c r="AI10" s="17">
        <v>0.319525722611611</v>
      </c>
      <c r="AJ10" s="17"/>
      <c r="AK10" s="17">
        <v>0.49922964549722698</v>
      </c>
      <c r="AL10" s="17">
        <v>0.373074788227933</v>
      </c>
      <c r="AM10" s="17">
        <v>0.327253170297372</v>
      </c>
      <c r="AN10" s="17">
        <v>0.50666305244540599</v>
      </c>
      <c r="AO10" s="17">
        <v>0.46248612497849301</v>
      </c>
      <c r="AP10" s="17">
        <v>0.64803997697282301</v>
      </c>
      <c r="AQ10" s="17">
        <v>0.186651275892325</v>
      </c>
      <c r="AR10" s="17"/>
      <c r="AS10" s="17">
        <v>0.47146297556780298</v>
      </c>
      <c r="AT10" s="17">
        <v>0.41847226165607299</v>
      </c>
      <c r="AU10" s="17"/>
      <c r="AV10" s="17">
        <v>0.36552670258478398</v>
      </c>
      <c r="AW10" s="17">
        <v>0.69109929008183801</v>
      </c>
      <c r="AX10" s="17">
        <v>0.42291075381193</v>
      </c>
      <c r="AY10" s="17"/>
      <c r="AZ10" s="17">
        <v>0.50827697675956995</v>
      </c>
      <c r="BA10" s="17">
        <v>0.43728997242842599</v>
      </c>
      <c r="BB10" s="17"/>
      <c r="BC10" s="17">
        <v>0.37443213812131598</v>
      </c>
      <c r="BD10" s="17">
        <v>0.50437348757199396</v>
      </c>
      <c r="BE10" s="17"/>
      <c r="BF10" s="17">
        <v>0.44878683389649998</v>
      </c>
      <c r="BG10" s="17">
        <v>0.30758393837815801</v>
      </c>
      <c r="BH10" s="17"/>
      <c r="BI10" s="17">
        <v>0.410834038006405</v>
      </c>
      <c r="BJ10" s="17">
        <v>0.467192707185763</v>
      </c>
      <c r="BK10" s="17"/>
      <c r="BL10" s="17">
        <v>0.244405554694515</v>
      </c>
      <c r="BM10" s="17">
        <v>0.46936650525089302</v>
      </c>
      <c r="BN10" s="17">
        <v>0.52202860593517197</v>
      </c>
      <c r="BO10" s="17">
        <v>0.29101985869514302</v>
      </c>
    </row>
    <row r="11" spans="2:67" x14ac:dyDescent="0.35">
      <c r="B11" s="18" t="s">
        <v>361</v>
      </c>
      <c r="C11" s="17">
        <v>6.0627172427026199E-2</v>
      </c>
      <c r="D11" s="17">
        <v>8.0218214929628304E-3</v>
      </c>
      <c r="E11" s="17">
        <v>6.9586701354961394E-2</v>
      </c>
      <c r="F11" s="17">
        <v>5.4770065851511097E-2</v>
      </c>
      <c r="G11" s="17">
        <v>0.14386840282157101</v>
      </c>
      <c r="H11" s="17">
        <v>0.472040906381408</v>
      </c>
      <c r="I11" s="17">
        <v>0</v>
      </c>
      <c r="J11" s="17">
        <v>1.3986067774473599E-2</v>
      </c>
      <c r="K11" s="17">
        <v>0</v>
      </c>
      <c r="L11" s="17">
        <v>0</v>
      </c>
      <c r="M11" s="17">
        <v>0.11487587601266901</v>
      </c>
      <c r="N11" s="17">
        <v>4.3478817816397603E-3</v>
      </c>
      <c r="O11" s="17">
        <v>4.4431661759462997E-2</v>
      </c>
      <c r="P11" s="17">
        <v>0</v>
      </c>
      <c r="Q11" s="17">
        <v>0</v>
      </c>
      <c r="R11" s="17">
        <v>0</v>
      </c>
      <c r="S11" s="17">
        <v>0</v>
      </c>
      <c r="T11" s="17"/>
      <c r="U11" s="17">
        <v>5.2570930836880303E-2</v>
      </c>
      <c r="V11" s="17">
        <v>8.0470773540026005E-2</v>
      </c>
      <c r="W11" s="17">
        <v>5.39887057380899E-2</v>
      </c>
      <c r="X11" s="17">
        <v>5.7847540638564302E-2</v>
      </c>
      <c r="Y11" s="17"/>
      <c r="Z11" s="17">
        <v>1.3624629609239501E-4</v>
      </c>
      <c r="AA11" s="17">
        <v>7.2926303710882906E-2</v>
      </c>
      <c r="AB11" s="17">
        <v>0.30282368602931098</v>
      </c>
      <c r="AC11" s="17">
        <v>0.15203972768076199</v>
      </c>
      <c r="AD11" s="17">
        <v>6.8619099014057106E-2</v>
      </c>
      <c r="AE11" s="17">
        <v>8.5321538358597807E-2</v>
      </c>
      <c r="AF11" s="17">
        <v>1.04315829967759E-3</v>
      </c>
      <c r="AG11" s="17">
        <v>2.44039355931156E-2</v>
      </c>
      <c r="AH11" s="17">
        <v>3.4446226176944199E-2</v>
      </c>
      <c r="AI11" s="17">
        <v>2.8207417849417101E-2</v>
      </c>
      <c r="AJ11" s="17"/>
      <c r="AK11" s="17">
        <v>0.200054720281577</v>
      </c>
      <c r="AL11" s="17">
        <v>1.2489121339272801E-3</v>
      </c>
      <c r="AM11" s="17">
        <v>8.6470309082607201E-4</v>
      </c>
      <c r="AN11" s="17">
        <v>2.1810844633294101E-2</v>
      </c>
      <c r="AO11" s="17">
        <v>0.13286958513303301</v>
      </c>
      <c r="AP11" s="17">
        <v>6.1349023240125202E-3</v>
      </c>
      <c r="AQ11" s="17">
        <v>6.0401793087512597E-2</v>
      </c>
      <c r="AR11" s="17"/>
      <c r="AS11" s="17">
        <v>7.5834815935962904E-2</v>
      </c>
      <c r="AT11" s="17">
        <v>4.2691014485879301E-2</v>
      </c>
      <c r="AU11" s="17"/>
      <c r="AV11" s="17">
        <v>9.9687302152089499E-2</v>
      </c>
      <c r="AW11" s="17">
        <v>0.14912883818352499</v>
      </c>
      <c r="AX11" s="17">
        <v>1.9868127624841799E-2</v>
      </c>
      <c r="AY11" s="17"/>
      <c r="AZ11" s="17">
        <v>2.1283671903434402E-3</v>
      </c>
      <c r="BA11" s="17">
        <v>7.0061942486616097E-2</v>
      </c>
      <c r="BB11" s="17"/>
      <c r="BC11" s="17">
        <v>5.5444507552801503E-2</v>
      </c>
      <c r="BD11" s="17">
        <v>6.4705691446790406E-2</v>
      </c>
      <c r="BE11" s="17"/>
      <c r="BF11" s="17">
        <v>6.0659795995741797E-2</v>
      </c>
      <c r="BG11" s="17">
        <v>5.7847540638564302E-2</v>
      </c>
      <c r="BH11" s="17"/>
      <c r="BI11" s="17">
        <v>3.5362770258708001E-2</v>
      </c>
      <c r="BJ11" s="17">
        <v>7.45718308699614E-2</v>
      </c>
      <c r="BK11" s="17"/>
      <c r="BL11" s="17">
        <v>2.3833762370687299E-4</v>
      </c>
      <c r="BM11" s="17">
        <v>0.12633646200797999</v>
      </c>
      <c r="BN11" s="17">
        <v>1.0851016508416299E-3</v>
      </c>
      <c r="BO11" s="17">
        <v>9.5603556451455008E-3</v>
      </c>
    </row>
    <row r="12" spans="2:67" x14ac:dyDescent="0.35">
      <c r="B12" s="18" t="s">
        <v>362</v>
      </c>
      <c r="C12" s="17">
        <v>4.0327780245994503E-2</v>
      </c>
      <c r="D12" s="17">
        <v>0</v>
      </c>
      <c r="E12" s="17">
        <v>1.8157776257900101E-2</v>
      </c>
      <c r="F12" s="17">
        <v>4.8969156587335798E-2</v>
      </c>
      <c r="G12" s="17">
        <v>0</v>
      </c>
      <c r="H12" s="17">
        <v>0</v>
      </c>
      <c r="I12" s="17">
        <v>0</v>
      </c>
      <c r="J12" s="17">
        <v>0</v>
      </c>
      <c r="K12" s="17">
        <v>0</v>
      </c>
      <c r="L12" s="17">
        <v>0.46061704381272001</v>
      </c>
      <c r="M12" s="17">
        <v>2.42909967987559E-2</v>
      </c>
      <c r="N12" s="17">
        <v>0</v>
      </c>
      <c r="O12" s="17">
        <v>0</v>
      </c>
      <c r="P12" s="17">
        <v>0</v>
      </c>
      <c r="Q12" s="17">
        <v>0</v>
      </c>
      <c r="R12" s="17">
        <v>0</v>
      </c>
      <c r="S12" s="17">
        <v>0</v>
      </c>
      <c r="T12" s="17"/>
      <c r="U12" s="17">
        <v>4.1533640365259701E-2</v>
      </c>
      <c r="V12" s="17">
        <v>4.5915979952537399E-2</v>
      </c>
      <c r="W12" s="17">
        <v>0</v>
      </c>
      <c r="X12" s="17">
        <v>0</v>
      </c>
      <c r="Y12" s="17"/>
      <c r="Z12" s="17">
        <v>8.8109175112074903E-2</v>
      </c>
      <c r="AA12" s="17">
        <v>0</v>
      </c>
      <c r="AB12" s="17">
        <v>4.7451725527983601E-2</v>
      </c>
      <c r="AC12" s="17">
        <v>0</v>
      </c>
      <c r="AD12" s="17">
        <v>0</v>
      </c>
      <c r="AE12" s="17">
        <v>0</v>
      </c>
      <c r="AF12" s="17">
        <v>0</v>
      </c>
      <c r="AG12" s="17">
        <v>0</v>
      </c>
      <c r="AH12" s="17">
        <v>0</v>
      </c>
      <c r="AI12" s="17">
        <v>0</v>
      </c>
      <c r="AJ12" s="17"/>
      <c r="AK12" s="17">
        <v>3.08826098746348E-2</v>
      </c>
      <c r="AL12" s="17">
        <v>0</v>
      </c>
      <c r="AM12" s="17">
        <v>0.40245849496479202</v>
      </c>
      <c r="AN12" s="17">
        <v>0</v>
      </c>
      <c r="AO12" s="17">
        <v>0</v>
      </c>
      <c r="AP12" s="17">
        <v>0</v>
      </c>
      <c r="AQ12" s="17">
        <v>2.97817538757848E-2</v>
      </c>
      <c r="AR12" s="17"/>
      <c r="AS12" s="17">
        <v>5.7944695732891897E-2</v>
      </c>
      <c r="AT12" s="17">
        <v>1.95500852386685E-2</v>
      </c>
      <c r="AU12" s="17"/>
      <c r="AV12" s="17">
        <v>2.4674238271254499E-2</v>
      </c>
      <c r="AW12" s="17">
        <v>0</v>
      </c>
      <c r="AX12" s="17">
        <v>0.112204584975265</v>
      </c>
      <c r="AY12" s="17"/>
      <c r="AZ12" s="17">
        <v>2.9354419628051399E-2</v>
      </c>
      <c r="BA12" s="17">
        <v>4.2097579369111203E-2</v>
      </c>
      <c r="BB12" s="17"/>
      <c r="BC12" s="17">
        <v>8.2315887462909201E-2</v>
      </c>
      <c r="BD12" s="17">
        <v>7.28506997163919E-3</v>
      </c>
      <c r="BE12" s="17"/>
      <c r="BF12" s="17">
        <v>4.0801093335687502E-2</v>
      </c>
      <c r="BG12" s="17">
        <v>0</v>
      </c>
      <c r="BH12" s="17"/>
      <c r="BI12" s="17">
        <v>1.48420759615741E-2</v>
      </c>
      <c r="BJ12" s="17">
        <v>5.4394586143723403E-2</v>
      </c>
      <c r="BK12" s="17"/>
      <c r="BL12" s="17">
        <v>0.224201216735673</v>
      </c>
      <c r="BM12" s="17">
        <v>1.6495271045441001E-2</v>
      </c>
      <c r="BN12" s="17">
        <v>1.6202870036406702E-2</v>
      </c>
      <c r="BO12" s="17">
        <v>0</v>
      </c>
    </row>
    <row r="13" spans="2:67" x14ac:dyDescent="0.35">
      <c r="B13" s="18" t="s">
        <v>111</v>
      </c>
      <c r="C13" s="19">
        <v>4.2572681185866697E-5</v>
      </c>
      <c r="D13" s="19">
        <v>0</v>
      </c>
      <c r="E13" s="19">
        <v>0</v>
      </c>
      <c r="F13" s="19">
        <v>0</v>
      </c>
      <c r="G13" s="19">
        <v>0</v>
      </c>
      <c r="H13" s="19">
        <v>0</v>
      </c>
      <c r="I13" s="19">
        <v>0</v>
      </c>
      <c r="J13" s="19">
        <v>0</v>
      </c>
      <c r="K13" s="19">
        <v>0</v>
      </c>
      <c r="L13" s="19">
        <v>0</v>
      </c>
      <c r="M13" s="19">
        <v>0</v>
      </c>
      <c r="N13" s="19">
        <v>0</v>
      </c>
      <c r="O13" s="19">
        <v>0</v>
      </c>
      <c r="P13" s="19">
        <v>6.2732717395179898E-3</v>
      </c>
      <c r="Q13" s="19">
        <v>0</v>
      </c>
      <c r="R13" s="19">
        <v>0</v>
      </c>
      <c r="S13" s="19">
        <v>0</v>
      </c>
      <c r="T13" s="19"/>
      <c r="U13" s="19">
        <v>0</v>
      </c>
      <c r="V13" s="19">
        <v>0</v>
      </c>
      <c r="W13" s="19">
        <v>0</v>
      </c>
      <c r="X13" s="19">
        <v>3.66990048752268E-3</v>
      </c>
      <c r="Y13" s="19"/>
      <c r="Z13" s="19">
        <v>0</v>
      </c>
      <c r="AA13" s="19">
        <v>0</v>
      </c>
      <c r="AB13" s="19">
        <v>5.4720450923286402E-4</v>
      </c>
      <c r="AC13" s="19">
        <v>0</v>
      </c>
      <c r="AD13" s="19">
        <v>0</v>
      </c>
      <c r="AE13" s="19">
        <v>0</v>
      </c>
      <c r="AF13" s="19">
        <v>0</v>
      </c>
      <c r="AG13" s="19">
        <v>0</v>
      </c>
      <c r="AH13" s="19">
        <v>0</v>
      </c>
      <c r="AI13" s="19">
        <v>0</v>
      </c>
      <c r="AJ13" s="19"/>
      <c r="AK13" s="19">
        <v>0</v>
      </c>
      <c r="AL13" s="19">
        <v>0</v>
      </c>
      <c r="AM13" s="19">
        <v>0</v>
      </c>
      <c r="AN13" s="19">
        <v>0</v>
      </c>
      <c r="AO13" s="19">
        <v>0</v>
      </c>
      <c r="AP13" s="19">
        <v>0</v>
      </c>
      <c r="AQ13" s="19">
        <v>0</v>
      </c>
      <c r="AR13" s="19"/>
      <c r="AS13" s="19">
        <v>0</v>
      </c>
      <c r="AT13" s="19">
        <v>9.2783638148336199E-5</v>
      </c>
      <c r="AU13" s="19"/>
      <c r="AV13" s="19">
        <v>0</v>
      </c>
      <c r="AW13" s="19">
        <v>0</v>
      </c>
      <c r="AX13" s="19">
        <v>0</v>
      </c>
      <c r="AY13" s="19"/>
      <c r="AZ13" s="19">
        <v>0</v>
      </c>
      <c r="BA13" s="19">
        <v>4.9438863429824901E-5</v>
      </c>
      <c r="BB13" s="19"/>
      <c r="BC13" s="19">
        <v>9.6670734502365404E-5</v>
      </c>
      <c r="BD13" s="19">
        <v>0</v>
      </c>
      <c r="BE13" s="19"/>
      <c r="BF13" s="19">
        <v>0</v>
      </c>
      <c r="BG13" s="19">
        <v>3.66990048752268E-3</v>
      </c>
      <c r="BH13" s="19"/>
      <c r="BI13" s="19">
        <v>0</v>
      </c>
      <c r="BJ13" s="19">
        <v>6.6070624821411904E-5</v>
      </c>
      <c r="BK13" s="19"/>
      <c r="BL13" s="19">
        <v>3.4987614910574202E-4</v>
      </c>
      <c r="BM13" s="19">
        <v>0</v>
      </c>
      <c r="BN13" s="19">
        <v>0</v>
      </c>
      <c r="BO13" s="19">
        <v>0</v>
      </c>
    </row>
    <row r="14" spans="2:67" x14ac:dyDescent="0.35">
      <c r="B14" s="16" t="s">
        <v>706</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398</v>
      </c>
      <c r="D7" s="10">
        <v>52</v>
      </c>
      <c r="E7" s="10">
        <v>63</v>
      </c>
      <c r="F7" s="10">
        <v>32</v>
      </c>
      <c r="G7" s="10">
        <v>8</v>
      </c>
      <c r="H7" s="10">
        <v>3</v>
      </c>
      <c r="I7" s="10">
        <v>21</v>
      </c>
      <c r="J7" s="10">
        <v>37</v>
      </c>
      <c r="K7" s="10">
        <v>1</v>
      </c>
      <c r="L7" s="10">
        <v>27</v>
      </c>
      <c r="M7" s="10">
        <v>92</v>
      </c>
      <c r="N7" s="10">
        <v>11</v>
      </c>
      <c r="O7" s="10">
        <v>6</v>
      </c>
      <c r="P7" s="10">
        <v>16</v>
      </c>
      <c r="Q7" s="10">
        <v>13</v>
      </c>
      <c r="R7" s="10">
        <v>7</v>
      </c>
      <c r="S7" s="10">
        <v>9</v>
      </c>
      <c r="T7" s="10"/>
      <c r="U7" s="10">
        <v>22</v>
      </c>
      <c r="V7" s="10">
        <v>53</v>
      </c>
      <c r="W7" s="10">
        <v>86</v>
      </c>
      <c r="X7" s="10">
        <v>237</v>
      </c>
      <c r="Y7" s="10"/>
      <c r="Z7" s="10">
        <v>23</v>
      </c>
      <c r="AA7" s="10">
        <v>9</v>
      </c>
      <c r="AB7" s="10">
        <v>16</v>
      </c>
      <c r="AC7" s="10">
        <v>25</v>
      </c>
      <c r="AD7" s="10">
        <v>24</v>
      </c>
      <c r="AE7" s="10">
        <v>31</v>
      </c>
      <c r="AF7" s="10">
        <v>34</v>
      </c>
      <c r="AG7" s="10">
        <v>26</v>
      </c>
      <c r="AH7" s="10">
        <v>67</v>
      </c>
      <c r="AI7" s="10">
        <v>117</v>
      </c>
      <c r="AJ7" s="10"/>
      <c r="AK7" s="10">
        <v>34</v>
      </c>
      <c r="AL7" s="10">
        <v>31</v>
      </c>
      <c r="AM7" s="10">
        <v>41</v>
      </c>
      <c r="AN7" s="10">
        <v>77</v>
      </c>
      <c r="AO7" s="10">
        <v>60</v>
      </c>
      <c r="AP7" s="10">
        <v>80</v>
      </c>
      <c r="AQ7" s="10">
        <v>56</v>
      </c>
      <c r="AR7" s="10"/>
      <c r="AS7" s="10">
        <v>315</v>
      </c>
      <c r="AT7" s="10">
        <v>83</v>
      </c>
      <c r="AU7" s="10"/>
      <c r="AV7" s="10">
        <v>95</v>
      </c>
      <c r="AW7" s="10">
        <v>125</v>
      </c>
      <c r="AX7" s="10">
        <v>92</v>
      </c>
      <c r="AY7" s="10"/>
      <c r="AZ7" s="10">
        <v>118</v>
      </c>
      <c r="BA7" s="10">
        <v>280</v>
      </c>
      <c r="BB7" s="10"/>
      <c r="BC7" s="10">
        <v>126</v>
      </c>
      <c r="BD7" s="10">
        <v>272</v>
      </c>
      <c r="BE7" s="10"/>
      <c r="BF7" s="10">
        <v>161</v>
      </c>
      <c r="BG7" s="10">
        <v>237</v>
      </c>
      <c r="BH7" s="10"/>
      <c r="BI7" s="10">
        <v>209</v>
      </c>
      <c r="BJ7" s="10">
        <v>189</v>
      </c>
      <c r="BK7" s="10"/>
      <c r="BL7" s="10">
        <v>26</v>
      </c>
      <c r="BM7" s="10">
        <v>101</v>
      </c>
      <c r="BN7" s="10">
        <v>167</v>
      </c>
      <c r="BO7" s="10">
        <v>102</v>
      </c>
    </row>
    <row r="8" spans="2:67" ht="30" customHeight="1" x14ac:dyDescent="0.35">
      <c r="B8" s="11" t="s">
        <v>34</v>
      </c>
      <c r="C8" s="11">
        <v>145</v>
      </c>
      <c r="D8" s="11">
        <v>21</v>
      </c>
      <c r="E8" s="11">
        <v>35</v>
      </c>
      <c r="F8" s="11">
        <v>11</v>
      </c>
      <c r="G8" s="11">
        <v>4</v>
      </c>
      <c r="H8" s="11">
        <v>5</v>
      </c>
      <c r="I8" s="11">
        <v>6</v>
      </c>
      <c r="J8" s="11">
        <v>4</v>
      </c>
      <c r="K8" s="11">
        <v>0</v>
      </c>
      <c r="L8" s="11">
        <v>5</v>
      </c>
      <c r="M8" s="11">
        <v>24</v>
      </c>
      <c r="N8" s="11">
        <v>2</v>
      </c>
      <c r="O8" s="11">
        <v>5</v>
      </c>
      <c r="P8" s="11">
        <v>5</v>
      </c>
      <c r="Q8" s="11">
        <v>6</v>
      </c>
      <c r="R8" s="11">
        <v>7</v>
      </c>
      <c r="S8" s="11">
        <v>5</v>
      </c>
      <c r="T8" s="11"/>
      <c r="U8" s="11">
        <v>76</v>
      </c>
      <c r="V8" s="11">
        <v>57</v>
      </c>
      <c r="W8" s="11">
        <v>10</v>
      </c>
      <c r="X8" s="11">
        <v>2</v>
      </c>
      <c r="Y8" s="11"/>
      <c r="Z8" s="11">
        <v>58</v>
      </c>
      <c r="AA8" s="11">
        <v>16</v>
      </c>
      <c r="AB8" s="11">
        <v>10</v>
      </c>
      <c r="AC8" s="11">
        <v>13</v>
      </c>
      <c r="AD8" s="11">
        <v>8</v>
      </c>
      <c r="AE8" s="11">
        <v>11</v>
      </c>
      <c r="AF8" s="11">
        <v>6</v>
      </c>
      <c r="AG8" s="11">
        <v>3</v>
      </c>
      <c r="AH8" s="11">
        <v>4</v>
      </c>
      <c r="AI8" s="11">
        <v>2</v>
      </c>
      <c r="AJ8" s="11"/>
      <c r="AK8" s="11">
        <v>20</v>
      </c>
      <c r="AL8" s="11">
        <v>22</v>
      </c>
      <c r="AM8" s="11">
        <v>7</v>
      </c>
      <c r="AN8" s="11">
        <v>45</v>
      </c>
      <c r="AO8" s="11">
        <v>12</v>
      </c>
      <c r="AP8" s="11">
        <v>11</v>
      </c>
      <c r="AQ8" s="11">
        <v>21</v>
      </c>
      <c r="AR8" s="11"/>
      <c r="AS8" s="11">
        <v>77</v>
      </c>
      <c r="AT8" s="11">
        <v>69</v>
      </c>
      <c r="AU8" s="11"/>
      <c r="AV8" s="11">
        <v>18</v>
      </c>
      <c r="AW8" s="11">
        <v>20</v>
      </c>
      <c r="AX8" s="11">
        <v>35</v>
      </c>
      <c r="AY8" s="11"/>
      <c r="AZ8" s="11">
        <v>18</v>
      </c>
      <c r="BA8" s="11">
        <v>128</v>
      </c>
      <c r="BB8" s="11"/>
      <c r="BC8" s="11">
        <v>74</v>
      </c>
      <c r="BD8" s="11">
        <v>72</v>
      </c>
      <c r="BE8" s="11"/>
      <c r="BF8" s="11">
        <v>143</v>
      </c>
      <c r="BG8" s="11">
        <v>2</v>
      </c>
      <c r="BH8" s="11"/>
      <c r="BI8" s="11">
        <v>46</v>
      </c>
      <c r="BJ8" s="11">
        <v>100</v>
      </c>
      <c r="BK8" s="11"/>
      <c r="BL8" s="11">
        <v>27</v>
      </c>
      <c r="BM8" s="11">
        <v>60</v>
      </c>
      <c r="BN8" s="11">
        <v>38</v>
      </c>
      <c r="BO8" s="11">
        <v>17</v>
      </c>
    </row>
    <row r="9" spans="2:67" ht="29" x14ac:dyDescent="0.35">
      <c r="B9" s="18" t="s">
        <v>359</v>
      </c>
      <c r="C9" s="17">
        <v>0.33359004087831201</v>
      </c>
      <c r="D9" s="17">
        <v>0.210683286328671</v>
      </c>
      <c r="E9" s="17">
        <v>0.43325948671807701</v>
      </c>
      <c r="F9" s="17">
        <v>1.49016736977934E-2</v>
      </c>
      <c r="G9" s="17">
        <v>0.24375978863610701</v>
      </c>
      <c r="H9" s="17">
        <v>0.47374930274273702</v>
      </c>
      <c r="I9" s="17">
        <v>0.49850668640083701</v>
      </c>
      <c r="J9" s="17">
        <v>0.51364465817353899</v>
      </c>
      <c r="K9" s="17">
        <v>0</v>
      </c>
      <c r="L9" s="17">
        <v>0.145496938795285</v>
      </c>
      <c r="M9" s="17">
        <v>0.26200026002479898</v>
      </c>
      <c r="N9" s="17">
        <v>9.4619827015511498E-2</v>
      </c>
      <c r="O9" s="17">
        <v>3.4897594300929299E-2</v>
      </c>
      <c r="P9" s="17">
        <v>0.72062526502275903</v>
      </c>
      <c r="Q9" s="17">
        <v>0.87589311182213503</v>
      </c>
      <c r="R9" s="17">
        <v>0.55175994273989104</v>
      </c>
      <c r="S9" s="17">
        <v>2.7588682688287802E-2</v>
      </c>
      <c r="T9" s="17"/>
      <c r="U9" s="17">
        <v>0.35290072454730498</v>
      </c>
      <c r="V9" s="17">
        <v>0.28834771392904801</v>
      </c>
      <c r="W9" s="17">
        <v>0.420453723542068</v>
      </c>
      <c r="X9" s="17">
        <v>0.460198365840359</v>
      </c>
      <c r="Y9" s="17"/>
      <c r="Z9" s="17">
        <v>0.41386960220508201</v>
      </c>
      <c r="AA9" s="17">
        <v>0.38054843690491902</v>
      </c>
      <c r="AB9" s="17">
        <v>2.73677142717547E-2</v>
      </c>
      <c r="AC9" s="17">
        <v>0.241298812279027</v>
      </c>
      <c r="AD9" s="17">
        <v>0.31857925186643699</v>
      </c>
      <c r="AE9" s="17">
        <v>0.38806567834479699</v>
      </c>
      <c r="AF9" s="17">
        <v>0.23080514475251501</v>
      </c>
      <c r="AG9" s="17">
        <v>5.9068923130227401E-2</v>
      </c>
      <c r="AH9" s="17">
        <v>0.26010965138993403</v>
      </c>
      <c r="AI9" s="17">
        <v>0.51826165382017297</v>
      </c>
      <c r="AJ9" s="17"/>
      <c r="AK9" s="17">
        <v>0.31473402652812499</v>
      </c>
      <c r="AL9" s="17">
        <v>0.28680551261831499</v>
      </c>
      <c r="AM9" s="17">
        <v>0.65220575382657597</v>
      </c>
      <c r="AN9" s="17">
        <v>0.22162783749012399</v>
      </c>
      <c r="AO9" s="17">
        <v>0.395715665841053</v>
      </c>
      <c r="AP9" s="17">
        <v>0.20261172510279199</v>
      </c>
      <c r="AQ9" s="17">
        <v>0.44968430986097302</v>
      </c>
      <c r="AR9" s="17"/>
      <c r="AS9" s="17">
        <v>0.25359177396140398</v>
      </c>
      <c r="AT9" s="17">
        <v>0.42247362661763599</v>
      </c>
      <c r="AU9" s="17"/>
      <c r="AV9" s="17">
        <v>0.40860617006130601</v>
      </c>
      <c r="AW9" s="17">
        <v>0.38251898278788599</v>
      </c>
      <c r="AX9" s="17">
        <v>0.12593719938558501</v>
      </c>
      <c r="AY9" s="17"/>
      <c r="AZ9" s="17">
        <v>0.59242659208075599</v>
      </c>
      <c r="BA9" s="17">
        <v>0.298093699688735</v>
      </c>
      <c r="BB9" s="17"/>
      <c r="BC9" s="17">
        <v>0.41369168202557199</v>
      </c>
      <c r="BD9" s="17">
        <v>0.25094033144431699</v>
      </c>
      <c r="BE9" s="17"/>
      <c r="BF9" s="17">
        <v>0.33182610983149502</v>
      </c>
      <c r="BG9" s="17">
        <v>0.460198365840359</v>
      </c>
      <c r="BH9" s="17"/>
      <c r="BI9" s="17">
        <v>0.26687771526001902</v>
      </c>
      <c r="BJ9" s="17">
        <v>0.36440160446896402</v>
      </c>
      <c r="BK9" s="17"/>
      <c r="BL9" s="17">
        <v>0.58503884334240996</v>
      </c>
      <c r="BM9" s="17">
        <v>0.24061336916735701</v>
      </c>
      <c r="BN9" s="17">
        <v>0.29382066261521</v>
      </c>
      <c r="BO9" s="17">
        <v>0.42593597794045601</v>
      </c>
    </row>
    <row r="10" spans="2:67" ht="29" x14ac:dyDescent="0.35">
      <c r="B10" s="18" t="s">
        <v>360</v>
      </c>
      <c r="C10" s="17">
        <v>0.47775959021508801</v>
      </c>
      <c r="D10" s="17">
        <v>0.55100046432046001</v>
      </c>
      <c r="E10" s="17">
        <v>0.52276600619241997</v>
      </c>
      <c r="F10" s="17">
        <v>0.43201640060171898</v>
      </c>
      <c r="G10" s="17">
        <v>0.75439214597493798</v>
      </c>
      <c r="H10" s="17">
        <v>0</v>
      </c>
      <c r="I10" s="17">
        <v>0.49850668640083701</v>
      </c>
      <c r="J10" s="17">
        <v>0.26899240503140298</v>
      </c>
      <c r="K10" s="17">
        <v>1</v>
      </c>
      <c r="L10" s="17">
        <v>0.49864070891714701</v>
      </c>
      <c r="M10" s="17">
        <v>0.54781700282293899</v>
      </c>
      <c r="N10" s="17">
        <v>0.81962736743410702</v>
      </c>
      <c r="O10" s="17">
        <v>0.96510240569907102</v>
      </c>
      <c r="P10" s="17">
        <v>3.7345172610688197E-2</v>
      </c>
      <c r="Q10" s="17">
        <v>0.11298762011234301</v>
      </c>
      <c r="R10" s="17">
        <v>1.7942064137171699E-3</v>
      </c>
      <c r="S10" s="17">
        <v>0.97241131731171204</v>
      </c>
      <c r="T10" s="17"/>
      <c r="U10" s="17">
        <v>0.442014822991669</v>
      </c>
      <c r="V10" s="17">
        <v>0.53628956131986805</v>
      </c>
      <c r="W10" s="17">
        <v>0.42067910849019002</v>
      </c>
      <c r="X10" s="17">
        <v>0.44205151365129303</v>
      </c>
      <c r="Y10" s="17"/>
      <c r="Z10" s="17">
        <v>0.42265459071735101</v>
      </c>
      <c r="AA10" s="17">
        <v>0.249446632254157</v>
      </c>
      <c r="AB10" s="17">
        <v>0.73384247144293102</v>
      </c>
      <c r="AC10" s="17">
        <v>0.32726142619344101</v>
      </c>
      <c r="AD10" s="17">
        <v>0.50288852265478901</v>
      </c>
      <c r="AE10" s="17">
        <v>0.59155432112124695</v>
      </c>
      <c r="AF10" s="17">
        <v>0.751030312160064</v>
      </c>
      <c r="AG10" s="17">
        <v>0.90026598804256697</v>
      </c>
      <c r="AH10" s="17">
        <v>0.58091195997414802</v>
      </c>
      <c r="AI10" s="17">
        <v>0.419514974129924</v>
      </c>
      <c r="AJ10" s="17"/>
      <c r="AK10" s="17">
        <v>0.25244217091319199</v>
      </c>
      <c r="AL10" s="17">
        <v>0.64479317746292297</v>
      </c>
      <c r="AM10" s="17">
        <v>0.182058185423952</v>
      </c>
      <c r="AN10" s="17">
        <v>0.57041983033111199</v>
      </c>
      <c r="AO10" s="17">
        <v>0.41711256923305401</v>
      </c>
      <c r="AP10" s="17">
        <v>0.51749719826666396</v>
      </c>
      <c r="AQ10" s="17">
        <v>0.54446653257237698</v>
      </c>
      <c r="AR10" s="17"/>
      <c r="AS10" s="17">
        <v>0.49253070603754101</v>
      </c>
      <c r="AT10" s="17">
        <v>0.46134786293311902</v>
      </c>
      <c r="AU10" s="17"/>
      <c r="AV10" s="17">
        <v>0.37397303116879299</v>
      </c>
      <c r="AW10" s="17">
        <v>0.52659119699768198</v>
      </c>
      <c r="AX10" s="17">
        <v>0.56605852887516706</v>
      </c>
      <c r="AY10" s="17"/>
      <c r="AZ10" s="17">
        <v>0.30438343856441802</v>
      </c>
      <c r="BA10" s="17">
        <v>0.50153605843233995</v>
      </c>
      <c r="BB10" s="17"/>
      <c r="BC10" s="17">
        <v>0.38357330387630501</v>
      </c>
      <c r="BD10" s="17">
        <v>0.57494198357275195</v>
      </c>
      <c r="BE10" s="17"/>
      <c r="BF10" s="17">
        <v>0.47825708186811999</v>
      </c>
      <c r="BG10" s="17">
        <v>0.44205151365129303</v>
      </c>
      <c r="BH10" s="17"/>
      <c r="BI10" s="17">
        <v>0.53283689539606904</v>
      </c>
      <c r="BJ10" s="17">
        <v>0.452321743831268</v>
      </c>
      <c r="BK10" s="17"/>
      <c r="BL10" s="17">
        <v>0.17515968226631001</v>
      </c>
      <c r="BM10" s="17">
        <v>0.63521543804198799</v>
      </c>
      <c r="BN10" s="17">
        <v>0.47608389850641403</v>
      </c>
      <c r="BO10" s="17">
        <v>0.51534674596640895</v>
      </c>
    </row>
    <row r="11" spans="2:67" x14ac:dyDescent="0.35">
      <c r="B11" s="18" t="s">
        <v>361</v>
      </c>
      <c r="C11" s="17">
        <v>0.14941128787034599</v>
      </c>
      <c r="D11" s="17">
        <v>0.233953753184032</v>
      </c>
      <c r="E11" s="17">
        <v>9.1694968429249894E-3</v>
      </c>
      <c r="F11" s="17">
        <v>0.55308192570048798</v>
      </c>
      <c r="G11" s="17">
        <v>1.84806538895508E-3</v>
      </c>
      <c r="H11" s="17">
        <v>0.52625069725726303</v>
      </c>
      <c r="I11" s="17">
        <v>0</v>
      </c>
      <c r="J11" s="17">
        <v>0.217362936795057</v>
      </c>
      <c r="K11" s="17">
        <v>0</v>
      </c>
      <c r="L11" s="17">
        <v>0.35586235228756702</v>
      </c>
      <c r="M11" s="17">
        <v>0.18571828534055901</v>
      </c>
      <c r="N11" s="17">
        <v>8.5752805550381797E-2</v>
      </c>
      <c r="O11" s="17">
        <v>0</v>
      </c>
      <c r="P11" s="17">
        <v>1.82114069230021E-3</v>
      </c>
      <c r="Q11" s="17">
        <v>1.11192680655221E-2</v>
      </c>
      <c r="R11" s="17">
        <v>1.3013803534630899E-2</v>
      </c>
      <c r="S11" s="17">
        <v>0</v>
      </c>
      <c r="T11" s="17"/>
      <c r="U11" s="17">
        <v>0.16539257163155499</v>
      </c>
      <c r="V11" s="17">
        <v>0.13270476578311499</v>
      </c>
      <c r="W11" s="17">
        <v>0.13992831963427599</v>
      </c>
      <c r="X11" s="17">
        <v>7.0988143099427303E-2</v>
      </c>
      <c r="Y11" s="17"/>
      <c r="Z11" s="17">
        <v>0.16347580707756701</v>
      </c>
      <c r="AA11" s="17">
        <v>0.186990859410095</v>
      </c>
      <c r="AB11" s="17">
        <v>0.23786811400403399</v>
      </c>
      <c r="AC11" s="17">
        <v>0.32699044010306799</v>
      </c>
      <c r="AD11" s="17">
        <v>0.17853222547877401</v>
      </c>
      <c r="AE11" s="17">
        <v>1.0665342955292499E-2</v>
      </c>
      <c r="AF11" s="17">
        <v>1.81645430874206E-2</v>
      </c>
      <c r="AG11" s="17">
        <v>4.0665088827205403E-2</v>
      </c>
      <c r="AH11" s="17">
        <v>0.15310383524075999</v>
      </c>
      <c r="AI11" s="17">
        <v>5.1309391692627902E-2</v>
      </c>
      <c r="AJ11" s="17"/>
      <c r="AK11" s="17">
        <v>0.42784840602166202</v>
      </c>
      <c r="AL11" s="17">
        <v>1.00856654471457E-2</v>
      </c>
      <c r="AM11" s="17">
        <v>0.15128803212747</v>
      </c>
      <c r="AN11" s="17">
        <v>0.207751600172638</v>
      </c>
      <c r="AO11" s="17">
        <v>0.18717176492589299</v>
      </c>
      <c r="AP11" s="17">
        <v>1.5929774649222399E-2</v>
      </c>
      <c r="AQ11" s="17">
        <v>5.8491575666504503E-3</v>
      </c>
      <c r="AR11" s="17"/>
      <c r="AS11" s="17">
        <v>0.19619366544293301</v>
      </c>
      <c r="AT11" s="17">
        <v>9.7432843482526704E-2</v>
      </c>
      <c r="AU11" s="17"/>
      <c r="AV11" s="17">
        <v>0.217034422306842</v>
      </c>
      <c r="AW11" s="17">
        <v>2.1067649226708E-2</v>
      </c>
      <c r="AX11" s="17">
        <v>0.22083753800359601</v>
      </c>
      <c r="AY11" s="17"/>
      <c r="AZ11" s="17">
        <v>3.05306934674947E-2</v>
      </c>
      <c r="BA11" s="17">
        <v>0.16571434136159299</v>
      </c>
      <c r="BB11" s="17"/>
      <c r="BC11" s="17">
        <v>0.16943091167251301</v>
      </c>
      <c r="BD11" s="17">
        <v>0.128754831067106</v>
      </c>
      <c r="BE11" s="17"/>
      <c r="BF11" s="17">
        <v>0.15050389390468</v>
      </c>
      <c r="BG11" s="17">
        <v>7.0988143099427303E-2</v>
      </c>
      <c r="BH11" s="17"/>
      <c r="BI11" s="17">
        <v>0.105989598025892</v>
      </c>
      <c r="BJ11" s="17">
        <v>0.16946590514618401</v>
      </c>
      <c r="BK11" s="17"/>
      <c r="BL11" s="17">
        <v>0.239445958905385</v>
      </c>
      <c r="BM11" s="17">
        <v>0.100936621506342</v>
      </c>
      <c r="BN11" s="17">
        <v>0.1164877939209</v>
      </c>
      <c r="BO11" s="17">
        <v>5.8717276093134797E-2</v>
      </c>
    </row>
    <row r="12" spans="2:67" x14ac:dyDescent="0.35">
      <c r="B12" s="18" t="s">
        <v>362</v>
      </c>
      <c r="C12" s="17">
        <v>3.9239081036253697E-2</v>
      </c>
      <c r="D12" s="17">
        <v>4.3624961668376899E-3</v>
      </c>
      <c r="E12" s="17">
        <v>3.4805010246577797E-2</v>
      </c>
      <c r="F12" s="17">
        <v>0</v>
      </c>
      <c r="G12" s="17">
        <v>0</v>
      </c>
      <c r="H12" s="17">
        <v>0</v>
      </c>
      <c r="I12" s="17">
        <v>2.98662719832637E-3</v>
      </c>
      <c r="J12" s="17">
        <v>0</v>
      </c>
      <c r="K12" s="17">
        <v>0</v>
      </c>
      <c r="L12" s="17">
        <v>0</v>
      </c>
      <c r="M12" s="17">
        <v>4.4644518117026404E-3</v>
      </c>
      <c r="N12" s="17">
        <v>0</v>
      </c>
      <c r="O12" s="17">
        <v>0</v>
      </c>
      <c r="P12" s="17">
        <v>0.24020842167425299</v>
      </c>
      <c r="Q12" s="17">
        <v>0</v>
      </c>
      <c r="R12" s="17">
        <v>0.43343204731176099</v>
      </c>
      <c r="S12" s="17">
        <v>0</v>
      </c>
      <c r="T12" s="17"/>
      <c r="U12" s="17">
        <v>3.9691880829470498E-2</v>
      </c>
      <c r="V12" s="17">
        <v>4.2657958967968597E-2</v>
      </c>
      <c r="W12" s="17">
        <v>1.8938848333465399E-2</v>
      </c>
      <c r="X12" s="17">
        <v>2.6761977408920699E-2</v>
      </c>
      <c r="Y12" s="17"/>
      <c r="Z12" s="17">
        <v>0</v>
      </c>
      <c r="AA12" s="17">
        <v>0.18301407143082901</v>
      </c>
      <c r="AB12" s="17">
        <v>9.2170028128049999E-4</v>
      </c>
      <c r="AC12" s="17">
        <v>0.104449321424463</v>
      </c>
      <c r="AD12" s="17">
        <v>0</v>
      </c>
      <c r="AE12" s="17">
        <v>9.7146575786639603E-3</v>
      </c>
      <c r="AF12" s="17">
        <v>0</v>
      </c>
      <c r="AG12" s="17">
        <v>0</v>
      </c>
      <c r="AH12" s="17">
        <v>5.8745533951585199E-3</v>
      </c>
      <c r="AI12" s="17">
        <v>1.0913980357275199E-2</v>
      </c>
      <c r="AJ12" s="17"/>
      <c r="AK12" s="17">
        <v>4.9753965370210301E-3</v>
      </c>
      <c r="AL12" s="17">
        <v>5.83156444716161E-2</v>
      </c>
      <c r="AM12" s="17">
        <v>1.4448028622002101E-2</v>
      </c>
      <c r="AN12" s="17">
        <v>2.0073200612562099E-4</v>
      </c>
      <c r="AO12" s="17">
        <v>0</v>
      </c>
      <c r="AP12" s="17">
        <v>0.26396130198132101</v>
      </c>
      <c r="AQ12" s="17">
        <v>0</v>
      </c>
      <c r="AR12" s="17"/>
      <c r="AS12" s="17">
        <v>5.7683854558122201E-2</v>
      </c>
      <c r="AT12" s="17">
        <v>1.8745666966718401E-2</v>
      </c>
      <c r="AU12" s="17"/>
      <c r="AV12" s="17">
        <v>3.8637646305916801E-4</v>
      </c>
      <c r="AW12" s="17">
        <v>6.9822170987723794E-2</v>
      </c>
      <c r="AX12" s="17">
        <v>8.7166733735653298E-2</v>
      </c>
      <c r="AY12" s="17"/>
      <c r="AZ12" s="17">
        <v>7.2659275887331801E-2</v>
      </c>
      <c r="BA12" s="17">
        <v>3.4655900517331702E-2</v>
      </c>
      <c r="BB12" s="17"/>
      <c r="BC12" s="17">
        <v>3.3304102425609598E-2</v>
      </c>
      <c r="BD12" s="17">
        <v>4.5362853915824702E-2</v>
      </c>
      <c r="BE12" s="17"/>
      <c r="BF12" s="17">
        <v>3.9412914395704601E-2</v>
      </c>
      <c r="BG12" s="17">
        <v>2.6761977408920699E-2</v>
      </c>
      <c r="BH12" s="17"/>
      <c r="BI12" s="17">
        <v>9.42957913180201E-2</v>
      </c>
      <c r="BJ12" s="17">
        <v>1.38107465535842E-2</v>
      </c>
      <c r="BK12" s="17"/>
      <c r="BL12" s="17">
        <v>3.5551548589471898E-4</v>
      </c>
      <c r="BM12" s="17">
        <v>2.3234571284313402E-2</v>
      </c>
      <c r="BN12" s="17">
        <v>0.11360764495747699</v>
      </c>
      <c r="BO12" s="17">
        <v>0</v>
      </c>
    </row>
    <row r="13" spans="2:67" x14ac:dyDescent="0.35">
      <c r="B13" s="18" t="s">
        <v>111</v>
      </c>
      <c r="C13" s="19">
        <v>0</v>
      </c>
      <c r="D13" s="19">
        <v>0</v>
      </c>
      <c r="E13" s="19">
        <v>0</v>
      </c>
      <c r="F13" s="19">
        <v>0</v>
      </c>
      <c r="G13" s="19">
        <v>0</v>
      </c>
      <c r="H13" s="19">
        <v>0</v>
      </c>
      <c r="I13" s="19">
        <v>0</v>
      </c>
      <c r="J13" s="19">
        <v>0</v>
      </c>
      <c r="K13" s="19">
        <v>0</v>
      </c>
      <c r="L13" s="19">
        <v>0</v>
      </c>
      <c r="M13" s="19">
        <v>0</v>
      </c>
      <c r="N13" s="19">
        <v>0</v>
      </c>
      <c r="O13" s="19">
        <v>0</v>
      </c>
      <c r="P13" s="19">
        <v>0</v>
      </c>
      <c r="Q13" s="19">
        <v>0</v>
      </c>
      <c r="R13" s="19">
        <v>0</v>
      </c>
      <c r="S13" s="19">
        <v>0</v>
      </c>
      <c r="T13" s="19"/>
      <c r="U13" s="19">
        <v>0</v>
      </c>
      <c r="V13" s="19">
        <v>0</v>
      </c>
      <c r="W13" s="19">
        <v>0</v>
      </c>
      <c r="X13" s="19">
        <v>0</v>
      </c>
      <c r="Y13" s="19"/>
      <c r="Z13" s="19">
        <v>0</v>
      </c>
      <c r="AA13" s="19">
        <v>0</v>
      </c>
      <c r="AB13" s="19">
        <v>0</v>
      </c>
      <c r="AC13" s="19">
        <v>0</v>
      </c>
      <c r="AD13" s="19">
        <v>0</v>
      </c>
      <c r="AE13" s="19">
        <v>0</v>
      </c>
      <c r="AF13" s="19">
        <v>0</v>
      </c>
      <c r="AG13" s="19">
        <v>0</v>
      </c>
      <c r="AH13" s="19">
        <v>0</v>
      </c>
      <c r="AI13" s="19">
        <v>0</v>
      </c>
      <c r="AJ13" s="19"/>
      <c r="AK13" s="19">
        <v>0</v>
      </c>
      <c r="AL13" s="19">
        <v>0</v>
      </c>
      <c r="AM13" s="19">
        <v>0</v>
      </c>
      <c r="AN13" s="19">
        <v>0</v>
      </c>
      <c r="AO13" s="19">
        <v>0</v>
      </c>
      <c r="AP13" s="19">
        <v>0</v>
      </c>
      <c r="AQ13" s="19">
        <v>0</v>
      </c>
      <c r="AR13" s="19"/>
      <c r="AS13" s="19">
        <v>0</v>
      </c>
      <c r="AT13" s="19">
        <v>0</v>
      </c>
      <c r="AU13" s="19"/>
      <c r="AV13" s="19">
        <v>0</v>
      </c>
      <c r="AW13" s="19">
        <v>0</v>
      </c>
      <c r="AX13" s="19">
        <v>0</v>
      </c>
      <c r="AY13" s="19"/>
      <c r="AZ13" s="19">
        <v>0</v>
      </c>
      <c r="BA13" s="19">
        <v>0</v>
      </c>
      <c r="BB13" s="19"/>
      <c r="BC13" s="19">
        <v>0</v>
      </c>
      <c r="BD13" s="19">
        <v>0</v>
      </c>
      <c r="BE13" s="19"/>
      <c r="BF13" s="19">
        <v>0</v>
      </c>
      <c r="BG13" s="19">
        <v>0</v>
      </c>
      <c r="BH13" s="19"/>
      <c r="BI13" s="19">
        <v>0</v>
      </c>
      <c r="BJ13" s="19">
        <v>0</v>
      </c>
      <c r="BK13" s="19"/>
      <c r="BL13" s="19">
        <v>0</v>
      </c>
      <c r="BM13" s="19">
        <v>0</v>
      </c>
      <c r="BN13" s="19">
        <v>0</v>
      </c>
      <c r="BO13" s="19">
        <v>0</v>
      </c>
    </row>
    <row r="14" spans="2:67" x14ac:dyDescent="0.35">
      <c r="B14" s="16" t="s">
        <v>707</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48</v>
      </c>
      <c r="E7" s="10">
        <v>67</v>
      </c>
      <c r="F7" s="10">
        <v>32</v>
      </c>
      <c r="G7" s="10">
        <v>12</v>
      </c>
      <c r="H7" s="10">
        <v>1</v>
      </c>
      <c r="I7" s="10">
        <v>23</v>
      </c>
      <c r="J7" s="10">
        <v>40</v>
      </c>
      <c r="K7" s="10">
        <v>3</v>
      </c>
      <c r="L7" s="10">
        <v>38</v>
      </c>
      <c r="M7" s="10">
        <v>96</v>
      </c>
      <c r="N7" s="10">
        <v>18</v>
      </c>
      <c r="O7" s="10">
        <v>5</v>
      </c>
      <c r="P7" s="10">
        <v>13</v>
      </c>
      <c r="Q7" s="10">
        <v>7</v>
      </c>
      <c r="R7" s="10">
        <v>10</v>
      </c>
      <c r="S7" s="10">
        <v>7</v>
      </c>
      <c r="T7" s="10"/>
      <c r="U7" s="10">
        <v>36</v>
      </c>
      <c r="V7" s="10">
        <v>53</v>
      </c>
      <c r="W7" s="10">
        <v>74</v>
      </c>
      <c r="X7" s="10">
        <v>257</v>
      </c>
      <c r="Y7" s="10"/>
      <c r="Z7" s="10">
        <v>24</v>
      </c>
      <c r="AA7" s="10">
        <v>13</v>
      </c>
      <c r="AB7" s="10">
        <v>17</v>
      </c>
      <c r="AC7" s="10">
        <v>28</v>
      </c>
      <c r="AD7" s="10">
        <v>32</v>
      </c>
      <c r="AE7" s="10">
        <v>29</v>
      </c>
      <c r="AF7" s="10">
        <v>41</v>
      </c>
      <c r="AG7" s="10">
        <v>29</v>
      </c>
      <c r="AH7" s="10">
        <v>66</v>
      </c>
      <c r="AI7" s="10">
        <v>120</v>
      </c>
      <c r="AJ7" s="10"/>
      <c r="AK7" s="10">
        <v>34</v>
      </c>
      <c r="AL7" s="10">
        <v>31</v>
      </c>
      <c r="AM7" s="10">
        <v>35</v>
      </c>
      <c r="AN7" s="10">
        <v>92</v>
      </c>
      <c r="AO7" s="10">
        <v>69</v>
      </c>
      <c r="AP7" s="10">
        <v>91</v>
      </c>
      <c r="AQ7" s="10">
        <v>52</v>
      </c>
      <c r="AR7" s="10"/>
      <c r="AS7" s="10">
        <v>320</v>
      </c>
      <c r="AT7" s="10">
        <v>100</v>
      </c>
      <c r="AU7" s="10"/>
      <c r="AV7" s="10">
        <v>104</v>
      </c>
      <c r="AW7" s="10">
        <v>116</v>
      </c>
      <c r="AX7" s="10">
        <v>97</v>
      </c>
      <c r="AY7" s="10"/>
      <c r="AZ7" s="10">
        <v>118</v>
      </c>
      <c r="BA7" s="10">
        <v>302</v>
      </c>
      <c r="BB7" s="10"/>
      <c r="BC7" s="10">
        <v>113</v>
      </c>
      <c r="BD7" s="10">
        <v>307</v>
      </c>
      <c r="BE7" s="10"/>
      <c r="BF7" s="10">
        <v>163</v>
      </c>
      <c r="BG7" s="10">
        <v>257</v>
      </c>
      <c r="BH7" s="10"/>
      <c r="BI7" s="10">
        <v>209</v>
      </c>
      <c r="BJ7" s="10">
        <v>211</v>
      </c>
      <c r="BK7" s="10"/>
      <c r="BL7" s="10">
        <v>19</v>
      </c>
      <c r="BM7" s="10">
        <v>111</v>
      </c>
      <c r="BN7" s="10">
        <v>190</v>
      </c>
      <c r="BO7" s="10">
        <v>99</v>
      </c>
    </row>
    <row r="8" spans="2:67" ht="30" customHeight="1" x14ac:dyDescent="0.35">
      <c r="B8" s="11" t="s">
        <v>34</v>
      </c>
      <c r="C8" s="11">
        <v>184</v>
      </c>
      <c r="D8" s="11">
        <v>16</v>
      </c>
      <c r="E8" s="11">
        <v>40</v>
      </c>
      <c r="F8" s="11">
        <v>17</v>
      </c>
      <c r="G8" s="11">
        <v>9</v>
      </c>
      <c r="H8" s="11">
        <v>3</v>
      </c>
      <c r="I8" s="11">
        <v>4</v>
      </c>
      <c r="J8" s="11">
        <v>22</v>
      </c>
      <c r="K8" s="11">
        <v>0</v>
      </c>
      <c r="L8" s="11">
        <v>9</v>
      </c>
      <c r="M8" s="11">
        <v>30</v>
      </c>
      <c r="N8" s="11">
        <v>13</v>
      </c>
      <c r="O8" s="11">
        <v>0</v>
      </c>
      <c r="P8" s="11">
        <v>3</v>
      </c>
      <c r="Q8" s="11">
        <v>3</v>
      </c>
      <c r="R8" s="11">
        <v>14</v>
      </c>
      <c r="S8" s="11">
        <v>1</v>
      </c>
      <c r="T8" s="11"/>
      <c r="U8" s="11">
        <v>116</v>
      </c>
      <c r="V8" s="11">
        <v>56</v>
      </c>
      <c r="W8" s="11">
        <v>9</v>
      </c>
      <c r="X8" s="11">
        <v>2</v>
      </c>
      <c r="Y8" s="11"/>
      <c r="Z8" s="11">
        <v>61</v>
      </c>
      <c r="AA8" s="11">
        <v>29</v>
      </c>
      <c r="AB8" s="11">
        <v>10</v>
      </c>
      <c r="AC8" s="11">
        <v>14</v>
      </c>
      <c r="AD8" s="11">
        <v>16</v>
      </c>
      <c r="AE8" s="11">
        <v>9</v>
      </c>
      <c r="AF8" s="11">
        <v>14</v>
      </c>
      <c r="AG8" s="11">
        <v>4</v>
      </c>
      <c r="AH8" s="11">
        <v>5</v>
      </c>
      <c r="AI8" s="11">
        <v>1</v>
      </c>
      <c r="AJ8" s="11"/>
      <c r="AK8" s="11">
        <v>20</v>
      </c>
      <c r="AL8" s="11">
        <v>19</v>
      </c>
      <c r="AM8" s="11">
        <v>9</v>
      </c>
      <c r="AN8" s="11">
        <v>53</v>
      </c>
      <c r="AO8" s="11">
        <v>24</v>
      </c>
      <c r="AP8" s="11">
        <v>27</v>
      </c>
      <c r="AQ8" s="11">
        <v>21</v>
      </c>
      <c r="AR8" s="11"/>
      <c r="AS8" s="11">
        <v>94</v>
      </c>
      <c r="AT8" s="11">
        <v>89</v>
      </c>
      <c r="AU8" s="11"/>
      <c r="AV8" s="11">
        <v>27</v>
      </c>
      <c r="AW8" s="11">
        <v>18</v>
      </c>
      <c r="AX8" s="11">
        <v>47</v>
      </c>
      <c r="AY8" s="11"/>
      <c r="AZ8" s="11">
        <v>19</v>
      </c>
      <c r="BA8" s="11">
        <v>164</v>
      </c>
      <c r="BB8" s="11"/>
      <c r="BC8" s="11">
        <v>73</v>
      </c>
      <c r="BD8" s="11">
        <v>110</v>
      </c>
      <c r="BE8" s="11"/>
      <c r="BF8" s="11">
        <v>181</v>
      </c>
      <c r="BG8" s="11">
        <v>2</v>
      </c>
      <c r="BH8" s="11"/>
      <c r="BI8" s="11">
        <v>62</v>
      </c>
      <c r="BJ8" s="11">
        <v>121</v>
      </c>
      <c r="BK8" s="11"/>
      <c r="BL8" s="11">
        <v>21</v>
      </c>
      <c r="BM8" s="11">
        <v>73</v>
      </c>
      <c r="BN8" s="11">
        <v>79</v>
      </c>
      <c r="BO8" s="11">
        <v>10</v>
      </c>
    </row>
    <row r="9" spans="2:67" ht="29" x14ac:dyDescent="0.35">
      <c r="B9" s="18" t="s">
        <v>359</v>
      </c>
      <c r="C9" s="17">
        <v>0.462466047068185</v>
      </c>
      <c r="D9" s="17">
        <v>0.64489663266803399</v>
      </c>
      <c r="E9" s="17">
        <v>0.29194342821611902</v>
      </c>
      <c r="F9" s="17">
        <v>0.335714457725037</v>
      </c>
      <c r="G9" s="17">
        <v>9.6123089159736302E-2</v>
      </c>
      <c r="H9" s="17">
        <v>1</v>
      </c>
      <c r="I9" s="17">
        <v>0.174037908852575</v>
      </c>
      <c r="J9" s="17">
        <v>0.32036741505361899</v>
      </c>
      <c r="K9" s="17">
        <v>0.33333333333333298</v>
      </c>
      <c r="L9" s="17">
        <v>0.49741851515492702</v>
      </c>
      <c r="M9" s="17">
        <v>0.55783011999690701</v>
      </c>
      <c r="N9" s="17">
        <v>0.621107390271323</v>
      </c>
      <c r="O9" s="17">
        <v>0.94596485268627195</v>
      </c>
      <c r="P9" s="17">
        <v>0.98533724129799405</v>
      </c>
      <c r="Q9" s="17">
        <v>0.97648987150890298</v>
      </c>
      <c r="R9" s="17">
        <v>0.71492601566854397</v>
      </c>
      <c r="S9" s="17">
        <v>0.98670269823457202</v>
      </c>
      <c r="T9" s="17"/>
      <c r="U9" s="17">
        <v>0.45344311107789897</v>
      </c>
      <c r="V9" s="17">
        <v>0.479904596230457</v>
      </c>
      <c r="W9" s="17">
        <v>0.45002085893893601</v>
      </c>
      <c r="X9" s="17">
        <v>0.54384030153616902</v>
      </c>
      <c r="Y9" s="17"/>
      <c r="Z9" s="17">
        <v>0.3885639292243</v>
      </c>
      <c r="AA9" s="17">
        <v>0.31463837896135899</v>
      </c>
      <c r="AB9" s="17">
        <v>0.63389647496857804</v>
      </c>
      <c r="AC9" s="17">
        <v>0.781413836714965</v>
      </c>
      <c r="AD9" s="17">
        <v>0.58271239625862803</v>
      </c>
      <c r="AE9" s="17">
        <v>0.45529531111089599</v>
      </c>
      <c r="AF9" s="17">
        <v>0.43673072255422501</v>
      </c>
      <c r="AG9" s="17">
        <v>0.30723639495465699</v>
      </c>
      <c r="AH9" s="17">
        <v>0.51943571455709003</v>
      </c>
      <c r="AI9" s="17">
        <v>0.62296784864749799</v>
      </c>
      <c r="AJ9" s="17"/>
      <c r="AK9" s="17">
        <v>0.18778975325539601</v>
      </c>
      <c r="AL9" s="17">
        <v>0.58707532919893202</v>
      </c>
      <c r="AM9" s="17">
        <v>0.83814554065719804</v>
      </c>
      <c r="AN9" s="17">
        <v>0.39942122458061702</v>
      </c>
      <c r="AO9" s="17">
        <v>0.76094741341792604</v>
      </c>
      <c r="AP9" s="17">
        <v>0.32190916991621099</v>
      </c>
      <c r="AQ9" s="17">
        <v>0.38158325678724597</v>
      </c>
      <c r="AR9" s="17"/>
      <c r="AS9" s="17">
        <v>0.49800959177002102</v>
      </c>
      <c r="AT9" s="17">
        <v>0.424801972239926</v>
      </c>
      <c r="AU9" s="17"/>
      <c r="AV9" s="17">
        <v>0.53663756346953595</v>
      </c>
      <c r="AW9" s="17">
        <v>0.387887363626022</v>
      </c>
      <c r="AX9" s="17">
        <v>0.55184534461019097</v>
      </c>
      <c r="AY9" s="17"/>
      <c r="AZ9" s="17">
        <v>0.31871437353215598</v>
      </c>
      <c r="BA9" s="17">
        <v>0.47939771444851698</v>
      </c>
      <c r="BB9" s="17"/>
      <c r="BC9" s="17">
        <v>0.477038997258598</v>
      </c>
      <c r="BD9" s="17">
        <v>0.45277724345077702</v>
      </c>
      <c r="BE9" s="17"/>
      <c r="BF9" s="17">
        <v>0.46146307499846401</v>
      </c>
      <c r="BG9" s="17">
        <v>0.54384030153616902</v>
      </c>
      <c r="BH9" s="17"/>
      <c r="BI9" s="17">
        <v>0.57661102511016804</v>
      </c>
      <c r="BJ9" s="17">
        <v>0.40365798829375099</v>
      </c>
      <c r="BK9" s="17"/>
      <c r="BL9" s="17">
        <v>0.47373113070571399</v>
      </c>
      <c r="BM9" s="17">
        <v>0.370102890521815</v>
      </c>
      <c r="BN9" s="17">
        <v>0.57724495450069702</v>
      </c>
      <c r="BO9" s="17">
        <v>0.244916017260839</v>
      </c>
    </row>
    <row r="10" spans="2:67" ht="29" x14ac:dyDescent="0.35">
      <c r="B10" s="18" t="s">
        <v>360</v>
      </c>
      <c r="C10" s="17">
        <v>0.39112913319781001</v>
      </c>
      <c r="D10" s="17">
        <v>0.169964625877953</v>
      </c>
      <c r="E10" s="17">
        <v>0.61600336072710804</v>
      </c>
      <c r="F10" s="17">
        <v>0.66390826981793605</v>
      </c>
      <c r="G10" s="17">
        <v>0.55703959539527803</v>
      </c>
      <c r="H10" s="17">
        <v>0</v>
      </c>
      <c r="I10" s="17">
        <v>0.74619210940687797</v>
      </c>
      <c r="J10" s="17">
        <v>0.38178116489473402</v>
      </c>
      <c r="K10" s="17">
        <v>0.66666666666666696</v>
      </c>
      <c r="L10" s="17">
        <v>0.47974958270186302</v>
      </c>
      <c r="M10" s="17">
        <v>0.29420039873196502</v>
      </c>
      <c r="N10" s="17">
        <v>0.19300640500991501</v>
      </c>
      <c r="O10" s="17">
        <v>5.4035147313728403E-2</v>
      </c>
      <c r="P10" s="17">
        <v>1.09970690265043E-2</v>
      </c>
      <c r="Q10" s="17">
        <v>2.3510128491097199E-2</v>
      </c>
      <c r="R10" s="17">
        <v>6.6190615030816205E-2</v>
      </c>
      <c r="S10" s="17">
        <v>1.32973017654281E-2</v>
      </c>
      <c r="T10" s="17"/>
      <c r="U10" s="17">
        <v>0.36285603075836997</v>
      </c>
      <c r="V10" s="17">
        <v>0.43996119025692998</v>
      </c>
      <c r="W10" s="17">
        <v>0.45206533252952902</v>
      </c>
      <c r="X10" s="17">
        <v>0.39043003959181499</v>
      </c>
      <c r="Y10" s="17"/>
      <c r="Z10" s="17">
        <v>0.405954835795164</v>
      </c>
      <c r="AA10" s="17">
        <v>0.59356761508742495</v>
      </c>
      <c r="AB10" s="17">
        <v>0.36511873958756103</v>
      </c>
      <c r="AC10" s="17">
        <v>0.13592246840245301</v>
      </c>
      <c r="AD10" s="17">
        <v>0.41138758167208</v>
      </c>
      <c r="AE10" s="17">
        <v>0.40431278191373698</v>
      </c>
      <c r="AF10" s="17">
        <v>0.458993152201293</v>
      </c>
      <c r="AG10" s="17">
        <v>0.69276360504534296</v>
      </c>
      <c r="AH10" s="17">
        <v>0.45009805999367197</v>
      </c>
      <c r="AI10" s="17">
        <v>0.356754975755735</v>
      </c>
      <c r="AJ10" s="17"/>
      <c r="AK10" s="17">
        <v>0.239994814873978</v>
      </c>
      <c r="AL10" s="17">
        <v>0.116992763592823</v>
      </c>
      <c r="AM10" s="17">
        <v>0.15911450522433199</v>
      </c>
      <c r="AN10" s="17">
        <v>0.514910226588152</v>
      </c>
      <c r="AO10" s="17">
        <v>0.21848008384456999</v>
      </c>
      <c r="AP10" s="17">
        <v>0.66825945095141703</v>
      </c>
      <c r="AQ10" s="17">
        <v>0.61767671264761204</v>
      </c>
      <c r="AR10" s="17"/>
      <c r="AS10" s="17">
        <v>0.34618938820285799</v>
      </c>
      <c r="AT10" s="17">
        <v>0.43874998622334799</v>
      </c>
      <c r="AU10" s="17"/>
      <c r="AV10" s="17">
        <v>0.44418442897495097</v>
      </c>
      <c r="AW10" s="17">
        <v>0.55193460437055597</v>
      </c>
      <c r="AX10" s="17">
        <v>0.234072297924451</v>
      </c>
      <c r="AY10" s="17"/>
      <c r="AZ10" s="17">
        <v>0.67238405672613</v>
      </c>
      <c r="BA10" s="17">
        <v>0.35800176363665598</v>
      </c>
      <c r="BB10" s="17"/>
      <c r="BC10" s="17">
        <v>0.39863897586170599</v>
      </c>
      <c r="BD10" s="17">
        <v>0.38613622580312301</v>
      </c>
      <c r="BE10" s="17"/>
      <c r="BF10" s="17">
        <v>0.39113774982189498</v>
      </c>
      <c r="BG10" s="17">
        <v>0.39043003959181499</v>
      </c>
      <c r="BH10" s="17"/>
      <c r="BI10" s="17">
        <v>0.34441181447496</v>
      </c>
      <c r="BJ10" s="17">
        <v>0.415198127492302</v>
      </c>
      <c r="BK10" s="17"/>
      <c r="BL10" s="17">
        <v>0.166632883320815</v>
      </c>
      <c r="BM10" s="17">
        <v>0.38940899526667999</v>
      </c>
      <c r="BN10" s="17">
        <v>0.40191728661967202</v>
      </c>
      <c r="BO10" s="17">
        <v>0.73960342341720098</v>
      </c>
    </row>
    <row r="11" spans="2:67" x14ac:dyDescent="0.35">
      <c r="B11" s="18" t="s">
        <v>361</v>
      </c>
      <c r="C11" s="17">
        <v>0.10417083553647399</v>
      </c>
      <c r="D11" s="17">
        <v>0.18513874145401299</v>
      </c>
      <c r="E11" s="17">
        <v>6.2534411005641596E-2</v>
      </c>
      <c r="F11" s="17">
        <v>3.7727245702664402E-4</v>
      </c>
      <c r="G11" s="17">
        <v>0.34683731544498603</v>
      </c>
      <c r="H11" s="17">
        <v>0</v>
      </c>
      <c r="I11" s="17">
        <v>9.6652969143202292E-3</v>
      </c>
      <c r="J11" s="17">
        <v>0.14937324553183501</v>
      </c>
      <c r="K11" s="17">
        <v>0</v>
      </c>
      <c r="L11" s="17">
        <v>2.1359491105454501E-2</v>
      </c>
      <c r="M11" s="17">
        <v>0.14796948127112799</v>
      </c>
      <c r="N11" s="17">
        <v>0.18588620471876199</v>
      </c>
      <c r="O11" s="17">
        <v>0</v>
      </c>
      <c r="P11" s="17">
        <v>3.6656896755014401E-3</v>
      </c>
      <c r="Q11" s="17">
        <v>0</v>
      </c>
      <c r="R11" s="17">
        <v>0</v>
      </c>
      <c r="S11" s="17">
        <v>0</v>
      </c>
      <c r="T11" s="17"/>
      <c r="U11" s="17">
        <v>0.13056192147437101</v>
      </c>
      <c r="V11" s="17">
        <v>5.8891596195724198E-2</v>
      </c>
      <c r="W11" s="17">
        <v>5.72440427705301E-2</v>
      </c>
      <c r="X11" s="17">
        <v>5.7234706468791301E-2</v>
      </c>
      <c r="Y11" s="17"/>
      <c r="Z11" s="17">
        <v>0.15627662416702801</v>
      </c>
      <c r="AA11" s="17">
        <v>9.1794005951216201E-2</v>
      </c>
      <c r="AB11" s="17">
        <v>9.8478544386121402E-4</v>
      </c>
      <c r="AC11" s="17">
        <v>8.2663694882582003E-2</v>
      </c>
      <c r="AD11" s="17">
        <v>5.9000220692922104E-3</v>
      </c>
      <c r="AE11" s="17">
        <v>0.107886127255966</v>
      </c>
      <c r="AF11" s="17">
        <v>9.7370169286246894E-2</v>
      </c>
      <c r="AG11" s="17">
        <v>0</v>
      </c>
      <c r="AH11" s="17">
        <v>3.0466225449237602E-2</v>
      </c>
      <c r="AI11" s="17">
        <v>2.02771755967679E-2</v>
      </c>
      <c r="AJ11" s="17"/>
      <c r="AK11" s="17">
        <v>0.422628012694797</v>
      </c>
      <c r="AL11" s="17">
        <v>0.29593190720824503</v>
      </c>
      <c r="AM11" s="17">
        <v>2.73995411847054E-3</v>
      </c>
      <c r="AN11" s="17">
        <v>8.3863405905477403E-2</v>
      </c>
      <c r="AO11" s="17">
        <v>9.3398549322201308E-3</v>
      </c>
      <c r="AP11" s="17">
        <v>9.8313791323716895E-3</v>
      </c>
      <c r="AQ11" s="17">
        <v>7.4003056514151499E-4</v>
      </c>
      <c r="AR11" s="17"/>
      <c r="AS11" s="17">
        <v>0.118291571199777</v>
      </c>
      <c r="AT11" s="17">
        <v>8.9207655889811305E-2</v>
      </c>
      <c r="AU11" s="17"/>
      <c r="AV11" s="17">
        <v>8.7128626048406706E-3</v>
      </c>
      <c r="AW11" s="17">
        <v>6.0178032003421797E-2</v>
      </c>
      <c r="AX11" s="17">
        <v>0.144142711442734</v>
      </c>
      <c r="AY11" s="17"/>
      <c r="AZ11" s="17">
        <v>8.2423036224831599E-3</v>
      </c>
      <c r="BA11" s="17">
        <v>0.115469695262404</v>
      </c>
      <c r="BB11" s="17"/>
      <c r="BC11" s="17">
        <v>6.0946693849935001E-2</v>
      </c>
      <c r="BD11" s="17">
        <v>0.132908339944287</v>
      </c>
      <c r="BE11" s="17"/>
      <c r="BF11" s="17">
        <v>0.104749343159351</v>
      </c>
      <c r="BG11" s="17">
        <v>5.7234706468791301E-2</v>
      </c>
      <c r="BH11" s="17"/>
      <c r="BI11" s="17">
        <v>5.5343293156378398E-2</v>
      </c>
      <c r="BJ11" s="17">
        <v>0.12932702752455799</v>
      </c>
      <c r="BK11" s="17"/>
      <c r="BL11" s="17">
        <v>0.20833236270084199</v>
      </c>
      <c r="BM11" s="17">
        <v>0.195313009928579</v>
      </c>
      <c r="BN11" s="17">
        <v>4.5162832038347098E-3</v>
      </c>
      <c r="BO11" s="17">
        <v>1.54805593219597E-2</v>
      </c>
    </row>
    <row r="12" spans="2:67" x14ac:dyDescent="0.35">
      <c r="B12" s="18" t="s">
        <v>362</v>
      </c>
      <c r="C12" s="17">
        <v>6.2101769099902999E-4</v>
      </c>
      <c r="D12" s="17">
        <v>0</v>
      </c>
      <c r="E12" s="17">
        <v>0</v>
      </c>
      <c r="F12" s="17">
        <v>0</v>
      </c>
      <c r="G12" s="17">
        <v>0</v>
      </c>
      <c r="H12" s="17">
        <v>0</v>
      </c>
      <c r="I12" s="17">
        <v>0</v>
      </c>
      <c r="J12" s="17">
        <v>4.3281078516424704E-3</v>
      </c>
      <c r="K12" s="17">
        <v>0</v>
      </c>
      <c r="L12" s="17">
        <v>1.4724110377554E-3</v>
      </c>
      <c r="M12" s="17">
        <v>0</v>
      </c>
      <c r="N12" s="17">
        <v>0</v>
      </c>
      <c r="O12" s="17">
        <v>0</v>
      </c>
      <c r="P12" s="17">
        <v>0</v>
      </c>
      <c r="Q12" s="17">
        <v>0</v>
      </c>
      <c r="R12" s="17">
        <v>4.5210175806331899E-4</v>
      </c>
      <c r="S12" s="17">
        <v>0</v>
      </c>
      <c r="T12" s="17"/>
      <c r="U12" s="17">
        <v>0</v>
      </c>
      <c r="V12" s="17">
        <v>0</v>
      </c>
      <c r="W12" s="17">
        <v>1.0578395931551699E-2</v>
      </c>
      <c r="X12" s="17">
        <v>8.4949524032248407E-3</v>
      </c>
      <c r="Y12" s="17"/>
      <c r="Z12" s="17">
        <v>0</v>
      </c>
      <c r="AA12" s="17">
        <v>0</v>
      </c>
      <c r="AB12" s="17">
        <v>0</v>
      </c>
      <c r="AC12" s="17">
        <v>0</v>
      </c>
      <c r="AD12" s="17">
        <v>0</v>
      </c>
      <c r="AE12" s="17">
        <v>1.4646063160277201E-3</v>
      </c>
      <c r="AF12" s="17">
        <v>6.9059559582348596E-3</v>
      </c>
      <c r="AG12" s="17">
        <v>0</v>
      </c>
      <c r="AH12" s="17">
        <v>0</v>
      </c>
      <c r="AI12" s="17">
        <v>0</v>
      </c>
      <c r="AJ12" s="17"/>
      <c r="AK12" s="17">
        <v>6.3066646370011899E-4</v>
      </c>
      <c r="AL12" s="17">
        <v>0</v>
      </c>
      <c r="AM12" s="17">
        <v>0</v>
      </c>
      <c r="AN12" s="17">
        <v>1.80514292575392E-3</v>
      </c>
      <c r="AO12" s="17">
        <v>0</v>
      </c>
      <c r="AP12" s="17">
        <v>0</v>
      </c>
      <c r="AQ12" s="17">
        <v>0</v>
      </c>
      <c r="AR12" s="17"/>
      <c r="AS12" s="17">
        <v>1.14106279078369E-3</v>
      </c>
      <c r="AT12" s="17">
        <v>6.9946667648131006E-5</v>
      </c>
      <c r="AU12" s="17"/>
      <c r="AV12" s="17">
        <v>4.71525910936759E-4</v>
      </c>
      <c r="AW12" s="17">
        <v>0</v>
      </c>
      <c r="AX12" s="17">
        <v>2.0387261095483398E-3</v>
      </c>
      <c r="AY12" s="17"/>
      <c r="AZ12" s="17">
        <v>6.5926611923071996E-4</v>
      </c>
      <c r="BA12" s="17">
        <v>6.1651263273633701E-4</v>
      </c>
      <c r="BB12" s="17"/>
      <c r="BC12" s="17">
        <v>2.5899695678338201E-4</v>
      </c>
      <c r="BD12" s="17">
        <v>8.6170662175186804E-4</v>
      </c>
      <c r="BE12" s="17"/>
      <c r="BF12" s="17">
        <v>5.2396811866443004E-4</v>
      </c>
      <c r="BG12" s="17">
        <v>8.4949524032248407E-3</v>
      </c>
      <c r="BH12" s="17"/>
      <c r="BI12" s="17">
        <v>2.0430593398351599E-4</v>
      </c>
      <c r="BJ12" s="17">
        <v>8.3570965484130002E-4</v>
      </c>
      <c r="BK12" s="17"/>
      <c r="BL12" s="17">
        <v>2.9748467004930802E-4</v>
      </c>
      <c r="BM12" s="17">
        <v>1.74837324443345E-4</v>
      </c>
      <c r="BN12" s="17">
        <v>1.20479062019982E-3</v>
      </c>
      <c r="BO12" s="17">
        <v>0</v>
      </c>
    </row>
    <row r="13" spans="2:67" x14ac:dyDescent="0.35">
      <c r="B13" s="18" t="s">
        <v>111</v>
      </c>
      <c r="C13" s="19">
        <v>4.1612966506532498E-2</v>
      </c>
      <c r="D13" s="19">
        <v>0</v>
      </c>
      <c r="E13" s="19">
        <v>2.95188000511305E-2</v>
      </c>
      <c r="F13" s="19">
        <v>0</v>
      </c>
      <c r="G13" s="19">
        <v>0</v>
      </c>
      <c r="H13" s="19">
        <v>0</v>
      </c>
      <c r="I13" s="19">
        <v>7.0104684826227198E-2</v>
      </c>
      <c r="J13" s="19">
        <v>0.14415006666817001</v>
      </c>
      <c r="K13" s="19">
        <v>0</v>
      </c>
      <c r="L13" s="19">
        <v>0</v>
      </c>
      <c r="M13" s="19">
        <v>0</v>
      </c>
      <c r="N13" s="19">
        <v>0</v>
      </c>
      <c r="O13" s="19">
        <v>0</v>
      </c>
      <c r="P13" s="19">
        <v>0</v>
      </c>
      <c r="Q13" s="19">
        <v>0</v>
      </c>
      <c r="R13" s="19">
        <v>0.218431267542576</v>
      </c>
      <c r="S13" s="19">
        <v>0</v>
      </c>
      <c r="T13" s="19"/>
      <c r="U13" s="19">
        <v>5.3138936689360199E-2</v>
      </c>
      <c r="V13" s="19">
        <v>2.1242617316889499E-2</v>
      </c>
      <c r="W13" s="19">
        <v>3.0091369829452999E-2</v>
      </c>
      <c r="X13" s="19">
        <v>0</v>
      </c>
      <c r="Y13" s="19"/>
      <c r="Z13" s="19">
        <v>4.92046108135075E-2</v>
      </c>
      <c r="AA13" s="19">
        <v>0</v>
      </c>
      <c r="AB13" s="19">
        <v>0</v>
      </c>
      <c r="AC13" s="19">
        <v>0</v>
      </c>
      <c r="AD13" s="19">
        <v>0</v>
      </c>
      <c r="AE13" s="19">
        <v>3.1041173403373701E-2</v>
      </c>
      <c r="AF13" s="19">
        <v>0</v>
      </c>
      <c r="AG13" s="19">
        <v>0</v>
      </c>
      <c r="AH13" s="19">
        <v>0</v>
      </c>
      <c r="AI13" s="19">
        <v>0</v>
      </c>
      <c r="AJ13" s="19"/>
      <c r="AK13" s="19">
        <v>0.14895675271212999</v>
      </c>
      <c r="AL13" s="19">
        <v>0</v>
      </c>
      <c r="AM13" s="19">
        <v>0</v>
      </c>
      <c r="AN13" s="19">
        <v>0</v>
      </c>
      <c r="AO13" s="19">
        <v>1.1232647805284501E-2</v>
      </c>
      <c r="AP13" s="19">
        <v>0</v>
      </c>
      <c r="AQ13" s="19">
        <v>0</v>
      </c>
      <c r="AR13" s="19"/>
      <c r="AS13" s="19">
        <v>3.6368386036560403E-2</v>
      </c>
      <c r="AT13" s="19">
        <v>4.7170438979266899E-2</v>
      </c>
      <c r="AU13" s="19"/>
      <c r="AV13" s="19">
        <v>9.9936190397356302E-3</v>
      </c>
      <c r="AW13" s="19">
        <v>0</v>
      </c>
      <c r="AX13" s="19">
        <v>6.7900919913075994E-2</v>
      </c>
      <c r="AY13" s="19"/>
      <c r="AZ13" s="19">
        <v>0</v>
      </c>
      <c r="BA13" s="19">
        <v>4.6514314019686399E-2</v>
      </c>
      <c r="BB13" s="19"/>
      <c r="BC13" s="19">
        <v>6.3116336072976897E-2</v>
      </c>
      <c r="BD13" s="19">
        <v>2.7316484180060101E-2</v>
      </c>
      <c r="BE13" s="19"/>
      <c r="BF13" s="19">
        <v>4.2125863901625503E-2</v>
      </c>
      <c r="BG13" s="19">
        <v>0</v>
      </c>
      <c r="BH13" s="19"/>
      <c r="BI13" s="19">
        <v>2.3429561324510201E-2</v>
      </c>
      <c r="BJ13" s="19">
        <v>5.09811470345485E-2</v>
      </c>
      <c r="BK13" s="19"/>
      <c r="BL13" s="19">
        <v>0.151006138602579</v>
      </c>
      <c r="BM13" s="19">
        <v>4.5000266958482603E-2</v>
      </c>
      <c r="BN13" s="19">
        <v>1.51166850555961E-2</v>
      </c>
      <c r="BO13" s="19">
        <v>0</v>
      </c>
    </row>
    <row r="14" spans="2:67" x14ac:dyDescent="0.35">
      <c r="B14" s="16" t="s">
        <v>708</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395</v>
      </c>
      <c r="D7" s="10">
        <v>45</v>
      </c>
      <c r="E7" s="10">
        <v>69</v>
      </c>
      <c r="F7" s="10">
        <v>32</v>
      </c>
      <c r="G7" s="10">
        <v>8</v>
      </c>
      <c r="H7" s="10" t="s">
        <v>106</v>
      </c>
      <c r="I7" s="10">
        <v>27</v>
      </c>
      <c r="J7" s="10">
        <v>32</v>
      </c>
      <c r="K7" s="10">
        <v>3</v>
      </c>
      <c r="L7" s="10">
        <v>38</v>
      </c>
      <c r="M7" s="10">
        <v>93</v>
      </c>
      <c r="N7" s="10">
        <v>7</v>
      </c>
      <c r="O7" s="10">
        <v>6</v>
      </c>
      <c r="P7" s="10">
        <v>17</v>
      </c>
      <c r="Q7" s="10">
        <v>5</v>
      </c>
      <c r="R7" s="10">
        <v>7</v>
      </c>
      <c r="S7" s="10">
        <v>6</v>
      </c>
      <c r="T7" s="10"/>
      <c r="U7" s="10">
        <v>19</v>
      </c>
      <c r="V7" s="10">
        <v>39</v>
      </c>
      <c r="W7" s="10">
        <v>71</v>
      </c>
      <c r="X7" s="10">
        <v>266</v>
      </c>
      <c r="Y7" s="10"/>
      <c r="Z7" s="10">
        <v>15</v>
      </c>
      <c r="AA7" s="10">
        <v>9</v>
      </c>
      <c r="AB7" s="10">
        <v>19</v>
      </c>
      <c r="AC7" s="10">
        <v>17</v>
      </c>
      <c r="AD7" s="10">
        <v>27</v>
      </c>
      <c r="AE7" s="10">
        <v>28</v>
      </c>
      <c r="AF7" s="10">
        <v>37</v>
      </c>
      <c r="AG7" s="10">
        <v>25</v>
      </c>
      <c r="AH7" s="10">
        <v>63</v>
      </c>
      <c r="AI7" s="10">
        <v>142</v>
      </c>
      <c r="AJ7" s="10"/>
      <c r="AK7" s="10">
        <v>31</v>
      </c>
      <c r="AL7" s="10">
        <v>28</v>
      </c>
      <c r="AM7" s="10">
        <v>31</v>
      </c>
      <c r="AN7" s="10">
        <v>74</v>
      </c>
      <c r="AO7" s="10">
        <v>72</v>
      </c>
      <c r="AP7" s="10">
        <v>90</v>
      </c>
      <c r="AQ7" s="10">
        <v>61</v>
      </c>
      <c r="AR7" s="10"/>
      <c r="AS7" s="10">
        <v>334</v>
      </c>
      <c r="AT7" s="10">
        <v>61</v>
      </c>
      <c r="AU7" s="10"/>
      <c r="AV7" s="10">
        <v>111</v>
      </c>
      <c r="AW7" s="10">
        <v>138</v>
      </c>
      <c r="AX7" s="10">
        <v>85</v>
      </c>
      <c r="AY7" s="10"/>
      <c r="AZ7" s="10">
        <v>138</v>
      </c>
      <c r="BA7" s="10">
        <v>257</v>
      </c>
      <c r="BB7" s="10"/>
      <c r="BC7" s="10">
        <v>97</v>
      </c>
      <c r="BD7" s="10">
        <v>298</v>
      </c>
      <c r="BE7" s="10"/>
      <c r="BF7" s="10">
        <v>129</v>
      </c>
      <c r="BG7" s="10">
        <v>266</v>
      </c>
      <c r="BH7" s="10"/>
      <c r="BI7" s="10">
        <v>224</v>
      </c>
      <c r="BJ7" s="10">
        <v>171</v>
      </c>
      <c r="BK7" s="10"/>
      <c r="BL7" s="10">
        <v>13</v>
      </c>
      <c r="BM7" s="10">
        <v>74</v>
      </c>
      <c r="BN7" s="10">
        <v>195</v>
      </c>
      <c r="BO7" s="10">
        <v>112</v>
      </c>
    </row>
    <row r="8" spans="2:67" ht="30" customHeight="1" x14ac:dyDescent="0.35">
      <c r="B8" s="11" t="s">
        <v>34</v>
      </c>
      <c r="C8" s="11">
        <v>122</v>
      </c>
      <c r="D8" s="11">
        <v>8</v>
      </c>
      <c r="E8" s="11">
        <v>41</v>
      </c>
      <c r="F8" s="11">
        <v>9</v>
      </c>
      <c r="G8" s="11">
        <v>1</v>
      </c>
      <c r="H8" s="11" t="s">
        <v>106</v>
      </c>
      <c r="I8" s="11">
        <v>3</v>
      </c>
      <c r="J8" s="11">
        <v>10</v>
      </c>
      <c r="K8" s="11">
        <v>0</v>
      </c>
      <c r="L8" s="11">
        <v>8</v>
      </c>
      <c r="M8" s="11">
        <v>21</v>
      </c>
      <c r="N8" s="11">
        <v>0</v>
      </c>
      <c r="O8" s="11">
        <v>0</v>
      </c>
      <c r="P8" s="11">
        <v>9</v>
      </c>
      <c r="Q8" s="11">
        <v>2</v>
      </c>
      <c r="R8" s="11">
        <v>7</v>
      </c>
      <c r="S8" s="11">
        <v>1</v>
      </c>
      <c r="T8" s="11"/>
      <c r="U8" s="11">
        <v>69</v>
      </c>
      <c r="V8" s="11">
        <v>42</v>
      </c>
      <c r="W8" s="11">
        <v>8</v>
      </c>
      <c r="X8" s="11">
        <v>2</v>
      </c>
      <c r="Y8" s="11"/>
      <c r="Z8" s="11">
        <v>33</v>
      </c>
      <c r="AA8" s="11">
        <v>24</v>
      </c>
      <c r="AB8" s="11">
        <v>11</v>
      </c>
      <c r="AC8" s="11">
        <v>7</v>
      </c>
      <c r="AD8" s="11">
        <v>12</v>
      </c>
      <c r="AE8" s="11">
        <v>8</v>
      </c>
      <c r="AF8" s="11">
        <v>4</v>
      </c>
      <c r="AG8" s="11">
        <v>2</v>
      </c>
      <c r="AH8" s="11">
        <v>4</v>
      </c>
      <c r="AI8" s="11">
        <v>2</v>
      </c>
      <c r="AJ8" s="11"/>
      <c r="AK8" s="11">
        <v>16</v>
      </c>
      <c r="AL8" s="11">
        <v>13</v>
      </c>
      <c r="AM8" s="11">
        <v>5</v>
      </c>
      <c r="AN8" s="11">
        <v>35</v>
      </c>
      <c r="AO8" s="11">
        <v>19</v>
      </c>
      <c r="AP8" s="11">
        <v>10</v>
      </c>
      <c r="AQ8" s="11">
        <v>19</v>
      </c>
      <c r="AR8" s="11"/>
      <c r="AS8" s="11">
        <v>66</v>
      </c>
      <c r="AT8" s="11">
        <v>56</v>
      </c>
      <c r="AU8" s="11"/>
      <c r="AV8" s="11">
        <v>22</v>
      </c>
      <c r="AW8" s="11">
        <v>17</v>
      </c>
      <c r="AX8" s="11">
        <v>27</v>
      </c>
      <c r="AY8" s="11"/>
      <c r="AZ8" s="11">
        <v>18</v>
      </c>
      <c r="BA8" s="11">
        <v>105</v>
      </c>
      <c r="BB8" s="11"/>
      <c r="BC8" s="11">
        <v>54</v>
      </c>
      <c r="BD8" s="11">
        <v>68</v>
      </c>
      <c r="BE8" s="11"/>
      <c r="BF8" s="11">
        <v>120</v>
      </c>
      <c r="BG8" s="11">
        <v>2</v>
      </c>
      <c r="BH8" s="11"/>
      <c r="BI8" s="11">
        <v>53</v>
      </c>
      <c r="BJ8" s="11">
        <v>69</v>
      </c>
      <c r="BK8" s="11"/>
      <c r="BL8" s="11">
        <v>7</v>
      </c>
      <c r="BM8" s="11">
        <v>42</v>
      </c>
      <c r="BN8" s="11">
        <v>59</v>
      </c>
      <c r="BO8" s="11">
        <v>13</v>
      </c>
    </row>
    <row r="9" spans="2:67" ht="29" x14ac:dyDescent="0.35">
      <c r="B9" s="18" t="s">
        <v>359</v>
      </c>
      <c r="C9" s="17">
        <v>0.36569032461839601</v>
      </c>
      <c r="D9" s="17">
        <v>0.636175689239866</v>
      </c>
      <c r="E9" s="17">
        <v>0.272746615623637</v>
      </c>
      <c r="F9" s="17">
        <v>2.1879216745303E-2</v>
      </c>
      <c r="G9" s="17">
        <v>0.112219663279922</v>
      </c>
      <c r="H9" s="17" t="s">
        <v>107</v>
      </c>
      <c r="I9" s="17">
        <v>0.87218694450801604</v>
      </c>
      <c r="J9" s="17">
        <v>0.50971016946395498</v>
      </c>
      <c r="K9" s="17">
        <v>0</v>
      </c>
      <c r="L9" s="17">
        <v>0.51051600999709301</v>
      </c>
      <c r="M9" s="17">
        <v>0.31806335782919398</v>
      </c>
      <c r="N9" s="17">
        <v>0.34736268547305799</v>
      </c>
      <c r="O9" s="17">
        <v>0.15379510100239099</v>
      </c>
      <c r="P9" s="17">
        <v>0.29349487363550403</v>
      </c>
      <c r="Q9" s="17">
        <v>0.99800260747535197</v>
      </c>
      <c r="R9" s="17">
        <v>0.55265704594674903</v>
      </c>
      <c r="S9" s="17">
        <v>1.33863026181465E-2</v>
      </c>
      <c r="T9" s="17"/>
      <c r="U9" s="17">
        <v>0.33883168877272601</v>
      </c>
      <c r="V9" s="17">
        <v>0.36726298131498197</v>
      </c>
      <c r="W9" s="17">
        <v>0.51573326138731101</v>
      </c>
      <c r="X9" s="17">
        <v>0.58715614445314301</v>
      </c>
      <c r="Y9" s="17"/>
      <c r="Z9" s="17">
        <v>0.388150303699346</v>
      </c>
      <c r="AA9" s="17">
        <v>0.27086516747344902</v>
      </c>
      <c r="AB9" s="17">
        <v>0.39459837598048503</v>
      </c>
      <c r="AC9" s="17">
        <v>0.54782374928605004</v>
      </c>
      <c r="AD9" s="17">
        <v>0.74960996891670695</v>
      </c>
      <c r="AE9" s="17">
        <v>0.21040434024053001</v>
      </c>
      <c r="AF9" s="17">
        <v>0.55932029580378795</v>
      </c>
      <c r="AG9" s="17">
        <v>0.23082444262086699</v>
      </c>
      <c r="AH9" s="17">
        <v>0.27469185720815997</v>
      </c>
      <c r="AI9" s="17">
        <v>0.52544444756587605</v>
      </c>
      <c r="AJ9" s="17"/>
      <c r="AK9" s="17">
        <v>1.86520447350586E-2</v>
      </c>
      <c r="AL9" s="17">
        <v>0.72996330160398004</v>
      </c>
      <c r="AM9" s="17">
        <v>0.75840249004470695</v>
      </c>
      <c r="AN9" s="17">
        <v>0.213803774231835</v>
      </c>
      <c r="AO9" s="17">
        <v>0.53261147094640504</v>
      </c>
      <c r="AP9" s="17">
        <v>0.49823156965863502</v>
      </c>
      <c r="AQ9" s="17">
        <v>0.36624062062769602</v>
      </c>
      <c r="AR9" s="17"/>
      <c r="AS9" s="17">
        <v>0.44482580516952402</v>
      </c>
      <c r="AT9" s="17">
        <v>0.27346450765706498</v>
      </c>
      <c r="AU9" s="17"/>
      <c r="AV9" s="17">
        <v>0.60718643181510401</v>
      </c>
      <c r="AW9" s="17">
        <v>0.31474383480461399</v>
      </c>
      <c r="AX9" s="17">
        <v>0.395611832722988</v>
      </c>
      <c r="AY9" s="17"/>
      <c r="AZ9" s="17">
        <v>0.38413347313020701</v>
      </c>
      <c r="BA9" s="17">
        <v>0.36260355795726001</v>
      </c>
      <c r="BB9" s="17"/>
      <c r="BC9" s="17">
        <v>0.41551277441595802</v>
      </c>
      <c r="BD9" s="17">
        <v>0.32601230835003298</v>
      </c>
      <c r="BE9" s="17"/>
      <c r="BF9" s="17">
        <v>0.36126998366611901</v>
      </c>
      <c r="BG9" s="17">
        <v>0.58715614445314301</v>
      </c>
      <c r="BH9" s="17"/>
      <c r="BI9" s="17">
        <v>0.393840556826622</v>
      </c>
      <c r="BJ9" s="17">
        <v>0.34423485513615498</v>
      </c>
      <c r="BK9" s="17"/>
      <c r="BL9" s="17">
        <v>0.20133352250189199</v>
      </c>
      <c r="BM9" s="17">
        <v>0.20348215848006701</v>
      </c>
      <c r="BN9" s="17">
        <v>0.49175899724125099</v>
      </c>
      <c r="BO9" s="17">
        <v>0.42967421472960099</v>
      </c>
    </row>
    <row r="10" spans="2:67" ht="29" x14ac:dyDescent="0.35">
      <c r="B10" s="18" t="s">
        <v>360</v>
      </c>
      <c r="C10" s="17">
        <v>0.51067254570532405</v>
      </c>
      <c r="D10" s="17">
        <v>0.25144706681647699</v>
      </c>
      <c r="E10" s="17">
        <v>0.69768776102772601</v>
      </c>
      <c r="F10" s="17">
        <v>0.79562313311204702</v>
      </c>
      <c r="G10" s="17">
        <v>0.88778033672007794</v>
      </c>
      <c r="H10" s="17" t="s">
        <v>107</v>
      </c>
      <c r="I10" s="17">
        <v>0.116938344090576</v>
      </c>
      <c r="J10" s="17">
        <v>0.488411227438389</v>
      </c>
      <c r="K10" s="17">
        <v>0.66666666666666696</v>
      </c>
      <c r="L10" s="17">
        <v>0.48798170286046499</v>
      </c>
      <c r="M10" s="17">
        <v>0.371244687335052</v>
      </c>
      <c r="N10" s="17">
        <v>0.65263731452694196</v>
      </c>
      <c r="O10" s="17">
        <v>0.84620489899760898</v>
      </c>
      <c r="P10" s="17">
        <v>0.16204069816438699</v>
      </c>
      <c r="Q10" s="17">
        <v>1.9973925246485301E-3</v>
      </c>
      <c r="R10" s="17">
        <v>0.44734295405324997</v>
      </c>
      <c r="S10" s="17">
        <v>0.98661369738185301</v>
      </c>
      <c r="T10" s="17"/>
      <c r="U10" s="17">
        <v>0.54498295596465396</v>
      </c>
      <c r="V10" s="17">
        <v>0.48012178927914201</v>
      </c>
      <c r="W10" s="17">
        <v>0.43278527616604301</v>
      </c>
      <c r="X10" s="17">
        <v>0.33023100901297198</v>
      </c>
      <c r="Y10" s="17"/>
      <c r="Z10" s="17">
        <v>0.60861047074211805</v>
      </c>
      <c r="AA10" s="17">
        <v>0.49896396746239002</v>
      </c>
      <c r="AB10" s="17">
        <v>0.59578608183680104</v>
      </c>
      <c r="AC10" s="17">
        <v>0.327442300736975</v>
      </c>
      <c r="AD10" s="17">
        <v>0.24963055864959699</v>
      </c>
      <c r="AE10" s="17">
        <v>0.43737520583023998</v>
      </c>
      <c r="AF10" s="17">
        <v>0.437407711381749</v>
      </c>
      <c r="AG10" s="17">
        <v>0.76428204735024796</v>
      </c>
      <c r="AH10" s="17">
        <v>0.71714240453489997</v>
      </c>
      <c r="AI10" s="17">
        <v>0.43358012044187899</v>
      </c>
      <c r="AJ10" s="17"/>
      <c r="AK10" s="17">
        <v>0.40866006882313799</v>
      </c>
      <c r="AL10" s="17">
        <v>0.260532603269642</v>
      </c>
      <c r="AM10" s="17">
        <v>8.0995420328279305E-2</v>
      </c>
      <c r="AN10" s="17">
        <v>0.73482667843143401</v>
      </c>
      <c r="AO10" s="17">
        <v>0.45128012087784602</v>
      </c>
      <c r="AP10" s="17">
        <v>0.49795102658254897</v>
      </c>
      <c r="AQ10" s="17">
        <v>0.58566329915928805</v>
      </c>
      <c r="AR10" s="17"/>
      <c r="AS10" s="17">
        <v>0.43806322732691799</v>
      </c>
      <c r="AT10" s="17">
        <v>0.59529266375878498</v>
      </c>
      <c r="AU10" s="17"/>
      <c r="AV10" s="17">
        <v>0.13257245432317299</v>
      </c>
      <c r="AW10" s="17">
        <v>0.61809536523673603</v>
      </c>
      <c r="AX10" s="17">
        <v>0.57225145620163498</v>
      </c>
      <c r="AY10" s="17"/>
      <c r="AZ10" s="17">
        <v>0.612639159737701</v>
      </c>
      <c r="BA10" s="17">
        <v>0.49360674240484598</v>
      </c>
      <c r="BB10" s="17"/>
      <c r="BC10" s="17">
        <v>0.52778535864580101</v>
      </c>
      <c r="BD10" s="17">
        <v>0.49704410164027701</v>
      </c>
      <c r="BE10" s="17"/>
      <c r="BF10" s="17">
        <v>0.51427406360423999</v>
      </c>
      <c r="BG10" s="17">
        <v>0.33023100901297198</v>
      </c>
      <c r="BH10" s="17"/>
      <c r="BI10" s="17">
        <v>0.49598910705794103</v>
      </c>
      <c r="BJ10" s="17">
        <v>0.52186393011249199</v>
      </c>
      <c r="BK10" s="17"/>
      <c r="BL10" s="17">
        <v>0.79731619392256403</v>
      </c>
      <c r="BM10" s="17">
        <v>0.50706498204565298</v>
      </c>
      <c r="BN10" s="17">
        <v>0.47320025732800902</v>
      </c>
      <c r="BO10" s="17">
        <v>0.56727533188786206</v>
      </c>
    </row>
    <row r="11" spans="2:67" x14ac:dyDescent="0.35">
      <c r="B11" s="18" t="s">
        <v>361</v>
      </c>
      <c r="C11" s="17">
        <v>8.5835773393289502E-2</v>
      </c>
      <c r="D11" s="17">
        <v>0.11161488082280401</v>
      </c>
      <c r="E11" s="17">
        <v>6.6241137423044005E-4</v>
      </c>
      <c r="F11" s="17">
        <v>0.18249765014264999</v>
      </c>
      <c r="G11" s="17">
        <v>0</v>
      </c>
      <c r="H11" s="17" t="s">
        <v>107</v>
      </c>
      <c r="I11" s="17">
        <v>1.08747114014075E-2</v>
      </c>
      <c r="J11" s="17">
        <v>6.2620103255196205E-4</v>
      </c>
      <c r="K11" s="17">
        <v>0.33333333333333298</v>
      </c>
      <c r="L11" s="17">
        <v>1.50228714244181E-3</v>
      </c>
      <c r="M11" s="17">
        <v>0.14625294531000399</v>
      </c>
      <c r="N11" s="17">
        <v>0</v>
      </c>
      <c r="O11" s="17">
        <v>0</v>
      </c>
      <c r="P11" s="17">
        <v>0.54337255723146405</v>
      </c>
      <c r="Q11" s="17">
        <v>0</v>
      </c>
      <c r="R11" s="17">
        <v>0</v>
      </c>
      <c r="S11" s="17">
        <v>0</v>
      </c>
      <c r="T11" s="17"/>
      <c r="U11" s="17">
        <v>6.7098672058496497E-2</v>
      </c>
      <c r="V11" s="17">
        <v>0.124337271894325</v>
      </c>
      <c r="W11" s="17">
        <v>5.1481462446645497E-2</v>
      </c>
      <c r="X11" s="17">
        <v>7.0520175881775199E-2</v>
      </c>
      <c r="Y11" s="17"/>
      <c r="Z11" s="17">
        <v>3.23922555853602E-3</v>
      </c>
      <c r="AA11" s="17">
        <v>0.23017086506416001</v>
      </c>
      <c r="AB11" s="17">
        <v>8.7486257942238702E-3</v>
      </c>
      <c r="AC11" s="17">
        <v>0.124733949976975</v>
      </c>
      <c r="AD11" s="17">
        <v>7.5947243369683698E-4</v>
      </c>
      <c r="AE11" s="17">
        <v>0.35222045392923002</v>
      </c>
      <c r="AF11" s="17">
        <v>3.2719928144631602E-3</v>
      </c>
      <c r="AG11" s="17">
        <v>4.8935100288851801E-3</v>
      </c>
      <c r="AH11" s="17">
        <v>6.7223475409767001E-3</v>
      </c>
      <c r="AI11" s="17">
        <v>3.4664182764858498E-2</v>
      </c>
      <c r="AJ11" s="17"/>
      <c r="AK11" s="17">
        <v>0.35575610899224902</v>
      </c>
      <c r="AL11" s="17">
        <v>9.5040951263784101E-3</v>
      </c>
      <c r="AM11" s="17">
        <v>0.159326814981957</v>
      </c>
      <c r="AN11" s="17">
        <v>5.1369547336731797E-2</v>
      </c>
      <c r="AO11" s="17">
        <v>1.5433573742879E-2</v>
      </c>
      <c r="AP11" s="17">
        <v>3.8174037588157598E-3</v>
      </c>
      <c r="AQ11" s="17">
        <v>4.8096080213015799E-2</v>
      </c>
      <c r="AR11" s="17"/>
      <c r="AS11" s="17">
        <v>0.11691179475110899</v>
      </c>
      <c r="AT11" s="17">
        <v>4.9619256634021197E-2</v>
      </c>
      <c r="AU11" s="17"/>
      <c r="AV11" s="17">
        <v>0.25994153865462599</v>
      </c>
      <c r="AW11" s="17">
        <v>6.6779463893645405E-2</v>
      </c>
      <c r="AX11" s="17">
        <v>3.2136711075376502E-2</v>
      </c>
      <c r="AY11" s="17"/>
      <c r="AZ11" s="17">
        <v>3.2273671320923801E-3</v>
      </c>
      <c r="BA11" s="17">
        <v>9.9661659695368193E-2</v>
      </c>
      <c r="BB11" s="17"/>
      <c r="BC11" s="17">
        <v>3.4398470129634699E-2</v>
      </c>
      <c r="BD11" s="17">
        <v>0.12679984007384601</v>
      </c>
      <c r="BE11" s="17"/>
      <c r="BF11" s="17">
        <v>8.6141464641443496E-2</v>
      </c>
      <c r="BG11" s="17">
        <v>7.0520175881775199E-2</v>
      </c>
      <c r="BH11" s="17"/>
      <c r="BI11" s="17">
        <v>2.3078271201798999E-2</v>
      </c>
      <c r="BJ11" s="17">
        <v>0.133668120319996</v>
      </c>
      <c r="BK11" s="17"/>
      <c r="BL11" s="17">
        <v>0</v>
      </c>
      <c r="BM11" s="17">
        <v>0.208359455609438</v>
      </c>
      <c r="BN11" s="17">
        <v>1.4875832901157101E-2</v>
      </c>
      <c r="BO11" s="17">
        <v>2.54995580299941E-3</v>
      </c>
    </row>
    <row r="12" spans="2:67" x14ac:dyDescent="0.35">
      <c r="B12" s="18" t="s">
        <v>362</v>
      </c>
      <c r="C12" s="17">
        <v>2.7913647533409601E-2</v>
      </c>
      <c r="D12" s="17">
        <v>7.6236312085217002E-4</v>
      </c>
      <c r="E12" s="17">
        <v>0</v>
      </c>
      <c r="F12" s="17">
        <v>0</v>
      </c>
      <c r="G12" s="17">
        <v>0</v>
      </c>
      <c r="H12" s="17" t="s">
        <v>107</v>
      </c>
      <c r="I12" s="17">
        <v>0</v>
      </c>
      <c r="J12" s="17">
        <v>6.2620103255196205E-4</v>
      </c>
      <c r="K12" s="17">
        <v>0</v>
      </c>
      <c r="L12" s="17">
        <v>0</v>
      </c>
      <c r="M12" s="17">
        <v>0.164439009525749</v>
      </c>
      <c r="N12" s="17">
        <v>0</v>
      </c>
      <c r="O12" s="17">
        <v>0</v>
      </c>
      <c r="P12" s="17">
        <v>0</v>
      </c>
      <c r="Q12" s="17">
        <v>0</v>
      </c>
      <c r="R12" s="17">
        <v>0</v>
      </c>
      <c r="S12" s="17">
        <v>0</v>
      </c>
      <c r="T12" s="17"/>
      <c r="U12" s="17">
        <v>4.9086683204123897E-2</v>
      </c>
      <c r="V12" s="17">
        <v>0</v>
      </c>
      <c r="W12" s="17">
        <v>0</v>
      </c>
      <c r="X12" s="17">
        <v>5.3331462854206797E-3</v>
      </c>
      <c r="Y12" s="17"/>
      <c r="Z12" s="17">
        <v>0</v>
      </c>
      <c r="AA12" s="17">
        <v>0</v>
      </c>
      <c r="AB12" s="17">
        <v>0</v>
      </c>
      <c r="AC12" s="17">
        <v>0</v>
      </c>
      <c r="AD12" s="17">
        <v>0</v>
      </c>
      <c r="AE12" s="17">
        <v>0</v>
      </c>
      <c r="AF12" s="17">
        <v>0</v>
      </c>
      <c r="AG12" s="17">
        <v>0</v>
      </c>
      <c r="AH12" s="17">
        <v>1.4433907159632001E-3</v>
      </c>
      <c r="AI12" s="17">
        <v>3.1556246136931801E-3</v>
      </c>
      <c r="AJ12" s="17"/>
      <c r="AK12" s="17">
        <v>0.216931777449555</v>
      </c>
      <c r="AL12" s="17">
        <v>0</v>
      </c>
      <c r="AM12" s="17">
        <v>1.2752746450560501E-3</v>
      </c>
      <c r="AN12" s="17">
        <v>0</v>
      </c>
      <c r="AO12" s="17">
        <v>3.2826736543990201E-4</v>
      </c>
      <c r="AP12" s="17">
        <v>0</v>
      </c>
      <c r="AQ12" s="17">
        <v>0</v>
      </c>
      <c r="AR12" s="17"/>
      <c r="AS12" s="17">
        <v>9.9586376224148194E-5</v>
      </c>
      <c r="AT12" s="17">
        <v>6.0328621137778302E-2</v>
      </c>
      <c r="AU12" s="17"/>
      <c r="AV12" s="17">
        <v>0</v>
      </c>
      <c r="AW12" s="17">
        <v>3.8133606500529002E-4</v>
      </c>
      <c r="AX12" s="17">
        <v>0</v>
      </c>
      <c r="AY12" s="17"/>
      <c r="AZ12" s="17">
        <v>0</v>
      </c>
      <c r="BA12" s="17">
        <v>3.2585459211424098E-2</v>
      </c>
      <c r="BB12" s="17"/>
      <c r="BC12" s="17">
        <v>0</v>
      </c>
      <c r="BD12" s="17">
        <v>5.0143749935844202E-2</v>
      </c>
      <c r="BE12" s="17"/>
      <c r="BF12" s="17">
        <v>2.8364342428287299E-2</v>
      </c>
      <c r="BG12" s="17">
        <v>5.3331462854206797E-3</v>
      </c>
      <c r="BH12" s="17"/>
      <c r="BI12" s="17">
        <v>6.4537206877773798E-2</v>
      </c>
      <c r="BJ12" s="17">
        <v>0</v>
      </c>
      <c r="BK12" s="17"/>
      <c r="BL12" s="17">
        <v>0</v>
      </c>
      <c r="BM12" s="17">
        <v>8.10934038648429E-2</v>
      </c>
      <c r="BN12" s="17">
        <v>0</v>
      </c>
      <c r="BO12" s="17">
        <v>0</v>
      </c>
    </row>
    <row r="13" spans="2:67" x14ac:dyDescent="0.35">
      <c r="B13" s="18" t="s">
        <v>111</v>
      </c>
      <c r="C13" s="19">
        <v>9.88770874958083E-3</v>
      </c>
      <c r="D13" s="19">
        <v>0</v>
      </c>
      <c r="E13" s="19">
        <v>2.89032119744068E-2</v>
      </c>
      <c r="F13" s="19">
        <v>0</v>
      </c>
      <c r="G13" s="19">
        <v>0</v>
      </c>
      <c r="H13" s="19" t="s">
        <v>107</v>
      </c>
      <c r="I13" s="19">
        <v>0</v>
      </c>
      <c r="J13" s="19">
        <v>6.2620103255196205E-4</v>
      </c>
      <c r="K13" s="19">
        <v>0</v>
      </c>
      <c r="L13" s="19">
        <v>0</v>
      </c>
      <c r="M13" s="19">
        <v>0</v>
      </c>
      <c r="N13" s="19">
        <v>0</v>
      </c>
      <c r="O13" s="19">
        <v>0</v>
      </c>
      <c r="P13" s="19">
        <v>1.09187096864524E-3</v>
      </c>
      <c r="Q13" s="19">
        <v>0</v>
      </c>
      <c r="R13" s="19">
        <v>0</v>
      </c>
      <c r="S13" s="19">
        <v>0</v>
      </c>
      <c r="T13" s="19"/>
      <c r="U13" s="19">
        <v>0</v>
      </c>
      <c r="V13" s="19">
        <v>2.8277957511551099E-2</v>
      </c>
      <c r="W13" s="19">
        <v>0</v>
      </c>
      <c r="X13" s="19">
        <v>6.7595243666892096E-3</v>
      </c>
      <c r="Y13" s="19"/>
      <c r="Z13" s="19">
        <v>0</v>
      </c>
      <c r="AA13" s="19">
        <v>0</v>
      </c>
      <c r="AB13" s="19">
        <v>8.6691638848989999E-4</v>
      </c>
      <c r="AC13" s="19">
        <v>0</v>
      </c>
      <c r="AD13" s="19">
        <v>0</v>
      </c>
      <c r="AE13" s="19">
        <v>0</v>
      </c>
      <c r="AF13" s="19">
        <v>0</v>
      </c>
      <c r="AG13" s="19">
        <v>0</v>
      </c>
      <c r="AH13" s="19">
        <v>0</v>
      </c>
      <c r="AI13" s="19">
        <v>3.1556246136931801E-3</v>
      </c>
      <c r="AJ13" s="19"/>
      <c r="AK13" s="19">
        <v>0</v>
      </c>
      <c r="AL13" s="19">
        <v>0</v>
      </c>
      <c r="AM13" s="19">
        <v>0</v>
      </c>
      <c r="AN13" s="19">
        <v>0</v>
      </c>
      <c r="AO13" s="19">
        <v>3.4656706742975399E-4</v>
      </c>
      <c r="AP13" s="19">
        <v>0</v>
      </c>
      <c r="AQ13" s="19">
        <v>0</v>
      </c>
      <c r="AR13" s="19"/>
      <c r="AS13" s="19">
        <v>9.9586376224148194E-5</v>
      </c>
      <c r="AT13" s="19">
        <v>2.1294950812350302E-2</v>
      </c>
      <c r="AU13" s="19"/>
      <c r="AV13" s="19">
        <v>2.9957520709623399E-4</v>
      </c>
      <c r="AW13" s="19">
        <v>0</v>
      </c>
      <c r="AX13" s="19">
        <v>0</v>
      </c>
      <c r="AY13" s="19"/>
      <c r="AZ13" s="19">
        <v>0</v>
      </c>
      <c r="BA13" s="19">
        <v>1.1542580731102E-2</v>
      </c>
      <c r="BB13" s="19"/>
      <c r="BC13" s="19">
        <v>2.23033968086058E-2</v>
      </c>
      <c r="BD13" s="19">
        <v>0</v>
      </c>
      <c r="BE13" s="19"/>
      <c r="BF13" s="19">
        <v>9.9501456599098703E-3</v>
      </c>
      <c r="BG13" s="19">
        <v>6.7595243666892096E-3</v>
      </c>
      <c r="BH13" s="19"/>
      <c r="BI13" s="19">
        <v>2.2554858035863799E-2</v>
      </c>
      <c r="BJ13" s="19">
        <v>2.3309443135797E-4</v>
      </c>
      <c r="BK13" s="19"/>
      <c r="BL13" s="19">
        <v>1.35028357554371E-3</v>
      </c>
      <c r="BM13" s="19">
        <v>0</v>
      </c>
      <c r="BN13" s="19">
        <v>2.0164912529583599E-2</v>
      </c>
      <c r="BO13" s="19">
        <v>5.0049757953838595E-4</v>
      </c>
    </row>
    <row r="14" spans="2:67" x14ac:dyDescent="0.35">
      <c r="B14" s="16" t="s">
        <v>709</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476</v>
      </c>
      <c r="D7" s="10">
        <v>63</v>
      </c>
      <c r="E7" s="10">
        <v>85</v>
      </c>
      <c r="F7" s="10">
        <v>26</v>
      </c>
      <c r="G7" s="10">
        <v>13</v>
      </c>
      <c r="H7" s="10">
        <v>4</v>
      </c>
      <c r="I7" s="10">
        <v>28</v>
      </c>
      <c r="J7" s="10">
        <v>44</v>
      </c>
      <c r="K7" s="10">
        <v>4</v>
      </c>
      <c r="L7" s="10">
        <v>43</v>
      </c>
      <c r="M7" s="10">
        <v>106</v>
      </c>
      <c r="N7" s="10">
        <v>13</v>
      </c>
      <c r="O7" s="10">
        <v>6</v>
      </c>
      <c r="P7" s="10">
        <v>14</v>
      </c>
      <c r="Q7" s="10">
        <v>11</v>
      </c>
      <c r="R7" s="10">
        <v>9</v>
      </c>
      <c r="S7" s="10">
        <v>7</v>
      </c>
      <c r="T7" s="10"/>
      <c r="U7" s="10">
        <v>45</v>
      </c>
      <c r="V7" s="10">
        <v>58</v>
      </c>
      <c r="W7" s="10">
        <v>92</v>
      </c>
      <c r="X7" s="10">
        <v>281</v>
      </c>
      <c r="Y7" s="10"/>
      <c r="Z7" s="10">
        <v>31</v>
      </c>
      <c r="AA7" s="10">
        <v>16</v>
      </c>
      <c r="AB7" s="10">
        <v>17</v>
      </c>
      <c r="AC7" s="10">
        <v>35</v>
      </c>
      <c r="AD7" s="10">
        <v>41</v>
      </c>
      <c r="AE7" s="10">
        <v>31</v>
      </c>
      <c r="AF7" s="10">
        <v>45</v>
      </c>
      <c r="AG7" s="10">
        <v>32</v>
      </c>
      <c r="AH7" s="10">
        <v>62</v>
      </c>
      <c r="AI7" s="10">
        <v>144</v>
      </c>
      <c r="AJ7" s="10"/>
      <c r="AK7" s="10">
        <v>46</v>
      </c>
      <c r="AL7" s="10">
        <v>33</v>
      </c>
      <c r="AM7" s="10">
        <v>44</v>
      </c>
      <c r="AN7" s="10">
        <v>95</v>
      </c>
      <c r="AO7" s="10">
        <v>78</v>
      </c>
      <c r="AP7" s="10">
        <v>105</v>
      </c>
      <c r="AQ7" s="10">
        <v>61</v>
      </c>
      <c r="AR7" s="10"/>
      <c r="AS7" s="10">
        <v>370</v>
      </c>
      <c r="AT7" s="10">
        <v>106</v>
      </c>
      <c r="AU7" s="10"/>
      <c r="AV7" s="10">
        <v>115</v>
      </c>
      <c r="AW7" s="10">
        <v>141</v>
      </c>
      <c r="AX7" s="10">
        <v>112</v>
      </c>
      <c r="AY7" s="10"/>
      <c r="AZ7" s="10">
        <v>133</v>
      </c>
      <c r="BA7" s="10">
        <v>343</v>
      </c>
      <c r="BB7" s="10"/>
      <c r="BC7" s="10">
        <v>139</v>
      </c>
      <c r="BD7" s="10">
        <v>337</v>
      </c>
      <c r="BE7" s="10"/>
      <c r="BF7" s="10">
        <v>195</v>
      </c>
      <c r="BG7" s="10">
        <v>281</v>
      </c>
      <c r="BH7" s="10"/>
      <c r="BI7" s="10">
        <v>246</v>
      </c>
      <c r="BJ7" s="10">
        <v>230</v>
      </c>
      <c r="BK7" s="10"/>
      <c r="BL7" s="10">
        <v>25</v>
      </c>
      <c r="BM7" s="10">
        <v>120</v>
      </c>
      <c r="BN7" s="10">
        <v>220</v>
      </c>
      <c r="BO7" s="10">
        <v>111</v>
      </c>
    </row>
    <row r="8" spans="2:67" ht="30" customHeight="1" x14ac:dyDescent="0.35">
      <c r="B8" s="11" t="s">
        <v>34</v>
      </c>
      <c r="C8" s="11">
        <v>233</v>
      </c>
      <c r="D8" s="11">
        <v>31</v>
      </c>
      <c r="E8" s="11">
        <v>43</v>
      </c>
      <c r="F8" s="11">
        <v>15</v>
      </c>
      <c r="G8" s="11">
        <v>10</v>
      </c>
      <c r="H8" s="11">
        <v>3</v>
      </c>
      <c r="I8" s="11">
        <v>6</v>
      </c>
      <c r="J8" s="11">
        <v>16</v>
      </c>
      <c r="K8" s="11">
        <v>0</v>
      </c>
      <c r="L8" s="11">
        <v>28</v>
      </c>
      <c r="M8" s="11">
        <v>43</v>
      </c>
      <c r="N8" s="11">
        <v>7</v>
      </c>
      <c r="O8" s="11">
        <v>5</v>
      </c>
      <c r="P8" s="11">
        <v>4</v>
      </c>
      <c r="Q8" s="11">
        <v>7</v>
      </c>
      <c r="R8" s="11">
        <v>10</v>
      </c>
      <c r="S8" s="11">
        <v>5</v>
      </c>
      <c r="T8" s="11"/>
      <c r="U8" s="11">
        <v>157</v>
      </c>
      <c r="V8" s="11">
        <v>63</v>
      </c>
      <c r="W8" s="11">
        <v>11</v>
      </c>
      <c r="X8" s="11">
        <v>3</v>
      </c>
      <c r="Y8" s="11"/>
      <c r="Z8" s="11">
        <v>88</v>
      </c>
      <c r="AA8" s="11">
        <v>37</v>
      </c>
      <c r="AB8" s="11">
        <v>18</v>
      </c>
      <c r="AC8" s="11">
        <v>30</v>
      </c>
      <c r="AD8" s="11">
        <v>12</v>
      </c>
      <c r="AE8" s="11">
        <v>9</v>
      </c>
      <c r="AF8" s="11">
        <v>13</v>
      </c>
      <c r="AG8" s="11">
        <v>3</v>
      </c>
      <c r="AH8" s="11">
        <v>4</v>
      </c>
      <c r="AI8" s="11">
        <v>2</v>
      </c>
      <c r="AJ8" s="11"/>
      <c r="AK8" s="11">
        <v>38</v>
      </c>
      <c r="AL8" s="11">
        <v>33</v>
      </c>
      <c r="AM8" s="11">
        <v>19</v>
      </c>
      <c r="AN8" s="11">
        <v>61</v>
      </c>
      <c r="AO8" s="11">
        <v>19</v>
      </c>
      <c r="AP8" s="11">
        <v>25</v>
      </c>
      <c r="AQ8" s="11">
        <v>31</v>
      </c>
      <c r="AR8" s="11"/>
      <c r="AS8" s="11">
        <v>123</v>
      </c>
      <c r="AT8" s="11">
        <v>110</v>
      </c>
      <c r="AU8" s="11"/>
      <c r="AV8" s="11">
        <v>37</v>
      </c>
      <c r="AW8" s="11">
        <v>21</v>
      </c>
      <c r="AX8" s="11">
        <v>64</v>
      </c>
      <c r="AY8" s="11"/>
      <c r="AZ8" s="11">
        <v>21</v>
      </c>
      <c r="BA8" s="11">
        <v>212</v>
      </c>
      <c r="BB8" s="11"/>
      <c r="BC8" s="11">
        <v>112</v>
      </c>
      <c r="BD8" s="11">
        <v>121</v>
      </c>
      <c r="BE8" s="11"/>
      <c r="BF8" s="11">
        <v>231</v>
      </c>
      <c r="BG8" s="11">
        <v>3</v>
      </c>
      <c r="BH8" s="11"/>
      <c r="BI8" s="11">
        <v>91</v>
      </c>
      <c r="BJ8" s="11">
        <v>142</v>
      </c>
      <c r="BK8" s="11"/>
      <c r="BL8" s="11">
        <v>38</v>
      </c>
      <c r="BM8" s="11">
        <v>103</v>
      </c>
      <c r="BN8" s="11">
        <v>78</v>
      </c>
      <c r="BO8" s="11">
        <v>14</v>
      </c>
    </row>
    <row r="9" spans="2:67" ht="29" x14ac:dyDescent="0.35">
      <c r="B9" s="18" t="s">
        <v>359</v>
      </c>
      <c r="C9" s="17">
        <v>0.33106676148973702</v>
      </c>
      <c r="D9" s="17">
        <v>0.37602022967011101</v>
      </c>
      <c r="E9" s="17">
        <v>0.20548038636556001</v>
      </c>
      <c r="F9" s="17">
        <v>0.270826630338595</v>
      </c>
      <c r="G9" s="17">
        <v>0.31770099311795202</v>
      </c>
      <c r="H9" s="17">
        <v>0.111979310954089</v>
      </c>
      <c r="I9" s="17">
        <v>0.49707453374134503</v>
      </c>
      <c r="J9" s="17">
        <v>0.51340316256261798</v>
      </c>
      <c r="K9" s="17">
        <v>0.5</v>
      </c>
      <c r="L9" s="17">
        <v>0.48104661336478699</v>
      </c>
      <c r="M9" s="17">
        <v>0.21109743837592901</v>
      </c>
      <c r="N9" s="17">
        <v>0.13818981054434401</v>
      </c>
      <c r="O9" s="17">
        <v>1.9934109006170802E-3</v>
      </c>
      <c r="P9" s="17">
        <v>0.66336388359200205</v>
      </c>
      <c r="Q9" s="17">
        <v>0.99938055628114897</v>
      </c>
      <c r="R9" s="17">
        <v>0.38145910710520298</v>
      </c>
      <c r="S9" s="17">
        <v>0.210101040401382</v>
      </c>
      <c r="T9" s="17"/>
      <c r="U9" s="17">
        <v>0.26573360004211799</v>
      </c>
      <c r="V9" s="17">
        <v>0.444649868595001</v>
      </c>
      <c r="W9" s="17">
        <v>0.56548345160435998</v>
      </c>
      <c r="X9" s="17">
        <v>0.52172342322590104</v>
      </c>
      <c r="Y9" s="17"/>
      <c r="Z9" s="17">
        <v>0.21477772801440401</v>
      </c>
      <c r="AA9" s="17">
        <v>0.436323866740713</v>
      </c>
      <c r="AB9" s="17">
        <v>0.24790078324057899</v>
      </c>
      <c r="AC9" s="17">
        <v>0.17426840978176</v>
      </c>
      <c r="AD9" s="17">
        <v>0.62156258181450497</v>
      </c>
      <c r="AE9" s="17">
        <v>0.30870685210323001</v>
      </c>
      <c r="AF9" s="17">
        <v>0.54242259248504399</v>
      </c>
      <c r="AG9" s="17">
        <v>0.36052512242597101</v>
      </c>
      <c r="AH9" s="17">
        <v>0.553987737518155</v>
      </c>
      <c r="AI9" s="17">
        <v>0.64924771489769595</v>
      </c>
      <c r="AJ9" s="17"/>
      <c r="AK9" s="17">
        <v>0.152393528575131</v>
      </c>
      <c r="AL9" s="17">
        <v>0.56434009203542301</v>
      </c>
      <c r="AM9" s="17">
        <v>8.7970383793462906E-2</v>
      </c>
      <c r="AN9" s="17">
        <v>0.25565772666504699</v>
      </c>
      <c r="AO9" s="17">
        <v>0.566509816531786</v>
      </c>
      <c r="AP9" s="17">
        <v>0.41417989500687202</v>
      </c>
      <c r="AQ9" s="17">
        <v>0.33598423518232501</v>
      </c>
      <c r="AR9" s="17"/>
      <c r="AS9" s="17">
        <v>0.29715700871316603</v>
      </c>
      <c r="AT9" s="17">
        <v>0.36873786672492798</v>
      </c>
      <c r="AU9" s="17"/>
      <c r="AV9" s="17">
        <v>0.39177274112845001</v>
      </c>
      <c r="AW9" s="17">
        <v>0.40692846755414702</v>
      </c>
      <c r="AX9" s="17">
        <v>0.205282718776061</v>
      </c>
      <c r="AY9" s="17"/>
      <c r="AZ9" s="17">
        <v>0.51920679282597204</v>
      </c>
      <c r="BA9" s="17">
        <v>0.31242165169316399</v>
      </c>
      <c r="BB9" s="17"/>
      <c r="BC9" s="17">
        <v>0.33161584174168601</v>
      </c>
      <c r="BD9" s="17">
        <v>0.330555502298709</v>
      </c>
      <c r="BE9" s="17"/>
      <c r="BF9" s="17">
        <v>0.32899473482827202</v>
      </c>
      <c r="BG9" s="17">
        <v>0.52172342322590104</v>
      </c>
      <c r="BH9" s="17"/>
      <c r="BI9" s="17">
        <v>0.399982166628499</v>
      </c>
      <c r="BJ9" s="17">
        <v>0.28691958205205398</v>
      </c>
      <c r="BK9" s="17"/>
      <c r="BL9" s="17">
        <v>0.23660063942130299</v>
      </c>
      <c r="BM9" s="17">
        <v>0.213669489899948</v>
      </c>
      <c r="BN9" s="17">
        <v>0.47595004581770101</v>
      </c>
      <c r="BO9" s="17">
        <v>0.64103205926972195</v>
      </c>
    </row>
    <row r="10" spans="2:67" ht="29" x14ac:dyDescent="0.35">
      <c r="B10" s="18" t="s">
        <v>360</v>
      </c>
      <c r="C10" s="17">
        <v>0.51270842041398901</v>
      </c>
      <c r="D10" s="17">
        <v>0.52234880083184798</v>
      </c>
      <c r="E10" s="17">
        <v>0.650051067991534</v>
      </c>
      <c r="F10" s="17">
        <v>0.67280706840207405</v>
      </c>
      <c r="G10" s="17">
        <v>0.68164279815323503</v>
      </c>
      <c r="H10" s="17">
        <v>0.88802068904591103</v>
      </c>
      <c r="I10" s="17">
        <v>0.49414906748269</v>
      </c>
      <c r="J10" s="17">
        <v>0.27238482258915903</v>
      </c>
      <c r="K10" s="17">
        <v>0.5</v>
      </c>
      <c r="L10" s="17">
        <v>0.29456330835325001</v>
      </c>
      <c r="M10" s="17">
        <v>0.54946629283887105</v>
      </c>
      <c r="N10" s="17">
        <v>0.113395068625937</v>
      </c>
      <c r="O10" s="17">
        <v>0.996013178198766</v>
      </c>
      <c r="P10" s="17">
        <v>1.23854365299915E-2</v>
      </c>
      <c r="Q10" s="17">
        <v>0</v>
      </c>
      <c r="R10" s="17">
        <v>0.61854089289479697</v>
      </c>
      <c r="S10" s="17">
        <v>0.789898959598618</v>
      </c>
      <c r="T10" s="17"/>
      <c r="U10" s="17">
        <v>0.53113061480233204</v>
      </c>
      <c r="V10" s="17">
        <v>0.50301199968062504</v>
      </c>
      <c r="W10" s="17">
        <v>0.33350501190252801</v>
      </c>
      <c r="X10" s="17">
        <v>0.40581555920027101</v>
      </c>
      <c r="Y10" s="17"/>
      <c r="Z10" s="17">
        <v>0.597883360192069</v>
      </c>
      <c r="AA10" s="17">
        <v>0.40610087202286999</v>
      </c>
      <c r="AB10" s="17">
        <v>0.55388654078202904</v>
      </c>
      <c r="AC10" s="17">
        <v>0.56784661156343696</v>
      </c>
      <c r="AD10" s="17">
        <v>0.36864312997227999</v>
      </c>
      <c r="AE10" s="17">
        <v>0.574298192594762</v>
      </c>
      <c r="AF10" s="17">
        <v>0.35679747377498799</v>
      </c>
      <c r="AG10" s="17">
        <v>0.58693294817387198</v>
      </c>
      <c r="AH10" s="17">
        <v>0.376657241321458</v>
      </c>
      <c r="AI10" s="17">
        <v>0.31920889426196197</v>
      </c>
      <c r="AJ10" s="17"/>
      <c r="AK10" s="17">
        <v>0.72898236807608197</v>
      </c>
      <c r="AL10" s="17">
        <v>0.32112323865659798</v>
      </c>
      <c r="AM10" s="17">
        <v>0.41173526331674698</v>
      </c>
      <c r="AN10" s="17">
        <v>0.68630633876062497</v>
      </c>
      <c r="AO10" s="17">
        <v>0.42097299906955998</v>
      </c>
      <c r="AP10" s="17">
        <v>0.43744870744368203</v>
      </c>
      <c r="AQ10" s="17">
        <v>0.30665190969657102</v>
      </c>
      <c r="AR10" s="17"/>
      <c r="AS10" s="17">
        <v>0.52534479595695005</v>
      </c>
      <c r="AT10" s="17">
        <v>0.49867038728509</v>
      </c>
      <c r="AU10" s="17"/>
      <c r="AV10" s="17">
        <v>0.50721544723510503</v>
      </c>
      <c r="AW10" s="17">
        <v>0.51388535073248198</v>
      </c>
      <c r="AX10" s="17">
        <v>0.53920487368331005</v>
      </c>
      <c r="AY10" s="17"/>
      <c r="AZ10" s="17">
        <v>0.25107404160003399</v>
      </c>
      <c r="BA10" s="17">
        <v>0.53863698907052504</v>
      </c>
      <c r="BB10" s="17"/>
      <c r="BC10" s="17">
        <v>0.49745595113736801</v>
      </c>
      <c r="BD10" s="17">
        <v>0.52691028812980001</v>
      </c>
      <c r="BE10" s="17"/>
      <c r="BF10" s="17">
        <v>0.51387011524457205</v>
      </c>
      <c r="BG10" s="17">
        <v>0.40581555920027101</v>
      </c>
      <c r="BH10" s="17"/>
      <c r="BI10" s="17">
        <v>0.44793894639266801</v>
      </c>
      <c r="BJ10" s="17">
        <v>0.55419971812813895</v>
      </c>
      <c r="BK10" s="17"/>
      <c r="BL10" s="17">
        <v>0.60080356703049398</v>
      </c>
      <c r="BM10" s="17">
        <v>0.61805521461426105</v>
      </c>
      <c r="BN10" s="17">
        <v>0.36070606809042999</v>
      </c>
      <c r="BO10" s="17">
        <v>0.34818226786844703</v>
      </c>
    </row>
    <row r="11" spans="2:67" x14ac:dyDescent="0.35">
      <c r="B11" s="18" t="s">
        <v>361</v>
      </c>
      <c r="C11" s="17">
        <v>0.131917741368312</v>
      </c>
      <c r="D11" s="17">
        <v>1.9766440219220701E-4</v>
      </c>
      <c r="E11" s="17">
        <v>0.117004825451977</v>
      </c>
      <c r="F11" s="17">
        <v>5.6366301259331501E-2</v>
      </c>
      <c r="G11" s="17">
        <v>6.5620872881304304E-4</v>
      </c>
      <c r="H11" s="17">
        <v>0</v>
      </c>
      <c r="I11" s="17">
        <v>5.8509325173103401E-3</v>
      </c>
      <c r="J11" s="17">
        <v>0.213796197722572</v>
      </c>
      <c r="K11" s="17">
        <v>0</v>
      </c>
      <c r="L11" s="17">
        <v>0.224390078281963</v>
      </c>
      <c r="M11" s="17">
        <v>0.23927315897250001</v>
      </c>
      <c r="N11" s="17">
        <v>0.74841512082971895</v>
      </c>
      <c r="O11" s="17">
        <v>1.9934109006170802E-3</v>
      </c>
      <c r="P11" s="17">
        <v>0</v>
      </c>
      <c r="Q11" s="17">
        <v>6.1944371885127604E-4</v>
      </c>
      <c r="R11" s="17">
        <v>0</v>
      </c>
      <c r="S11" s="17">
        <v>0</v>
      </c>
      <c r="T11" s="17"/>
      <c r="U11" s="17">
        <v>0.18400127164179</v>
      </c>
      <c r="V11" s="17">
        <v>1.32860191444602E-2</v>
      </c>
      <c r="W11" s="17">
        <v>8.4959220902036198E-2</v>
      </c>
      <c r="X11" s="17">
        <v>5.7132116129874198E-2</v>
      </c>
      <c r="Y11" s="17"/>
      <c r="Z11" s="17">
        <v>0.18733891179352699</v>
      </c>
      <c r="AA11" s="17">
        <v>0.15757526123641699</v>
      </c>
      <c r="AB11" s="17">
        <v>0.193099011833884</v>
      </c>
      <c r="AC11" s="17">
        <v>0.111237751602908</v>
      </c>
      <c r="AD11" s="17">
        <v>9.7942882132146698E-3</v>
      </c>
      <c r="AE11" s="17">
        <v>0.116994955302008</v>
      </c>
      <c r="AF11" s="17">
        <v>1.0621816055486099E-2</v>
      </c>
      <c r="AG11" s="17">
        <v>5.2541929400156902E-2</v>
      </c>
      <c r="AH11" s="17">
        <v>6.7739228593876905E-2</v>
      </c>
      <c r="AI11" s="17">
        <v>2.0131678494606901E-2</v>
      </c>
      <c r="AJ11" s="17"/>
      <c r="AK11" s="17">
        <v>6.8982688178381799E-3</v>
      </c>
      <c r="AL11" s="17">
        <v>7.5368923280224404E-2</v>
      </c>
      <c r="AM11" s="17">
        <v>0.49558535144089899</v>
      </c>
      <c r="AN11" s="17">
        <v>5.7933649480434397E-2</v>
      </c>
      <c r="AO11" s="17">
        <v>1.25171843986544E-2</v>
      </c>
      <c r="AP11" s="17">
        <v>0.148110187520961</v>
      </c>
      <c r="AQ11" s="17">
        <v>0.35736385512110402</v>
      </c>
      <c r="AR11" s="17"/>
      <c r="AS11" s="17">
        <v>0.16619289257691899</v>
      </c>
      <c r="AT11" s="17">
        <v>9.3840706816067598E-2</v>
      </c>
      <c r="AU11" s="17"/>
      <c r="AV11" s="17">
        <v>0.100658200427915</v>
      </c>
      <c r="AW11" s="17">
        <v>1.47003751486398E-2</v>
      </c>
      <c r="AX11" s="17">
        <v>0.25551240754062898</v>
      </c>
      <c r="AY11" s="17"/>
      <c r="AZ11" s="17">
        <v>0.16890159888907699</v>
      </c>
      <c r="BA11" s="17">
        <v>0.12825255603121</v>
      </c>
      <c r="BB11" s="17"/>
      <c r="BC11" s="17">
        <v>0.14832456495633001</v>
      </c>
      <c r="BD11" s="17">
        <v>0.11664103213469</v>
      </c>
      <c r="BE11" s="17"/>
      <c r="BF11" s="17">
        <v>0.13273049980002499</v>
      </c>
      <c r="BG11" s="17">
        <v>5.7132116129874198E-2</v>
      </c>
      <c r="BH11" s="17"/>
      <c r="BI11" s="17">
        <v>0.151874206418744</v>
      </c>
      <c r="BJ11" s="17">
        <v>0.119133638282081</v>
      </c>
      <c r="BK11" s="17"/>
      <c r="BL11" s="17">
        <v>0.162595793548203</v>
      </c>
      <c r="BM11" s="17">
        <v>0.113322885483178</v>
      </c>
      <c r="BN11" s="17">
        <v>0.16326011206712601</v>
      </c>
      <c r="BO11" s="17">
        <v>1.07856728618307E-2</v>
      </c>
    </row>
    <row r="12" spans="2:67" x14ac:dyDescent="0.35">
      <c r="B12" s="18" t="s">
        <v>362</v>
      </c>
      <c r="C12" s="17">
        <v>1.1063499477561901E-2</v>
      </c>
      <c r="D12" s="17">
        <v>3.0650777346306998E-3</v>
      </c>
      <c r="E12" s="17">
        <v>2.7463720190929498E-2</v>
      </c>
      <c r="F12" s="17">
        <v>0</v>
      </c>
      <c r="G12" s="17">
        <v>0</v>
      </c>
      <c r="H12" s="17">
        <v>0</v>
      </c>
      <c r="I12" s="17">
        <v>2.92546625865517E-3</v>
      </c>
      <c r="J12" s="17">
        <v>4.1581712565099202E-4</v>
      </c>
      <c r="K12" s="17">
        <v>0</v>
      </c>
      <c r="L12" s="17">
        <v>0</v>
      </c>
      <c r="M12" s="17">
        <v>1.63109812698966E-4</v>
      </c>
      <c r="N12" s="17">
        <v>0</v>
      </c>
      <c r="O12" s="17">
        <v>0</v>
      </c>
      <c r="P12" s="17">
        <v>0.32425067987800599</v>
      </c>
      <c r="Q12" s="17">
        <v>0</v>
      </c>
      <c r="R12" s="17">
        <v>0</v>
      </c>
      <c r="S12" s="17">
        <v>0</v>
      </c>
      <c r="T12" s="17"/>
      <c r="U12" s="17">
        <v>0</v>
      </c>
      <c r="V12" s="17">
        <v>3.9052112579913499E-2</v>
      </c>
      <c r="W12" s="17">
        <v>8.0261577955376608E-3</v>
      </c>
      <c r="X12" s="17">
        <v>1.53289014439538E-2</v>
      </c>
      <c r="Y12" s="17"/>
      <c r="Z12" s="17">
        <v>0</v>
      </c>
      <c r="AA12" s="17">
        <v>0</v>
      </c>
      <c r="AB12" s="17">
        <v>0</v>
      </c>
      <c r="AC12" s="17">
        <v>4.5505735945428803E-2</v>
      </c>
      <c r="AD12" s="17">
        <v>0</v>
      </c>
      <c r="AE12" s="17">
        <v>0</v>
      </c>
      <c r="AF12" s="17">
        <v>9.01581176844828E-2</v>
      </c>
      <c r="AG12" s="17">
        <v>0</v>
      </c>
      <c r="AH12" s="17">
        <v>1.61579256651006E-3</v>
      </c>
      <c r="AI12" s="17">
        <v>1.14117123457355E-2</v>
      </c>
      <c r="AJ12" s="17"/>
      <c r="AK12" s="17">
        <v>3.3473001853948102E-2</v>
      </c>
      <c r="AL12" s="17">
        <v>3.9167746027754198E-2</v>
      </c>
      <c r="AM12" s="17">
        <v>0</v>
      </c>
      <c r="AN12" s="17">
        <v>1.02285093893303E-4</v>
      </c>
      <c r="AO12" s="17">
        <v>0</v>
      </c>
      <c r="AP12" s="17">
        <v>2.6121002848436802E-4</v>
      </c>
      <c r="AQ12" s="17">
        <v>0</v>
      </c>
      <c r="AR12" s="17"/>
      <c r="AS12" s="17">
        <v>1.0571753461915001E-2</v>
      </c>
      <c r="AT12" s="17">
        <v>1.16097911602669E-2</v>
      </c>
      <c r="AU12" s="17"/>
      <c r="AV12" s="17">
        <v>3.5361120853001898E-4</v>
      </c>
      <c r="AW12" s="17">
        <v>6.0261298841671397E-2</v>
      </c>
      <c r="AX12" s="17">
        <v>0</v>
      </c>
      <c r="AY12" s="17"/>
      <c r="AZ12" s="17">
        <v>6.0817566684917397E-2</v>
      </c>
      <c r="BA12" s="17">
        <v>6.1327569911353002E-3</v>
      </c>
      <c r="BB12" s="17"/>
      <c r="BC12" s="17">
        <v>2.1802988764369102E-2</v>
      </c>
      <c r="BD12" s="17">
        <v>1.06375429398102E-3</v>
      </c>
      <c r="BE12" s="17"/>
      <c r="BF12" s="17">
        <v>1.10171437587754E-2</v>
      </c>
      <c r="BG12" s="17">
        <v>1.53289014439538E-2</v>
      </c>
      <c r="BH12" s="17"/>
      <c r="BI12" s="17">
        <v>2.0468056008964499E-4</v>
      </c>
      <c r="BJ12" s="17">
        <v>1.8019654291796999E-2</v>
      </c>
      <c r="BK12" s="17"/>
      <c r="BL12" s="17">
        <v>0</v>
      </c>
      <c r="BM12" s="17">
        <v>2.4977244096219701E-2</v>
      </c>
      <c r="BN12" s="17">
        <v>8.3774024742738296E-5</v>
      </c>
      <c r="BO12" s="17">
        <v>0</v>
      </c>
    </row>
    <row r="13" spans="2:67" x14ac:dyDescent="0.35">
      <c r="B13" s="18" t="s">
        <v>111</v>
      </c>
      <c r="C13" s="19">
        <v>1.32435772504008E-2</v>
      </c>
      <c r="D13" s="19">
        <v>9.8368227361217905E-2</v>
      </c>
      <c r="E13" s="19">
        <v>0</v>
      </c>
      <c r="F13" s="19">
        <v>0</v>
      </c>
      <c r="G13" s="19">
        <v>0</v>
      </c>
      <c r="H13" s="19">
        <v>0</v>
      </c>
      <c r="I13" s="19">
        <v>0</v>
      </c>
      <c r="J13" s="19">
        <v>0</v>
      </c>
      <c r="K13" s="19">
        <v>0</v>
      </c>
      <c r="L13" s="19">
        <v>0</v>
      </c>
      <c r="M13" s="19">
        <v>0</v>
      </c>
      <c r="N13" s="19">
        <v>0</v>
      </c>
      <c r="O13" s="19">
        <v>0</v>
      </c>
      <c r="P13" s="19">
        <v>0</v>
      </c>
      <c r="Q13" s="19">
        <v>0</v>
      </c>
      <c r="R13" s="19">
        <v>0</v>
      </c>
      <c r="S13" s="19">
        <v>0</v>
      </c>
      <c r="T13" s="19"/>
      <c r="U13" s="19">
        <v>1.9134513513759801E-2</v>
      </c>
      <c r="V13" s="19">
        <v>0</v>
      </c>
      <c r="W13" s="19">
        <v>8.0261577955376608E-3</v>
      </c>
      <c r="X13" s="19">
        <v>0</v>
      </c>
      <c r="Y13" s="19"/>
      <c r="Z13" s="19">
        <v>0</v>
      </c>
      <c r="AA13" s="19">
        <v>0</v>
      </c>
      <c r="AB13" s="19">
        <v>5.1136641435072499E-3</v>
      </c>
      <c r="AC13" s="19">
        <v>0.101141491106466</v>
      </c>
      <c r="AD13" s="19">
        <v>0</v>
      </c>
      <c r="AE13" s="19">
        <v>0</v>
      </c>
      <c r="AF13" s="19">
        <v>0</v>
      </c>
      <c r="AG13" s="19">
        <v>0</v>
      </c>
      <c r="AH13" s="19">
        <v>0</v>
      </c>
      <c r="AI13" s="19">
        <v>0</v>
      </c>
      <c r="AJ13" s="19"/>
      <c r="AK13" s="19">
        <v>7.8252832677000506E-2</v>
      </c>
      <c r="AL13" s="19">
        <v>0</v>
      </c>
      <c r="AM13" s="19">
        <v>4.7090014488905497E-3</v>
      </c>
      <c r="AN13" s="19">
        <v>0</v>
      </c>
      <c r="AO13" s="19">
        <v>0</v>
      </c>
      <c r="AP13" s="19">
        <v>0</v>
      </c>
      <c r="AQ13" s="19">
        <v>0</v>
      </c>
      <c r="AR13" s="19"/>
      <c r="AS13" s="19">
        <v>7.3354929105055703E-4</v>
      </c>
      <c r="AT13" s="19">
        <v>2.7141248013647298E-2</v>
      </c>
      <c r="AU13" s="19"/>
      <c r="AV13" s="19">
        <v>0</v>
      </c>
      <c r="AW13" s="19">
        <v>4.2245077230593699E-3</v>
      </c>
      <c r="AX13" s="19">
        <v>0</v>
      </c>
      <c r="AY13" s="19"/>
      <c r="AZ13" s="19">
        <v>0</v>
      </c>
      <c r="BA13" s="19">
        <v>1.45560462139667E-2</v>
      </c>
      <c r="BB13" s="19"/>
      <c r="BC13" s="19">
        <v>8.0065340024728499E-4</v>
      </c>
      <c r="BD13" s="19">
        <v>2.4829423142820099E-2</v>
      </c>
      <c r="BE13" s="19"/>
      <c r="BF13" s="19">
        <v>1.33875063683561E-2</v>
      </c>
      <c r="BG13" s="19">
        <v>0</v>
      </c>
      <c r="BH13" s="19"/>
      <c r="BI13" s="19">
        <v>0</v>
      </c>
      <c r="BJ13" s="19">
        <v>2.1727407245929801E-2</v>
      </c>
      <c r="BK13" s="19"/>
      <c r="BL13" s="19">
        <v>0</v>
      </c>
      <c r="BM13" s="19">
        <v>2.9975165906393E-2</v>
      </c>
      <c r="BN13" s="19">
        <v>0</v>
      </c>
      <c r="BO13" s="19">
        <v>0</v>
      </c>
    </row>
    <row r="14" spans="2:67" x14ac:dyDescent="0.35">
      <c r="B14" s="16" t="s">
        <v>710</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475</v>
      </c>
      <c r="D7" s="10">
        <v>58</v>
      </c>
      <c r="E7" s="10">
        <v>81</v>
      </c>
      <c r="F7" s="10">
        <v>37</v>
      </c>
      <c r="G7" s="10">
        <v>16</v>
      </c>
      <c r="H7" s="10">
        <v>2</v>
      </c>
      <c r="I7" s="10">
        <v>15</v>
      </c>
      <c r="J7" s="10">
        <v>43</v>
      </c>
      <c r="K7" s="10">
        <v>3</v>
      </c>
      <c r="L7" s="10">
        <v>37</v>
      </c>
      <c r="M7" s="10">
        <v>114</v>
      </c>
      <c r="N7" s="10">
        <v>19</v>
      </c>
      <c r="O7" s="10">
        <v>7</v>
      </c>
      <c r="P7" s="10">
        <v>18</v>
      </c>
      <c r="Q7" s="10">
        <v>7</v>
      </c>
      <c r="R7" s="10">
        <v>9</v>
      </c>
      <c r="S7" s="10">
        <v>9</v>
      </c>
      <c r="T7" s="10"/>
      <c r="U7" s="10">
        <v>69</v>
      </c>
      <c r="V7" s="10">
        <v>73</v>
      </c>
      <c r="W7" s="10">
        <v>85</v>
      </c>
      <c r="X7" s="10">
        <v>248</v>
      </c>
      <c r="Y7" s="10"/>
      <c r="Z7" s="10">
        <v>44</v>
      </c>
      <c r="AA7" s="10">
        <v>20</v>
      </c>
      <c r="AB7" s="10">
        <v>26</v>
      </c>
      <c r="AC7" s="10">
        <v>32</v>
      </c>
      <c r="AD7" s="10">
        <v>44</v>
      </c>
      <c r="AE7" s="10">
        <v>30</v>
      </c>
      <c r="AF7" s="10">
        <v>38</v>
      </c>
      <c r="AG7" s="10">
        <v>33</v>
      </c>
      <c r="AH7" s="10">
        <v>61</v>
      </c>
      <c r="AI7" s="10">
        <v>125</v>
      </c>
      <c r="AJ7" s="10"/>
      <c r="AK7" s="10">
        <v>49</v>
      </c>
      <c r="AL7" s="10">
        <v>37</v>
      </c>
      <c r="AM7" s="10">
        <v>42</v>
      </c>
      <c r="AN7" s="10">
        <v>95</v>
      </c>
      <c r="AO7" s="10">
        <v>77</v>
      </c>
      <c r="AP7" s="10">
        <v>91</v>
      </c>
      <c r="AQ7" s="10">
        <v>67</v>
      </c>
      <c r="AR7" s="10"/>
      <c r="AS7" s="10">
        <v>351</v>
      </c>
      <c r="AT7" s="10">
        <v>124</v>
      </c>
      <c r="AU7" s="10"/>
      <c r="AV7" s="10">
        <v>115</v>
      </c>
      <c r="AW7" s="10">
        <v>121</v>
      </c>
      <c r="AX7" s="10">
        <v>112</v>
      </c>
      <c r="AY7" s="10"/>
      <c r="AZ7" s="10">
        <v>116</v>
      </c>
      <c r="BA7" s="10">
        <v>359</v>
      </c>
      <c r="BB7" s="10"/>
      <c r="BC7" s="10">
        <v>144</v>
      </c>
      <c r="BD7" s="10">
        <v>331</v>
      </c>
      <c r="BE7" s="10"/>
      <c r="BF7" s="10">
        <v>227</v>
      </c>
      <c r="BG7" s="10">
        <v>248</v>
      </c>
      <c r="BH7" s="10"/>
      <c r="BI7" s="10">
        <v>209</v>
      </c>
      <c r="BJ7" s="10">
        <v>266</v>
      </c>
      <c r="BK7" s="10"/>
      <c r="BL7" s="10">
        <v>40</v>
      </c>
      <c r="BM7" s="10">
        <v>143</v>
      </c>
      <c r="BN7" s="10">
        <v>192</v>
      </c>
      <c r="BO7" s="10">
        <v>99</v>
      </c>
    </row>
    <row r="8" spans="2:67" ht="30" customHeight="1" x14ac:dyDescent="0.35">
      <c r="B8" s="11" t="s">
        <v>34</v>
      </c>
      <c r="C8" s="11">
        <v>322</v>
      </c>
      <c r="D8" s="11">
        <v>32</v>
      </c>
      <c r="E8" s="11">
        <v>63</v>
      </c>
      <c r="F8" s="11">
        <v>21</v>
      </c>
      <c r="G8" s="11">
        <v>13</v>
      </c>
      <c r="H8" s="11">
        <v>3</v>
      </c>
      <c r="I8" s="11">
        <v>3</v>
      </c>
      <c r="J8" s="11">
        <v>22</v>
      </c>
      <c r="K8" s="11">
        <v>0</v>
      </c>
      <c r="L8" s="11">
        <v>30</v>
      </c>
      <c r="M8" s="11">
        <v>72</v>
      </c>
      <c r="N8" s="11">
        <v>25</v>
      </c>
      <c r="O8" s="11">
        <v>0</v>
      </c>
      <c r="P8" s="11">
        <v>9</v>
      </c>
      <c r="Q8" s="11">
        <v>7</v>
      </c>
      <c r="R8" s="11">
        <v>13</v>
      </c>
      <c r="S8" s="11">
        <v>8</v>
      </c>
      <c r="T8" s="11"/>
      <c r="U8" s="11">
        <v>234</v>
      </c>
      <c r="V8" s="11">
        <v>76</v>
      </c>
      <c r="W8" s="11">
        <v>10</v>
      </c>
      <c r="X8" s="11">
        <v>2</v>
      </c>
      <c r="Y8" s="11"/>
      <c r="Z8" s="11">
        <v>129</v>
      </c>
      <c r="AA8" s="11">
        <v>52</v>
      </c>
      <c r="AB8" s="11">
        <v>30</v>
      </c>
      <c r="AC8" s="11">
        <v>22</v>
      </c>
      <c r="AD8" s="11">
        <v>31</v>
      </c>
      <c r="AE8" s="11">
        <v>13</v>
      </c>
      <c r="AF8" s="11">
        <v>11</v>
      </c>
      <c r="AG8" s="11">
        <v>4</v>
      </c>
      <c r="AH8" s="11">
        <v>5</v>
      </c>
      <c r="AI8" s="11">
        <v>1</v>
      </c>
      <c r="AJ8" s="11"/>
      <c r="AK8" s="11">
        <v>56</v>
      </c>
      <c r="AL8" s="11">
        <v>43</v>
      </c>
      <c r="AM8" s="11">
        <v>29</v>
      </c>
      <c r="AN8" s="11">
        <v>82</v>
      </c>
      <c r="AO8" s="11">
        <v>34</v>
      </c>
      <c r="AP8" s="11">
        <v>30</v>
      </c>
      <c r="AQ8" s="11">
        <v>30</v>
      </c>
      <c r="AR8" s="11"/>
      <c r="AS8" s="11">
        <v>151</v>
      </c>
      <c r="AT8" s="11">
        <v>171</v>
      </c>
      <c r="AU8" s="11"/>
      <c r="AV8" s="11">
        <v>46</v>
      </c>
      <c r="AW8" s="11">
        <v>36</v>
      </c>
      <c r="AX8" s="11">
        <v>65</v>
      </c>
      <c r="AY8" s="11"/>
      <c r="AZ8" s="11">
        <v>24</v>
      </c>
      <c r="BA8" s="11">
        <v>298</v>
      </c>
      <c r="BB8" s="11"/>
      <c r="BC8" s="11">
        <v>153</v>
      </c>
      <c r="BD8" s="11">
        <v>169</v>
      </c>
      <c r="BE8" s="11"/>
      <c r="BF8" s="11">
        <v>320</v>
      </c>
      <c r="BG8" s="11">
        <v>2</v>
      </c>
      <c r="BH8" s="11"/>
      <c r="BI8" s="11">
        <v>89</v>
      </c>
      <c r="BJ8" s="11">
        <v>234</v>
      </c>
      <c r="BK8" s="11"/>
      <c r="BL8" s="11">
        <v>79</v>
      </c>
      <c r="BM8" s="11">
        <v>140</v>
      </c>
      <c r="BN8" s="11">
        <v>88</v>
      </c>
      <c r="BO8" s="11">
        <v>13</v>
      </c>
    </row>
    <row r="9" spans="2:67" ht="29" x14ac:dyDescent="0.35">
      <c r="B9" s="18" t="s">
        <v>359</v>
      </c>
      <c r="C9" s="17">
        <v>0.51115895293143698</v>
      </c>
      <c r="D9" s="17">
        <v>0.37343389878828598</v>
      </c>
      <c r="E9" s="17">
        <v>0.605606943863919</v>
      </c>
      <c r="F9" s="17">
        <v>0.46691199256529498</v>
      </c>
      <c r="G9" s="17">
        <v>0.45854312664081198</v>
      </c>
      <c r="H9" s="17">
        <v>1</v>
      </c>
      <c r="I9" s="17">
        <v>0.95928171233219195</v>
      </c>
      <c r="J9" s="17">
        <v>0.53171326109334105</v>
      </c>
      <c r="K9" s="17">
        <v>1</v>
      </c>
      <c r="L9" s="17">
        <v>0.25080274154488302</v>
      </c>
      <c r="M9" s="17">
        <v>0.45983362750217499</v>
      </c>
      <c r="N9" s="17">
        <v>0.84518396730882805</v>
      </c>
      <c r="O9" s="17">
        <v>0.51470028492026199</v>
      </c>
      <c r="P9" s="17">
        <v>0.43376340645493899</v>
      </c>
      <c r="Q9" s="17">
        <v>0.69997469702671999</v>
      </c>
      <c r="R9" s="17">
        <v>0.69699409233350995</v>
      </c>
      <c r="S9" s="17">
        <v>0.133792956402848</v>
      </c>
      <c r="T9" s="17"/>
      <c r="U9" s="17">
        <v>0.47446818490429299</v>
      </c>
      <c r="V9" s="17">
        <v>0.62065579522603298</v>
      </c>
      <c r="W9" s="17">
        <v>0.52487110995109598</v>
      </c>
      <c r="X9" s="17">
        <v>0.54475001977803705</v>
      </c>
      <c r="Y9" s="17"/>
      <c r="Z9" s="17">
        <v>0.39289273035219602</v>
      </c>
      <c r="AA9" s="17">
        <v>0.49694495373674302</v>
      </c>
      <c r="AB9" s="17">
        <v>0.65603200824406205</v>
      </c>
      <c r="AC9" s="17">
        <v>0.80041511810030197</v>
      </c>
      <c r="AD9" s="17">
        <v>0.53877600751202104</v>
      </c>
      <c r="AE9" s="17">
        <v>0.753155472557543</v>
      </c>
      <c r="AF9" s="17">
        <v>0.489679403881565</v>
      </c>
      <c r="AG9" s="17">
        <v>0.85675016217900501</v>
      </c>
      <c r="AH9" s="17">
        <v>0.73132209326801401</v>
      </c>
      <c r="AI9" s="17">
        <v>0.63204770233503604</v>
      </c>
      <c r="AJ9" s="17"/>
      <c r="AK9" s="17">
        <v>0.34076685805535301</v>
      </c>
      <c r="AL9" s="17">
        <v>0.63928485211338204</v>
      </c>
      <c r="AM9" s="17">
        <v>0.52107510860221296</v>
      </c>
      <c r="AN9" s="17">
        <v>0.50218819785972602</v>
      </c>
      <c r="AO9" s="17">
        <v>0.42787936838104002</v>
      </c>
      <c r="AP9" s="17">
        <v>0.43205731287564902</v>
      </c>
      <c r="AQ9" s="17">
        <v>0.80292839897712598</v>
      </c>
      <c r="AR9" s="17"/>
      <c r="AS9" s="17">
        <v>0.47839063771902601</v>
      </c>
      <c r="AT9" s="17">
        <v>0.54000806307147198</v>
      </c>
      <c r="AU9" s="17"/>
      <c r="AV9" s="17">
        <v>0.37723603864349797</v>
      </c>
      <c r="AW9" s="17">
        <v>0.58363987959528596</v>
      </c>
      <c r="AX9" s="17">
        <v>0.51449445162709095</v>
      </c>
      <c r="AY9" s="17"/>
      <c r="AZ9" s="17">
        <v>0.322210634826752</v>
      </c>
      <c r="BA9" s="17">
        <v>0.52631155790632</v>
      </c>
      <c r="BB9" s="17"/>
      <c r="BC9" s="17">
        <v>0.50631920245127304</v>
      </c>
      <c r="BD9" s="17">
        <v>0.51552659915257504</v>
      </c>
      <c r="BE9" s="17"/>
      <c r="BF9" s="17">
        <v>0.51093965499312</v>
      </c>
      <c r="BG9" s="17">
        <v>0.54475001977803705</v>
      </c>
      <c r="BH9" s="17"/>
      <c r="BI9" s="17">
        <v>0.53483912516051701</v>
      </c>
      <c r="BJ9" s="17">
        <v>0.50216921832159001</v>
      </c>
      <c r="BK9" s="17"/>
      <c r="BL9" s="17">
        <v>0.38797712106152099</v>
      </c>
      <c r="BM9" s="17">
        <v>0.539998829131911</v>
      </c>
      <c r="BN9" s="17">
        <v>0.613245013431715</v>
      </c>
      <c r="BO9" s="17">
        <v>0.37667319057281001</v>
      </c>
    </row>
    <row r="10" spans="2:67" ht="29" x14ac:dyDescent="0.35">
      <c r="B10" s="18" t="s">
        <v>360</v>
      </c>
      <c r="C10" s="17">
        <v>0.35129084220689</v>
      </c>
      <c r="D10" s="17">
        <v>0.52709024072603505</v>
      </c>
      <c r="E10" s="17">
        <v>0.33485713775218201</v>
      </c>
      <c r="F10" s="17">
        <v>0.33931886625343499</v>
      </c>
      <c r="G10" s="17">
        <v>0.54145687335918902</v>
      </c>
      <c r="H10" s="17">
        <v>0</v>
      </c>
      <c r="I10" s="17">
        <v>2.3267592953032899E-2</v>
      </c>
      <c r="J10" s="17">
        <v>0.31655551285561301</v>
      </c>
      <c r="K10" s="17">
        <v>0</v>
      </c>
      <c r="L10" s="17">
        <v>0.279880353953258</v>
      </c>
      <c r="M10" s="17">
        <v>0.45308488088325</v>
      </c>
      <c r="N10" s="17">
        <v>5.3634932808002599E-2</v>
      </c>
      <c r="O10" s="17">
        <v>0.48529971507973801</v>
      </c>
      <c r="P10" s="17">
        <v>2.2366001854719E-2</v>
      </c>
      <c r="Q10" s="17">
        <v>0</v>
      </c>
      <c r="R10" s="17">
        <v>0.30300590766648999</v>
      </c>
      <c r="S10" s="17">
        <v>0.86620704359715195</v>
      </c>
      <c r="T10" s="17"/>
      <c r="U10" s="17">
        <v>0.379341526273409</v>
      </c>
      <c r="V10" s="17">
        <v>0.26352583538186702</v>
      </c>
      <c r="W10" s="17">
        <v>0.36770788029742602</v>
      </c>
      <c r="X10" s="17">
        <v>0.342496056730767</v>
      </c>
      <c r="Y10" s="17"/>
      <c r="Z10" s="17">
        <v>0.41390073696716101</v>
      </c>
      <c r="AA10" s="17">
        <v>0.36340297756973899</v>
      </c>
      <c r="AB10" s="17">
        <v>0.25589654462935901</v>
      </c>
      <c r="AC10" s="17">
        <v>0.13248727076377301</v>
      </c>
      <c r="AD10" s="17">
        <v>0.38338241097343201</v>
      </c>
      <c r="AE10" s="17">
        <v>0.23869242576963301</v>
      </c>
      <c r="AF10" s="17">
        <v>0.1190382898424</v>
      </c>
      <c r="AG10" s="17">
        <v>0.13936580678615801</v>
      </c>
      <c r="AH10" s="17">
        <v>0.237223361250466</v>
      </c>
      <c r="AI10" s="17">
        <v>0.30436552147024698</v>
      </c>
      <c r="AJ10" s="17"/>
      <c r="AK10" s="17">
        <v>0.39764606708894701</v>
      </c>
      <c r="AL10" s="17">
        <v>0.27449173462193299</v>
      </c>
      <c r="AM10" s="17">
        <v>3.3299856161989903E-2</v>
      </c>
      <c r="AN10" s="17">
        <v>0.41780367063638302</v>
      </c>
      <c r="AO10" s="17">
        <v>0.53327115783549905</v>
      </c>
      <c r="AP10" s="17">
        <v>0.56597684393637904</v>
      </c>
      <c r="AQ10" s="17">
        <v>0.165885012879531</v>
      </c>
      <c r="AR10" s="17"/>
      <c r="AS10" s="17">
        <v>0.382644215752518</v>
      </c>
      <c r="AT10" s="17">
        <v>0.32368744176300901</v>
      </c>
      <c r="AU10" s="17"/>
      <c r="AV10" s="17">
        <v>0.44531266508968897</v>
      </c>
      <c r="AW10" s="17">
        <v>0.40414926127244899</v>
      </c>
      <c r="AX10" s="17">
        <v>0.29707741246167801</v>
      </c>
      <c r="AY10" s="17"/>
      <c r="AZ10" s="17">
        <v>0.66839600291493495</v>
      </c>
      <c r="BA10" s="17">
        <v>0.32586077072542002</v>
      </c>
      <c r="BB10" s="17"/>
      <c r="BC10" s="17">
        <v>0.35186163080192001</v>
      </c>
      <c r="BD10" s="17">
        <v>0.35077573245890498</v>
      </c>
      <c r="BE10" s="17"/>
      <c r="BF10" s="17">
        <v>0.35134825861261698</v>
      </c>
      <c r="BG10" s="17">
        <v>0.342496056730767</v>
      </c>
      <c r="BH10" s="17"/>
      <c r="BI10" s="17">
        <v>0.353507927270517</v>
      </c>
      <c r="BJ10" s="17">
        <v>0.35044916731801501</v>
      </c>
      <c r="BK10" s="17"/>
      <c r="BL10" s="17">
        <v>0.47915203361198899</v>
      </c>
      <c r="BM10" s="17">
        <v>0.30827541650782703</v>
      </c>
      <c r="BN10" s="17">
        <v>0.27808804312813501</v>
      </c>
      <c r="BO10" s="17">
        <v>0.61837724187419996</v>
      </c>
    </row>
    <row r="11" spans="2:67" x14ac:dyDescent="0.35">
      <c r="B11" s="18" t="s">
        <v>361</v>
      </c>
      <c r="C11" s="17">
        <v>0.11926966165055999</v>
      </c>
      <c r="D11" s="17">
        <v>6.5297830018331603E-3</v>
      </c>
      <c r="E11" s="17">
        <v>5.9535918383898399E-2</v>
      </c>
      <c r="F11" s="17">
        <v>0.18931129517997999</v>
      </c>
      <c r="G11" s="17">
        <v>0</v>
      </c>
      <c r="H11" s="17">
        <v>0</v>
      </c>
      <c r="I11" s="17">
        <v>1.16337964765165E-2</v>
      </c>
      <c r="J11" s="17">
        <v>0.14716406272179</v>
      </c>
      <c r="K11" s="17">
        <v>0</v>
      </c>
      <c r="L11" s="17">
        <v>0.414105588105383</v>
      </c>
      <c r="M11" s="17">
        <v>7.4364437219800197E-2</v>
      </c>
      <c r="N11" s="17">
        <v>9.8231691902781901E-2</v>
      </c>
      <c r="O11" s="17">
        <v>0</v>
      </c>
      <c r="P11" s="17">
        <v>0.54277991160362005</v>
      </c>
      <c r="Q11" s="17">
        <v>0.30002530297328001</v>
      </c>
      <c r="R11" s="17">
        <v>0</v>
      </c>
      <c r="S11" s="17">
        <v>0</v>
      </c>
      <c r="T11" s="17"/>
      <c r="U11" s="17">
        <v>0.13335612846103101</v>
      </c>
      <c r="V11" s="17">
        <v>8.1891475186273197E-2</v>
      </c>
      <c r="W11" s="17">
        <v>8.1807119623416094E-2</v>
      </c>
      <c r="X11" s="17">
        <v>9.3133172237544096E-2</v>
      </c>
      <c r="Y11" s="17"/>
      <c r="Z11" s="17">
        <v>0.162791341143111</v>
      </c>
      <c r="AA11" s="17">
        <v>0.13965206869351701</v>
      </c>
      <c r="AB11" s="17">
        <v>3.1259356118095202E-2</v>
      </c>
      <c r="AC11" s="17">
        <v>6.7097611135925106E-2</v>
      </c>
      <c r="AD11" s="17">
        <v>7.5451322174290195E-2</v>
      </c>
      <c r="AE11" s="17">
        <v>9.7578521634934703E-4</v>
      </c>
      <c r="AF11" s="17">
        <v>0.38189126148215402</v>
      </c>
      <c r="AG11" s="17">
        <v>3.8840310348368899E-3</v>
      </c>
      <c r="AH11" s="17">
        <v>3.1454545481519901E-2</v>
      </c>
      <c r="AI11" s="17">
        <v>4.4865391893526799E-2</v>
      </c>
      <c r="AJ11" s="17"/>
      <c r="AK11" s="17">
        <v>0.21517535799779</v>
      </c>
      <c r="AL11" s="17">
        <v>8.5791226348575306E-2</v>
      </c>
      <c r="AM11" s="17">
        <v>0.445625035235797</v>
      </c>
      <c r="AN11" s="17">
        <v>8.0008131503891203E-2</v>
      </c>
      <c r="AO11" s="17">
        <v>3.3950767051888597E-2</v>
      </c>
      <c r="AP11" s="17">
        <v>1.53509744522135E-3</v>
      </c>
      <c r="AQ11" s="17">
        <v>2.81458942671753E-2</v>
      </c>
      <c r="AR11" s="17"/>
      <c r="AS11" s="17">
        <v>0.12034378343581</v>
      </c>
      <c r="AT11" s="17">
        <v>0.118324008586445</v>
      </c>
      <c r="AU11" s="17"/>
      <c r="AV11" s="17">
        <v>0.153354323122045</v>
      </c>
      <c r="AW11" s="17">
        <v>1.1514074138748999E-2</v>
      </c>
      <c r="AX11" s="17">
        <v>0.16288453990353799</v>
      </c>
      <c r="AY11" s="17"/>
      <c r="AZ11" s="17">
        <v>8.86014001480156E-3</v>
      </c>
      <c r="BA11" s="17">
        <v>0.12812389165162</v>
      </c>
      <c r="BB11" s="17"/>
      <c r="BC11" s="17">
        <v>0.110738586451347</v>
      </c>
      <c r="BD11" s="17">
        <v>0.126968554084955</v>
      </c>
      <c r="BE11" s="17"/>
      <c r="BF11" s="17">
        <v>0.119440292677829</v>
      </c>
      <c r="BG11" s="17">
        <v>9.3133172237544096E-2</v>
      </c>
      <c r="BH11" s="17"/>
      <c r="BI11" s="17">
        <v>0.111372799599601</v>
      </c>
      <c r="BJ11" s="17">
        <v>0.122267557670991</v>
      </c>
      <c r="BK11" s="17"/>
      <c r="BL11" s="17">
        <v>0.13274949246735601</v>
      </c>
      <c r="BM11" s="17">
        <v>0.14313545157086399</v>
      </c>
      <c r="BN11" s="17">
        <v>8.9478833436092198E-2</v>
      </c>
      <c r="BO11" s="17">
        <v>4.9495675529895502E-3</v>
      </c>
    </row>
    <row r="12" spans="2:67" x14ac:dyDescent="0.35">
      <c r="B12" s="18" t="s">
        <v>362</v>
      </c>
      <c r="C12" s="17">
        <v>8.9575013244976593E-3</v>
      </c>
      <c r="D12" s="17">
        <v>0</v>
      </c>
      <c r="E12" s="17">
        <v>0</v>
      </c>
      <c r="F12" s="17">
        <v>4.4578460012905698E-3</v>
      </c>
      <c r="G12" s="17">
        <v>0</v>
      </c>
      <c r="H12" s="17">
        <v>0</v>
      </c>
      <c r="I12" s="17">
        <v>5.81689823825823E-3</v>
      </c>
      <c r="J12" s="17">
        <v>4.5671633292550104E-3</v>
      </c>
      <c r="K12" s="17">
        <v>0</v>
      </c>
      <c r="L12" s="17">
        <v>5.5211316396476397E-2</v>
      </c>
      <c r="M12" s="17">
        <v>1.2717054394774999E-2</v>
      </c>
      <c r="N12" s="17">
        <v>2.9494079803879499E-3</v>
      </c>
      <c r="O12" s="17">
        <v>0</v>
      </c>
      <c r="P12" s="17">
        <v>1.09068008672247E-3</v>
      </c>
      <c r="Q12" s="17">
        <v>0</v>
      </c>
      <c r="R12" s="17">
        <v>0</v>
      </c>
      <c r="S12" s="17">
        <v>0</v>
      </c>
      <c r="T12" s="17"/>
      <c r="U12" s="17">
        <v>0</v>
      </c>
      <c r="V12" s="17">
        <v>3.3926894205826501E-2</v>
      </c>
      <c r="W12" s="17">
        <v>2.56138901280617E-2</v>
      </c>
      <c r="X12" s="17">
        <v>1.6651845757320399E-2</v>
      </c>
      <c r="Y12" s="17"/>
      <c r="Z12" s="17">
        <v>7.1473889845259601E-3</v>
      </c>
      <c r="AA12" s="17">
        <v>0</v>
      </c>
      <c r="AB12" s="17">
        <v>5.6812091008484701E-2</v>
      </c>
      <c r="AC12" s="17">
        <v>0</v>
      </c>
      <c r="AD12" s="17">
        <v>2.3902593402569299E-3</v>
      </c>
      <c r="AE12" s="17">
        <v>7.1763164564744202E-3</v>
      </c>
      <c r="AF12" s="17">
        <v>9.39104479388129E-3</v>
      </c>
      <c r="AG12" s="17">
        <v>0</v>
      </c>
      <c r="AH12" s="17">
        <v>0</v>
      </c>
      <c r="AI12" s="17">
        <v>1.40447590464042E-2</v>
      </c>
      <c r="AJ12" s="17"/>
      <c r="AK12" s="17">
        <v>4.64117168579107E-2</v>
      </c>
      <c r="AL12" s="17">
        <v>4.3218691610939899E-4</v>
      </c>
      <c r="AM12" s="17">
        <v>0</v>
      </c>
      <c r="AN12" s="17">
        <v>0</v>
      </c>
      <c r="AO12" s="17">
        <v>4.8987067315718197E-3</v>
      </c>
      <c r="AP12" s="17">
        <v>2.2121320667948499E-4</v>
      </c>
      <c r="AQ12" s="17">
        <v>3.0406938761686E-3</v>
      </c>
      <c r="AR12" s="17"/>
      <c r="AS12" s="17">
        <v>1.8580233709892601E-2</v>
      </c>
      <c r="AT12" s="17">
        <v>4.8568137785594799E-4</v>
      </c>
      <c r="AU12" s="17"/>
      <c r="AV12" s="17">
        <v>2.3962818997840502E-2</v>
      </c>
      <c r="AW12" s="17">
        <v>6.9678499351643502E-4</v>
      </c>
      <c r="AX12" s="17">
        <v>2.5543596007692199E-2</v>
      </c>
      <c r="AY12" s="17"/>
      <c r="AZ12" s="17">
        <v>2.7384090114720901E-4</v>
      </c>
      <c r="BA12" s="17">
        <v>9.6538826283955499E-3</v>
      </c>
      <c r="BB12" s="17"/>
      <c r="BC12" s="17">
        <v>1.14673522486731E-2</v>
      </c>
      <c r="BD12" s="17">
        <v>6.69247940869313E-3</v>
      </c>
      <c r="BE12" s="17"/>
      <c r="BF12" s="17">
        <v>8.9072691041717795E-3</v>
      </c>
      <c r="BG12" s="17">
        <v>1.6651845757320399E-2</v>
      </c>
      <c r="BH12" s="17"/>
      <c r="BI12" s="17">
        <v>2.10166655614858E-4</v>
      </c>
      <c r="BJ12" s="17">
        <v>1.22782633720048E-2</v>
      </c>
      <c r="BK12" s="17"/>
      <c r="BL12" s="17">
        <v>1.21352859133475E-4</v>
      </c>
      <c r="BM12" s="17">
        <v>8.5903027893978901E-3</v>
      </c>
      <c r="BN12" s="17">
        <v>1.9117338111562899E-2</v>
      </c>
      <c r="BO12" s="17">
        <v>0</v>
      </c>
    </row>
    <row r="13" spans="2:67" x14ac:dyDescent="0.35">
      <c r="B13" s="18" t="s">
        <v>111</v>
      </c>
      <c r="C13" s="19">
        <v>9.3230418866156895E-3</v>
      </c>
      <c r="D13" s="19">
        <v>9.2946077483845702E-2</v>
      </c>
      <c r="E13" s="19">
        <v>0</v>
      </c>
      <c r="F13" s="19">
        <v>0</v>
      </c>
      <c r="G13" s="19">
        <v>0</v>
      </c>
      <c r="H13" s="19">
        <v>0</v>
      </c>
      <c r="I13" s="19">
        <v>0</v>
      </c>
      <c r="J13" s="19">
        <v>0</v>
      </c>
      <c r="K13" s="19">
        <v>0</v>
      </c>
      <c r="L13" s="19">
        <v>0</v>
      </c>
      <c r="M13" s="19">
        <v>0</v>
      </c>
      <c r="N13" s="19">
        <v>0</v>
      </c>
      <c r="O13" s="19">
        <v>0</v>
      </c>
      <c r="P13" s="19">
        <v>0</v>
      </c>
      <c r="Q13" s="19">
        <v>0</v>
      </c>
      <c r="R13" s="19">
        <v>0</v>
      </c>
      <c r="S13" s="19">
        <v>0</v>
      </c>
      <c r="T13" s="19"/>
      <c r="U13" s="19">
        <v>1.28341603612674E-2</v>
      </c>
      <c r="V13" s="19">
        <v>0</v>
      </c>
      <c r="W13" s="19">
        <v>0</v>
      </c>
      <c r="X13" s="19">
        <v>2.96890549633105E-3</v>
      </c>
      <c r="Y13" s="19"/>
      <c r="Z13" s="19">
        <v>2.32678025530072E-2</v>
      </c>
      <c r="AA13" s="19">
        <v>0</v>
      </c>
      <c r="AB13" s="19">
        <v>0</v>
      </c>
      <c r="AC13" s="19">
        <v>0</v>
      </c>
      <c r="AD13" s="19">
        <v>0</v>
      </c>
      <c r="AE13" s="19">
        <v>0</v>
      </c>
      <c r="AF13" s="19">
        <v>0</v>
      </c>
      <c r="AG13" s="19">
        <v>0</v>
      </c>
      <c r="AH13" s="19">
        <v>0</v>
      </c>
      <c r="AI13" s="19">
        <v>4.6766252547855601E-3</v>
      </c>
      <c r="AJ13" s="19"/>
      <c r="AK13" s="19">
        <v>0</v>
      </c>
      <c r="AL13" s="19">
        <v>0</v>
      </c>
      <c r="AM13" s="19">
        <v>0</v>
      </c>
      <c r="AN13" s="19">
        <v>0</v>
      </c>
      <c r="AO13" s="19">
        <v>0</v>
      </c>
      <c r="AP13" s="19">
        <v>2.0953253607083099E-4</v>
      </c>
      <c r="AQ13" s="19">
        <v>0</v>
      </c>
      <c r="AR13" s="19"/>
      <c r="AS13" s="19">
        <v>4.1129382753523102E-5</v>
      </c>
      <c r="AT13" s="19">
        <v>1.74948052012176E-2</v>
      </c>
      <c r="AU13" s="19"/>
      <c r="AV13" s="19">
        <v>1.34154146926974E-4</v>
      </c>
      <c r="AW13" s="19">
        <v>0</v>
      </c>
      <c r="AX13" s="19">
        <v>0</v>
      </c>
      <c r="AY13" s="19"/>
      <c r="AZ13" s="19">
        <v>2.5938134236457299E-4</v>
      </c>
      <c r="BA13" s="19">
        <v>1.0049897088244801E-2</v>
      </c>
      <c r="BB13" s="19"/>
      <c r="BC13" s="19">
        <v>1.96132280467879E-2</v>
      </c>
      <c r="BD13" s="19">
        <v>3.6634894871372501E-5</v>
      </c>
      <c r="BE13" s="19"/>
      <c r="BF13" s="19">
        <v>9.3645246122623094E-3</v>
      </c>
      <c r="BG13" s="19">
        <v>2.96890549633105E-3</v>
      </c>
      <c r="BH13" s="19"/>
      <c r="BI13" s="19">
        <v>6.9981313749480098E-5</v>
      </c>
      <c r="BJ13" s="19">
        <v>1.2835793317398999E-2</v>
      </c>
      <c r="BK13" s="19"/>
      <c r="BL13" s="19">
        <v>0</v>
      </c>
      <c r="BM13" s="19">
        <v>0</v>
      </c>
      <c r="BN13" s="19">
        <v>7.0771892494928606E-5</v>
      </c>
      <c r="BO13" s="19">
        <v>0</v>
      </c>
    </row>
    <row r="14" spans="2:67" x14ac:dyDescent="0.35">
      <c r="B14" s="16" t="s">
        <v>711</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471</v>
      </c>
      <c r="D7" s="10">
        <v>59</v>
      </c>
      <c r="E7" s="10">
        <v>81</v>
      </c>
      <c r="F7" s="10">
        <v>36</v>
      </c>
      <c r="G7" s="10">
        <v>16</v>
      </c>
      <c r="H7" s="10">
        <v>3</v>
      </c>
      <c r="I7" s="10">
        <v>21</v>
      </c>
      <c r="J7" s="10">
        <v>36</v>
      </c>
      <c r="K7" s="10">
        <v>4</v>
      </c>
      <c r="L7" s="10">
        <v>37</v>
      </c>
      <c r="M7" s="10">
        <v>112</v>
      </c>
      <c r="N7" s="10">
        <v>19</v>
      </c>
      <c r="O7" s="10">
        <v>8</v>
      </c>
      <c r="P7" s="10">
        <v>12</v>
      </c>
      <c r="Q7" s="10">
        <v>9</v>
      </c>
      <c r="R7" s="10">
        <v>10</v>
      </c>
      <c r="S7" s="10">
        <v>8</v>
      </c>
      <c r="T7" s="10"/>
      <c r="U7" s="10">
        <v>66</v>
      </c>
      <c r="V7" s="10">
        <v>72</v>
      </c>
      <c r="W7" s="10">
        <v>83</v>
      </c>
      <c r="X7" s="10">
        <v>250</v>
      </c>
      <c r="Y7" s="10"/>
      <c r="Z7" s="10">
        <v>46</v>
      </c>
      <c r="AA7" s="10">
        <v>20</v>
      </c>
      <c r="AB7" s="10">
        <v>22</v>
      </c>
      <c r="AC7" s="10">
        <v>30</v>
      </c>
      <c r="AD7" s="10">
        <v>36</v>
      </c>
      <c r="AE7" s="10">
        <v>33</v>
      </c>
      <c r="AF7" s="10">
        <v>40</v>
      </c>
      <c r="AG7" s="10">
        <v>35</v>
      </c>
      <c r="AH7" s="10">
        <v>59</v>
      </c>
      <c r="AI7" s="10">
        <v>127</v>
      </c>
      <c r="AJ7" s="10"/>
      <c r="AK7" s="10">
        <v>50</v>
      </c>
      <c r="AL7" s="10">
        <v>36</v>
      </c>
      <c r="AM7" s="10">
        <v>45</v>
      </c>
      <c r="AN7" s="10">
        <v>102</v>
      </c>
      <c r="AO7" s="10">
        <v>73</v>
      </c>
      <c r="AP7" s="10">
        <v>80</v>
      </c>
      <c r="AQ7" s="10">
        <v>70</v>
      </c>
      <c r="AR7" s="10"/>
      <c r="AS7" s="10">
        <v>343</v>
      </c>
      <c r="AT7" s="10">
        <v>128</v>
      </c>
      <c r="AU7" s="10"/>
      <c r="AV7" s="10">
        <v>101</v>
      </c>
      <c r="AW7" s="10">
        <v>129</v>
      </c>
      <c r="AX7" s="10">
        <v>110</v>
      </c>
      <c r="AY7" s="10"/>
      <c r="AZ7" s="10">
        <v>119</v>
      </c>
      <c r="BA7" s="10">
        <v>352</v>
      </c>
      <c r="BB7" s="10"/>
      <c r="BC7" s="10">
        <v>136</v>
      </c>
      <c r="BD7" s="10">
        <v>335</v>
      </c>
      <c r="BE7" s="10"/>
      <c r="BF7" s="10">
        <v>221</v>
      </c>
      <c r="BG7" s="10">
        <v>250</v>
      </c>
      <c r="BH7" s="10"/>
      <c r="BI7" s="10">
        <v>218</v>
      </c>
      <c r="BJ7" s="10">
        <v>253</v>
      </c>
      <c r="BK7" s="10"/>
      <c r="BL7" s="10">
        <v>31</v>
      </c>
      <c r="BM7" s="10">
        <v>154</v>
      </c>
      <c r="BN7" s="10">
        <v>193</v>
      </c>
      <c r="BO7" s="10">
        <v>91</v>
      </c>
    </row>
    <row r="8" spans="2:67" ht="30" customHeight="1" x14ac:dyDescent="0.35">
      <c r="B8" s="11" t="s">
        <v>34</v>
      </c>
      <c r="C8" s="11">
        <v>309</v>
      </c>
      <c r="D8" s="11">
        <v>38</v>
      </c>
      <c r="E8" s="11">
        <v>76</v>
      </c>
      <c r="F8" s="11">
        <v>18</v>
      </c>
      <c r="G8" s="11">
        <v>12</v>
      </c>
      <c r="H8" s="11">
        <v>3</v>
      </c>
      <c r="I8" s="11">
        <v>3</v>
      </c>
      <c r="J8" s="11">
        <v>16</v>
      </c>
      <c r="K8" s="11">
        <v>0</v>
      </c>
      <c r="L8" s="11">
        <v>23</v>
      </c>
      <c r="M8" s="11">
        <v>57</v>
      </c>
      <c r="N8" s="11">
        <v>24</v>
      </c>
      <c r="O8" s="11">
        <v>6</v>
      </c>
      <c r="P8" s="11">
        <v>4</v>
      </c>
      <c r="Q8" s="11">
        <v>10</v>
      </c>
      <c r="R8" s="11">
        <v>15</v>
      </c>
      <c r="S8" s="11">
        <v>5</v>
      </c>
      <c r="T8" s="11"/>
      <c r="U8" s="11">
        <v>223</v>
      </c>
      <c r="V8" s="11">
        <v>75</v>
      </c>
      <c r="W8" s="11">
        <v>10</v>
      </c>
      <c r="X8" s="11">
        <v>2</v>
      </c>
      <c r="Y8" s="11"/>
      <c r="Z8" s="11">
        <v>129</v>
      </c>
      <c r="AA8" s="11">
        <v>53</v>
      </c>
      <c r="AB8" s="11">
        <v>20</v>
      </c>
      <c r="AC8" s="11">
        <v>28</v>
      </c>
      <c r="AD8" s="11">
        <v>22</v>
      </c>
      <c r="AE8" s="11">
        <v>10</v>
      </c>
      <c r="AF8" s="11">
        <v>12</v>
      </c>
      <c r="AG8" s="11">
        <v>4</v>
      </c>
      <c r="AH8" s="11">
        <v>5</v>
      </c>
      <c r="AI8" s="11">
        <v>2</v>
      </c>
      <c r="AJ8" s="11"/>
      <c r="AK8" s="11">
        <v>57</v>
      </c>
      <c r="AL8" s="11">
        <v>27</v>
      </c>
      <c r="AM8" s="11">
        <v>30</v>
      </c>
      <c r="AN8" s="11">
        <v>92</v>
      </c>
      <c r="AO8" s="11">
        <v>26</v>
      </c>
      <c r="AP8" s="11">
        <v>25</v>
      </c>
      <c r="AQ8" s="11">
        <v>38</v>
      </c>
      <c r="AR8" s="11"/>
      <c r="AS8" s="11">
        <v>129</v>
      </c>
      <c r="AT8" s="11">
        <v>180</v>
      </c>
      <c r="AU8" s="11"/>
      <c r="AV8" s="11">
        <v>35</v>
      </c>
      <c r="AW8" s="11">
        <v>30</v>
      </c>
      <c r="AX8" s="11">
        <v>61</v>
      </c>
      <c r="AY8" s="11"/>
      <c r="AZ8" s="11">
        <v>23</v>
      </c>
      <c r="BA8" s="11">
        <v>287</v>
      </c>
      <c r="BB8" s="11"/>
      <c r="BC8" s="11">
        <v>145</v>
      </c>
      <c r="BD8" s="11">
        <v>164</v>
      </c>
      <c r="BE8" s="11"/>
      <c r="BF8" s="11">
        <v>307</v>
      </c>
      <c r="BG8" s="11">
        <v>2</v>
      </c>
      <c r="BH8" s="11"/>
      <c r="BI8" s="11">
        <v>98</v>
      </c>
      <c r="BJ8" s="11">
        <v>211</v>
      </c>
      <c r="BK8" s="11"/>
      <c r="BL8" s="11">
        <v>63</v>
      </c>
      <c r="BM8" s="11">
        <v>146</v>
      </c>
      <c r="BN8" s="11">
        <v>85</v>
      </c>
      <c r="BO8" s="11">
        <v>11</v>
      </c>
    </row>
    <row r="9" spans="2:67" ht="29" x14ac:dyDescent="0.35">
      <c r="B9" s="18" t="s">
        <v>359</v>
      </c>
      <c r="C9" s="17">
        <v>0.556410787281859</v>
      </c>
      <c r="D9" s="17">
        <v>0.50564681346839802</v>
      </c>
      <c r="E9" s="17">
        <v>0.59401120115355899</v>
      </c>
      <c r="F9" s="17">
        <v>0.49481543341652301</v>
      </c>
      <c r="G9" s="17">
        <v>0.226754660452058</v>
      </c>
      <c r="H9" s="17">
        <v>0.99247554441493302</v>
      </c>
      <c r="I9" s="17">
        <v>0.93255127534655702</v>
      </c>
      <c r="J9" s="17">
        <v>0.57867515514634804</v>
      </c>
      <c r="K9" s="17">
        <v>0.88575654336356402</v>
      </c>
      <c r="L9" s="17">
        <v>0.26220874112544801</v>
      </c>
      <c r="M9" s="17">
        <v>0.54737527534098696</v>
      </c>
      <c r="N9" s="17">
        <v>0.74029660919385498</v>
      </c>
      <c r="O9" s="17">
        <v>0.99602900982895204</v>
      </c>
      <c r="P9" s="17">
        <v>0.64016342631180401</v>
      </c>
      <c r="Q9" s="17">
        <v>0.49671931580190598</v>
      </c>
      <c r="R9" s="17">
        <v>0.59626006785097097</v>
      </c>
      <c r="S9" s="17">
        <v>0.790230583219385</v>
      </c>
      <c r="T9" s="17"/>
      <c r="U9" s="17">
        <v>0.56940977796834702</v>
      </c>
      <c r="V9" s="17">
        <v>0.52993183660556797</v>
      </c>
      <c r="W9" s="17">
        <v>0.477759753193226</v>
      </c>
      <c r="X9" s="17">
        <v>0.49211007371795201</v>
      </c>
      <c r="Y9" s="17"/>
      <c r="Z9" s="17">
        <v>0.61018335641464005</v>
      </c>
      <c r="AA9" s="17">
        <v>0.50846637256696903</v>
      </c>
      <c r="AB9" s="17">
        <v>0.59043137164190995</v>
      </c>
      <c r="AC9" s="17">
        <v>0.62653675205106196</v>
      </c>
      <c r="AD9" s="17">
        <v>0.52057144215911799</v>
      </c>
      <c r="AE9" s="17">
        <v>0.60946553499642697</v>
      </c>
      <c r="AF9" s="17">
        <v>0.33396857793275803</v>
      </c>
      <c r="AG9" s="17">
        <v>0.81313020567050098</v>
      </c>
      <c r="AH9" s="17">
        <v>0.45136448412135599</v>
      </c>
      <c r="AI9" s="17">
        <v>0.55731051655020802</v>
      </c>
      <c r="AJ9" s="17"/>
      <c r="AK9" s="17">
        <v>0.50592917665065695</v>
      </c>
      <c r="AL9" s="17">
        <v>0.49630772214084301</v>
      </c>
      <c r="AM9" s="17">
        <v>0.49036852040981599</v>
      </c>
      <c r="AN9" s="17">
        <v>0.499082695514592</v>
      </c>
      <c r="AO9" s="17">
        <v>0.50654617818074898</v>
      </c>
      <c r="AP9" s="17">
        <v>0.68747547011629595</v>
      </c>
      <c r="AQ9" s="17">
        <v>0.76948060270960394</v>
      </c>
      <c r="AR9" s="17"/>
      <c r="AS9" s="17">
        <v>0.53492060887711201</v>
      </c>
      <c r="AT9" s="17">
        <v>0.57182332919761703</v>
      </c>
      <c r="AU9" s="17"/>
      <c r="AV9" s="17">
        <v>0.64039105909649596</v>
      </c>
      <c r="AW9" s="17">
        <v>0.59604618707929202</v>
      </c>
      <c r="AX9" s="17">
        <v>0.42196572183674402</v>
      </c>
      <c r="AY9" s="17"/>
      <c r="AZ9" s="17">
        <v>0.530514532735884</v>
      </c>
      <c r="BA9" s="17">
        <v>0.55845475528908795</v>
      </c>
      <c r="BB9" s="17"/>
      <c r="BC9" s="17">
        <v>0.59865619597921305</v>
      </c>
      <c r="BD9" s="17">
        <v>0.51899323766540395</v>
      </c>
      <c r="BE9" s="17"/>
      <c r="BF9" s="17">
        <v>0.55687078555977099</v>
      </c>
      <c r="BG9" s="17">
        <v>0.49211007371795201</v>
      </c>
      <c r="BH9" s="17"/>
      <c r="BI9" s="17">
        <v>0.62412999707348604</v>
      </c>
      <c r="BJ9" s="17">
        <v>0.52479986932652201</v>
      </c>
      <c r="BK9" s="17"/>
      <c r="BL9" s="17">
        <v>0.52881877572327995</v>
      </c>
      <c r="BM9" s="17">
        <v>0.576453477193407</v>
      </c>
      <c r="BN9" s="17">
        <v>0.55205428815786695</v>
      </c>
      <c r="BO9" s="17">
        <v>0.40653257544486099</v>
      </c>
    </row>
    <row r="10" spans="2:67" ht="29" x14ac:dyDescent="0.35">
      <c r="B10" s="18" t="s">
        <v>360</v>
      </c>
      <c r="C10" s="17">
        <v>0.305801948394128</v>
      </c>
      <c r="D10" s="17">
        <v>0.33462095291010902</v>
      </c>
      <c r="E10" s="17">
        <v>0.35347924159976801</v>
      </c>
      <c r="F10" s="17">
        <v>0.32696769672167703</v>
      </c>
      <c r="G10" s="17">
        <v>0.43159319131049001</v>
      </c>
      <c r="H10" s="17">
        <v>7.5244555850665102E-3</v>
      </c>
      <c r="I10" s="17">
        <v>5.62072705445354E-2</v>
      </c>
      <c r="J10" s="17">
        <v>0.203126434231963</v>
      </c>
      <c r="K10" s="17">
        <v>0.11424345663643599</v>
      </c>
      <c r="L10" s="17">
        <v>0.456440207465314</v>
      </c>
      <c r="M10" s="17">
        <v>0.35324644789378501</v>
      </c>
      <c r="N10" s="17">
        <v>0.15577752215760399</v>
      </c>
      <c r="O10" s="17">
        <v>0</v>
      </c>
      <c r="P10" s="17">
        <v>0.35983657368819599</v>
      </c>
      <c r="Q10" s="17">
        <v>6.6220553459455198E-2</v>
      </c>
      <c r="R10" s="17">
        <v>0.20526044701454099</v>
      </c>
      <c r="S10" s="17">
        <v>0.209769416780615</v>
      </c>
      <c r="T10" s="17"/>
      <c r="U10" s="17">
        <v>0.275116745057564</v>
      </c>
      <c r="V10" s="17">
        <v>0.38595661625878003</v>
      </c>
      <c r="W10" s="17">
        <v>0.36655746124444399</v>
      </c>
      <c r="X10" s="17">
        <v>0.419014183960641</v>
      </c>
      <c r="Y10" s="17"/>
      <c r="Z10" s="17">
        <v>0.26357114645436203</v>
      </c>
      <c r="AA10" s="17">
        <v>0.31923815087469098</v>
      </c>
      <c r="AB10" s="17">
        <v>0.35503693575518003</v>
      </c>
      <c r="AC10" s="17">
        <v>0.22115805568701699</v>
      </c>
      <c r="AD10" s="17">
        <v>0.42617059085291897</v>
      </c>
      <c r="AE10" s="17">
        <v>0.38001092283503402</v>
      </c>
      <c r="AF10" s="17">
        <v>0.294052918072915</v>
      </c>
      <c r="AG10" s="17">
        <v>0.15797303850207101</v>
      </c>
      <c r="AH10" s="17">
        <v>0.49388379117613901</v>
      </c>
      <c r="AI10" s="17">
        <v>0.32337868387151902</v>
      </c>
      <c r="AJ10" s="17"/>
      <c r="AK10" s="17">
        <v>0.473051197700185</v>
      </c>
      <c r="AL10" s="17">
        <v>0.498366390903969</v>
      </c>
      <c r="AM10" s="17">
        <v>6.3363290794115804E-2</v>
      </c>
      <c r="AN10" s="17">
        <v>0.32986918811369398</v>
      </c>
      <c r="AO10" s="17">
        <v>0.32618334113062503</v>
      </c>
      <c r="AP10" s="17">
        <v>0.301256272175351</v>
      </c>
      <c r="AQ10" s="17">
        <v>0.14832580862092901</v>
      </c>
      <c r="AR10" s="17"/>
      <c r="AS10" s="17">
        <v>0.278737466117435</v>
      </c>
      <c r="AT10" s="17">
        <v>0.325212325528347</v>
      </c>
      <c r="AU10" s="17"/>
      <c r="AV10" s="17">
        <v>0.183932737203438</v>
      </c>
      <c r="AW10" s="17">
        <v>0.38133248078572002</v>
      </c>
      <c r="AX10" s="17">
        <v>0.29410642382387397</v>
      </c>
      <c r="AY10" s="17"/>
      <c r="AZ10" s="17">
        <v>0.42116076073903502</v>
      </c>
      <c r="BA10" s="17">
        <v>0.29669678141462302</v>
      </c>
      <c r="BB10" s="17"/>
      <c r="BC10" s="17">
        <v>0.248146046150129</v>
      </c>
      <c r="BD10" s="17">
        <v>0.35686886073841501</v>
      </c>
      <c r="BE10" s="17"/>
      <c r="BF10" s="17">
        <v>0.30499204395430601</v>
      </c>
      <c r="BG10" s="17">
        <v>0.419014183960641</v>
      </c>
      <c r="BH10" s="17"/>
      <c r="BI10" s="17">
        <v>0.28402723211869102</v>
      </c>
      <c r="BJ10" s="17">
        <v>0.31596625438354398</v>
      </c>
      <c r="BK10" s="17"/>
      <c r="BL10" s="17">
        <v>0.32198279046612099</v>
      </c>
      <c r="BM10" s="17">
        <v>0.31453087149620701</v>
      </c>
      <c r="BN10" s="17">
        <v>0.24747594869292699</v>
      </c>
      <c r="BO10" s="17">
        <v>0.57057476664411799</v>
      </c>
    </row>
    <row r="11" spans="2:67" x14ac:dyDescent="0.35">
      <c r="B11" s="18" t="s">
        <v>361</v>
      </c>
      <c r="C11" s="17">
        <v>0.101908497730474</v>
      </c>
      <c r="D11" s="17">
        <v>0.15956744101791601</v>
      </c>
      <c r="E11" s="17">
        <v>1.7701986475487201E-2</v>
      </c>
      <c r="F11" s="17">
        <v>0.17821686986179999</v>
      </c>
      <c r="G11" s="17">
        <v>0.34165214823745299</v>
      </c>
      <c r="H11" s="17">
        <v>0</v>
      </c>
      <c r="I11" s="17">
        <v>1.12414541089071E-2</v>
      </c>
      <c r="J11" s="17">
        <v>0.21779669927658399</v>
      </c>
      <c r="K11" s="17">
        <v>0</v>
      </c>
      <c r="L11" s="17">
        <v>8.7490999965722793E-3</v>
      </c>
      <c r="M11" s="17">
        <v>9.7596227299873994E-2</v>
      </c>
      <c r="N11" s="17">
        <v>0.10089645123051801</v>
      </c>
      <c r="O11" s="17">
        <v>3.97099017104774E-3</v>
      </c>
      <c r="P11" s="17">
        <v>0</v>
      </c>
      <c r="Q11" s="17">
        <v>0.21853006536931899</v>
      </c>
      <c r="R11" s="17">
        <v>0.19847948513448799</v>
      </c>
      <c r="S11" s="17">
        <v>0</v>
      </c>
      <c r="T11" s="17"/>
      <c r="U11" s="17">
        <v>0.11841098366017</v>
      </c>
      <c r="V11" s="17">
        <v>5.2152677883528599E-2</v>
      </c>
      <c r="W11" s="17">
        <v>0.11108643337086101</v>
      </c>
      <c r="X11" s="17">
        <v>7.8921276151803402E-2</v>
      </c>
      <c r="Y11" s="17"/>
      <c r="Z11" s="17">
        <v>6.2353097081270598E-2</v>
      </c>
      <c r="AA11" s="17">
        <v>0.17229547655833999</v>
      </c>
      <c r="AB11" s="17">
        <v>5.4531692602910201E-2</v>
      </c>
      <c r="AC11" s="17">
        <v>0.147649140026273</v>
      </c>
      <c r="AD11" s="17">
        <v>4.9967989333968801E-2</v>
      </c>
      <c r="AE11" s="17">
        <v>1.05235421685389E-2</v>
      </c>
      <c r="AF11" s="17">
        <v>0.27551587790098098</v>
      </c>
      <c r="AG11" s="17">
        <v>2.88967558274284E-2</v>
      </c>
      <c r="AH11" s="17">
        <v>6.0142971649895897E-3</v>
      </c>
      <c r="AI11" s="17">
        <v>0.10931936317260101</v>
      </c>
      <c r="AJ11" s="17"/>
      <c r="AK11" s="17">
        <v>0</v>
      </c>
      <c r="AL11" s="17">
        <v>5.32588695518715E-3</v>
      </c>
      <c r="AM11" s="17">
        <v>0.16985433698496299</v>
      </c>
      <c r="AN11" s="17">
        <v>0.17104811637171399</v>
      </c>
      <c r="AO11" s="17">
        <v>0.16418025960180099</v>
      </c>
      <c r="AP11" s="17">
        <v>1.39208930798103E-3</v>
      </c>
      <c r="AQ11" s="17">
        <v>8.2029741885933594E-2</v>
      </c>
      <c r="AR11" s="17"/>
      <c r="AS11" s="17">
        <v>0.13569261264490601</v>
      </c>
      <c r="AT11" s="17">
        <v>7.7678866994117607E-2</v>
      </c>
      <c r="AU11" s="17"/>
      <c r="AV11" s="17">
        <v>0.17549752787874101</v>
      </c>
      <c r="AW11" s="17">
        <v>1.8282651087157001E-2</v>
      </c>
      <c r="AX11" s="17">
        <v>0.17869767320256499</v>
      </c>
      <c r="AY11" s="17"/>
      <c r="AZ11" s="17">
        <v>4.8324706525081702E-2</v>
      </c>
      <c r="BA11" s="17">
        <v>0.106137818026017</v>
      </c>
      <c r="BB11" s="17"/>
      <c r="BC11" s="17">
        <v>9.3845270996842298E-2</v>
      </c>
      <c r="BD11" s="17">
        <v>0.109050248649155</v>
      </c>
      <c r="BE11" s="17"/>
      <c r="BF11" s="17">
        <v>0.10207294508656201</v>
      </c>
      <c r="BG11" s="17">
        <v>7.8921276151803402E-2</v>
      </c>
      <c r="BH11" s="17"/>
      <c r="BI11" s="17">
        <v>7.5874403695348203E-2</v>
      </c>
      <c r="BJ11" s="17">
        <v>0.114061055521951</v>
      </c>
      <c r="BK11" s="17"/>
      <c r="BL11" s="17">
        <v>5.0577770831144002E-2</v>
      </c>
      <c r="BM11" s="17">
        <v>9.9621202024741395E-2</v>
      </c>
      <c r="BN11" s="17">
        <v>0.160318663230053</v>
      </c>
      <c r="BO11" s="17">
        <v>1.1332262732226201E-2</v>
      </c>
    </row>
    <row r="12" spans="2:67" x14ac:dyDescent="0.35">
      <c r="B12" s="18" t="s">
        <v>362</v>
      </c>
      <c r="C12" s="17">
        <v>1.1714266484589999E-2</v>
      </c>
      <c r="D12" s="17">
        <v>1.6479260357779501E-4</v>
      </c>
      <c r="E12" s="17">
        <v>1.9074483602713702E-2</v>
      </c>
      <c r="F12" s="17">
        <v>0</v>
      </c>
      <c r="G12" s="17">
        <v>0</v>
      </c>
      <c r="H12" s="17">
        <v>0</v>
      </c>
      <c r="I12" s="17">
        <v>0</v>
      </c>
      <c r="J12" s="17">
        <v>0</v>
      </c>
      <c r="K12" s="17">
        <v>0</v>
      </c>
      <c r="L12" s="17">
        <v>0</v>
      </c>
      <c r="M12" s="17">
        <v>0</v>
      </c>
      <c r="N12" s="17">
        <v>3.0294174180225701E-3</v>
      </c>
      <c r="O12" s="17">
        <v>0</v>
      </c>
      <c r="P12" s="17">
        <v>0</v>
      </c>
      <c r="Q12" s="17">
        <v>0.21853006536931899</v>
      </c>
      <c r="R12" s="17">
        <v>0</v>
      </c>
      <c r="S12" s="17">
        <v>0</v>
      </c>
      <c r="T12" s="17"/>
      <c r="U12" s="17">
        <v>9.3729600202833198E-3</v>
      </c>
      <c r="V12" s="17">
        <v>1.5979434626061901E-2</v>
      </c>
      <c r="W12" s="17">
        <v>3.4251178330265697E-2</v>
      </c>
      <c r="X12" s="17">
        <v>2.8249646504096698E-3</v>
      </c>
      <c r="Y12" s="17"/>
      <c r="Z12" s="17">
        <v>1.6158138800692799E-2</v>
      </c>
      <c r="AA12" s="17">
        <v>0</v>
      </c>
      <c r="AB12" s="17">
        <v>0</v>
      </c>
      <c r="AC12" s="17">
        <v>4.6560522356484304E-3</v>
      </c>
      <c r="AD12" s="17">
        <v>3.2899776539939102E-3</v>
      </c>
      <c r="AE12" s="17">
        <v>0</v>
      </c>
      <c r="AF12" s="17">
        <v>9.6462626093345397E-2</v>
      </c>
      <c r="AG12" s="17">
        <v>0</v>
      </c>
      <c r="AH12" s="17">
        <v>2.74990332545536E-2</v>
      </c>
      <c r="AI12" s="17">
        <v>0</v>
      </c>
      <c r="AJ12" s="17"/>
      <c r="AK12" s="17">
        <v>2.10196256491583E-2</v>
      </c>
      <c r="AL12" s="17">
        <v>0</v>
      </c>
      <c r="AM12" s="17">
        <v>7.3160126403275502E-2</v>
      </c>
      <c r="AN12" s="17">
        <v>0</v>
      </c>
      <c r="AO12" s="17">
        <v>2.8376824208444398E-3</v>
      </c>
      <c r="AP12" s="17">
        <v>5.3637889804676502E-3</v>
      </c>
      <c r="AQ12" s="17">
        <v>1.6384678353337001E-4</v>
      </c>
      <c r="AR12" s="17"/>
      <c r="AS12" s="17">
        <v>2.09430222404695E-3</v>
      </c>
      <c r="AT12" s="17">
        <v>1.8613609040115501E-2</v>
      </c>
      <c r="AU12" s="17"/>
      <c r="AV12" s="17">
        <v>1.7867582132447199E-4</v>
      </c>
      <c r="AW12" s="17">
        <v>4.3386810478317998E-3</v>
      </c>
      <c r="AX12" s="17">
        <v>2.1716032269245501E-3</v>
      </c>
      <c r="AY12" s="17"/>
      <c r="AZ12" s="17">
        <v>0</v>
      </c>
      <c r="BA12" s="17">
        <v>1.26388629693884E-2</v>
      </c>
      <c r="BB12" s="17"/>
      <c r="BC12" s="17">
        <v>8.7160778152812601E-3</v>
      </c>
      <c r="BD12" s="17">
        <v>1.43698183363202E-2</v>
      </c>
      <c r="BE12" s="17"/>
      <c r="BF12" s="17">
        <v>1.1777859301977601E-2</v>
      </c>
      <c r="BG12" s="17">
        <v>2.8249646504096698E-3</v>
      </c>
      <c r="BH12" s="17"/>
      <c r="BI12" s="17">
        <v>2.7485214414140801E-3</v>
      </c>
      <c r="BJ12" s="17">
        <v>1.5899422097604199E-2</v>
      </c>
      <c r="BK12" s="17"/>
      <c r="BL12" s="17">
        <v>0</v>
      </c>
      <c r="BM12" s="17">
        <v>8.6521899193063405E-3</v>
      </c>
      <c r="BN12" s="17">
        <v>2.61390406962888E-2</v>
      </c>
      <c r="BO12" s="17">
        <v>1.15603951787955E-2</v>
      </c>
    </row>
    <row r="13" spans="2:67" x14ac:dyDescent="0.35">
      <c r="B13" s="18" t="s">
        <v>111</v>
      </c>
      <c r="C13" s="19">
        <v>2.4164500108948501E-2</v>
      </c>
      <c r="D13" s="19">
        <v>0</v>
      </c>
      <c r="E13" s="19">
        <v>1.5733087168472399E-2</v>
      </c>
      <c r="F13" s="19">
        <v>0</v>
      </c>
      <c r="G13" s="19">
        <v>0</v>
      </c>
      <c r="H13" s="19">
        <v>0</v>
      </c>
      <c r="I13" s="19">
        <v>0</v>
      </c>
      <c r="J13" s="19">
        <v>4.0171134510454202E-4</v>
      </c>
      <c r="K13" s="19">
        <v>0</v>
      </c>
      <c r="L13" s="19">
        <v>0.27260195141266602</v>
      </c>
      <c r="M13" s="19">
        <v>1.78204946535438E-3</v>
      </c>
      <c r="N13" s="19">
        <v>0</v>
      </c>
      <c r="O13" s="19">
        <v>0</v>
      </c>
      <c r="P13" s="19">
        <v>0</v>
      </c>
      <c r="Q13" s="19">
        <v>0</v>
      </c>
      <c r="R13" s="19">
        <v>0</v>
      </c>
      <c r="S13" s="19">
        <v>0</v>
      </c>
      <c r="T13" s="19"/>
      <c r="U13" s="19">
        <v>2.7689533293635299E-2</v>
      </c>
      <c r="V13" s="19">
        <v>1.5979434626061901E-2</v>
      </c>
      <c r="W13" s="19">
        <v>1.0345173861203E-2</v>
      </c>
      <c r="X13" s="19">
        <v>7.1295015191937998E-3</v>
      </c>
      <c r="Y13" s="19"/>
      <c r="Z13" s="19">
        <v>4.77342612490348E-2</v>
      </c>
      <c r="AA13" s="19">
        <v>0</v>
      </c>
      <c r="AB13" s="19">
        <v>0</v>
      </c>
      <c r="AC13" s="19">
        <v>0</v>
      </c>
      <c r="AD13" s="19">
        <v>0</v>
      </c>
      <c r="AE13" s="19">
        <v>0</v>
      </c>
      <c r="AF13" s="19">
        <v>0</v>
      </c>
      <c r="AG13" s="19">
        <v>0</v>
      </c>
      <c r="AH13" s="19">
        <v>2.1238394282961301E-2</v>
      </c>
      <c r="AI13" s="19">
        <v>9.9914364056712408E-3</v>
      </c>
      <c r="AJ13" s="19"/>
      <c r="AK13" s="19">
        <v>0</v>
      </c>
      <c r="AL13" s="19">
        <v>0</v>
      </c>
      <c r="AM13" s="19">
        <v>0.20325372540782999</v>
      </c>
      <c r="AN13" s="19">
        <v>0</v>
      </c>
      <c r="AO13" s="19">
        <v>2.5253866598102999E-4</v>
      </c>
      <c r="AP13" s="19">
        <v>4.5123794199049298E-3</v>
      </c>
      <c r="AQ13" s="19">
        <v>0</v>
      </c>
      <c r="AR13" s="19"/>
      <c r="AS13" s="19">
        <v>4.85550101365003E-2</v>
      </c>
      <c r="AT13" s="19">
        <v>6.6718692398022696E-3</v>
      </c>
      <c r="AU13" s="19"/>
      <c r="AV13" s="19">
        <v>0</v>
      </c>
      <c r="AW13" s="19">
        <v>0</v>
      </c>
      <c r="AX13" s="19">
        <v>0.10305857790989301</v>
      </c>
      <c r="AY13" s="19"/>
      <c r="AZ13" s="19">
        <v>0</v>
      </c>
      <c r="BA13" s="19">
        <v>2.6071782300883799E-2</v>
      </c>
      <c r="BB13" s="19"/>
      <c r="BC13" s="19">
        <v>5.06364090585339E-2</v>
      </c>
      <c r="BD13" s="19">
        <v>7.1783461070583897E-4</v>
      </c>
      <c r="BE13" s="19"/>
      <c r="BF13" s="19">
        <v>2.4286366097383098E-2</v>
      </c>
      <c r="BG13" s="19">
        <v>7.1295015191937998E-3</v>
      </c>
      <c r="BH13" s="19"/>
      <c r="BI13" s="19">
        <v>1.3219845671060401E-2</v>
      </c>
      <c r="BJ13" s="19">
        <v>2.92733986703782E-2</v>
      </c>
      <c r="BK13" s="19"/>
      <c r="BL13" s="19">
        <v>9.8620662979455403E-2</v>
      </c>
      <c r="BM13" s="19">
        <v>7.4225936633844102E-4</v>
      </c>
      <c r="BN13" s="19">
        <v>1.40120592228642E-2</v>
      </c>
      <c r="BO13" s="19">
        <v>0</v>
      </c>
    </row>
    <row r="14" spans="2:67" x14ac:dyDescent="0.35">
      <c r="B14" s="16" t="s">
        <v>712</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483</v>
      </c>
      <c r="D7" s="10">
        <v>56</v>
      </c>
      <c r="E7" s="10">
        <v>75</v>
      </c>
      <c r="F7" s="10">
        <v>35</v>
      </c>
      <c r="G7" s="10">
        <v>8</v>
      </c>
      <c r="H7" s="10">
        <v>2</v>
      </c>
      <c r="I7" s="10">
        <v>32</v>
      </c>
      <c r="J7" s="10">
        <v>45</v>
      </c>
      <c r="K7" s="10">
        <v>3</v>
      </c>
      <c r="L7" s="10">
        <v>45</v>
      </c>
      <c r="M7" s="10">
        <v>113</v>
      </c>
      <c r="N7" s="10">
        <v>19</v>
      </c>
      <c r="O7" s="10">
        <v>7</v>
      </c>
      <c r="P7" s="10">
        <v>17</v>
      </c>
      <c r="Q7" s="10">
        <v>8</v>
      </c>
      <c r="R7" s="10">
        <v>10</v>
      </c>
      <c r="S7" s="10">
        <v>8</v>
      </c>
      <c r="T7" s="10"/>
      <c r="U7" s="10">
        <v>40</v>
      </c>
      <c r="V7" s="10">
        <v>48</v>
      </c>
      <c r="W7" s="10">
        <v>92</v>
      </c>
      <c r="X7" s="10">
        <v>303</v>
      </c>
      <c r="Y7" s="10"/>
      <c r="Z7" s="10">
        <v>26</v>
      </c>
      <c r="AA7" s="10">
        <v>17</v>
      </c>
      <c r="AB7" s="10">
        <v>21</v>
      </c>
      <c r="AC7" s="10">
        <v>24</v>
      </c>
      <c r="AD7" s="10">
        <v>33</v>
      </c>
      <c r="AE7" s="10">
        <v>37</v>
      </c>
      <c r="AF7" s="10">
        <v>41</v>
      </c>
      <c r="AG7" s="10">
        <v>32</v>
      </c>
      <c r="AH7" s="10">
        <v>80</v>
      </c>
      <c r="AI7" s="10">
        <v>153</v>
      </c>
      <c r="AJ7" s="10"/>
      <c r="AK7" s="10">
        <v>41</v>
      </c>
      <c r="AL7" s="10">
        <v>34</v>
      </c>
      <c r="AM7" s="10">
        <v>43</v>
      </c>
      <c r="AN7" s="10">
        <v>96</v>
      </c>
      <c r="AO7" s="10">
        <v>84</v>
      </c>
      <c r="AP7" s="10">
        <v>107</v>
      </c>
      <c r="AQ7" s="10">
        <v>66</v>
      </c>
      <c r="AR7" s="10"/>
      <c r="AS7" s="10">
        <v>397</v>
      </c>
      <c r="AT7" s="10">
        <v>86</v>
      </c>
      <c r="AU7" s="10"/>
      <c r="AV7" s="10">
        <v>131</v>
      </c>
      <c r="AW7" s="10">
        <v>151</v>
      </c>
      <c r="AX7" s="10">
        <v>114</v>
      </c>
      <c r="AY7" s="10"/>
      <c r="AZ7" s="10">
        <v>146</v>
      </c>
      <c r="BA7" s="10">
        <v>337</v>
      </c>
      <c r="BB7" s="10"/>
      <c r="BC7" s="10">
        <v>130</v>
      </c>
      <c r="BD7" s="10">
        <v>353</v>
      </c>
      <c r="BE7" s="10"/>
      <c r="BF7" s="10">
        <v>180</v>
      </c>
      <c r="BG7" s="10">
        <v>303</v>
      </c>
      <c r="BH7" s="10"/>
      <c r="BI7" s="10">
        <v>255</v>
      </c>
      <c r="BJ7" s="10">
        <v>228</v>
      </c>
      <c r="BK7" s="10"/>
      <c r="BL7" s="10">
        <v>23</v>
      </c>
      <c r="BM7" s="10">
        <v>101</v>
      </c>
      <c r="BN7" s="10">
        <v>238</v>
      </c>
      <c r="BO7" s="10">
        <v>120</v>
      </c>
    </row>
    <row r="8" spans="2:67" ht="30" customHeight="1" x14ac:dyDescent="0.35">
      <c r="B8" s="11" t="s">
        <v>34</v>
      </c>
      <c r="C8" s="11">
        <v>209</v>
      </c>
      <c r="D8" s="11">
        <v>19</v>
      </c>
      <c r="E8" s="11">
        <v>39</v>
      </c>
      <c r="F8" s="11">
        <v>17</v>
      </c>
      <c r="G8" s="11">
        <v>7</v>
      </c>
      <c r="H8" s="11">
        <v>3</v>
      </c>
      <c r="I8" s="11">
        <v>9</v>
      </c>
      <c r="J8" s="11">
        <v>12</v>
      </c>
      <c r="K8" s="11">
        <v>8</v>
      </c>
      <c r="L8" s="11">
        <v>22</v>
      </c>
      <c r="M8" s="11">
        <v>38</v>
      </c>
      <c r="N8" s="11">
        <v>9</v>
      </c>
      <c r="O8" s="11">
        <v>0</v>
      </c>
      <c r="P8" s="11">
        <v>7</v>
      </c>
      <c r="Q8" s="11">
        <v>7</v>
      </c>
      <c r="R8" s="11">
        <v>13</v>
      </c>
      <c r="S8" s="11">
        <v>0</v>
      </c>
      <c r="T8" s="11"/>
      <c r="U8" s="11">
        <v>141</v>
      </c>
      <c r="V8" s="11">
        <v>54</v>
      </c>
      <c r="W8" s="11">
        <v>11</v>
      </c>
      <c r="X8" s="11">
        <v>3</v>
      </c>
      <c r="Y8" s="11"/>
      <c r="Z8" s="11">
        <v>76</v>
      </c>
      <c r="AA8" s="11">
        <v>36</v>
      </c>
      <c r="AB8" s="11">
        <v>15</v>
      </c>
      <c r="AC8" s="11">
        <v>19</v>
      </c>
      <c r="AD8" s="11">
        <v>13</v>
      </c>
      <c r="AE8" s="11">
        <v>14</v>
      </c>
      <c r="AF8" s="11">
        <v>11</v>
      </c>
      <c r="AG8" s="11">
        <v>2</v>
      </c>
      <c r="AH8" s="11">
        <v>5</v>
      </c>
      <c r="AI8" s="11">
        <v>2</v>
      </c>
      <c r="AJ8" s="11"/>
      <c r="AK8" s="11">
        <v>35</v>
      </c>
      <c r="AL8" s="11">
        <v>39</v>
      </c>
      <c r="AM8" s="11">
        <v>10</v>
      </c>
      <c r="AN8" s="11">
        <v>59</v>
      </c>
      <c r="AO8" s="11">
        <v>21</v>
      </c>
      <c r="AP8" s="11">
        <v>22</v>
      </c>
      <c r="AQ8" s="11">
        <v>21</v>
      </c>
      <c r="AR8" s="11"/>
      <c r="AS8" s="11">
        <v>111</v>
      </c>
      <c r="AT8" s="11">
        <v>99</v>
      </c>
      <c r="AU8" s="11"/>
      <c r="AV8" s="11">
        <v>48</v>
      </c>
      <c r="AW8" s="11">
        <v>18</v>
      </c>
      <c r="AX8" s="11">
        <v>45</v>
      </c>
      <c r="AY8" s="11"/>
      <c r="AZ8" s="11">
        <v>26</v>
      </c>
      <c r="BA8" s="11">
        <v>183</v>
      </c>
      <c r="BB8" s="11"/>
      <c r="BC8" s="11">
        <v>85</v>
      </c>
      <c r="BD8" s="11">
        <v>124</v>
      </c>
      <c r="BE8" s="11"/>
      <c r="BF8" s="11">
        <v>207</v>
      </c>
      <c r="BG8" s="11">
        <v>3</v>
      </c>
      <c r="BH8" s="11"/>
      <c r="BI8" s="11">
        <v>76</v>
      </c>
      <c r="BJ8" s="11">
        <v>134</v>
      </c>
      <c r="BK8" s="11"/>
      <c r="BL8" s="11">
        <v>31</v>
      </c>
      <c r="BM8" s="11">
        <v>77</v>
      </c>
      <c r="BN8" s="11">
        <v>82</v>
      </c>
      <c r="BO8" s="11">
        <v>19</v>
      </c>
    </row>
    <row r="9" spans="2:67" ht="29" x14ac:dyDescent="0.35">
      <c r="B9" s="18" t="s">
        <v>359</v>
      </c>
      <c r="C9" s="17">
        <v>0.29142656225995101</v>
      </c>
      <c r="D9" s="17">
        <v>0.31524553883290701</v>
      </c>
      <c r="E9" s="17">
        <v>7.2530569719659099E-2</v>
      </c>
      <c r="F9" s="17">
        <v>0.23712993465534199</v>
      </c>
      <c r="G9" s="17">
        <v>0.48448274923651302</v>
      </c>
      <c r="H9" s="17">
        <v>0</v>
      </c>
      <c r="I9" s="17">
        <v>0.89673736057699405</v>
      </c>
      <c r="J9" s="17">
        <v>0.116351436347568</v>
      </c>
      <c r="K9" s="17">
        <v>0</v>
      </c>
      <c r="L9" s="17">
        <v>0.13952867651495501</v>
      </c>
      <c r="M9" s="17">
        <v>0.36076903748286498</v>
      </c>
      <c r="N9" s="17">
        <v>9.7778048701712694E-2</v>
      </c>
      <c r="O9" s="17">
        <v>0.94119886031895095</v>
      </c>
      <c r="P9" s="17">
        <v>0.178522236869779</v>
      </c>
      <c r="Q9" s="17">
        <v>0.90914059510118095</v>
      </c>
      <c r="R9" s="17">
        <v>0.75415905232228098</v>
      </c>
      <c r="S9" s="17">
        <v>0.13949288600731699</v>
      </c>
      <c r="T9" s="17"/>
      <c r="U9" s="17">
        <v>0.24653836197023399</v>
      </c>
      <c r="V9" s="17">
        <v>0.38696334485488698</v>
      </c>
      <c r="W9" s="17">
        <v>0.34071216548514399</v>
      </c>
      <c r="X9" s="17">
        <v>0.50906124801786001</v>
      </c>
      <c r="Y9" s="17"/>
      <c r="Z9" s="17">
        <v>0.168549015578492</v>
      </c>
      <c r="AA9" s="17">
        <v>0.47817117218000399</v>
      </c>
      <c r="AB9" s="17">
        <v>0.41519749040532</v>
      </c>
      <c r="AC9" s="17">
        <v>5.8254172742981003E-2</v>
      </c>
      <c r="AD9" s="17">
        <v>0.34272264308040201</v>
      </c>
      <c r="AE9" s="17">
        <v>0.45302517978895601</v>
      </c>
      <c r="AF9" s="17">
        <v>0.41542581726800398</v>
      </c>
      <c r="AG9" s="17">
        <v>0.54361737474951899</v>
      </c>
      <c r="AH9" s="17">
        <v>0.36961165332166102</v>
      </c>
      <c r="AI9" s="17">
        <v>0.59660581556893899</v>
      </c>
      <c r="AJ9" s="17"/>
      <c r="AK9" s="17">
        <v>9.9365086873013903E-2</v>
      </c>
      <c r="AL9" s="17">
        <v>0.248628551477619</v>
      </c>
      <c r="AM9" s="17">
        <v>0.36624010789536399</v>
      </c>
      <c r="AN9" s="17">
        <v>0.22365856052382199</v>
      </c>
      <c r="AO9" s="17">
        <v>0.58580481709209498</v>
      </c>
      <c r="AP9" s="17">
        <v>0.49615891954389701</v>
      </c>
      <c r="AQ9" s="17">
        <v>0.39946374200379597</v>
      </c>
      <c r="AR9" s="17"/>
      <c r="AS9" s="17">
        <v>0.35178601887650901</v>
      </c>
      <c r="AT9" s="17">
        <v>0.22376745367086501</v>
      </c>
      <c r="AU9" s="17"/>
      <c r="AV9" s="17">
        <v>0.311317059216766</v>
      </c>
      <c r="AW9" s="17">
        <v>0.47907999933574003</v>
      </c>
      <c r="AX9" s="17">
        <v>0.34351454089482902</v>
      </c>
      <c r="AY9" s="17"/>
      <c r="AZ9" s="17">
        <v>0.59872888335908203</v>
      </c>
      <c r="BA9" s="17">
        <v>0.24695206771977099</v>
      </c>
      <c r="BB9" s="17"/>
      <c r="BC9" s="17">
        <v>0.33303887431241302</v>
      </c>
      <c r="BD9" s="17">
        <v>0.263010868705712</v>
      </c>
      <c r="BE9" s="17"/>
      <c r="BF9" s="17">
        <v>0.28862926184065602</v>
      </c>
      <c r="BG9" s="17">
        <v>0.50906124801786001</v>
      </c>
      <c r="BH9" s="17"/>
      <c r="BI9" s="17">
        <v>0.36758686888523201</v>
      </c>
      <c r="BJ9" s="17">
        <v>0.24837227179810301</v>
      </c>
      <c r="BK9" s="17"/>
      <c r="BL9" s="17">
        <v>2.10414358182853E-3</v>
      </c>
      <c r="BM9" s="17">
        <v>0.22904541958421101</v>
      </c>
      <c r="BN9" s="17">
        <v>0.399506551212092</v>
      </c>
      <c r="BO9" s="17">
        <v>0.56044437829806104</v>
      </c>
    </row>
    <row r="10" spans="2:67" ht="29" x14ac:dyDescent="0.35">
      <c r="B10" s="18" t="s">
        <v>360</v>
      </c>
      <c r="C10" s="17">
        <v>0.43825334132412302</v>
      </c>
      <c r="D10" s="17">
        <v>0.35333288653572897</v>
      </c>
      <c r="E10" s="17">
        <v>0.77742269299938405</v>
      </c>
      <c r="F10" s="17">
        <v>0.34140881034088799</v>
      </c>
      <c r="G10" s="17">
        <v>0.51451655572036403</v>
      </c>
      <c r="H10" s="17">
        <v>9.9764988033565594E-2</v>
      </c>
      <c r="I10" s="17">
        <v>9.9174601956291603E-2</v>
      </c>
      <c r="J10" s="17">
        <v>0.87465015319329698</v>
      </c>
      <c r="K10" s="17">
        <v>4.1224682526823904E-3</v>
      </c>
      <c r="L10" s="17">
        <v>0.57415860339598601</v>
      </c>
      <c r="M10" s="17">
        <v>0.28828660989927002</v>
      </c>
      <c r="N10" s="17">
        <v>0.59611000765765199</v>
      </c>
      <c r="O10" s="17">
        <v>2.9400569840524599E-2</v>
      </c>
      <c r="P10" s="17">
        <v>0.17593308150785</v>
      </c>
      <c r="Q10" s="17">
        <v>9.0859404898818802E-2</v>
      </c>
      <c r="R10" s="17">
        <v>0.245840947677719</v>
      </c>
      <c r="S10" s="17">
        <v>0.86050711399268198</v>
      </c>
      <c r="T10" s="17"/>
      <c r="U10" s="17">
        <v>0.41489533592129602</v>
      </c>
      <c r="V10" s="17">
        <v>0.47776313462414999</v>
      </c>
      <c r="W10" s="17">
        <v>0.54379154669566399</v>
      </c>
      <c r="X10" s="17">
        <v>0.41755752337038998</v>
      </c>
      <c r="Y10" s="17"/>
      <c r="Z10" s="17">
        <v>0.47835826043333401</v>
      </c>
      <c r="AA10" s="17">
        <v>5.41785421907773E-2</v>
      </c>
      <c r="AB10" s="17">
        <v>0.50828183782035397</v>
      </c>
      <c r="AC10" s="17">
        <v>0.561020842359231</v>
      </c>
      <c r="AD10" s="17">
        <v>0.62106991410984003</v>
      </c>
      <c r="AE10" s="17">
        <v>0.40688783798269601</v>
      </c>
      <c r="AF10" s="17">
        <v>0.50460434183941905</v>
      </c>
      <c r="AG10" s="17">
        <v>0.409155518442957</v>
      </c>
      <c r="AH10" s="17">
        <v>0.60753164897894296</v>
      </c>
      <c r="AI10" s="17">
        <v>0.371164677193426</v>
      </c>
      <c r="AJ10" s="17"/>
      <c r="AK10" s="17">
        <v>0.28777149205674202</v>
      </c>
      <c r="AL10" s="17">
        <v>0.48226764337053102</v>
      </c>
      <c r="AM10" s="17">
        <v>0.59772455184166196</v>
      </c>
      <c r="AN10" s="17">
        <v>0.60204584323334498</v>
      </c>
      <c r="AO10" s="17">
        <v>0.39898965752502702</v>
      </c>
      <c r="AP10" s="17">
        <v>0.33775456348725102</v>
      </c>
      <c r="AQ10" s="17">
        <v>0.16036760109290599</v>
      </c>
      <c r="AR10" s="17"/>
      <c r="AS10" s="17">
        <v>0.37337343465581602</v>
      </c>
      <c r="AT10" s="17">
        <v>0.51097958666471799</v>
      </c>
      <c r="AU10" s="17"/>
      <c r="AV10" s="17">
        <v>0.31342401365453099</v>
      </c>
      <c r="AW10" s="17">
        <v>0.50206463130949497</v>
      </c>
      <c r="AX10" s="17">
        <v>0.38529750486699799</v>
      </c>
      <c r="AY10" s="17"/>
      <c r="AZ10" s="17">
        <v>0.262841948784443</v>
      </c>
      <c r="BA10" s="17">
        <v>0.46363984993196</v>
      </c>
      <c r="BB10" s="17"/>
      <c r="BC10" s="17">
        <v>0.46060795482511802</v>
      </c>
      <c r="BD10" s="17">
        <v>0.42298810333477799</v>
      </c>
      <c r="BE10" s="17"/>
      <c r="BF10" s="17">
        <v>0.438519348647533</v>
      </c>
      <c r="BG10" s="17">
        <v>0.41755752337038998</v>
      </c>
      <c r="BH10" s="17"/>
      <c r="BI10" s="17">
        <v>0.31712771109438698</v>
      </c>
      <c r="BJ10" s="17">
        <v>0.50672704235508004</v>
      </c>
      <c r="BK10" s="17"/>
      <c r="BL10" s="17">
        <v>0.64261352890286905</v>
      </c>
      <c r="BM10" s="17">
        <v>0.32445107199145001</v>
      </c>
      <c r="BN10" s="17">
        <v>0.46458810217174501</v>
      </c>
      <c r="BO10" s="17">
        <v>0.43064498801524698</v>
      </c>
    </row>
    <row r="11" spans="2:67" x14ac:dyDescent="0.35">
      <c r="B11" s="18" t="s">
        <v>361</v>
      </c>
      <c r="C11" s="17">
        <v>0.17825260786430999</v>
      </c>
      <c r="D11" s="17">
        <v>0.17332204217835601</v>
      </c>
      <c r="E11" s="17">
        <v>7.2138984792548301E-3</v>
      </c>
      <c r="F11" s="17">
        <v>0.42146125500377102</v>
      </c>
      <c r="G11" s="17">
        <v>1.0006950431228499E-3</v>
      </c>
      <c r="H11" s="17">
        <v>0</v>
      </c>
      <c r="I11" s="17">
        <v>4.0880374667142698E-3</v>
      </c>
      <c r="J11" s="17">
        <v>1.0902886893887501E-3</v>
      </c>
      <c r="K11" s="17">
        <v>0.99587753174731797</v>
      </c>
      <c r="L11" s="17">
        <v>5.9137651490718699E-4</v>
      </c>
      <c r="M11" s="17">
        <v>0.30224064940114498</v>
      </c>
      <c r="N11" s="17">
        <v>0.30611194364063599</v>
      </c>
      <c r="O11" s="17">
        <v>2.9400569840524599E-2</v>
      </c>
      <c r="P11" s="17">
        <v>0.64425010394140703</v>
      </c>
      <c r="Q11" s="17">
        <v>0</v>
      </c>
      <c r="R11" s="17">
        <v>0</v>
      </c>
      <c r="S11" s="17">
        <v>0</v>
      </c>
      <c r="T11" s="17"/>
      <c r="U11" s="17">
        <v>0.24230712790883199</v>
      </c>
      <c r="V11" s="17">
        <v>3.2332353968311599E-2</v>
      </c>
      <c r="W11" s="17">
        <v>0.107147552577017</v>
      </c>
      <c r="X11" s="17">
        <v>6.7108649481185306E-2</v>
      </c>
      <c r="Y11" s="17"/>
      <c r="Z11" s="17">
        <v>0.232063528186913</v>
      </c>
      <c r="AA11" s="17">
        <v>0.46765028562921901</v>
      </c>
      <c r="AB11" s="17">
        <v>1.24044479614782E-2</v>
      </c>
      <c r="AC11" s="17">
        <v>1.4313300511993201E-2</v>
      </c>
      <c r="AD11" s="17">
        <v>3.6207442809757399E-2</v>
      </c>
      <c r="AE11" s="17">
        <v>6.7093749864165303E-2</v>
      </c>
      <c r="AF11" s="17">
        <v>7.9969840892576999E-2</v>
      </c>
      <c r="AG11" s="17">
        <v>4.7227106807523803E-2</v>
      </c>
      <c r="AH11" s="17">
        <v>2.2856697699396099E-2</v>
      </c>
      <c r="AI11" s="17">
        <v>3.2229507237634902E-2</v>
      </c>
      <c r="AJ11" s="17"/>
      <c r="AK11" s="17">
        <v>0.33423651208152</v>
      </c>
      <c r="AL11" s="17">
        <v>0.26910380515185001</v>
      </c>
      <c r="AM11" s="17">
        <v>3.6035340262973697E-2</v>
      </c>
      <c r="AN11" s="17">
        <v>0.10772270612019801</v>
      </c>
      <c r="AO11" s="17">
        <v>1.0630034127953601E-2</v>
      </c>
      <c r="AP11" s="17">
        <v>0.16575934796410599</v>
      </c>
      <c r="AQ11" s="17">
        <v>0.229005205834833</v>
      </c>
      <c r="AR11" s="17"/>
      <c r="AS11" s="17">
        <v>0.17557651294840401</v>
      </c>
      <c r="AT11" s="17">
        <v>0.18125233991392301</v>
      </c>
      <c r="AU11" s="17"/>
      <c r="AV11" s="17">
        <v>0.23687798329981899</v>
      </c>
      <c r="AW11" s="17">
        <v>1.88553693547651E-2</v>
      </c>
      <c r="AX11" s="17">
        <v>0.17265970695553501</v>
      </c>
      <c r="AY11" s="17"/>
      <c r="AZ11" s="17">
        <v>0.13842916785647499</v>
      </c>
      <c r="BA11" s="17">
        <v>0.18401607674688999</v>
      </c>
      <c r="BB11" s="17"/>
      <c r="BC11" s="17">
        <v>9.4182124717002699E-2</v>
      </c>
      <c r="BD11" s="17">
        <v>0.23566160458285099</v>
      </c>
      <c r="BE11" s="17"/>
      <c r="BF11" s="17">
        <v>0.17968116250992799</v>
      </c>
      <c r="BG11" s="17">
        <v>6.7108649481185306E-2</v>
      </c>
      <c r="BH11" s="17"/>
      <c r="BI11" s="17">
        <v>7.40238465751175E-2</v>
      </c>
      <c r="BJ11" s="17">
        <v>0.23717431605940101</v>
      </c>
      <c r="BK11" s="17"/>
      <c r="BL11" s="17">
        <v>0.354969246758569</v>
      </c>
      <c r="BM11" s="17">
        <v>0.25070653696734302</v>
      </c>
      <c r="BN11" s="17">
        <v>8.47051593077741E-2</v>
      </c>
      <c r="BO11" s="17">
        <v>8.9106336866924506E-3</v>
      </c>
    </row>
    <row r="12" spans="2:67" x14ac:dyDescent="0.35">
      <c r="B12" s="18" t="s">
        <v>362</v>
      </c>
      <c r="C12" s="17">
        <v>2.9368705558457602E-2</v>
      </c>
      <c r="D12" s="17">
        <v>0.15809953245300801</v>
      </c>
      <c r="E12" s="17">
        <v>3.0448547645572598E-2</v>
      </c>
      <c r="F12" s="17">
        <v>0</v>
      </c>
      <c r="G12" s="17">
        <v>0</v>
      </c>
      <c r="H12" s="17">
        <v>0</v>
      </c>
      <c r="I12" s="17">
        <v>0</v>
      </c>
      <c r="J12" s="17">
        <v>7.9081217697463905E-3</v>
      </c>
      <c r="K12" s="17">
        <v>0</v>
      </c>
      <c r="L12" s="17">
        <v>0</v>
      </c>
      <c r="M12" s="17">
        <v>4.8703703216720101E-2</v>
      </c>
      <c r="N12" s="17">
        <v>0</v>
      </c>
      <c r="O12" s="17">
        <v>0</v>
      </c>
      <c r="P12" s="17">
        <v>1.29457768096421E-3</v>
      </c>
      <c r="Q12" s="17">
        <v>0</v>
      </c>
      <c r="R12" s="17">
        <v>0</v>
      </c>
      <c r="S12" s="17">
        <v>0</v>
      </c>
      <c r="T12" s="17"/>
      <c r="U12" s="17">
        <v>2.1279590469115799E-2</v>
      </c>
      <c r="V12" s="17">
        <v>5.5904019783011002E-2</v>
      </c>
      <c r="W12" s="17">
        <v>8.3487352421750208E-3</v>
      </c>
      <c r="X12" s="17">
        <v>6.2725791305648796E-3</v>
      </c>
      <c r="Y12" s="17"/>
      <c r="Z12" s="17">
        <v>3.9609732129803302E-2</v>
      </c>
      <c r="AA12" s="17">
        <v>0</v>
      </c>
      <c r="AB12" s="17">
        <v>6.4116223812847803E-2</v>
      </c>
      <c r="AC12" s="17">
        <v>0</v>
      </c>
      <c r="AD12" s="17">
        <v>0</v>
      </c>
      <c r="AE12" s="17">
        <v>7.2993232364182606E-2</v>
      </c>
      <c r="AF12" s="17">
        <v>0</v>
      </c>
      <c r="AG12" s="17">
        <v>0</v>
      </c>
      <c r="AH12" s="17">
        <v>0</v>
      </c>
      <c r="AI12" s="17">
        <v>0</v>
      </c>
      <c r="AJ12" s="17"/>
      <c r="AK12" s="17">
        <v>2.6627534069390699E-2</v>
      </c>
      <c r="AL12" s="17">
        <v>0</v>
      </c>
      <c r="AM12" s="17">
        <v>0</v>
      </c>
      <c r="AN12" s="17">
        <v>6.65728901226353E-2</v>
      </c>
      <c r="AO12" s="17">
        <v>4.5754912549247203E-3</v>
      </c>
      <c r="AP12" s="17">
        <v>3.2716900474608198E-4</v>
      </c>
      <c r="AQ12" s="17">
        <v>0</v>
      </c>
      <c r="AR12" s="17"/>
      <c r="AS12" s="17">
        <v>3.6367943939737302E-2</v>
      </c>
      <c r="AT12" s="17">
        <v>2.1523004880794502E-2</v>
      </c>
      <c r="AU12" s="17"/>
      <c r="AV12" s="17">
        <v>8.4641128779791797E-2</v>
      </c>
      <c r="AW12" s="17">
        <v>0</v>
      </c>
      <c r="AX12" s="17">
        <v>0</v>
      </c>
      <c r="AY12" s="17"/>
      <c r="AZ12" s="17">
        <v>0</v>
      </c>
      <c r="BA12" s="17">
        <v>3.3619107346312599E-2</v>
      </c>
      <c r="BB12" s="17"/>
      <c r="BC12" s="17">
        <v>6.0325578349830503E-2</v>
      </c>
      <c r="BD12" s="17">
        <v>8.2292646754754603E-3</v>
      </c>
      <c r="BE12" s="17"/>
      <c r="BF12" s="17">
        <v>2.96655645077369E-2</v>
      </c>
      <c r="BG12" s="17">
        <v>6.2725791305648796E-3</v>
      </c>
      <c r="BH12" s="17"/>
      <c r="BI12" s="17">
        <v>6.7652623623961197E-2</v>
      </c>
      <c r="BJ12" s="17">
        <v>7.7263697874162497E-3</v>
      </c>
      <c r="BK12" s="17"/>
      <c r="BL12" s="17">
        <v>3.1308075673337001E-4</v>
      </c>
      <c r="BM12" s="17">
        <v>2.5192586379956701E-2</v>
      </c>
      <c r="BN12" s="17">
        <v>5.12001873083891E-2</v>
      </c>
      <c r="BO12" s="17">
        <v>0</v>
      </c>
    </row>
    <row r="13" spans="2:67" x14ac:dyDescent="0.35">
      <c r="B13" s="18" t="s">
        <v>111</v>
      </c>
      <c r="C13" s="19">
        <v>6.2698782993158897E-2</v>
      </c>
      <c r="D13" s="19">
        <v>0</v>
      </c>
      <c r="E13" s="19">
        <v>0.112384291156129</v>
      </c>
      <c r="F13" s="19">
        <v>0</v>
      </c>
      <c r="G13" s="19">
        <v>0</v>
      </c>
      <c r="H13" s="19">
        <v>0.90023501196643396</v>
      </c>
      <c r="I13" s="19">
        <v>0</v>
      </c>
      <c r="J13" s="19">
        <v>0</v>
      </c>
      <c r="K13" s="19">
        <v>0</v>
      </c>
      <c r="L13" s="19">
        <v>0.28572134357415202</v>
      </c>
      <c r="M13" s="19">
        <v>0</v>
      </c>
      <c r="N13" s="19">
        <v>0</v>
      </c>
      <c r="O13" s="19">
        <v>0</v>
      </c>
      <c r="P13" s="19">
        <v>0</v>
      </c>
      <c r="Q13" s="19">
        <v>0</v>
      </c>
      <c r="R13" s="19">
        <v>0</v>
      </c>
      <c r="S13" s="19">
        <v>0</v>
      </c>
      <c r="T13" s="19"/>
      <c r="U13" s="19">
        <v>7.4979583730522006E-2</v>
      </c>
      <c r="V13" s="19">
        <v>4.70371467696412E-2</v>
      </c>
      <c r="W13" s="19">
        <v>0</v>
      </c>
      <c r="X13" s="19">
        <v>0</v>
      </c>
      <c r="Y13" s="19"/>
      <c r="Z13" s="19">
        <v>8.1419463671457901E-2</v>
      </c>
      <c r="AA13" s="19">
        <v>0</v>
      </c>
      <c r="AB13" s="19">
        <v>0</v>
      </c>
      <c r="AC13" s="19">
        <v>0.36641168438579502</v>
      </c>
      <c r="AD13" s="19">
        <v>0</v>
      </c>
      <c r="AE13" s="19">
        <v>0</v>
      </c>
      <c r="AF13" s="19">
        <v>0</v>
      </c>
      <c r="AG13" s="19">
        <v>0</v>
      </c>
      <c r="AH13" s="19">
        <v>0</v>
      </c>
      <c r="AI13" s="19">
        <v>0</v>
      </c>
      <c r="AJ13" s="19"/>
      <c r="AK13" s="19">
        <v>0.251999374919334</v>
      </c>
      <c r="AL13" s="19">
        <v>0</v>
      </c>
      <c r="AM13" s="19">
        <v>0</v>
      </c>
      <c r="AN13" s="19">
        <v>0</v>
      </c>
      <c r="AO13" s="19">
        <v>0</v>
      </c>
      <c r="AP13" s="19">
        <v>0</v>
      </c>
      <c r="AQ13" s="19">
        <v>0.21116345106846601</v>
      </c>
      <c r="AR13" s="19"/>
      <c r="AS13" s="19">
        <v>6.2896089579534104E-2</v>
      </c>
      <c r="AT13" s="19">
        <v>6.2477614869699702E-2</v>
      </c>
      <c r="AU13" s="19"/>
      <c r="AV13" s="19">
        <v>5.3739815049091602E-2</v>
      </c>
      <c r="AW13" s="19">
        <v>0</v>
      </c>
      <c r="AX13" s="19">
        <v>9.8528247282638107E-2</v>
      </c>
      <c r="AY13" s="19"/>
      <c r="AZ13" s="19">
        <v>0</v>
      </c>
      <c r="BA13" s="19">
        <v>7.1772898255066095E-2</v>
      </c>
      <c r="BB13" s="19"/>
      <c r="BC13" s="19">
        <v>5.1845467795635501E-2</v>
      </c>
      <c r="BD13" s="19">
        <v>7.0110158701184394E-2</v>
      </c>
      <c r="BE13" s="19"/>
      <c r="BF13" s="19">
        <v>6.3504662494145894E-2</v>
      </c>
      <c r="BG13" s="19">
        <v>0</v>
      </c>
      <c r="BH13" s="19"/>
      <c r="BI13" s="19">
        <v>0.17360894982130201</v>
      </c>
      <c r="BJ13" s="19">
        <v>0</v>
      </c>
      <c r="BK13" s="19"/>
      <c r="BL13" s="19">
        <v>0</v>
      </c>
      <c r="BM13" s="19">
        <v>0.17060438507703901</v>
      </c>
      <c r="BN13" s="19">
        <v>0</v>
      </c>
      <c r="BO13" s="19">
        <v>0</v>
      </c>
    </row>
    <row r="14" spans="2:67" x14ac:dyDescent="0.35">
      <c r="B14" s="16" t="s">
        <v>713</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205</v>
      </c>
      <c r="D7" s="10">
        <v>22</v>
      </c>
      <c r="E7" s="10">
        <v>34</v>
      </c>
      <c r="F7" s="10">
        <v>18</v>
      </c>
      <c r="G7" s="10">
        <v>4</v>
      </c>
      <c r="H7" s="10">
        <v>1</v>
      </c>
      <c r="I7" s="10">
        <v>8</v>
      </c>
      <c r="J7" s="10">
        <v>18</v>
      </c>
      <c r="K7" s="10" t="s">
        <v>106</v>
      </c>
      <c r="L7" s="10">
        <v>17</v>
      </c>
      <c r="M7" s="10">
        <v>53</v>
      </c>
      <c r="N7" s="10">
        <v>6</v>
      </c>
      <c r="O7" s="10">
        <v>4</v>
      </c>
      <c r="P7" s="10">
        <v>10</v>
      </c>
      <c r="Q7" s="10">
        <v>3</v>
      </c>
      <c r="R7" s="10">
        <v>3</v>
      </c>
      <c r="S7" s="10">
        <v>4</v>
      </c>
      <c r="T7" s="10"/>
      <c r="U7" s="10">
        <v>13</v>
      </c>
      <c r="V7" s="10">
        <v>20</v>
      </c>
      <c r="W7" s="10">
        <v>36</v>
      </c>
      <c r="X7" s="10">
        <v>136</v>
      </c>
      <c r="Y7" s="10"/>
      <c r="Z7" s="10">
        <v>12</v>
      </c>
      <c r="AA7" s="10">
        <v>6</v>
      </c>
      <c r="AB7" s="10">
        <v>13</v>
      </c>
      <c r="AC7" s="10">
        <v>10</v>
      </c>
      <c r="AD7" s="10">
        <v>15</v>
      </c>
      <c r="AE7" s="10">
        <v>13</v>
      </c>
      <c r="AF7" s="10">
        <v>22</v>
      </c>
      <c r="AG7" s="10">
        <v>17</v>
      </c>
      <c r="AH7" s="10">
        <v>30</v>
      </c>
      <c r="AI7" s="10">
        <v>60</v>
      </c>
      <c r="AJ7" s="10"/>
      <c r="AK7" s="10">
        <v>17</v>
      </c>
      <c r="AL7" s="10">
        <v>20</v>
      </c>
      <c r="AM7" s="10">
        <v>24</v>
      </c>
      <c r="AN7" s="10">
        <v>38</v>
      </c>
      <c r="AO7" s="10">
        <v>31</v>
      </c>
      <c r="AP7" s="10">
        <v>40</v>
      </c>
      <c r="AQ7" s="10">
        <v>30</v>
      </c>
      <c r="AR7" s="10"/>
      <c r="AS7" s="10">
        <v>177</v>
      </c>
      <c r="AT7" s="10">
        <v>28</v>
      </c>
      <c r="AU7" s="10"/>
      <c r="AV7" s="10">
        <v>50</v>
      </c>
      <c r="AW7" s="10">
        <v>75</v>
      </c>
      <c r="AX7" s="10">
        <v>50</v>
      </c>
      <c r="AY7" s="10"/>
      <c r="AZ7" s="10">
        <v>72</v>
      </c>
      <c r="BA7" s="10">
        <v>133</v>
      </c>
      <c r="BB7" s="10"/>
      <c r="BC7" s="10">
        <v>63</v>
      </c>
      <c r="BD7" s="10">
        <v>142</v>
      </c>
      <c r="BE7" s="10"/>
      <c r="BF7" s="10">
        <v>69</v>
      </c>
      <c r="BG7" s="10">
        <v>136</v>
      </c>
      <c r="BH7" s="10"/>
      <c r="BI7" s="10">
        <v>119</v>
      </c>
      <c r="BJ7" s="10">
        <v>86</v>
      </c>
      <c r="BK7" s="10"/>
      <c r="BL7" s="10">
        <v>11</v>
      </c>
      <c r="BM7" s="10">
        <v>41</v>
      </c>
      <c r="BN7" s="10">
        <v>75</v>
      </c>
      <c r="BO7" s="10">
        <v>76</v>
      </c>
    </row>
    <row r="8" spans="2:67" ht="30" customHeight="1" x14ac:dyDescent="0.35">
      <c r="B8" s="11" t="s">
        <v>34</v>
      </c>
      <c r="C8" s="11">
        <v>75</v>
      </c>
      <c r="D8" s="11">
        <v>8</v>
      </c>
      <c r="E8" s="11">
        <v>16</v>
      </c>
      <c r="F8" s="11">
        <v>3</v>
      </c>
      <c r="G8" s="11">
        <v>0</v>
      </c>
      <c r="H8" s="11">
        <v>0</v>
      </c>
      <c r="I8" s="11">
        <v>3</v>
      </c>
      <c r="J8" s="11">
        <v>4</v>
      </c>
      <c r="K8" s="11" t="s">
        <v>106</v>
      </c>
      <c r="L8" s="11">
        <v>10</v>
      </c>
      <c r="M8" s="11">
        <v>14</v>
      </c>
      <c r="N8" s="11">
        <v>3</v>
      </c>
      <c r="O8" s="11">
        <v>0</v>
      </c>
      <c r="P8" s="11">
        <v>6</v>
      </c>
      <c r="Q8" s="11">
        <v>1</v>
      </c>
      <c r="R8" s="11">
        <v>6</v>
      </c>
      <c r="S8" s="11">
        <v>0</v>
      </c>
      <c r="T8" s="11"/>
      <c r="U8" s="11">
        <v>47</v>
      </c>
      <c r="V8" s="11">
        <v>22</v>
      </c>
      <c r="W8" s="11">
        <v>4</v>
      </c>
      <c r="X8" s="11">
        <v>1</v>
      </c>
      <c r="Y8" s="11"/>
      <c r="Z8" s="11">
        <v>29</v>
      </c>
      <c r="AA8" s="11">
        <v>15</v>
      </c>
      <c r="AB8" s="11">
        <v>5</v>
      </c>
      <c r="AC8" s="11">
        <v>5</v>
      </c>
      <c r="AD8" s="11">
        <v>3</v>
      </c>
      <c r="AE8" s="11">
        <v>4</v>
      </c>
      <c r="AF8" s="11">
        <v>2</v>
      </c>
      <c r="AG8" s="11">
        <v>1</v>
      </c>
      <c r="AH8" s="11">
        <v>1</v>
      </c>
      <c r="AI8" s="11">
        <v>1</v>
      </c>
      <c r="AJ8" s="11"/>
      <c r="AK8" s="11">
        <v>13</v>
      </c>
      <c r="AL8" s="11">
        <v>15</v>
      </c>
      <c r="AM8" s="11">
        <v>6</v>
      </c>
      <c r="AN8" s="11">
        <v>24</v>
      </c>
      <c r="AO8" s="11">
        <v>5</v>
      </c>
      <c r="AP8" s="11">
        <v>10</v>
      </c>
      <c r="AQ8" s="11">
        <v>1</v>
      </c>
      <c r="AR8" s="11"/>
      <c r="AS8" s="11">
        <v>47</v>
      </c>
      <c r="AT8" s="11">
        <v>28</v>
      </c>
      <c r="AU8" s="11"/>
      <c r="AV8" s="11">
        <v>16</v>
      </c>
      <c r="AW8" s="11">
        <v>13</v>
      </c>
      <c r="AX8" s="11">
        <v>14</v>
      </c>
      <c r="AY8" s="11"/>
      <c r="AZ8" s="11">
        <v>11</v>
      </c>
      <c r="BA8" s="11">
        <v>64</v>
      </c>
      <c r="BB8" s="11"/>
      <c r="BC8" s="11">
        <v>46</v>
      </c>
      <c r="BD8" s="11">
        <v>29</v>
      </c>
      <c r="BE8" s="11"/>
      <c r="BF8" s="11">
        <v>74</v>
      </c>
      <c r="BG8" s="11">
        <v>1</v>
      </c>
      <c r="BH8" s="11"/>
      <c r="BI8" s="11">
        <v>23</v>
      </c>
      <c r="BJ8" s="11">
        <v>52</v>
      </c>
      <c r="BK8" s="11"/>
      <c r="BL8" s="11">
        <v>15</v>
      </c>
      <c r="BM8" s="11">
        <v>23</v>
      </c>
      <c r="BN8" s="11">
        <v>22</v>
      </c>
      <c r="BO8" s="11">
        <v>11</v>
      </c>
    </row>
    <row r="9" spans="2:67" ht="29" x14ac:dyDescent="0.35">
      <c r="B9" s="18" t="s">
        <v>359</v>
      </c>
      <c r="C9" s="17">
        <v>0.110276237874425</v>
      </c>
      <c r="D9" s="17">
        <v>0.127613710740789</v>
      </c>
      <c r="E9" s="17">
        <v>3.00347901793627E-2</v>
      </c>
      <c r="F9" s="17">
        <v>3.8899962993779298E-2</v>
      </c>
      <c r="G9" s="17">
        <v>6.4489197112001601E-2</v>
      </c>
      <c r="H9" s="17">
        <v>0</v>
      </c>
      <c r="I9" s="17">
        <v>0.109020934785928</v>
      </c>
      <c r="J9" s="17">
        <v>0.926148986567912</v>
      </c>
      <c r="K9" s="17" t="s">
        <v>107</v>
      </c>
      <c r="L9" s="17">
        <v>4.1837777942985301E-2</v>
      </c>
      <c r="M9" s="17">
        <v>0.104529638889315</v>
      </c>
      <c r="N9" s="17">
        <v>2.6136335241143401E-2</v>
      </c>
      <c r="O9" s="17">
        <v>0.94287827168178195</v>
      </c>
      <c r="P9" s="17">
        <v>0</v>
      </c>
      <c r="Q9" s="17">
        <v>0</v>
      </c>
      <c r="R9" s="17">
        <v>0</v>
      </c>
      <c r="S9" s="17">
        <v>0.75</v>
      </c>
      <c r="T9" s="17"/>
      <c r="U9" s="17">
        <v>6.7164163280625896E-2</v>
      </c>
      <c r="V9" s="17">
        <v>0.116507738866528</v>
      </c>
      <c r="W9" s="17">
        <v>0.48215462036089901</v>
      </c>
      <c r="X9" s="17">
        <v>0.38844598789199197</v>
      </c>
      <c r="Y9" s="17"/>
      <c r="Z9" s="17">
        <v>0.108531256441374</v>
      </c>
      <c r="AA9" s="17">
        <v>5.6204244322800398E-2</v>
      </c>
      <c r="AB9" s="17">
        <v>2.2222193310235901E-2</v>
      </c>
      <c r="AC9" s="17">
        <v>0.24272856186970301</v>
      </c>
      <c r="AD9" s="17">
        <v>8.6417677390456901E-2</v>
      </c>
      <c r="AE9" s="17">
        <v>7.6191019180418096E-2</v>
      </c>
      <c r="AF9" s="17">
        <v>0.70118993082192804</v>
      </c>
      <c r="AG9" s="17">
        <v>0.11943878754236199</v>
      </c>
      <c r="AH9" s="17">
        <v>0.62993699143626702</v>
      </c>
      <c r="AI9" s="17">
        <v>0.466889516825648</v>
      </c>
      <c r="AJ9" s="17"/>
      <c r="AK9" s="17">
        <v>9.3363750123808507E-3</v>
      </c>
      <c r="AL9" s="17">
        <v>0.102792617486178</v>
      </c>
      <c r="AM9" s="17">
        <v>7.1421151659658094E-2</v>
      </c>
      <c r="AN9" s="17">
        <v>7.7298633269534296E-3</v>
      </c>
      <c r="AO9" s="17">
        <v>0.22701675528747001</v>
      </c>
      <c r="AP9" s="17">
        <v>0.37577083125219901</v>
      </c>
      <c r="AQ9" s="17">
        <v>0.78709294607374802</v>
      </c>
      <c r="AR9" s="17"/>
      <c r="AS9" s="17">
        <v>0.102059935935521</v>
      </c>
      <c r="AT9" s="17">
        <v>0.124071352158107</v>
      </c>
      <c r="AU9" s="17"/>
      <c r="AV9" s="17">
        <v>7.3471833241031098E-2</v>
      </c>
      <c r="AW9" s="17">
        <v>8.9409774916201196E-2</v>
      </c>
      <c r="AX9" s="17">
        <v>0.16260426217837001</v>
      </c>
      <c r="AY9" s="17"/>
      <c r="AZ9" s="17">
        <v>8.2391295761390301E-2</v>
      </c>
      <c r="BA9" s="17">
        <v>0.115188579007851</v>
      </c>
      <c r="BB9" s="17"/>
      <c r="BC9" s="17">
        <v>7.7286112401000098E-2</v>
      </c>
      <c r="BD9" s="17">
        <v>0.16311414644293301</v>
      </c>
      <c r="BE9" s="17"/>
      <c r="BF9" s="17">
        <v>0.105985716152677</v>
      </c>
      <c r="BG9" s="17">
        <v>0.38844598789199197</v>
      </c>
      <c r="BH9" s="17"/>
      <c r="BI9" s="17">
        <v>0.13720183892196</v>
      </c>
      <c r="BJ9" s="17">
        <v>9.8219038039878095E-2</v>
      </c>
      <c r="BK9" s="17"/>
      <c r="BL9" s="17">
        <v>8.2360622320180894E-3</v>
      </c>
      <c r="BM9" s="17">
        <v>0.18420163218709101</v>
      </c>
      <c r="BN9" s="17">
        <v>8.2729770280913897E-2</v>
      </c>
      <c r="BO9" s="17">
        <v>0.181435510863626</v>
      </c>
    </row>
    <row r="10" spans="2:67" ht="29" x14ac:dyDescent="0.35">
      <c r="B10" s="18" t="s">
        <v>360</v>
      </c>
      <c r="C10" s="17">
        <v>0.55622269472821095</v>
      </c>
      <c r="D10" s="17">
        <v>0.48730386880688398</v>
      </c>
      <c r="E10" s="17">
        <v>0.65392803300113</v>
      </c>
      <c r="F10" s="17">
        <v>0.92978791475164002</v>
      </c>
      <c r="G10" s="17">
        <v>0.46775540144399902</v>
      </c>
      <c r="H10" s="17">
        <v>0</v>
      </c>
      <c r="I10" s="17">
        <v>0.87776958864668397</v>
      </c>
      <c r="J10" s="17">
        <v>5.1183121183195499E-2</v>
      </c>
      <c r="K10" s="17" t="s">
        <v>107</v>
      </c>
      <c r="L10" s="17">
        <v>0.34233208491281603</v>
      </c>
      <c r="M10" s="17">
        <v>0.60577924731019395</v>
      </c>
      <c r="N10" s="17">
        <v>0.20885031507110599</v>
      </c>
      <c r="O10" s="17">
        <v>0</v>
      </c>
      <c r="P10" s="17">
        <v>0.97402815991547298</v>
      </c>
      <c r="Q10" s="17">
        <v>0.105913863238769</v>
      </c>
      <c r="R10" s="17">
        <v>0.50051690673027405</v>
      </c>
      <c r="S10" s="17">
        <v>0.25</v>
      </c>
      <c r="T10" s="17"/>
      <c r="U10" s="17">
        <v>0.62249703295176995</v>
      </c>
      <c r="V10" s="17">
        <v>0.47792161919437698</v>
      </c>
      <c r="W10" s="17">
        <v>0.27423062345855798</v>
      </c>
      <c r="X10" s="17">
        <v>0.39238176918369</v>
      </c>
      <c r="Y10" s="17"/>
      <c r="Z10" s="17">
        <v>0.63794467149260203</v>
      </c>
      <c r="AA10" s="17">
        <v>0.73700641874775996</v>
      </c>
      <c r="AB10" s="17">
        <v>0.84670419357273197</v>
      </c>
      <c r="AC10" s="17">
        <v>0.447570129748601</v>
      </c>
      <c r="AD10" s="17">
        <v>0.14834106607323599</v>
      </c>
      <c r="AE10" s="17">
        <v>0.68788338559634199</v>
      </c>
      <c r="AF10" s="17">
        <v>0.15800728683283499</v>
      </c>
      <c r="AG10" s="17">
        <v>0.61412683283140501</v>
      </c>
      <c r="AH10" s="17">
        <v>0.15685087105131301</v>
      </c>
      <c r="AI10" s="17">
        <v>0.44520724741101603</v>
      </c>
      <c r="AJ10" s="17"/>
      <c r="AK10" s="17">
        <v>0.77244215952235296</v>
      </c>
      <c r="AL10" s="17">
        <v>0.38873158578967998</v>
      </c>
      <c r="AM10" s="17">
        <v>0.63516871191185698</v>
      </c>
      <c r="AN10" s="17">
        <v>0.76615544158028803</v>
      </c>
      <c r="AO10" s="17">
        <v>7.9020884055531898E-2</v>
      </c>
      <c r="AP10" s="17">
        <v>0.34422285107247602</v>
      </c>
      <c r="AQ10" s="17">
        <v>0.112295987719898</v>
      </c>
      <c r="AR10" s="17"/>
      <c r="AS10" s="17">
        <v>0.58552719349901505</v>
      </c>
      <c r="AT10" s="17">
        <v>0.50702064341908604</v>
      </c>
      <c r="AU10" s="17"/>
      <c r="AV10" s="17">
        <v>0.73225440769619399</v>
      </c>
      <c r="AW10" s="17">
        <v>0.70582907680389295</v>
      </c>
      <c r="AX10" s="17">
        <v>0.42954206159181502</v>
      </c>
      <c r="AY10" s="17"/>
      <c r="AZ10" s="17">
        <v>0.80842052470921399</v>
      </c>
      <c r="BA10" s="17">
        <v>0.51179435168362697</v>
      </c>
      <c r="BB10" s="17"/>
      <c r="BC10" s="17">
        <v>0.57728541845389303</v>
      </c>
      <c r="BD10" s="17">
        <v>0.522488046725196</v>
      </c>
      <c r="BE10" s="17"/>
      <c r="BF10" s="17">
        <v>0.55874979571570504</v>
      </c>
      <c r="BG10" s="17">
        <v>0.39238176918369</v>
      </c>
      <c r="BH10" s="17"/>
      <c r="BI10" s="17">
        <v>0.56257164263346904</v>
      </c>
      <c r="BJ10" s="17">
        <v>0.553379655737265</v>
      </c>
      <c r="BK10" s="17"/>
      <c r="BL10" s="17">
        <v>0.53189264109112599</v>
      </c>
      <c r="BM10" s="17">
        <v>0.46988028140124899</v>
      </c>
      <c r="BN10" s="17">
        <v>0.63713600876108301</v>
      </c>
      <c r="BO10" s="17">
        <v>0.73042400086503401</v>
      </c>
    </row>
    <row r="11" spans="2:67" x14ac:dyDescent="0.35">
      <c r="B11" s="18" t="s">
        <v>361</v>
      </c>
      <c r="C11" s="17">
        <v>0.23249523883341799</v>
      </c>
      <c r="D11" s="17">
        <v>0.38354409895635699</v>
      </c>
      <c r="E11" s="17">
        <v>0.230685145035738</v>
      </c>
      <c r="F11" s="17">
        <v>1.8969601847995999E-3</v>
      </c>
      <c r="G11" s="17">
        <v>0.46775540144399902</v>
      </c>
      <c r="H11" s="17">
        <v>1</v>
      </c>
      <c r="I11" s="17">
        <v>1.32094765673881E-2</v>
      </c>
      <c r="J11" s="17">
        <v>2.2667892248892801E-2</v>
      </c>
      <c r="K11" s="17" t="s">
        <v>107</v>
      </c>
      <c r="L11" s="17">
        <v>0.59798638445366903</v>
      </c>
      <c r="M11" s="17">
        <v>8.6404717249003796E-2</v>
      </c>
      <c r="N11" s="17">
        <v>0</v>
      </c>
      <c r="O11" s="17">
        <v>5.7121728318218101E-2</v>
      </c>
      <c r="P11" s="17">
        <v>3.14686728454644E-3</v>
      </c>
      <c r="Q11" s="17">
        <v>0</v>
      </c>
      <c r="R11" s="17">
        <v>0.49948309326972601</v>
      </c>
      <c r="S11" s="17">
        <v>0</v>
      </c>
      <c r="T11" s="17"/>
      <c r="U11" s="17">
        <v>0.25831385279171298</v>
      </c>
      <c r="V11" s="17">
        <v>0.20228540390140101</v>
      </c>
      <c r="W11" s="17">
        <v>0.114155041590593</v>
      </c>
      <c r="X11" s="17">
        <v>0.19460492767552401</v>
      </c>
      <c r="Y11" s="17"/>
      <c r="Z11" s="17">
        <v>0.10630003385377799</v>
      </c>
      <c r="AA11" s="17">
        <v>0.20678933692943999</v>
      </c>
      <c r="AB11" s="17">
        <v>1.96435749964677E-2</v>
      </c>
      <c r="AC11" s="17">
        <v>0.27955354426182499</v>
      </c>
      <c r="AD11" s="17">
        <v>0.76301838307686498</v>
      </c>
      <c r="AE11" s="17">
        <v>0</v>
      </c>
      <c r="AF11" s="17">
        <v>0.14080278234523799</v>
      </c>
      <c r="AG11" s="17">
        <v>2.32602419185413E-2</v>
      </c>
      <c r="AH11" s="17">
        <v>4.8506172529468698E-2</v>
      </c>
      <c r="AI11" s="17">
        <v>6.7164632946388206E-2</v>
      </c>
      <c r="AJ11" s="17"/>
      <c r="AK11" s="17">
        <v>0</v>
      </c>
      <c r="AL11" s="17">
        <v>0.49912295623080399</v>
      </c>
      <c r="AM11" s="17">
        <v>0.20104324193575901</v>
      </c>
      <c r="AN11" s="17">
        <v>0.22181966455126201</v>
      </c>
      <c r="AO11" s="17">
        <v>0.66615408945756505</v>
      </c>
      <c r="AP11" s="17">
        <v>1.29164032505481E-2</v>
      </c>
      <c r="AQ11" s="17">
        <v>9.6380091538670498E-2</v>
      </c>
      <c r="AR11" s="17"/>
      <c r="AS11" s="17">
        <v>0.21059922731151601</v>
      </c>
      <c r="AT11" s="17">
        <v>0.26925849115149397</v>
      </c>
      <c r="AU11" s="17"/>
      <c r="AV11" s="17">
        <v>8.11371936166847E-2</v>
      </c>
      <c r="AW11" s="17">
        <v>1.08508803880768E-2</v>
      </c>
      <c r="AX11" s="17">
        <v>0.38480932536696699</v>
      </c>
      <c r="AY11" s="17"/>
      <c r="AZ11" s="17">
        <v>1.4458073086906E-2</v>
      </c>
      <c r="BA11" s="17">
        <v>0.27090568033874102</v>
      </c>
      <c r="BB11" s="17"/>
      <c r="BC11" s="17">
        <v>0.31433745068140501</v>
      </c>
      <c r="BD11" s="17">
        <v>0.101414461036685</v>
      </c>
      <c r="BE11" s="17"/>
      <c r="BF11" s="17">
        <v>0.23307966328308</v>
      </c>
      <c r="BG11" s="17">
        <v>0.19460492767552401</v>
      </c>
      <c r="BH11" s="17"/>
      <c r="BI11" s="17">
        <v>0.10180793535532701</v>
      </c>
      <c r="BJ11" s="17">
        <v>0.291016604098086</v>
      </c>
      <c r="BK11" s="17"/>
      <c r="BL11" s="17">
        <v>0.42136702794477998</v>
      </c>
      <c r="BM11" s="17">
        <v>0.111446307080418</v>
      </c>
      <c r="BN11" s="17">
        <v>0.211644774194473</v>
      </c>
      <c r="BO11" s="17">
        <v>8.8140488271340495E-2</v>
      </c>
    </row>
    <row r="12" spans="2:67" x14ac:dyDescent="0.35">
      <c r="B12" s="18" t="s">
        <v>362</v>
      </c>
      <c r="C12" s="17">
        <v>8.6817257060803399E-2</v>
      </c>
      <c r="D12" s="17">
        <v>1.5383214959700799E-3</v>
      </c>
      <c r="E12" s="17">
        <v>8.5352031783769003E-2</v>
      </c>
      <c r="F12" s="17">
        <v>2.94151620697813E-2</v>
      </c>
      <c r="G12" s="17">
        <v>0</v>
      </c>
      <c r="H12" s="17">
        <v>0</v>
      </c>
      <c r="I12" s="17">
        <v>0</v>
      </c>
      <c r="J12" s="17">
        <v>0</v>
      </c>
      <c r="K12" s="17" t="s">
        <v>107</v>
      </c>
      <c r="L12" s="17">
        <v>1.7843752690529902E-2</v>
      </c>
      <c r="M12" s="17">
        <v>0.13552426436765799</v>
      </c>
      <c r="N12" s="17">
        <v>0.76501334968775103</v>
      </c>
      <c r="O12" s="17">
        <v>0</v>
      </c>
      <c r="P12" s="17">
        <v>0</v>
      </c>
      <c r="Q12" s="17">
        <v>0.89408613676123005</v>
      </c>
      <c r="R12" s="17">
        <v>0</v>
      </c>
      <c r="S12" s="17">
        <v>0</v>
      </c>
      <c r="T12" s="17"/>
      <c r="U12" s="17">
        <v>5.2024950975891701E-2</v>
      </c>
      <c r="V12" s="17">
        <v>0.16187012544551599</v>
      </c>
      <c r="W12" s="17">
        <v>9.6568384705213395E-2</v>
      </c>
      <c r="X12" s="17">
        <v>2.4567315248794699E-2</v>
      </c>
      <c r="Y12" s="17"/>
      <c r="Z12" s="17">
        <v>0.11564584354403699</v>
      </c>
      <c r="AA12" s="17">
        <v>0</v>
      </c>
      <c r="AB12" s="17">
        <v>0.111430038120564</v>
      </c>
      <c r="AC12" s="17">
        <v>0</v>
      </c>
      <c r="AD12" s="17">
        <v>2.2228734594416299E-3</v>
      </c>
      <c r="AE12" s="17">
        <v>0.23592559522324</v>
      </c>
      <c r="AF12" s="17">
        <v>0</v>
      </c>
      <c r="AG12" s="17">
        <v>0.243174137707691</v>
      </c>
      <c r="AH12" s="17">
        <v>0.16470596498295101</v>
      </c>
      <c r="AI12" s="17">
        <v>2.0738602816947799E-2</v>
      </c>
      <c r="AJ12" s="17"/>
      <c r="AK12" s="17">
        <v>0.14548097697684401</v>
      </c>
      <c r="AL12" s="17">
        <v>0</v>
      </c>
      <c r="AM12" s="17">
        <v>9.2366894492725393E-2</v>
      </c>
      <c r="AN12" s="17">
        <v>4.2950305414971796E-3</v>
      </c>
      <c r="AO12" s="17">
        <v>2.78082711994329E-2</v>
      </c>
      <c r="AP12" s="17">
        <v>0.26708991442477698</v>
      </c>
      <c r="AQ12" s="17">
        <v>4.2309746676844201E-3</v>
      </c>
      <c r="AR12" s="17"/>
      <c r="AS12" s="17">
        <v>7.9174428635116798E-2</v>
      </c>
      <c r="AT12" s="17">
        <v>9.9649513271311801E-2</v>
      </c>
      <c r="AU12" s="17"/>
      <c r="AV12" s="17">
        <v>5.6568282723045399E-2</v>
      </c>
      <c r="AW12" s="17">
        <v>0.18352078086065399</v>
      </c>
      <c r="AX12" s="17">
        <v>2.3044350862848499E-2</v>
      </c>
      <c r="AY12" s="17"/>
      <c r="AZ12" s="17">
        <v>0</v>
      </c>
      <c r="BA12" s="17">
        <v>0.10211138896978</v>
      </c>
      <c r="BB12" s="17"/>
      <c r="BC12" s="17">
        <v>2.8058970617471202E-2</v>
      </c>
      <c r="BD12" s="17">
        <v>0.18092617365876801</v>
      </c>
      <c r="BE12" s="17"/>
      <c r="BF12" s="17">
        <v>8.77774072119437E-2</v>
      </c>
      <c r="BG12" s="17">
        <v>2.4567315248794699E-2</v>
      </c>
      <c r="BH12" s="17"/>
      <c r="BI12" s="17">
        <v>0.19841858308924501</v>
      </c>
      <c r="BJ12" s="17">
        <v>3.6842532732463303E-2</v>
      </c>
      <c r="BK12" s="17"/>
      <c r="BL12" s="17">
        <v>3.8504268732076401E-2</v>
      </c>
      <c r="BM12" s="17">
        <v>0.18920104440962199</v>
      </c>
      <c r="BN12" s="17">
        <v>6.8489446763530207E-2</v>
      </c>
      <c r="BO12" s="17">
        <v>0</v>
      </c>
    </row>
    <row r="13" spans="2:67" x14ac:dyDescent="0.35">
      <c r="B13" s="18" t="s">
        <v>111</v>
      </c>
      <c r="C13" s="19">
        <v>1.41885715031419E-2</v>
      </c>
      <c r="D13" s="19">
        <v>0</v>
      </c>
      <c r="E13" s="19">
        <v>0</v>
      </c>
      <c r="F13" s="19">
        <v>0</v>
      </c>
      <c r="G13" s="19">
        <v>0</v>
      </c>
      <c r="H13" s="19">
        <v>0</v>
      </c>
      <c r="I13" s="19">
        <v>0</v>
      </c>
      <c r="J13" s="19">
        <v>0</v>
      </c>
      <c r="K13" s="19" t="s">
        <v>107</v>
      </c>
      <c r="L13" s="19">
        <v>0</v>
      </c>
      <c r="M13" s="19">
        <v>6.7762132183829094E-2</v>
      </c>
      <c r="N13" s="19">
        <v>0</v>
      </c>
      <c r="O13" s="19">
        <v>0</v>
      </c>
      <c r="P13" s="19">
        <v>2.28249727999803E-2</v>
      </c>
      <c r="Q13" s="19">
        <v>0</v>
      </c>
      <c r="R13" s="19">
        <v>0</v>
      </c>
      <c r="S13" s="19">
        <v>0</v>
      </c>
      <c r="T13" s="19"/>
      <c r="U13" s="19">
        <v>0</v>
      </c>
      <c r="V13" s="19">
        <v>4.1415112592177603E-2</v>
      </c>
      <c r="W13" s="19">
        <v>3.2891329884736802E-2</v>
      </c>
      <c r="X13" s="19">
        <v>0</v>
      </c>
      <c r="Y13" s="19"/>
      <c r="Z13" s="19">
        <v>3.1578194668209401E-2</v>
      </c>
      <c r="AA13" s="19">
        <v>0</v>
      </c>
      <c r="AB13" s="19">
        <v>0</v>
      </c>
      <c r="AC13" s="19">
        <v>3.0147764119870201E-2</v>
      </c>
      <c r="AD13" s="19">
        <v>0</v>
      </c>
      <c r="AE13" s="19">
        <v>0</v>
      </c>
      <c r="AF13" s="19">
        <v>0</v>
      </c>
      <c r="AG13" s="19">
        <v>0</v>
      </c>
      <c r="AH13" s="19">
        <v>0</v>
      </c>
      <c r="AI13" s="19">
        <v>0</v>
      </c>
      <c r="AJ13" s="19"/>
      <c r="AK13" s="19">
        <v>7.2740488488421906E-2</v>
      </c>
      <c r="AL13" s="19">
        <v>9.3528404933373808E-3</v>
      </c>
      <c r="AM13" s="19">
        <v>0</v>
      </c>
      <c r="AN13" s="19">
        <v>0</v>
      </c>
      <c r="AO13" s="19">
        <v>0</v>
      </c>
      <c r="AP13" s="19">
        <v>0</v>
      </c>
      <c r="AQ13" s="19">
        <v>0</v>
      </c>
      <c r="AR13" s="19"/>
      <c r="AS13" s="19">
        <v>2.2639214618831699E-2</v>
      </c>
      <c r="AT13" s="19">
        <v>0</v>
      </c>
      <c r="AU13" s="19"/>
      <c r="AV13" s="19">
        <v>5.6568282723045399E-2</v>
      </c>
      <c r="AW13" s="19">
        <v>1.03894870311757E-2</v>
      </c>
      <c r="AX13" s="19">
        <v>0</v>
      </c>
      <c r="AY13" s="19"/>
      <c r="AZ13" s="19">
        <v>9.4730106442489401E-2</v>
      </c>
      <c r="BA13" s="19">
        <v>0</v>
      </c>
      <c r="BB13" s="19"/>
      <c r="BC13" s="19">
        <v>3.0320478462301302E-3</v>
      </c>
      <c r="BD13" s="19">
        <v>3.2057172136417802E-2</v>
      </c>
      <c r="BE13" s="19"/>
      <c r="BF13" s="19">
        <v>1.44074176365945E-2</v>
      </c>
      <c r="BG13" s="19">
        <v>0</v>
      </c>
      <c r="BH13" s="19"/>
      <c r="BI13" s="19">
        <v>0</v>
      </c>
      <c r="BJ13" s="19">
        <v>2.0542169392308199E-2</v>
      </c>
      <c r="BK13" s="19"/>
      <c r="BL13" s="19">
        <v>0</v>
      </c>
      <c r="BM13" s="19">
        <v>4.5270734921619801E-2</v>
      </c>
      <c r="BN13" s="19">
        <v>0</v>
      </c>
      <c r="BO13" s="19">
        <v>0</v>
      </c>
    </row>
    <row r="14" spans="2:67" x14ac:dyDescent="0.35">
      <c r="B14" s="16" t="s">
        <v>714</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402</v>
      </c>
      <c r="D7" s="10">
        <v>41</v>
      </c>
      <c r="E7" s="10">
        <v>68</v>
      </c>
      <c r="F7" s="10">
        <v>31</v>
      </c>
      <c r="G7" s="10">
        <v>9</v>
      </c>
      <c r="H7" s="10">
        <v>1</v>
      </c>
      <c r="I7" s="10">
        <v>26</v>
      </c>
      <c r="J7" s="10">
        <v>34</v>
      </c>
      <c r="K7" s="10">
        <v>1</v>
      </c>
      <c r="L7" s="10">
        <v>30</v>
      </c>
      <c r="M7" s="10">
        <v>96</v>
      </c>
      <c r="N7" s="10">
        <v>18</v>
      </c>
      <c r="O7" s="10">
        <v>7</v>
      </c>
      <c r="P7" s="10">
        <v>16</v>
      </c>
      <c r="Q7" s="10">
        <v>7</v>
      </c>
      <c r="R7" s="10">
        <v>8</v>
      </c>
      <c r="S7" s="10">
        <v>9</v>
      </c>
      <c r="T7" s="10"/>
      <c r="U7" s="10">
        <v>30</v>
      </c>
      <c r="V7" s="10">
        <v>32</v>
      </c>
      <c r="W7" s="10">
        <v>71</v>
      </c>
      <c r="X7" s="10">
        <v>269</v>
      </c>
      <c r="Y7" s="10"/>
      <c r="Z7" s="10">
        <v>19</v>
      </c>
      <c r="AA7" s="10">
        <v>11</v>
      </c>
      <c r="AB7" s="10">
        <v>17</v>
      </c>
      <c r="AC7" s="10">
        <v>24</v>
      </c>
      <c r="AD7" s="10">
        <v>26</v>
      </c>
      <c r="AE7" s="10">
        <v>22</v>
      </c>
      <c r="AF7" s="10">
        <v>35</v>
      </c>
      <c r="AG7" s="10">
        <v>34</v>
      </c>
      <c r="AH7" s="10">
        <v>66</v>
      </c>
      <c r="AI7" s="10">
        <v>133</v>
      </c>
      <c r="AJ7" s="10"/>
      <c r="AK7" s="10">
        <v>33</v>
      </c>
      <c r="AL7" s="10">
        <v>32</v>
      </c>
      <c r="AM7" s="10">
        <v>35</v>
      </c>
      <c r="AN7" s="10">
        <v>77</v>
      </c>
      <c r="AO7" s="10">
        <v>68</v>
      </c>
      <c r="AP7" s="10">
        <v>94</v>
      </c>
      <c r="AQ7" s="10">
        <v>55</v>
      </c>
      <c r="AR7" s="10"/>
      <c r="AS7" s="10">
        <v>338</v>
      </c>
      <c r="AT7" s="10">
        <v>64</v>
      </c>
      <c r="AU7" s="10"/>
      <c r="AV7" s="10">
        <v>99</v>
      </c>
      <c r="AW7" s="10">
        <v>147</v>
      </c>
      <c r="AX7" s="10">
        <v>89</v>
      </c>
      <c r="AY7" s="10"/>
      <c r="AZ7" s="10">
        <v>135</v>
      </c>
      <c r="BA7" s="10">
        <v>267</v>
      </c>
      <c r="BB7" s="10"/>
      <c r="BC7" s="10">
        <v>103</v>
      </c>
      <c r="BD7" s="10">
        <v>299</v>
      </c>
      <c r="BE7" s="10"/>
      <c r="BF7" s="10">
        <v>133</v>
      </c>
      <c r="BG7" s="10">
        <v>269</v>
      </c>
      <c r="BH7" s="10"/>
      <c r="BI7" s="10">
        <v>224</v>
      </c>
      <c r="BJ7" s="10">
        <v>178</v>
      </c>
      <c r="BK7" s="10"/>
      <c r="BL7" s="10">
        <v>22</v>
      </c>
      <c r="BM7" s="10">
        <v>79</v>
      </c>
      <c r="BN7" s="10">
        <v>186</v>
      </c>
      <c r="BO7" s="10">
        <v>114</v>
      </c>
    </row>
    <row r="8" spans="2:67" ht="30" customHeight="1" x14ac:dyDescent="0.35">
      <c r="B8" s="11" t="s">
        <v>34</v>
      </c>
      <c r="C8" s="11">
        <v>148</v>
      </c>
      <c r="D8" s="11">
        <v>13</v>
      </c>
      <c r="E8" s="11">
        <v>44</v>
      </c>
      <c r="F8" s="11">
        <v>10</v>
      </c>
      <c r="G8" s="11">
        <v>2</v>
      </c>
      <c r="H8" s="11">
        <v>0</v>
      </c>
      <c r="I8" s="11">
        <v>3</v>
      </c>
      <c r="J8" s="11">
        <v>6</v>
      </c>
      <c r="K8" s="11">
        <v>0</v>
      </c>
      <c r="L8" s="11">
        <v>11</v>
      </c>
      <c r="M8" s="11">
        <v>22</v>
      </c>
      <c r="N8" s="11">
        <v>17</v>
      </c>
      <c r="O8" s="11">
        <v>0</v>
      </c>
      <c r="P8" s="11">
        <v>8</v>
      </c>
      <c r="Q8" s="11">
        <v>1</v>
      </c>
      <c r="R8" s="11">
        <v>10</v>
      </c>
      <c r="S8" s="11">
        <v>1</v>
      </c>
      <c r="T8" s="11"/>
      <c r="U8" s="11">
        <v>103</v>
      </c>
      <c r="V8" s="11">
        <v>35</v>
      </c>
      <c r="W8" s="11">
        <v>8</v>
      </c>
      <c r="X8" s="11">
        <v>2</v>
      </c>
      <c r="Y8" s="11"/>
      <c r="Z8" s="11">
        <v>53</v>
      </c>
      <c r="AA8" s="11">
        <v>29</v>
      </c>
      <c r="AB8" s="11">
        <v>12</v>
      </c>
      <c r="AC8" s="11">
        <v>16</v>
      </c>
      <c r="AD8" s="11">
        <v>10</v>
      </c>
      <c r="AE8" s="11">
        <v>5</v>
      </c>
      <c r="AF8" s="11">
        <v>4</v>
      </c>
      <c r="AG8" s="11">
        <v>2</v>
      </c>
      <c r="AH8" s="11">
        <v>4</v>
      </c>
      <c r="AI8" s="11">
        <v>2</v>
      </c>
      <c r="AJ8" s="11"/>
      <c r="AK8" s="11">
        <v>19</v>
      </c>
      <c r="AL8" s="11">
        <v>18</v>
      </c>
      <c r="AM8" s="11">
        <v>20</v>
      </c>
      <c r="AN8" s="11">
        <v>47</v>
      </c>
      <c r="AO8" s="11">
        <v>17</v>
      </c>
      <c r="AP8" s="11">
        <v>7</v>
      </c>
      <c r="AQ8" s="11">
        <v>18</v>
      </c>
      <c r="AR8" s="11"/>
      <c r="AS8" s="11">
        <v>77</v>
      </c>
      <c r="AT8" s="11">
        <v>71</v>
      </c>
      <c r="AU8" s="11"/>
      <c r="AV8" s="11">
        <v>30</v>
      </c>
      <c r="AW8" s="11">
        <v>22</v>
      </c>
      <c r="AX8" s="11">
        <v>23</v>
      </c>
      <c r="AY8" s="11"/>
      <c r="AZ8" s="11">
        <v>16</v>
      </c>
      <c r="BA8" s="11">
        <v>132</v>
      </c>
      <c r="BB8" s="11"/>
      <c r="BC8" s="11">
        <v>75</v>
      </c>
      <c r="BD8" s="11">
        <v>73</v>
      </c>
      <c r="BE8" s="11"/>
      <c r="BF8" s="11">
        <v>146</v>
      </c>
      <c r="BG8" s="11">
        <v>2</v>
      </c>
      <c r="BH8" s="11"/>
      <c r="BI8" s="11">
        <v>61</v>
      </c>
      <c r="BJ8" s="11">
        <v>87</v>
      </c>
      <c r="BK8" s="11"/>
      <c r="BL8" s="11">
        <v>25</v>
      </c>
      <c r="BM8" s="11">
        <v>48</v>
      </c>
      <c r="BN8" s="11">
        <v>59</v>
      </c>
      <c r="BO8" s="11">
        <v>13</v>
      </c>
    </row>
    <row r="9" spans="2:67" ht="29" x14ac:dyDescent="0.35">
      <c r="B9" s="18" t="s">
        <v>359</v>
      </c>
      <c r="C9" s="17">
        <v>0.28938987305958802</v>
      </c>
      <c r="D9" s="17">
        <v>0.100269028828791</v>
      </c>
      <c r="E9" s="17">
        <v>0.16859602539896101</v>
      </c>
      <c r="F9" s="17">
        <v>0.32816862811364</v>
      </c>
      <c r="G9" s="17">
        <v>6.7610302063376097E-3</v>
      </c>
      <c r="H9" s="17">
        <v>0</v>
      </c>
      <c r="I9" s="17">
        <v>0.155847230824465</v>
      </c>
      <c r="J9" s="17">
        <v>0.192894385423385</v>
      </c>
      <c r="K9" s="17">
        <v>0</v>
      </c>
      <c r="L9" s="17">
        <v>0.21283462748446599</v>
      </c>
      <c r="M9" s="17">
        <v>0.444813440144324</v>
      </c>
      <c r="N9" s="17">
        <v>0.43035402739572898</v>
      </c>
      <c r="O9" s="17">
        <v>0.95123491029791096</v>
      </c>
      <c r="P9" s="17">
        <v>0.194158451167837</v>
      </c>
      <c r="Q9" s="17">
        <v>0.109745776920227</v>
      </c>
      <c r="R9" s="17">
        <v>0.68091435065892403</v>
      </c>
      <c r="S9" s="17">
        <v>0.87201018956389897</v>
      </c>
      <c r="T9" s="17"/>
      <c r="U9" s="17">
        <v>0.26902760539599002</v>
      </c>
      <c r="V9" s="17">
        <v>0.30753789514979302</v>
      </c>
      <c r="W9" s="17">
        <v>0.40633500375506798</v>
      </c>
      <c r="X9" s="17">
        <v>0.498608063728395</v>
      </c>
      <c r="Y9" s="17"/>
      <c r="Z9" s="17">
        <v>0.148116446477565</v>
      </c>
      <c r="AA9" s="17">
        <v>0.20574628163084599</v>
      </c>
      <c r="AB9" s="17">
        <v>0.49457872075537601</v>
      </c>
      <c r="AC9" s="17">
        <v>0.59020801120510002</v>
      </c>
      <c r="AD9" s="17">
        <v>0.141964886113112</v>
      </c>
      <c r="AE9" s="17">
        <v>6.7540475608803802E-2</v>
      </c>
      <c r="AF9" s="17">
        <v>0.90484377770199997</v>
      </c>
      <c r="AG9" s="17">
        <v>8.4225452138391305E-2</v>
      </c>
      <c r="AH9" s="17">
        <v>0.46238256786381998</v>
      </c>
      <c r="AI9" s="17">
        <v>0.53067559232771599</v>
      </c>
      <c r="AJ9" s="17"/>
      <c r="AK9" s="17">
        <v>0.10307420958742</v>
      </c>
      <c r="AL9" s="17">
        <v>0.42944606348928399</v>
      </c>
      <c r="AM9" s="17">
        <v>0.35696650767573102</v>
      </c>
      <c r="AN9" s="17">
        <v>0.28354816115642201</v>
      </c>
      <c r="AO9" s="17">
        <v>0.58642280833039395</v>
      </c>
      <c r="AP9" s="17">
        <v>0.14400788796296701</v>
      </c>
      <c r="AQ9" s="17">
        <v>2.8732259681696199E-2</v>
      </c>
      <c r="AR9" s="17"/>
      <c r="AS9" s="17">
        <v>0.38094882858453499</v>
      </c>
      <c r="AT9" s="17">
        <v>0.18908711925583399</v>
      </c>
      <c r="AU9" s="17"/>
      <c r="AV9" s="17">
        <v>0.38603315946646899</v>
      </c>
      <c r="AW9" s="17">
        <v>0.47569319681334299</v>
      </c>
      <c r="AX9" s="17">
        <v>0.33636095691079498</v>
      </c>
      <c r="AY9" s="17"/>
      <c r="AZ9" s="17">
        <v>0.51175264998749603</v>
      </c>
      <c r="BA9" s="17">
        <v>0.263135947700113</v>
      </c>
      <c r="BB9" s="17"/>
      <c r="BC9" s="17">
        <v>0.25280767146365102</v>
      </c>
      <c r="BD9" s="17">
        <v>0.32656584047495701</v>
      </c>
      <c r="BE9" s="17"/>
      <c r="BF9" s="17">
        <v>0.286017123541072</v>
      </c>
      <c r="BG9" s="17">
        <v>0.498608063728395</v>
      </c>
      <c r="BH9" s="17"/>
      <c r="BI9" s="17">
        <v>0.36479248205051701</v>
      </c>
      <c r="BJ9" s="17">
        <v>0.236543912702219</v>
      </c>
      <c r="BK9" s="17"/>
      <c r="BL9" s="17">
        <v>0.270637836957002</v>
      </c>
      <c r="BM9" s="17">
        <v>0.15964629571321901</v>
      </c>
      <c r="BN9" s="17">
        <v>0.375910477390348</v>
      </c>
      <c r="BO9" s="17">
        <v>0.47013862331028999</v>
      </c>
    </row>
    <row r="10" spans="2:67" ht="29" x14ac:dyDescent="0.35">
      <c r="B10" s="18" t="s">
        <v>360</v>
      </c>
      <c r="C10" s="17">
        <v>0.47159460022440902</v>
      </c>
      <c r="D10" s="17">
        <v>0.67087305908800299</v>
      </c>
      <c r="E10" s="17">
        <v>0.669161857190545</v>
      </c>
      <c r="F10" s="17">
        <v>2.5042156765395202E-2</v>
      </c>
      <c r="G10" s="17">
        <v>0.50169025755158403</v>
      </c>
      <c r="H10" s="17">
        <v>1</v>
      </c>
      <c r="I10" s="17">
        <v>0.83868568700442203</v>
      </c>
      <c r="J10" s="17">
        <v>0.214154182545787</v>
      </c>
      <c r="K10" s="17">
        <v>1</v>
      </c>
      <c r="L10" s="17">
        <v>0.22842216965419301</v>
      </c>
      <c r="M10" s="17">
        <v>0.35342305611511898</v>
      </c>
      <c r="N10" s="17">
        <v>0.42527534416545298</v>
      </c>
      <c r="O10" s="17">
        <v>0</v>
      </c>
      <c r="P10" s="17">
        <v>0.63780735266223798</v>
      </c>
      <c r="Q10" s="17">
        <v>0.89025422307977298</v>
      </c>
      <c r="R10" s="17">
        <v>0.31008297575024701</v>
      </c>
      <c r="S10" s="17">
        <v>3.2807009705495001E-2</v>
      </c>
      <c r="T10" s="17"/>
      <c r="U10" s="17">
        <v>0.45147796489366399</v>
      </c>
      <c r="V10" s="17">
        <v>0.53532677882619495</v>
      </c>
      <c r="W10" s="17">
        <v>0.47197783233743401</v>
      </c>
      <c r="X10" s="17">
        <v>0.41444860321117899</v>
      </c>
      <c r="Y10" s="17"/>
      <c r="Z10" s="17">
        <v>0.47735219611325502</v>
      </c>
      <c r="AA10" s="17">
        <v>0.45226587979468102</v>
      </c>
      <c r="AB10" s="17">
        <v>0.50462499023881902</v>
      </c>
      <c r="AC10" s="17">
        <v>0.32112379875567698</v>
      </c>
      <c r="AD10" s="17">
        <v>0.65261935413266303</v>
      </c>
      <c r="AE10" s="17">
        <v>0.87451827677315297</v>
      </c>
      <c r="AF10" s="17">
        <v>7.2169048160711999E-2</v>
      </c>
      <c r="AG10" s="17">
        <v>0.90585333942899005</v>
      </c>
      <c r="AH10" s="17">
        <v>0.47977118826450499</v>
      </c>
      <c r="AI10" s="17">
        <v>0.42251975742204501</v>
      </c>
      <c r="AJ10" s="17"/>
      <c r="AK10" s="17">
        <v>0.61247574989836195</v>
      </c>
      <c r="AL10" s="17">
        <v>0.29112733615947201</v>
      </c>
      <c r="AM10" s="17">
        <v>0.33027221638174398</v>
      </c>
      <c r="AN10" s="17">
        <v>0.44964573694228399</v>
      </c>
      <c r="AO10" s="17">
        <v>0.39708502456329597</v>
      </c>
      <c r="AP10" s="17">
        <v>0.838733237165875</v>
      </c>
      <c r="AQ10" s="17">
        <v>0.71584463152934497</v>
      </c>
      <c r="AR10" s="17"/>
      <c r="AS10" s="17">
        <v>0.404734716655897</v>
      </c>
      <c r="AT10" s="17">
        <v>0.54483954281326297</v>
      </c>
      <c r="AU10" s="17"/>
      <c r="AV10" s="17">
        <v>0.57054654337325195</v>
      </c>
      <c r="AW10" s="17">
        <v>0.45500185647326602</v>
      </c>
      <c r="AX10" s="17">
        <v>0.188353371974428</v>
      </c>
      <c r="AY10" s="17"/>
      <c r="AZ10" s="17">
        <v>0.34608303812188801</v>
      </c>
      <c r="BA10" s="17">
        <v>0.486413497652817</v>
      </c>
      <c r="BB10" s="17"/>
      <c r="BC10" s="17">
        <v>0.42707228640740102</v>
      </c>
      <c r="BD10" s="17">
        <v>0.51683955584516905</v>
      </c>
      <c r="BE10" s="17"/>
      <c r="BF10" s="17">
        <v>0.47251583529147101</v>
      </c>
      <c r="BG10" s="17">
        <v>0.41444860321117899</v>
      </c>
      <c r="BH10" s="17"/>
      <c r="BI10" s="17">
        <v>0.48375945457790598</v>
      </c>
      <c r="BJ10" s="17">
        <v>0.46306885529964897</v>
      </c>
      <c r="BK10" s="17"/>
      <c r="BL10" s="17">
        <v>0.20930702827537601</v>
      </c>
      <c r="BM10" s="17">
        <v>0.65441584240619199</v>
      </c>
      <c r="BN10" s="17">
        <v>0.44355077529196002</v>
      </c>
      <c r="BO10" s="17">
        <v>0.52642296676741496</v>
      </c>
    </row>
    <row r="11" spans="2:67" x14ac:dyDescent="0.35">
      <c r="B11" s="18" t="s">
        <v>361</v>
      </c>
      <c r="C11" s="17">
        <v>0.16201273303019201</v>
      </c>
      <c r="D11" s="17">
        <v>1.8791721264438E-3</v>
      </c>
      <c r="E11" s="17">
        <v>0.13456162335067501</v>
      </c>
      <c r="F11" s="17">
        <v>0.64678921512096499</v>
      </c>
      <c r="G11" s="17">
        <v>0.49154871224207802</v>
      </c>
      <c r="H11" s="17">
        <v>0</v>
      </c>
      <c r="I11" s="17">
        <v>5.4670821711130697E-3</v>
      </c>
      <c r="J11" s="17">
        <v>0.57628673998590096</v>
      </c>
      <c r="K11" s="17">
        <v>0</v>
      </c>
      <c r="L11" s="17">
        <v>1.1540793854126999E-3</v>
      </c>
      <c r="M11" s="17">
        <v>0.16020780162335899</v>
      </c>
      <c r="N11" s="17">
        <v>0.14437062843881701</v>
      </c>
      <c r="O11" s="17">
        <v>4.8765089702089197E-2</v>
      </c>
      <c r="P11" s="17">
        <v>0.166760244531552</v>
      </c>
      <c r="Q11" s="17">
        <v>0</v>
      </c>
      <c r="R11" s="17">
        <v>9.0026735908293708E-3</v>
      </c>
      <c r="S11" s="17">
        <v>9.5182800730605505E-2</v>
      </c>
      <c r="T11" s="17"/>
      <c r="U11" s="17">
        <v>0.190389221447711</v>
      </c>
      <c r="V11" s="17">
        <v>9.5888895315178399E-2</v>
      </c>
      <c r="W11" s="17">
        <v>0.110299007185167</v>
      </c>
      <c r="X11" s="17">
        <v>7.5088828005135194E-2</v>
      </c>
      <c r="Y11" s="17"/>
      <c r="Z11" s="17">
        <v>0.183095999952713</v>
      </c>
      <c r="AA11" s="17">
        <v>0.34198783857447301</v>
      </c>
      <c r="AB11" s="17">
        <v>0</v>
      </c>
      <c r="AC11" s="17">
        <v>8.86681900392228E-2</v>
      </c>
      <c r="AD11" s="17">
        <v>0.20541575975422499</v>
      </c>
      <c r="AE11" s="17">
        <v>4.0628585638640802E-2</v>
      </c>
      <c r="AF11" s="17">
        <v>2.2987174137288301E-2</v>
      </c>
      <c r="AG11" s="17">
        <v>9.9212084326188704E-3</v>
      </c>
      <c r="AH11" s="17">
        <v>5.3794781721681902E-2</v>
      </c>
      <c r="AI11" s="17">
        <v>4.6804650250238403E-2</v>
      </c>
      <c r="AJ11" s="17"/>
      <c r="AK11" s="17">
        <v>0.234776379173288</v>
      </c>
      <c r="AL11" s="17">
        <v>0.279426600351244</v>
      </c>
      <c r="AM11" s="17">
        <v>1.14280535559274E-2</v>
      </c>
      <c r="AN11" s="17">
        <v>0.200874418595721</v>
      </c>
      <c r="AO11" s="17">
        <v>1.5944780042688001E-2</v>
      </c>
      <c r="AP11" s="17">
        <v>1.7258874871158202E-2</v>
      </c>
      <c r="AQ11" s="17">
        <v>0.25542310878895902</v>
      </c>
      <c r="AR11" s="17"/>
      <c r="AS11" s="17">
        <v>8.2558499938104199E-2</v>
      </c>
      <c r="AT11" s="17">
        <v>0.249054774246252</v>
      </c>
      <c r="AU11" s="17"/>
      <c r="AV11" s="17">
        <v>9.5743871548518E-3</v>
      </c>
      <c r="AW11" s="17">
        <v>6.8882355867172604E-2</v>
      </c>
      <c r="AX11" s="17">
        <v>0.20336655647044499</v>
      </c>
      <c r="AY11" s="17"/>
      <c r="AZ11" s="17">
        <v>8.2658173170244695E-2</v>
      </c>
      <c r="BA11" s="17">
        <v>0.17138196613782</v>
      </c>
      <c r="BB11" s="17"/>
      <c r="BC11" s="17">
        <v>0.181207711505705</v>
      </c>
      <c r="BD11" s="17">
        <v>0.14250620080377599</v>
      </c>
      <c r="BE11" s="17"/>
      <c r="BF11" s="17">
        <v>0.16341400964903499</v>
      </c>
      <c r="BG11" s="17">
        <v>7.5088828005135194E-2</v>
      </c>
      <c r="BH11" s="17"/>
      <c r="BI11" s="17">
        <v>0.131746863006061</v>
      </c>
      <c r="BJ11" s="17">
        <v>0.18322458483321</v>
      </c>
      <c r="BK11" s="17"/>
      <c r="BL11" s="17">
        <v>0.26818979921389802</v>
      </c>
      <c r="BM11" s="17">
        <v>0.164550744342392</v>
      </c>
      <c r="BN11" s="17">
        <v>0.16037230010558601</v>
      </c>
      <c r="BO11" s="17">
        <v>2.7608108276889298E-3</v>
      </c>
    </row>
    <row r="12" spans="2:67" x14ac:dyDescent="0.35">
      <c r="B12" s="18" t="s">
        <v>362</v>
      </c>
      <c r="C12" s="17">
        <v>3.53002498185951E-2</v>
      </c>
      <c r="D12" s="17">
        <v>0.22697873995676199</v>
      </c>
      <c r="E12" s="17">
        <v>2.7680494059818199E-2</v>
      </c>
      <c r="F12" s="17">
        <v>0</v>
      </c>
      <c r="G12" s="17">
        <v>0</v>
      </c>
      <c r="H12" s="17">
        <v>0</v>
      </c>
      <c r="I12" s="17">
        <v>0</v>
      </c>
      <c r="J12" s="17">
        <v>1.66646920449262E-2</v>
      </c>
      <c r="K12" s="17">
        <v>0</v>
      </c>
      <c r="L12" s="17">
        <v>0</v>
      </c>
      <c r="M12" s="17">
        <v>4.1555702117196898E-2</v>
      </c>
      <c r="N12" s="17">
        <v>0</v>
      </c>
      <c r="O12" s="17">
        <v>0</v>
      </c>
      <c r="P12" s="17">
        <v>0</v>
      </c>
      <c r="Q12" s="17">
        <v>0</v>
      </c>
      <c r="R12" s="17">
        <v>0</v>
      </c>
      <c r="S12" s="17">
        <v>0</v>
      </c>
      <c r="T12" s="17"/>
      <c r="U12" s="17">
        <v>2.9161834938149198E-2</v>
      </c>
      <c r="V12" s="17">
        <v>6.1246430708833198E-2</v>
      </c>
      <c r="W12" s="17">
        <v>1.13881567223304E-2</v>
      </c>
      <c r="X12" s="17">
        <v>7.7588593933732696E-3</v>
      </c>
      <c r="Y12" s="17"/>
      <c r="Z12" s="17">
        <v>7.4416025246664505E-2</v>
      </c>
      <c r="AA12" s="17">
        <v>0</v>
      </c>
      <c r="AB12" s="17">
        <v>0</v>
      </c>
      <c r="AC12" s="17">
        <v>0</v>
      </c>
      <c r="AD12" s="17">
        <v>0</v>
      </c>
      <c r="AE12" s="17">
        <v>1.7312661979402601E-2</v>
      </c>
      <c r="AF12" s="17">
        <v>0</v>
      </c>
      <c r="AG12" s="17">
        <v>0</v>
      </c>
      <c r="AH12" s="17">
        <v>4.0514621499933203E-3</v>
      </c>
      <c r="AI12" s="17">
        <v>0</v>
      </c>
      <c r="AJ12" s="17"/>
      <c r="AK12" s="17">
        <v>4.9673661340930597E-2</v>
      </c>
      <c r="AL12" s="17">
        <v>0</v>
      </c>
      <c r="AM12" s="17">
        <v>0</v>
      </c>
      <c r="AN12" s="17">
        <v>6.5931683305573405E-2</v>
      </c>
      <c r="AO12" s="17">
        <v>5.4738706362220297E-4</v>
      </c>
      <c r="AP12" s="17">
        <v>0</v>
      </c>
      <c r="AQ12" s="17">
        <v>0</v>
      </c>
      <c r="AR12" s="17"/>
      <c r="AS12" s="17">
        <v>5.2112537428170999E-2</v>
      </c>
      <c r="AT12" s="17">
        <v>1.68824037945462E-2</v>
      </c>
      <c r="AU12" s="17"/>
      <c r="AV12" s="17">
        <v>3.38459100054272E-2</v>
      </c>
      <c r="AW12" s="17">
        <v>4.2259084621822801E-4</v>
      </c>
      <c r="AX12" s="17">
        <v>4.0134710671009798E-4</v>
      </c>
      <c r="AY12" s="17"/>
      <c r="AZ12" s="17">
        <v>5.95061387203712E-2</v>
      </c>
      <c r="BA12" s="17">
        <v>3.24423092528816E-2</v>
      </c>
      <c r="BB12" s="17"/>
      <c r="BC12" s="17">
        <v>5.6173306124100299E-2</v>
      </c>
      <c r="BD12" s="17">
        <v>1.40884028760972E-2</v>
      </c>
      <c r="BE12" s="17"/>
      <c r="BF12" s="17">
        <v>3.5744237078971397E-2</v>
      </c>
      <c r="BG12" s="17">
        <v>7.7588593933732696E-3</v>
      </c>
      <c r="BH12" s="17"/>
      <c r="BI12" s="17">
        <v>1.97012003655158E-2</v>
      </c>
      <c r="BJ12" s="17">
        <v>4.62328522847677E-2</v>
      </c>
      <c r="BK12" s="17"/>
      <c r="BL12" s="17">
        <v>0</v>
      </c>
      <c r="BM12" s="17">
        <v>2.1387117538197001E-2</v>
      </c>
      <c r="BN12" s="17">
        <v>2.01664472121065E-2</v>
      </c>
      <c r="BO12" s="17">
        <v>6.7759909460629803E-4</v>
      </c>
    </row>
    <row r="13" spans="2:67" x14ac:dyDescent="0.35">
      <c r="B13" s="18" t="s">
        <v>111</v>
      </c>
      <c r="C13" s="19">
        <v>4.17025438672156E-2</v>
      </c>
      <c r="D13" s="19">
        <v>0</v>
      </c>
      <c r="E13" s="19">
        <v>0</v>
      </c>
      <c r="F13" s="19">
        <v>0</v>
      </c>
      <c r="G13" s="19">
        <v>0</v>
      </c>
      <c r="H13" s="19">
        <v>0</v>
      </c>
      <c r="I13" s="19">
        <v>0</v>
      </c>
      <c r="J13" s="19">
        <v>0</v>
      </c>
      <c r="K13" s="19">
        <v>0</v>
      </c>
      <c r="L13" s="19">
        <v>0.55758912347592804</v>
      </c>
      <c r="M13" s="19">
        <v>0</v>
      </c>
      <c r="N13" s="19">
        <v>0</v>
      </c>
      <c r="O13" s="19">
        <v>0</v>
      </c>
      <c r="P13" s="19">
        <v>1.27395163837342E-3</v>
      </c>
      <c r="Q13" s="19">
        <v>0</v>
      </c>
      <c r="R13" s="19">
        <v>0</v>
      </c>
      <c r="S13" s="19">
        <v>0</v>
      </c>
      <c r="T13" s="19"/>
      <c r="U13" s="19">
        <v>5.9943373324486099E-2</v>
      </c>
      <c r="V13" s="19">
        <v>0</v>
      </c>
      <c r="W13" s="19">
        <v>0</v>
      </c>
      <c r="X13" s="19">
        <v>4.0956456619170899E-3</v>
      </c>
      <c r="Y13" s="19"/>
      <c r="Z13" s="19">
        <v>0.117019332209802</v>
      </c>
      <c r="AA13" s="19">
        <v>0</v>
      </c>
      <c r="AB13" s="19">
        <v>7.9628900580498696E-4</v>
      </c>
      <c r="AC13" s="19">
        <v>0</v>
      </c>
      <c r="AD13" s="19">
        <v>0</v>
      </c>
      <c r="AE13" s="19">
        <v>0</v>
      </c>
      <c r="AF13" s="19">
        <v>0</v>
      </c>
      <c r="AG13" s="19">
        <v>0</v>
      </c>
      <c r="AH13" s="19">
        <v>0</v>
      </c>
      <c r="AI13" s="19">
        <v>0</v>
      </c>
      <c r="AJ13" s="19"/>
      <c r="AK13" s="19">
        <v>0</v>
      </c>
      <c r="AL13" s="19">
        <v>0</v>
      </c>
      <c r="AM13" s="19">
        <v>0.30133322238659799</v>
      </c>
      <c r="AN13" s="19">
        <v>0</v>
      </c>
      <c r="AO13" s="19">
        <v>0</v>
      </c>
      <c r="AP13" s="19">
        <v>0</v>
      </c>
      <c r="AQ13" s="19">
        <v>0</v>
      </c>
      <c r="AR13" s="19"/>
      <c r="AS13" s="19">
        <v>7.9645417393292797E-2</v>
      </c>
      <c r="AT13" s="19">
        <v>1.3615989010506499E-4</v>
      </c>
      <c r="AU13" s="19"/>
      <c r="AV13" s="19">
        <v>0</v>
      </c>
      <c r="AW13" s="19">
        <v>0</v>
      </c>
      <c r="AX13" s="19">
        <v>0.27151776753762202</v>
      </c>
      <c r="AY13" s="19"/>
      <c r="AZ13" s="19">
        <v>0</v>
      </c>
      <c r="BA13" s="19">
        <v>4.6626279256367899E-2</v>
      </c>
      <c r="BB13" s="19"/>
      <c r="BC13" s="19">
        <v>8.27390244991415E-2</v>
      </c>
      <c r="BD13" s="19">
        <v>0</v>
      </c>
      <c r="BE13" s="19"/>
      <c r="BF13" s="19">
        <v>4.2308794439450001E-2</v>
      </c>
      <c r="BG13" s="19">
        <v>4.0956456619170899E-3</v>
      </c>
      <c r="BH13" s="19"/>
      <c r="BI13" s="19">
        <v>0</v>
      </c>
      <c r="BJ13" s="19">
        <v>7.0929794880154204E-2</v>
      </c>
      <c r="BK13" s="19"/>
      <c r="BL13" s="19">
        <v>0.25186533555372398</v>
      </c>
      <c r="BM13" s="19">
        <v>0</v>
      </c>
      <c r="BN13" s="19">
        <v>0</v>
      </c>
      <c r="BO13" s="19">
        <v>0</v>
      </c>
    </row>
    <row r="14" spans="2:67" x14ac:dyDescent="0.35">
      <c r="B14" s="16" t="s">
        <v>715</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533</v>
      </c>
      <c r="D7" s="10">
        <v>60</v>
      </c>
      <c r="E7" s="10">
        <v>86</v>
      </c>
      <c r="F7" s="10">
        <v>37</v>
      </c>
      <c r="G7" s="10">
        <v>13</v>
      </c>
      <c r="H7" s="10">
        <v>2</v>
      </c>
      <c r="I7" s="10">
        <v>36</v>
      </c>
      <c r="J7" s="10">
        <v>49</v>
      </c>
      <c r="K7" s="10">
        <v>4</v>
      </c>
      <c r="L7" s="10">
        <v>45</v>
      </c>
      <c r="M7" s="10">
        <v>121</v>
      </c>
      <c r="N7" s="10">
        <v>23</v>
      </c>
      <c r="O7" s="10">
        <v>9</v>
      </c>
      <c r="P7" s="10">
        <v>17</v>
      </c>
      <c r="Q7" s="10">
        <v>11</v>
      </c>
      <c r="R7" s="10">
        <v>11</v>
      </c>
      <c r="S7" s="10">
        <v>9</v>
      </c>
      <c r="T7" s="10"/>
      <c r="U7" s="10">
        <v>54</v>
      </c>
      <c r="V7" s="10">
        <v>57</v>
      </c>
      <c r="W7" s="10">
        <v>99</v>
      </c>
      <c r="X7" s="10">
        <v>323</v>
      </c>
      <c r="Y7" s="10"/>
      <c r="Z7" s="10">
        <v>31</v>
      </c>
      <c r="AA7" s="10">
        <v>20</v>
      </c>
      <c r="AB7" s="10">
        <v>29</v>
      </c>
      <c r="AC7" s="10">
        <v>34</v>
      </c>
      <c r="AD7" s="10">
        <v>35</v>
      </c>
      <c r="AE7" s="10">
        <v>33</v>
      </c>
      <c r="AF7" s="10">
        <v>47</v>
      </c>
      <c r="AG7" s="10">
        <v>36</v>
      </c>
      <c r="AH7" s="10">
        <v>72</v>
      </c>
      <c r="AI7" s="10">
        <v>178</v>
      </c>
      <c r="AJ7" s="10"/>
      <c r="AK7" s="10">
        <v>46</v>
      </c>
      <c r="AL7" s="10">
        <v>45</v>
      </c>
      <c r="AM7" s="10">
        <v>48</v>
      </c>
      <c r="AN7" s="10">
        <v>101</v>
      </c>
      <c r="AO7" s="10">
        <v>101</v>
      </c>
      <c r="AP7" s="10">
        <v>113</v>
      </c>
      <c r="AQ7" s="10">
        <v>69</v>
      </c>
      <c r="AR7" s="10"/>
      <c r="AS7" s="10">
        <v>442</v>
      </c>
      <c r="AT7" s="10">
        <v>91</v>
      </c>
      <c r="AU7" s="10"/>
      <c r="AV7" s="10">
        <v>150</v>
      </c>
      <c r="AW7" s="10">
        <v>169</v>
      </c>
      <c r="AX7" s="10">
        <v>121</v>
      </c>
      <c r="AY7" s="10"/>
      <c r="AZ7" s="10">
        <v>151</v>
      </c>
      <c r="BA7" s="10">
        <v>382</v>
      </c>
      <c r="BB7" s="10"/>
      <c r="BC7" s="10">
        <v>138</v>
      </c>
      <c r="BD7" s="10">
        <v>395</v>
      </c>
      <c r="BE7" s="10"/>
      <c r="BF7" s="10">
        <v>210</v>
      </c>
      <c r="BG7" s="10">
        <v>323</v>
      </c>
      <c r="BH7" s="10"/>
      <c r="BI7" s="10">
        <v>276</v>
      </c>
      <c r="BJ7" s="10">
        <v>257</v>
      </c>
      <c r="BK7" s="10"/>
      <c r="BL7" s="10">
        <v>21</v>
      </c>
      <c r="BM7" s="10">
        <v>139</v>
      </c>
      <c r="BN7" s="10">
        <v>253</v>
      </c>
      <c r="BO7" s="10">
        <v>120</v>
      </c>
    </row>
    <row r="8" spans="2:67" ht="30" customHeight="1" x14ac:dyDescent="0.35">
      <c r="B8" s="11" t="s">
        <v>34</v>
      </c>
      <c r="C8" s="11">
        <v>259</v>
      </c>
      <c r="D8" s="11">
        <v>29</v>
      </c>
      <c r="E8" s="11">
        <v>53</v>
      </c>
      <c r="F8" s="11">
        <v>13</v>
      </c>
      <c r="G8" s="11">
        <v>3</v>
      </c>
      <c r="H8" s="11">
        <v>3</v>
      </c>
      <c r="I8" s="11">
        <v>9</v>
      </c>
      <c r="J8" s="11">
        <v>24</v>
      </c>
      <c r="K8" s="11">
        <v>0</v>
      </c>
      <c r="L8" s="11">
        <v>21</v>
      </c>
      <c r="M8" s="11">
        <v>56</v>
      </c>
      <c r="N8" s="11">
        <v>18</v>
      </c>
      <c r="O8" s="11">
        <v>0</v>
      </c>
      <c r="P8" s="11">
        <v>6</v>
      </c>
      <c r="Q8" s="11">
        <v>6</v>
      </c>
      <c r="R8" s="11">
        <v>14</v>
      </c>
      <c r="S8" s="11">
        <v>5</v>
      </c>
      <c r="T8" s="11"/>
      <c r="U8" s="11">
        <v>182</v>
      </c>
      <c r="V8" s="11">
        <v>63</v>
      </c>
      <c r="W8" s="11">
        <v>12</v>
      </c>
      <c r="X8" s="11">
        <v>3</v>
      </c>
      <c r="Y8" s="11"/>
      <c r="Z8" s="11">
        <v>84</v>
      </c>
      <c r="AA8" s="11">
        <v>42</v>
      </c>
      <c r="AB8" s="11">
        <v>36</v>
      </c>
      <c r="AC8" s="11">
        <v>31</v>
      </c>
      <c r="AD8" s="11">
        <v>14</v>
      </c>
      <c r="AE8" s="11">
        <v>10</v>
      </c>
      <c r="AF8" s="11">
        <v>10</v>
      </c>
      <c r="AG8" s="11">
        <v>6</v>
      </c>
      <c r="AH8" s="11">
        <v>6</v>
      </c>
      <c r="AI8" s="11">
        <v>2</v>
      </c>
      <c r="AJ8" s="11"/>
      <c r="AK8" s="11">
        <v>54</v>
      </c>
      <c r="AL8" s="11">
        <v>36</v>
      </c>
      <c r="AM8" s="11">
        <v>15</v>
      </c>
      <c r="AN8" s="11">
        <v>71</v>
      </c>
      <c r="AO8" s="11">
        <v>29</v>
      </c>
      <c r="AP8" s="11">
        <v>28</v>
      </c>
      <c r="AQ8" s="11">
        <v>25</v>
      </c>
      <c r="AR8" s="11"/>
      <c r="AS8" s="11">
        <v>161</v>
      </c>
      <c r="AT8" s="11">
        <v>98</v>
      </c>
      <c r="AU8" s="11"/>
      <c r="AV8" s="11">
        <v>54</v>
      </c>
      <c r="AW8" s="11">
        <v>48</v>
      </c>
      <c r="AX8" s="11">
        <v>59</v>
      </c>
      <c r="AY8" s="11"/>
      <c r="AZ8" s="11">
        <v>29</v>
      </c>
      <c r="BA8" s="11">
        <v>231</v>
      </c>
      <c r="BB8" s="11"/>
      <c r="BC8" s="11">
        <v>97</v>
      </c>
      <c r="BD8" s="11">
        <v>162</v>
      </c>
      <c r="BE8" s="11"/>
      <c r="BF8" s="11">
        <v>256</v>
      </c>
      <c r="BG8" s="11">
        <v>3</v>
      </c>
      <c r="BH8" s="11"/>
      <c r="BI8" s="11">
        <v>99</v>
      </c>
      <c r="BJ8" s="11">
        <v>161</v>
      </c>
      <c r="BK8" s="11"/>
      <c r="BL8" s="11">
        <v>26</v>
      </c>
      <c r="BM8" s="11">
        <v>130</v>
      </c>
      <c r="BN8" s="11">
        <v>85</v>
      </c>
      <c r="BO8" s="11">
        <v>18</v>
      </c>
    </row>
    <row r="9" spans="2:67" ht="29" x14ac:dyDescent="0.35">
      <c r="B9" s="18" t="s">
        <v>359</v>
      </c>
      <c r="C9" s="17">
        <v>0.37809950207512799</v>
      </c>
      <c r="D9" s="17">
        <v>0.197081778529823</v>
      </c>
      <c r="E9" s="17">
        <v>0.321423873920474</v>
      </c>
      <c r="F9" s="17">
        <v>0.25184149379371601</v>
      </c>
      <c r="G9" s="17">
        <v>0.33483747941981801</v>
      </c>
      <c r="H9" s="17">
        <v>0.90023501196643396</v>
      </c>
      <c r="I9" s="17">
        <v>0.68230509422688901</v>
      </c>
      <c r="J9" s="17">
        <v>0.27704780273499402</v>
      </c>
      <c r="K9" s="17">
        <v>0.75</v>
      </c>
      <c r="L9" s="17">
        <v>0.80920584821248598</v>
      </c>
      <c r="M9" s="17">
        <v>0.31450221501371201</v>
      </c>
      <c r="N9" s="17">
        <v>0.54661734736841205</v>
      </c>
      <c r="O9" s="17">
        <v>0.88892883190744898</v>
      </c>
      <c r="P9" s="17">
        <v>3.1257048036738497E-2</v>
      </c>
      <c r="Q9" s="17">
        <v>0.79237961870005302</v>
      </c>
      <c r="R9" s="17">
        <v>0.43711701547204102</v>
      </c>
      <c r="S9" s="17">
        <v>3.1518264743557998E-3</v>
      </c>
      <c r="T9" s="17"/>
      <c r="U9" s="17">
        <v>0.375360265382088</v>
      </c>
      <c r="V9" s="17">
        <v>0.34428106786978102</v>
      </c>
      <c r="W9" s="17">
        <v>0.542705491376275</v>
      </c>
      <c r="X9" s="17">
        <v>0.61088711781975003</v>
      </c>
      <c r="Y9" s="17"/>
      <c r="Z9" s="17">
        <v>0.25161776258295698</v>
      </c>
      <c r="AA9" s="17">
        <v>0.262629701679442</v>
      </c>
      <c r="AB9" s="17">
        <v>0.427104809194781</v>
      </c>
      <c r="AC9" s="17">
        <v>0.60486858312546099</v>
      </c>
      <c r="AD9" s="17">
        <v>0.69134977399508202</v>
      </c>
      <c r="AE9" s="17">
        <v>0.26263697162168798</v>
      </c>
      <c r="AF9" s="17">
        <v>0.50002673501105099</v>
      </c>
      <c r="AG9" s="17">
        <v>0.12164479985622501</v>
      </c>
      <c r="AH9" s="17">
        <v>0.26832612882677598</v>
      </c>
      <c r="AI9" s="17">
        <v>0.72578381381280399</v>
      </c>
      <c r="AJ9" s="17"/>
      <c r="AK9" s="17">
        <v>0.29143115583914603</v>
      </c>
      <c r="AL9" s="17">
        <v>0.47694712753719698</v>
      </c>
      <c r="AM9" s="17">
        <v>0.80310890512507105</v>
      </c>
      <c r="AN9" s="17">
        <v>0.352177731637206</v>
      </c>
      <c r="AO9" s="17">
        <v>0.41535365042742001</v>
      </c>
      <c r="AP9" s="17">
        <v>0.24047825126903799</v>
      </c>
      <c r="AQ9" s="17">
        <v>0.35243665240139299</v>
      </c>
      <c r="AR9" s="17"/>
      <c r="AS9" s="17">
        <v>0.454592099747197</v>
      </c>
      <c r="AT9" s="17">
        <v>0.25254963454545898</v>
      </c>
      <c r="AU9" s="17"/>
      <c r="AV9" s="17">
        <v>0.589211438189851</v>
      </c>
      <c r="AW9" s="17">
        <v>0.39992140471991</v>
      </c>
      <c r="AX9" s="17">
        <v>0.37669079188766802</v>
      </c>
      <c r="AY9" s="17"/>
      <c r="AZ9" s="17">
        <v>0.582165806180864</v>
      </c>
      <c r="BA9" s="17">
        <v>0.35279661389837402</v>
      </c>
      <c r="BB9" s="17"/>
      <c r="BC9" s="17">
        <v>0.395744985377531</v>
      </c>
      <c r="BD9" s="17">
        <v>0.367573013887321</v>
      </c>
      <c r="BE9" s="17"/>
      <c r="BF9" s="17">
        <v>0.37547688980093702</v>
      </c>
      <c r="BG9" s="17">
        <v>0.61088711781975003</v>
      </c>
      <c r="BH9" s="17"/>
      <c r="BI9" s="17">
        <v>0.52298703602188301</v>
      </c>
      <c r="BJ9" s="17">
        <v>0.28885468949975301</v>
      </c>
      <c r="BK9" s="17"/>
      <c r="BL9" s="17">
        <v>0.44139894142827601</v>
      </c>
      <c r="BM9" s="17">
        <v>0.30589176264927398</v>
      </c>
      <c r="BN9" s="17">
        <v>0.41927391107093098</v>
      </c>
      <c r="BO9" s="17">
        <v>0.61415546621733996</v>
      </c>
    </row>
    <row r="10" spans="2:67" ht="29" x14ac:dyDescent="0.35">
      <c r="B10" s="18" t="s">
        <v>360</v>
      </c>
      <c r="C10" s="17">
        <v>0.431808658379357</v>
      </c>
      <c r="D10" s="17">
        <v>0.38055440449931099</v>
      </c>
      <c r="E10" s="17">
        <v>0.46043964632044398</v>
      </c>
      <c r="F10" s="17">
        <v>0.38313525854121899</v>
      </c>
      <c r="G10" s="17">
        <v>0.63017651934638197</v>
      </c>
      <c r="H10" s="17">
        <v>9.9764988033565594E-2</v>
      </c>
      <c r="I10" s="17">
        <v>0.31769490577311099</v>
      </c>
      <c r="J10" s="17">
        <v>0.321843697906181</v>
      </c>
      <c r="K10" s="17">
        <v>0</v>
      </c>
      <c r="L10" s="17">
        <v>0.18193222900682601</v>
      </c>
      <c r="M10" s="17">
        <v>0.58790804151145604</v>
      </c>
      <c r="N10" s="17">
        <v>0.31144653386975002</v>
      </c>
      <c r="O10" s="17">
        <v>0.11107116809255101</v>
      </c>
      <c r="P10" s="17">
        <v>0.96721869921192705</v>
      </c>
      <c r="Q10" s="17">
        <v>0.1972992494969</v>
      </c>
      <c r="R10" s="17">
        <v>0.34455042551915299</v>
      </c>
      <c r="S10" s="17">
        <v>0.99684817352564403</v>
      </c>
      <c r="T10" s="17"/>
      <c r="U10" s="17">
        <v>0.39278550373048698</v>
      </c>
      <c r="V10" s="17">
        <v>0.56149694452782595</v>
      </c>
      <c r="W10" s="17">
        <v>0.36843361180441497</v>
      </c>
      <c r="X10" s="17">
        <v>0.34260265083761499</v>
      </c>
      <c r="Y10" s="17"/>
      <c r="Z10" s="17">
        <v>0.603436804969532</v>
      </c>
      <c r="AA10" s="17">
        <v>0.40590459595857598</v>
      </c>
      <c r="AB10" s="17">
        <v>0.42383887341529303</v>
      </c>
      <c r="AC10" s="17">
        <v>0.19994822100155399</v>
      </c>
      <c r="AD10" s="17">
        <v>0.27271823274242801</v>
      </c>
      <c r="AE10" s="17">
        <v>0.56906387857699303</v>
      </c>
      <c r="AF10" s="17">
        <v>0.187703342794342</v>
      </c>
      <c r="AG10" s="17">
        <v>0.69829249500958701</v>
      </c>
      <c r="AH10" s="17">
        <v>0.54141888699186902</v>
      </c>
      <c r="AI10" s="17">
        <v>0.253293068343585</v>
      </c>
      <c r="AJ10" s="17"/>
      <c r="AK10" s="17">
        <v>0.46897149263225302</v>
      </c>
      <c r="AL10" s="17">
        <v>0.43336100472934302</v>
      </c>
      <c r="AM10" s="17">
        <v>0.18143804651350601</v>
      </c>
      <c r="AN10" s="17">
        <v>0.51356771073776797</v>
      </c>
      <c r="AO10" s="17">
        <v>0.39321197116555301</v>
      </c>
      <c r="AP10" s="17">
        <v>0.62147362719293398</v>
      </c>
      <c r="AQ10" s="17">
        <v>0.12638768217275201</v>
      </c>
      <c r="AR10" s="17"/>
      <c r="AS10" s="17">
        <v>0.468799614183872</v>
      </c>
      <c r="AT10" s="17">
        <v>0.37109416125947903</v>
      </c>
      <c r="AU10" s="17"/>
      <c r="AV10" s="17">
        <v>0.33120247252565999</v>
      </c>
      <c r="AW10" s="17">
        <v>0.50396795753577495</v>
      </c>
      <c r="AX10" s="17">
        <v>0.56709823421318395</v>
      </c>
      <c r="AY10" s="17"/>
      <c r="AZ10" s="17">
        <v>0.41761734232332298</v>
      </c>
      <c r="BA10" s="17">
        <v>0.43356828883290199</v>
      </c>
      <c r="BB10" s="17"/>
      <c r="BC10" s="17">
        <v>0.374337731665703</v>
      </c>
      <c r="BD10" s="17">
        <v>0.46609318438671499</v>
      </c>
      <c r="BE10" s="17"/>
      <c r="BF10" s="17">
        <v>0.43281366360509499</v>
      </c>
      <c r="BG10" s="17">
        <v>0.34260265083761499</v>
      </c>
      <c r="BH10" s="17"/>
      <c r="BI10" s="17">
        <v>0.31041902252692199</v>
      </c>
      <c r="BJ10" s="17">
        <v>0.50657972394407802</v>
      </c>
      <c r="BK10" s="17"/>
      <c r="BL10" s="17">
        <v>0.30951635267539301</v>
      </c>
      <c r="BM10" s="17">
        <v>0.51047658776078497</v>
      </c>
      <c r="BN10" s="17">
        <v>0.36030146016200298</v>
      </c>
      <c r="BO10" s="17">
        <v>0.37936675196133002</v>
      </c>
    </row>
    <row r="11" spans="2:67" x14ac:dyDescent="0.35">
      <c r="B11" s="18" t="s">
        <v>361</v>
      </c>
      <c r="C11" s="17">
        <v>0.15800177047456601</v>
      </c>
      <c r="D11" s="17">
        <v>0.31761334857021301</v>
      </c>
      <c r="E11" s="17">
        <v>0.195111930837436</v>
      </c>
      <c r="F11" s="17">
        <v>6.4054935182235706E-2</v>
      </c>
      <c r="G11" s="17">
        <v>3.49860012337996E-2</v>
      </c>
      <c r="H11" s="17">
        <v>0</v>
      </c>
      <c r="I11" s="17">
        <v>0</v>
      </c>
      <c r="J11" s="17">
        <v>0.40083252728770902</v>
      </c>
      <c r="K11" s="17">
        <v>0.25</v>
      </c>
      <c r="L11" s="17">
        <v>8.8619227806885706E-3</v>
      </c>
      <c r="M11" s="17">
        <v>9.5772340108668405E-2</v>
      </c>
      <c r="N11" s="17">
        <v>0.137655482263874</v>
      </c>
      <c r="O11" s="17">
        <v>0</v>
      </c>
      <c r="P11" s="17">
        <v>0</v>
      </c>
      <c r="Q11" s="17">
        <v>1.0321131803047201E-2</v>
      </c>
      <c r="R11" s="17">
        <v>0.21833255900880599</v>
      </c>
      <c r="S11" s="17">
        <v>0</v>
      </c>
      <c r="T11" s="17"/>
      <c r="U11" s="17">
        <v>0.19849580138042799</v>
      </c>
      <c r="V11" s="17">
        <v>6.1831659120819199E-2</v>
      </c>
      <c r="W11" s="17">
        <v>7.3970262113731394E-2</v>
      </c>
      <c r="X11" s="17">
        <v>3.0650319317379E-2</v>
      </c>
      <c r="Y11" s="17"/>
      <c r="Z11" s="17">
        <v>0.14494543244751101</v>
      </c>
      <c r="AA11" s="17">
        <v>0.33146570236198097</v>
      </c>
      <c r="AB11" s="17">
        <v>0.125486245815118</v>
      </c>
      <c r="AC11" s="17">
        <v>0.19518319587298499</v>
      </c>
      <c r="AD11" s="17">
        <v>2.3245562581736101E-2</v>
      </c>
      <c r="AE11" s="17">
        <v>0.16829914980131999</v>
      </c>
      <c r="AF11" s="17">
        <v>7.1001349840801105E-4</v>
      </c>
      <c r="AG11" s="17">
        <v>0.18006270513418901</v>
      </c>
      <c r="AH11" s="17">
        <v>0.188042513619434</v>
      </c>
      <c r="AI11" s="17">
        <v>1.56603380413886E-2</v>
      </c>
      <c r="AJ11" s="17"/>
      <c r="AK11" s="17">
        <v>0.239427352219897</v>
      </c>
      <c r="AL11" s="17">
        <v>6.35984250873877E-3</v>
      </c>
      <c r="AM11" s="17">
        <v>8.7190463724799699E-3</v>
      </c>
      <c r="AN11" s="17">
        <v>9.0764256510805705E-2</v>
      </c>
      <c r="AO11" s="17">
        <v>0.18870763561957599</v>
      </c>
      <c r="AP11" s="17">
        <v>0.13772249833261599</v>
      </c>
      <c r="AQ11" s="17">
        <v>0.48698599352499899</v>
      </c>
      <c r="AR11" s="17"/>
      <c r="AS11" s="17">
        <v>7.5750445624804305E-2</v>
      </c>
      <c r="AT11" s="17">
        <v>0.29300363017475201</v>
      </c>
      <c r="AU11" s="17"/>
      <c r="AV11" s="17">
        <v>7.9417368284728507E-2</v>
      </c>
      <c r="AW11" s="17">
        <v>9.40005359286573E-2</v>
      </c>
      <c r="AX11" s="17">
        <v>5.5749385667979198E-2</v>
      </c>
      <c r="AY11" s="17"/>
      <c r="AZ11" s="17">
        <v>2.1685149581401899E-4</v>
      </c>
      <c r="BA11" s="17">
        <v>0.17756606933514099</v>
      </c>
      <c r="BB11" s="17"/>
      <c r="BC11" s="17">
        <v>0.17524663110066499</v>
      </c>
      <c r="BD11" s="17">
        <v>0.147714275449916</v>
      </c>
      <c r="BE11" s="17"/>
      <c r="BF11" s="17">
        <v>0.15943652669161201</v>
      </c>
      <c r="BG11" s="17">
        <v>3.0650319317379E-2</v>
      </c>
      <c r="BH11" s="17"/>
      <c r="BI11" s="17">
        <v>0.15425993587726999</v>
      </c>
      <c r="BJ11" s="17">
        <v>0.16030658799907799</v>
      </c>
      <c r="BK11" s="17"/>
      <c r="BL11" s="17">
        <v>0.24872031911450099</v>
      </c>
      <c r="BM11" s="17">
        <v>0.153456721693283</v>
      </c>
      <c r="BN11" s="17">
        <v>0.16876288296252301</v>
      </c>
      <c r="BO11" s="17">
        <v>6.4777818213297596E-3</v>
      </c>
    </row>
    <row r="12" spans="2:67" x14ac:dyDescent="0.35">
      <c r="B12" s="18" t="s">
        <v>362</v>
      </c>
      <c r="C12" s="17">
        <v>2.05069904038515E-2</v>
      </c>
      <c r="D12" s="17">
        <v>0</v>
      </c>
      <c r="E12" s="17">
        <v>2.30245489216457E-2</v>
      </c>
      <c r="F12" s="17">
        <v>0.30096831248282901</v>
      </c>
      <c r="G12" s="17">
        <v>0</v>
      </c>
      <c r="H12" s="17">
        <v>0</v>
      </c>
      <c r="I12" s="17">
        <v>0</v>
      </c>
      <c r="J12" s="17">
        <v>0</v>
      </c>
      <c r="K12" s="17">
        <v>0</v>
      </c>
      <c r="L12" s="17">
        <v>0</v>
      </c>
      <c r="M12" s="17">
        <v>1.81740336616354E-3</v>
      </c>
      <c r="N12" s="17">
        <v>4.28063649796428E-3</v>
      </c>
      <c r="O12" s="17">
        <v>0</v>
      </c>
      <c r="P12" s="17">
        <v>1.5242527513340601E-3</v>
      </c>
      <c r="Q12" s="17">
        <v>0</v>
      </c>
      <c r="R12" s="17">
        <v>0</v>
      </c>
      <c r="S12" s="17">
        <v>0</v>
      </c>
      <c r="T12" s="17"/>
      <c r="U12" s="17">
        <v>1.68989586725969E-2</v>
      </c>
      <c r="V12" s="17">
        <v>3.2390328481574401E-2</v>
      </c>
      <c r="W12" s="17">
        <v>1.48906347055791E-2</v>
      </c>
      <c r="X12" s="17">
        <v>1.3592929076889099E-2</v>
      </c>
      <c r="Y12" s="17"/>
      <c r="Z12" s="17">
        <v>0</v>
      </c>
      <c r="AA12" s="17">
        <v>0</v>
      </c>
      <c r="AB12" s="17">
        <v>2.3570071574808199E-2</v>
      </c>
      <c r="AC12" s="17">
        <v>0</v>
      </c>
      <c r="AD12" s="17">
        <v>1.2686430680754E-2</v>
      </c>
      <c r="AE12" s="17">
        <v>0</v>
      </c>
      <c r="AF12" s="17">
        <v>0.31155990869619798</v>
      </c>
      <c r="AG12" s="17">
        <v>0</v>
      </c>
      <c r="AH12" s="17">
        <v>2.21247056192048E-3</v>
      </c>
      <c r="AI12" s="17">
        <v>2.5946883590684598E-3</v>
      </c>
      <c r="AJ12" s="17"/>
      <c r="AK12" s="17">
        <v>1.69999308704245E-4</v>
      </c>
      <c r="AL12" s="17">
        <v>1.40809680342561E-4</v>
      </c>
      <c r="AM12" s="17">
        <v>6.7340019889422396E-3</v>
      </c>
      <c r="AN12" s="17">
        <v>4.3490301114219899E-2</v>
      </c>
      <c r="AO12" s="17">
        <v>2.5039082501574299E-3</v>
      </c>
      <c r="AP12" s="17">
        <v>3.25623205411877E-4</v>
      </c>
      <c r="AQ12" s="17">
        <v>3.41896719008562E-2</v>
      </c>
      <c r="AR12" s="17"/>
      <c r="AS12" s="17">
        <v>8.1719766332157202E-4</v>
      </c>
      <c r="AT12" s="17">
        <v>5.2824507987161901E-2</v>
      </c>
      <c r="AU12" s="17"/>
      <c r="AV12" s="17">
        <v>1.6872099976044701E-4</v>
      </c>
      <c r="AW12" s="17">
        <v>2.1101018156576999E-3</v>
      </c>
      <c r="AX12" s="17">
        <v>3.5002801996220903E-4</v>
      </c>
      <c r="AY12" s="17"/>
      <c r="AZ12" s="17">
        <v>0</v>
      </c>
      <c r="BA12" s="17">
        <v>2.3049723204861001E-2</v>
      </c>
      <c r="BB12" s="17"/>
      <c r="BC12" s="17">
        <v>5.4670651856100802E-2</v>
      </c>
      <c r="BD12" s="17">
        <v>1.26512716374956E-4</v>
      </c>
      <c r="BE12" s="17"/>
      <c r="BF12" s="17">
        <v>2.058488502055E-2</v>
      </c>
      <c r="BG12" s="17">
        <v>1.3592929076889099E-2</v>
      </c>
      <c r="BH12" s="17"/>
      <c r="BI12" s="17">
        <v>1.22677480120412E-2</v>
      </c>
      <c r="BJ12" s="17">
        <v>2.5582027731013202E-2</v>
      </c>
      <c r="BK12" s="17"/>
      <c r="BL12" s="17">
        <v>3.6438678182947802E-4</v>
      </c>
      <c r="BM12" s="17">
        <v>7.0915132365649801E-3</v>
      </c>
      <c r="BN12" s="17">
        <v>5.16617458045429E-2</v>
      </c>
      <c r="BO12" s="17">
        <v>0</v>
      </c>
    </row>
    <row r="13" spans="2:67" x14ac:dyDescent="0.35">
      <c r="B13" s="18" t="s">
        <v>111</v>
      </c>
      <c r="C13" s="19">
        <v>1.1583078667097501E-2</v>
      </c>
      <c r="D13" s="19">
        <v>0.104750468400653</v>
      </c>
      <c r="E13" s="19">
        <v>0</v>
      </c>
      <c r="F13" s="19">
        <v>0</v>
      </c>
      <c r="G13" s="19">
        <v>0</v>
      </c>
      <c r="H13" s="19">
        <v>0</v>
      </c>
      <c r="I13" s="19">
        <v>0</v>
      </c>
      <c r="J13" s="19">
        <v>2.7597207111523803E-4</v>
      </c>
      <c r="K13" s="19">
        <v>0</v>
      </c>
      <c r="L13" s="19">
        <v>0</v>
      </c>
      <c r="M13" s="19">
        <v>0</v>
      </c>
      <c r="N13" s="19">
        <v>0</v>
      </c>
      <c r="O13" s="19">
        <v>0</v>
      </c>
      <c r="P13" s="19">
        <v>0</v>
      </c>
      <c r="Q13" s="19">
        <v>0</v>
      </c>
      <c r="R13" s="19">
        <v>0</v>
      </c>
      <c r="S13" s="19">
        <v>0</v>
      </c>
      <c r="T13" s="19"/>
      <c r="U13" s="19">
        <v>1.6459470834400601E-2</v>
      </c>
      <c r="V13" s="19">
        <v>0</v>
      </c>
      <c r="W13" s="19">
        <v>0</v>
      </c>
      <c r="X13" s="19">
        <v>2.2669829483667799E-3</v>
      </c>
      <c r="Y13" s="19"/>
      <c r="Z13" s="19">
        <v>0</v>
      </c>
      <c r="AA13" s="19">
        <v>0</v>
      </c>
      <c r="AB13" s="19">
        <v>0</v>
      </c>
      <c r="AC13" s="19">
        <v>0</v>
      </c>
      <c r="AD13" s="19">
        <v>0</v>
      </c>
      <c r="AE13" s="19">
        <v>0</v>
      </c>
      <c r="AF13" s="19">
        <v>0</v>
      </c>
      <c r="AG13" s="19">
        <v>0</v>
      </c>
      <c r="AH13" s="19">
        <v>0</v>
      </c>
      <c r="AI13" s="19">
        <v>2.6680914431533899E-3</v>
      </c>
      <c r="AJ13" s="19"/>
      <c r="AK13" s="19">
        <v>0</v>
      </c>
      <c r="AL13" s="19">
        <v>8.3191215544378805E-2</v>
      </c>
      <c r="AM13" s="19">
        <v>0</v>
      </c>
      <c r="AN13" s="19">
        <v>0</v>
      </c>
      <c r="AO13" s="19">
        <v>2.2283453729310699E-4</v>
      </c>
      <c r="AP13" s="19">
        <v>0</v>
      </c>
      <c r="AQ13" s="19">
        <v>0</v>
      </c>
      <c r="AR13" s="19"/>
      <c r="AS13" s="19">
        <v>4.0642780805315702E-5</v>
      </c>
      <c r="AT13" s="19">
        <v>3.0528066033147502E-2</v>
      </c>
      <c r="AU13" s="19"/>
      <c r="AV13" s="19">
        <v>0</v>
      </c>
      <c r="AW13" s="19">
        <v>0</v>
      </c>
      <c r="AX13" s="19">
        <v>1.11560211206299E-4</v>
      </c>
      <c r="AY13" s="19"/>
      <c r="AZ13" s="19">
        <v>0</v>
      </c>
      <c r="BA13" s="19">
        <v>1.3019304728722401E-2</v>
      </c>
      <c r="BB13" s="19"/>
      <c r="BC13" s="19">
        <v>0</v>
      </c>
      <c r="BD13" s="19">
        <v>1.84930135596739E-2</v>
      </c>
      <c r="BE13" s="19"/>
      <c r="BF13" s="19">
        <v>1.1688034881805601E-2</v>
      </c>
      <c r="BG13" s="19">
        <v>2.2669829483667799E-3</v>
      </c>
      <c r="BH13" s="19"/>
      <c r="BI13" s="19">
        <v>6.6257561884095295E-5</v>
      </c>
      <c r="BJ13" s="19">
        <v>1.8676970826077999E-2</v>
      </c>
      <c r="BK13" s="19"/>
      <c r="BL13" s="19">
        <v>0</v>
      </c>
      <c r="BM13" s="19">
        <v>2.3083414660093299E-2</v>
      </c>
      <c r="BN13" s="19">
        <v>0</v>
      </c>
      <c r="BO13" s="19">
        <v>0</v>
      </c>
    </row>
    <row r="14" spans="2:67" x14ac:dyDescent="0.35">
      <c r="B14" s="16" t="s">
        <v>716</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344</v>
      </c>
      <c r="D7" s="10">
        <v>39</v>
      </c>
      <c r="E7" s="10">
        <v>54</v>
      </c>
      <c r="F7" s="10">
        <v>30</v>
      </c>
      <c r="G7" s="10">
        <v>8</v>
      </c>
      <c r="H7" s="10" t="s">
        <v>106</v>
      </c>
      <c r="I7" s="10">
        <v>21</v>
      </c>
      <c r="J7" s="10">
        <v>33</v>
      </c>
      <c r="K7" s="10">
        <v>1</v>
      </c>
      <c r="L7" s="10">
        <v>28</v>
      </c>
      <c r="M7" s="10">
        <v>82</v>
      </c>
      <c r="N7" s="10">
        <v>10</v>
      </c>
      <c r="O7" s="10">
        <v>7</v>
      </c>
      <c r="P7" s="10">
        <v>11</v>
      </c>
      <c r="Q7" s="10">
        <v>7</v>
      </c>
      <c r="R7" s="10">
        <v>6</v>
      </c>
      <c r="S7" s="10">
        <v>7</v>
      </c>
      <c r="T7" s="10"/>
      <c r="U7" s="10">
        <v>16</v>
      </c>
      <c r="V7" s="10">
        <v>30</v>
      </c>
      <c r="W7" s="10">
        <v>62</v>
      </c>
      <c r="X7" s="10">
        <v>236</v>
      </c>
      <c r="Y7" s="10"/>
      <c r="Z7" s="10">
        <v>15</v>
      </c>
      <c r="AA7" s="10">
        <v>11</v>
      </c>
      <c r="AB7" s="10">
        <v>16</v>
      </c>
      <c r="AC7" s="10">
        <v>17</v>
      </c>
      <c r="AD7" s="10">
        <v>23</v>
      </c>
      <c r="AE7" s="10">
        <v>17</v>
      </c>
      <c r="AF7" s="10">
        <v>34</v>
      </c>
      <c r="AG7" s="10">
        <v>25</v>
      </c>
      <c r="AH7" s="10">
        <v>51</v>
      </c>
      <c r="AI7" s="10">
        <v>124</v>
      </c>
      <c r="AJ7" s="10"/>
      <c r="AK7" s="10">
        <v>24</v>
      </c>
      <c r="AL7" s="10">
        <v>35</v>
      </c>
      <c r="AM7" s="10">
        <v>26</v>
      </c>
      <c r="AN7" s="10">
        <v>61</v>
      </c>
      <c r="AO7" s="10">
        <v>55</v>
      </c>
      <c r="AP7" s="10">
        <v>85</v>
      </c>
      <c r="AQ7" s="10">
        <v>52</v>
      </c>
      <c r="AR7" s="10"/>
      <c r="AS7" s="10">
        <v>294</v>
      </c>
      <c r="AT7" s="10">
        <v>50</v>
      </c>
      <c r="AU7" s="10"/>
      <c r="AV7" s="10">
        <v>87</v>
      </c>
      <c r="AW7" s="10">
        <v>125</v>
      </c>
      <c r="AX7" s="10">
        <v>82</v>
      </c>
      <c r="AY7" s="10"/>
      <c r="AZ7" s="10">
        <v>129</v>
      </c>
      <c r="BA7" s="10">
        <v>215</v>
      </c>
      <c r="BB7" s="10"/>
      <c r="BC7" s="10">
        <v>87</v>
      </c>
      <c r="BD7" s="10">
        <v>257</v>
      </c>
      <c r="BE7" s="10"/>
      <c r="BF7" s="10">
        <v>108</v>
      </c>
      <c r="BG7" s="10">
        <v>236</v>
      </c>
      <c r="BH7" s="10"/>
      <c r="BI7" s="10">
        <v>205</v>
      </c>
      <c r="BJ7" s="10">
        <v>139</v>
      </c>
      <c r="BK7" s="10"/>
      <c r="BL7" s="10">
        <v>15</v>
      </c>
      <c r="BM7" s="10">
        <v>62</v>
      </c>
      <c r="BN7" s="10">
        <v>159</v>
      </c>
      <c r="BO7" s="10">
        <v>108</v>
      </c>
    </row>
    <row r="8" spans="2:67" ht="30" customHeight="1" x14ac:dyDescent="0.35">
      <c r="B8" s="11" t="s">
        <v>34</v>
      </c>
      <c r="C8" s="11">
        <v>93</v>
      </c>
      <c r="D8" s="11">
        <v>7</v>
      </c>
      <c r="E8" s="11">
        <v>15</v>
      </c>
      <c r="F8" s="11">
        <v>11</v>
      </c>
      <c r="G8" s="11">
        <v>6</v>
      </c>
      <c r="H8" s="11" t="s">
        <v>106</v>
      </c>
      <c r="I8" s="11">
        <v>5</v>
      </c>
      <c r="J8" s="11">
        <v>5</v>
      </c>
      <c r="K8" s="11">
        <v>0</v>
      </c>
      <c r="L8" s="11">
        <v>11</v>
      </c>
      <c r="M8" s="11">
        <v>13</v>
      </c>
      <c r="N8" s="11">
        <v>6</v>
      </c>
      <c r="O8" s="11">
        <v>0</v>
      </c>
      <c r="P8" s="11">
        <v>1</v>
      </c>
      <c r="Q8" s="11">
        <v>5</v>
      </c>
      <c r="R8" s="11">
        <v>5</v>
      </c>
      <c r="S8" s="11">
        <v>1</v>
      </c>
      <c r="T8" s="11"/>
      <c r="U8" s="11">
        <v>52</v>
      </c>
      <c r="V8" s="11">
        <v>32</v>
      </c>
      <c r="W8" s="11">
        <v>7</v>
      </c>
      <c r="X8" s="11">
        <v>2</v>
      </c>
      <c r="Y8" s="11"/>
      <c r="Z8" s="11">
        <v>32</v>
      </c>
      <c r="AA8" s="11">
        <v>21</v>
      </c>
      <c r="AB8" s="11">
        <v>11</v>
      </c>
      <c r="AC8" s="11">
        <v>5</v>
      </c>
      <c r="AD8" s="11">
        <v>6</v>
      </c>
      <c r="AE8" s="11">
        <v>5</v>
      </c>
      <c r="AF8" s="11">
        <v>5</v>
      </c>
      <c r="AG8" s="11">
        <v>2</v>
      </c>
      <c r="AH8" s="11">
        <v>1</v>
      </c>
      <c r="AI8" s="11">
        <v>2</v>
      </c>
      <c r="AJ8" s="11"/>
      <c r="AK8" s="11">
        <v>15</v>
      </c>
      <c r="AL8" s="11">
        <v>14</v>
      </c>
      <c r="AM8" s="11">
        <v>7</v>
      </c>
      <c r="AN8" s="11">
        <v>33</v>
      </c>
      <c r="AO8" s="11">
        <v>6</v>
      </c>
      <c r="AP8" s="11">
        <v>4</v>
      </c>
      <c r="AQ8" s="11">
        <v>9</v>
      </c>
      <c r="AR8" s="11"/>
      <c r="AS8" s="11">
        <v>56</v>
      </c>
      <c r="AT8" s="11">
        <v>38</v>
      </c>
      <c r="AU8" s="11"/>
      <c r="AV8" s="11">
        <v>21</v>
      </c>
      <c r="AW8" s="11">
        <v>22</v>
      </c>
      <c r="AX8" s="11">
        <v>13</v>
      </c>
      <c r="AY8" s="11"/>
      <c r="AZ8" s="11">
        <v>20</v>
      </c>
      <c r="BA8" s="11">
        <v>73</v>
      </c>
      <c r="BB8" s="11"/>
      <c r="BC8" s="11">
        <v>45</v>
      </c>
      <c r="BD8" s="11">
        <v>49</v>
      </c>
      <c r="BE8" s="11"/>
      <c r="BF8" s="11">
        <v>91</v>
      </c>
      <c r="BG8" s="11">
        <v>2</v>
      </c>
      <c r="BH8" s="11"/>
      <c r="BI8" s="11">
        <v>37</v>
      </c>
      <c r="BJ8" s="11">
        <v>56</v>
      </c>
      <c r="BK8" s="11"/>
      <c r="BL8" s="11">
        <v>12</v>
      </c>
      <c r="BM8" s="11">
        <v>23</v>
      </c>
      <c r="BN8" s="11">
        <v>40</v>
      </c>
      <c r="BO8" s="11">
        <v>18</v>
      </c>
    </row>
    <row r="9" spans="2:67" ht="29" x14ac:dyDescent="0.35">
      <c r="B9" s="18" t="s">
        <v>359</v>
      </c>
      <c r="C9" s="17">
        <v>0.20586676114986299</v>
      </c>
      <c r="D9" s="17">
        <v>6.9914839451450897E-2</v>
      </c>
      <c r="E9" s="17">
        <v>2.8101703801090401E-2</v>
      </c>
      <c r="F9" s="17">
        <v>8.8482146220263097E-2</v>
      </c>
      <c r="G9" s="17">
        <v>0</v>
      </c>
      <c r="H9" s="17" t="s">
        <v>107</v>
      </c>
      <c r="I9" s="17">
        <v>9.0064198528551603E-2</v>
      </c>
      <c r="J9" s="17">
        <v>7.1011384705489206E-2</v>
      </c>
      <c r="K9" s="17">
        <v>0</v>
      </c>
      <c r="L9" s="17">
        <v>0.63452134467724897</v>
      </c>
      <c r="M9" s="17">
        <v>0.32487556013671598</v>
      </c>
      <c r="N9" s="17">
        <v>0.132077207973712</v>
      </c>
      <c r="O9" s="17">
        <v>0.48529971507973801</v>
      </c>
      <c r="P9" s="17">
        <v>3.2382066201433198E-2</v>
      </c>
      <c r="Q9" s="17">
        <v>0.39245325973045098</v>
      </c>
      <c r="R9" s="17">
        <v>0.17322150644111201</v>
      </c>
      <c r="S9" s="17">
        <v>0.97808619116977102</v>
      </c>
      <c r="T9" s="17"/>
      <c r="U9" s="17">
        <v>0.15858995423194899</v>
      </c>
      <c r="V9" s="17">
        <v>0.21756612419766899</v>
      </c>
      <c r="W9" s="17">
        <v>0.40954449398397302</v>
      </c>
      <c r="X9" s="17">
        <v>0.49088783184464801</v>
      </c>
      <c r="Y9" s="17"/>
      <c r="Z9" s="17">
        <v>0.25793459100305199</v>
      </c>
      <c r="AA9" s="17">
        <v>0</v>
      </c>
      <c r="AB9" s="17">
        <v>0.182837662122775</v>
      </c>
      <c r="AC9" s="17">
        <v>0.38758847605992403</v>
      </c>
      <c r="AD9" s="17">
        <v>0.21536464227622701</v>
      </c>
      <c r="AE9" s="17">
        <v>0.48969512133051402</v>
      </c>
      <c r="AF9" s="17">
        <v>0.13142418644367401</v>
      </c>
      <c r="AG9" s="17">
        <v>0.62499580536481303</v>
      </c>
      <c r="AH9" s="17">
        <v>0.39192405175900602</v>
      </c>
      <c r="AI9" s="17">
        <v>0.54373137713785402</v>
      </c>
      <c r="AJ9" s="17"/>
      <c r="AK9" s="17">
        <v>0.49496936377511402</v>
      </c>
      <c r="AL9" s="17">
        <v>0.114599120234462</v>
      </c>
      <c r="AM9" s="17">
        <v>5.6943976100707699E-2</v>
      </c>
      <c r="AN9" s="17">
        <v>6.5771250650667606E-2</v>
      </c>
      <c r="AO9" s="17">
        <v>0.21657822206330901</v>
      </c>
      <c r="AP9" s="17">
        <v>0.43403545267888499</v>
      </c>
      <c r="AQ9" s="17">
        <v>0.44440741288622099</v>
      </c>
      <c r="AR9" s="17"/>
      <c r="AS9" s="17">
        <v>0.30729514977626499</v>
      </c>
      <c r="AT9" s="17">
        <v>5.7082417217558502E-2</v>
      </c>
      <c r="AU9" s="17"/>
      <c r="AV9" s="17">
        <v>4.0244842082874897E-2</v>
      </c>
      <c r="AW9" s="17">
        <v>0.52473816893344605</v>
      </c>
      <c r="AX9" s="17">
        <v>0.37692892116029802</v>
      </c>
      <c r="AY9" s="17"/>
      <c r="AZ9" s="17">
        <v>0.16835446051421099</v>
      </c>
      <c r="BA9" s="17">
        <v>0.21624288195024399</v>
      </c>
      <c r="BB9" s="17"/>
      <c r="BC9" s="17">
        <v>0.15884759397045201</v>
      </c>
      <c r="BD9" s="17">
        <v>0.249294297211821</v>
      </c>
      <c r="BE9" s="17"/>
      <c r="BF9" s="17">
        <v>0.199554004840928</v>
      </c>
      <c r="BG9" s="17">
        <v>0.49088783184464801</v>
      </c>
      <c r="BH9" s="17"/>
      <c r="BI9" s="17">
        <v>0.36440067636245699</v>
      </c>
      <c r="BJ9" s="17">
        <v>0.101145000657742</v>
      </c>
      <c r="BK9" s="17"/>
      <c r="BL9" s="17">
        <v>7.6886936840217898E-2</v>
      </c>
      <c r="BM9" s="17">
        <v>0.246599113838675</v>
      </c>
      <c r="BN9" s="17">
        <v>0.26001323145272198</v>
      </c>
      <c r="BO9" s="17">
        <v>0.12485204478991099</v>
      </c>
    </row>
    <row r="10" spans="2:67" ht="29" x14ac:dyDescent="0.35">
      <c r="B10" s="18" t="s">
        <v>360</v>
      </c>
      <c r="C10" s="17">
        <v>0.47117453463519199</v>
      </c>
      <c r="D10" s="17">
        <v>0.48197728629765002</v>
      </c>
      <c r="E10" s="17">
        <v>0.81361572364486801</v>
      </c>
      <c r="F10" s="17">
        <v>9.2675086818928998E-2</v>
      </c>
      <c r="G10" s="17">
        <v>0.16612303291580799</v>
      </c>
      <c r="H10" s="17" t="s">
        <v>107</v>
      </c>
      <c r="I10" s="17">
        <v>0.90653798244805905</v>
      </c>
      <c r="J10" s="17">
        <v>0.90261395837624903</v>
      </c>
      <c r="K10" s="17">
        <v>1</v>
      </c>
      <c r="L10" s="17">
        <v>0.36547865532275198</v>
      </c>
      <c r="M10" s="17">
        <v>0.25944282595920998</v>
      </c>
      <c r="N10" s="17">
        <v>0.427991448885712</v>
      </c>
      <c r="O10" s="17">
        <v>0.51470028492026199</v>
      </c>
      <c r="P10" s="17">
        <v>0.96761793379856698</v>
      </c>
      <c r="Q10" s="17">
        <v>0.214281193861105</v>
      </c>
      <c r="R10" s="17">
        <v>0.82677849355888799</v>
      </c>
      <c r="S10" s="17">
        <v>1.46092058868192E-2</v>
      </c>
      <c r="T10" s="17"/>
      <c r="U10" s="17">
        <v>0.39278733405307698</v>
      </c>
      <c r="V10" s="17">
        <v>0.59693629535632098</v>
      </c>
      <c r="W10" s="17">
        <v>0.48945760946908601</v>
      </c>
      <c r="X10" s="17">
        <v>0.42853528265669699</v>
      </c>
      <c r="Y10" s="17"/>
      <c r="Z10" s="17">
        <v>0.47441259797672503</v>
      </c>
      <c r="AA10" s="17">
        <v>0.57718895745940602</v>
      </c>
      <c r="AB10" s="17">
        <v>0.45157211305332701</v>
      </c>
      <c r="AC10" s="17">
        <v>0.59875837365215301</v>
      </c>
      <c r="AD10" s="17">
        <v>0.75259883071845401</v>
      </c>
      <c r="AE10" s="17">
        <v>3.8267998398028399E-2</v>
      </c>
      <c r="AF10" s="17">
        <v>0.16431791714524299</v>
      </c>
      <c r="AG10" s="17">
        <v>0.36677773730797297</v>
      </c>
      <c r="AH10" s="17">
        <v>0.49669045756638702</v>
      </c>
      <c r="AI10" s="17">
        <v>0.43161942612880599</v>
      </c>
      <c r="AJ10" s="17"/>
      <c r="AK10" s="17">
        <v>0.24087995272281701</v>
      </c>
      <c r="AL10" s="17">
        <v>0.45666462948449099</v>
      </c>
      <c r="AM10" s="17">
        <v>0.81626770576809404</v>
      </c>
      <c r="AN10" s="17">
        <v>0.59522046538759599</v>
      </c>
      <c r="AO10" s="17">
        <v>0.44259799594377902</v>
      </c>
      <c r="AP10" s="17">
        <v>0.53890715390462596</v>
      </c>
      <c r="AQ10" s="17">
        <v>0.386372953882542</v>
      </c>
      <c r="AR10" s="17"/>
      <c r="AS10" s="17">
        <v>0.53484669031453203</v>
      </c>
      <c r="AT10" s="17">
        <v>0.37777445170180102</v>
      </c>
      <c r="AU10" s="17"/>
      <c r="AV10" s="17">
        <v>0.86951646815155004</v>
      </c>
      <c r="AW10" s="17">
        <v>0.31226343397216899</v>
      </c>
      <c r="AX10" s="17">
        <v>0.36018767682215302</v>
      </c>
      <c r="AY10" s="17"/>
      <c r="AZ10" s="17">
        <v>0.78114146132844298</v>
      </c>
      <c r="BA10" s="17">
        <v>0.38543587768821602</v>
      </c>
      <c r="BB10" s="17"/>
      <c r="BC10" s="17">
        <v>0.37034396865932201</v>
      </c>
      <c r="BD10" s="17">
        <v>0.56430300335852002</v>
      </c>
      <c r="BE10" s="17"/>
      <c r="BF10" s="17">
        <v>0.47211892518947401</v>
      </c>
      <c r="BG10" s="17">
        <v>0.42853528265669699</v>
      </c>
      <c r="BH10" s="17"/>
      <c r="BI10" s="17">
        <v>0.57093514606057105</v>
      </c>
      <c r="BJ10" s="17">
        <v>0.40527628918893199</v>
      </c>
      <c r="BK10" s="17"/>
      <c r="BL10" s="17">
        <v>0.41454900626100999</v>
      </c>
      <c r="BM10" s="17">
        <v>0.23786385690784601</v>
      </c>
      <c r="BN10" s="17">
        <v>0.43738742459401198</v>
      </c>
      <c r="BO10" s="17">
        <v>0.87405492296842702</v>
      </c>
    </row>
    <row r="11" spans="2:67" x14ac:dyDescent="0.35">
      <c r="B11" s="18" t="s">
        <v>361</v>
      </c>
      <c r="C11" s="17">
        <v>0.23467868718569901</v>
      </c>
      <c r="D11" s="17">
        <v>1.6066547748938901E-2</v>
      </c>
      <c r="E11" s="17">
        <v>0.15828257255404199</v>
      </c>
      <c r="F11" s="17">
        <v>0.54030700098917195</v>
      </c>
      <c r="G11" s="17">
        <v>0.68735030843159395</v>
      </c>
      <c r="H11" s="17" t="s">
        <v>107</v>
      </c>
      <c r="I11" s="17">
        <v>3.3978190233893198E-3</v>
      </c>
      <c r="J11" s="17">
        <v>5.4083906995298896E-3</v>
      </c>
      <c r="K11" s="17">
        <v>0</v>
      </c>
      <c r="L11" s="17">
        <v>0</v>
      </c>
      <c r="M11" s="17">
        <v>0.33950592685826703</v>
      </c>
      <c r="N11" s="17">
        <v>0.43993134314057603</v>
      </c>
      <c r="O11" s="17">
        <v>0</v>
      </c>
      <c r="P11" s="17">
        <v>0</v>
      </c>
      <c r="Q11" s="17">
        <v>0.39245325973045098</v>
      </c>
      <c r="R11" s="17">
        <v>0</v>
      </c>
      <c r="S11" s="17">
        <v>7.3046029434095799E-3</v>
      </c>
      <c r="T11" s="17"/>
      <c r="U11" s="17">
        <v>0.33180193947976899</v>
      </c>
      <c r="V11" s="17">
        <v>0.12997629493634399</v>
      </c>
      <c r="W11" s="17">
        <v>4.9702756298412303E-2</v>
      </c>
      <c r="X11" s="17">
        <v>7.20646372943793E-2</v>
      </c>
      <c r="Y11" s="17"/>
      <c r="Z11" s="17">
        <v>0.26765281102022398</v>
      </c>
      <c r="AA11" s="17">
        <v>0.27312511433964098</v>
      </c>
      <c r="AB11" s="17">
        <v>8.6560107725983604E-2</v>
      </c>
      <c r="AC11" s="17">
        <v>1.36531502879232E-2</v>
      </c>
      <c r="AD11" s="17">
        <v>1.6620693055274301E-2</v>
      </c>
      <c r="AE11" s="17">
        <v>0.264717917563289</v>
      </c>
      <c r="AF11" s="17">
        <v>0.66258518072337202</v>
      </c>
      <c r="AG11" s="17">
        <v>8.2264573272139794E-3</v>
      </c>
      <c r="AH11" s="17">
        <v>0.108465920851294</v>
      </c>
      <c r="AI11" s="17">
        <v>2.46491967333403E-2</v>
      </c>
      <c r="AJ11" s="17"/>
      <c r="AK11" s="17">
        <v>1.05136152784325E-3</v>
      </c>
      <c r="AL11" s="17">
        <v>0.421450781561862</v>
      </c>
      <c r="AM11" s="17">
        <v>0.12678831813119801</v>
      </c>
      <c r="AN11" s="17">
        <v>0.219123196626549</v>
      </c>
      <c r="AO11" s="17">
        <v>0.326210766094644</v>
      </c>
      <c r="AP11" s="17">
        <v>2.8481331127275301E-3</v>
      </c>
      <c r="AQ11" s="17">
        <v>0.159402369473188</v>
      </c>
      <c r="AR11" s="17"/>
      <c r="AS11" s="17">
        <v>0.15426547455693501</v>
      </c>
      <c r="AT11" s="17">
        <v>0.35263606821566201</v>
      </c>
      <c r="AU11" s="17"/>
      <c r="AV11" s="17">
        <v>8.5553096912181603E-2</v>
      </c>
      <c r="AW11" s="17">
        <v>0.16280151322191899</v>
      </c>
      <c r="AX11" s="17">
        <v>0.25518851698955197</v>
      </c>
      <c r="AY11" s="17"/>
      <c r="AZ11" s="17">
        <v>5.0180591946095997E-2</v>
      </c>
      <c r="BA11" s="17">
        <v>0.28571193471269501</v>
      </c>
      <c r="BB11" s="17"/>
      <c r="BC11" s="17">
        <v>0.31630942849275301</v>
      </c>
      <c r="BD11" s="17">
        <v>0.15928343511010101</v>
      </c>
      <c r="BE11" s="17"/>
      <c r="BF11" s="17">
        <v>0.23828032571323199</v>
      </c>
      <c r="BG11" s="17">
        <v>7.20646372943793E-2</v>
      </c>
      <c r="BH11" s="17"/>
      <c r="BI11" s="17">
        <v>3.7010245365923199E-2</v>
      </c>
      <c r="BJ11" s="17">
        <v>0.36525129805790701</v>
      </c>
      <c r="BK11" s="17"/>
      <c r="BL11" s="17">
        <v>5.02555763665473E-4</v>
      </c>
      <c r="BM11" s="17">
        <v>0.46744752572824499</v>
      </c>
      <c r="BN11" s="17">
        <v>0.28068576360012198</v>
      </c>
      <c r="BO11" s="17">
        <v>1.09303224166172E-3</v>
      </c>
    </row>
    <row r="12" spans="2:67" x14ac:dyDescent="0.35">
      <c r="B12" s="18" t="s">
        <v>362</v>
      </c>
      <c r="C12" s="17">
        <v>8.8280017029245206E-2</v>
      </c>
      <c r="D12" s="17">
        <v>0.43204132650195998</v>
      </c>
      <c r="E12" s="17">
        <v>0</v>
      </c>
      <c r="F12" s="17">
        <v>0.27853576597163499</v>
      </c>
      <c r="G12" s="17">
        <v>0.14652665865259801</v>
      </c>
      <c r="H12" s="17" t="s">
        <v>107</v>
      </c>
      <c r="I12" s="17">
        <v>0</v>
      </c>
      <c r="J12" s="17">
        <v>2.0966266218731499E-2</v>
      </c>
      <c r="K12" s="17">
        <v>0</v>
      </c>
      <c r="L12" s="17">
        <v>0</v>
      </c>
      <c r="M12" s="17">
        <v>7.61756870458071E-2</v>
      </c>
      <c r="N12" s="17">
        <v>0</v>
      </c>
      <c r="O12" s="17">
        <v>0</v>
      </c>
      <c r="P12" s="17">
        <v>0</v>
      </c>
      <c r="Q12" s="17">
        <v>8.1228667799235102E-4</v>
      </c>
      <c r="R12" s="17">
        <v>0</v>
      </c>
      <c r="S12" s="17">
        <v>0</v>
      </c>
      <c r="T12" s="17"/>
      <c r="U12" s="17">
        <v>0.116820772235205</v>
      </c>
      <c r="V12" s="17">
        <v>5.55212855096665E-2</v>
      </c>
      <c r="W12" s="17">
        <v>5.1295140248528701E-2</v>
      </c>
      <c r="X12" s="17">
        <v>8.5122482042757196E-3</v>
      </c>
      <c r="Y12" s="17"/>
      <c r="Z12" s="17">
        <v>0</v>
      </c>
      <c r="AA12" s="17">
        <v>0.149685928200953</v>
      </c>
      <c r="AB12" s="17">
        <v>0.27903011709791398</v>
      </c>
      <c r="AC12" s="17">
        <v>0</v>
      </c>
      <c r="AD12" s="17">
        <v>1.54158339500443E-2</v>
      </c>
      <c r="AE12" s="17">
        <v>0.20731896270816899</v>
      </c>
      <c r="AF12" s="17">
        <v>4.16727156877107E-2</v>
      </c>
      <c r="AG12" s="17">
        <v>0</v>
      </c>
      <c r="AH12" s="17">
        <v>2.9195698233139499E-3</v>
      </c>
      <c r="AI12" s="17">
        <v>0</v>
      </c>
      <c r="AJ12" s="17"/>
      <c r="AK12" s="17">
        <v>0.26309932197422498</v>
      </c>
      <c r="AL12" s="17">
        <v>7.2854687191849501E-3</v>
      </c>
      <c r="AM12" s="17">
        <v>0</v>
      </c>
      <c r="AN12" s="17">
        <v>0.119885087335188</v>
      </c>
      <c r="AO12" s="17">
        <v>1.4613015898268101E-2</v>
      </c>
      <c r="AP12" s="17">
        <v>2.4209260303761498E-2</v>
      </c>
      <c r="AQ12" s="17">
        <v>9.8172637580480598E-3</v>
      </c>
      <c r="AR12" s="17"/>
      <c r="AS12" s="17">
        <v>3.5926853522676998E-3</v>
      </c>
      <c r="AT12" s="17">
        <v>0.212507062864978</v>
      </c>
      <c r="AU12" s="17"/>
      <c r="AV12" s="17">
        <v>4.6855928533933904E-3</v>
      </c>
      <c r="AW12" s="17">
        <v>1.96883872466266E-4</v>
      </c>
      <c r="AX12" s="17">
        <v>7.6948850279973998E-3</v>
      </c>
      <c r="AY12" s="17"/>
      <c r="AZ12" s="17">
        <v>3.2348621124991302E-4</v>
      </c>
      <c r="BA12" s="17">
        <v>0.112609305648844</v>
      </c>
      <c r="BB12" s="17"/>
      <c r="BC12" s="17">
        <v>0.154499008877473</v>
      </c>
      <c r="BD12" s="17">
        <v>2.71192643195582E-2</v>
      </c>
      <c r="BE12" s="17"/>
      <c r="BF12" s="17">
        <v>9.0046744256365593E-2</v>
      </c>
      <c r="BG12" s="17">
        <v>8.5122482042757196E-3</v>
      </c>
      <c r="BH12" s="17"/>
      <c r="BI12" s="17">
        <v>2.7653932211049101E-2</v>
      </c>
      <c r="BJ12" s="17">
        <v>0.12832741209542001</v>
      </c>
      <c r="BK12" s="17"/>
      <c r="BL12" s="17">
        <v>0.50806150113510695</v>
      </c>
      <c r="BM12" s="17">
        <v>4.8089503525233099E-2</v>
      </c>
      <c r="BN12" s="17">
        <v>2.1913580353144901E-2</v>
      </c>
      <c r="BO12" s="17">
        <v>0</v>
      </c>
    </row>
    <row r="13" spans="2:67" x14ac:dyDescent="0.35">
      <c r="B13" s="18" t="s">
        <v>111</v>
      </c>
      <c r="C13" s="19">
        <v>0</v>
      </c>
      <c r="D13" s="19">
        <v>0</v>
      </c>
      <c r="E13" s="19">
        <v>0</v>
      </c>
      <c r="F13" s="19">
        <v>0</v>
      </c>
      <c r="G13" s="19">
        <v>0</v>
      </c>
      <c r="H13" s="19" t="s">
        <v>107</v>
      </c>
      <c r="I13" s="19">
        <v>0</v>
      </c>
      <c r="J13" s="19">
        <v>0</v>
      </c>
      <c r="K13" s="19">
        <v>0</v>
      </c>
      <c r="L13" s="19">
        <v>0</v>
      </c>
      <c r="M13" s="19">
        <v>0</v>
      </c>
      <c r="N13" s="19">
        <v>0</v>
      </c>
      <c r="O13" s="19">
        <v>0</v>
      </c>
      <c r="P13" s="19">
        <v>0</v>
      </c>
      <c r="Q13" s="19">
        <v>0</v>
      </c>
      <c r="R13" s="19">
        <v>0</v>
      </c>
      <c r="S13" s="19">
        <v>0</v>
      </c>
      <c r="T13" s="19"/>
      <c r="U13" s="19">
        <v>0</v>
      </c>
      <c r="V13" s="19">
        <v>0</v>
      </c>
      <c r="W13" s="19">
        <v>0</v>
      </c>
      <c r="X13" s="19">
        <v>0</v>
      </c>
      <c r="Y13" s="19"/>
      <c r="Z13" s="19">
        <v>0</v>
      </c>
      <c r="AA13" s="19">
        <v>0</v>
      </c>
      <c r="AB13" s="19">
        <v>0</v>
      </c>
      <c r="AC13" s="19">
        <v>0</v>
      </c>
      <c r="AD13" s="19">
        <v>0</v>
      </c>
      <c r="AE13" s="19">
        <v>0</v>
      </c>
      <c r="AF13" s="19">
        <v>0</v>
      </c>
      <c r="AG13" s="19">
        <v>0</v>
      </c>
      <c r="AH13" s="19">
        <v>0</v>
      </c>
      <c r="AI13" s="19">
        <v>0</v>
      </c>
      <c r="AJ13" s="19"/>
      <c r="AK13" s="19">
        <v>0</v>
      </c>
      <c r="AL13" s="19">
        <v>0</v>
      </c>
      <c r="AM13" s="19">
        <v>0</v>
      </c>
      <c r="AN13" s="19">
        <v>0</v>
      </c>
      <c r="AO13" s="19">
        <v>0</v>
      </c>
      <c r="AP13" s="19">
        <v>0</v>
      </c>
      <c r="AQ13" s="19">
        <v>0</v>
      </c>
      <c r="AR13" s="19"/>
      <c r="AS13" s="19">
        <v>0</v>
      </c>
      <c r="AT13" s="19">
        <v>0</v>
      </c>
      <c r="AU13" s="19"/>
      <c r="AV13" s="19">
        <v>0</v>
      </c>
      <c r="AW13" s="19">
        <v>0</v>
      </c>
      <c r="AX13" s="19">
        <v>0</v>
      </c>
      <c r="AY13" s="19"/>
      <c r="AZ13" s="19">
        <v>0</v>
      </c>
      <c r="BA13" s="19">
        <v>0</v>
      </c>
      <c r="BB13" s="19"/>
      <c r="BC13" s="19">
        <v>0</v>
      </c>
      <c r="BD13" s="19">
        <v>0</v>
      </c>
      <c r="BE13" s="19"/>
      <c r="BF13" s="19">
        <v>0</v>
      </c>
      <c r="BG13" s="19">
        <v>0</v>
      </c>
      <c r="BH13" s="19"/>
      <c r="BI13" s="19">
        <v>0</v>
      </c>
      <c r="BJ13" s="19">
        <v>0</v>
      </c>
      <c r="BK13" s="19"/>
      <c r="BL13" s="19">
        <v>0</v>
      </c>
      <c r="BM13" s="19">
        <v>0</v>
      </c>
      <c r="BN13" s="19">
        <v>0</v>
      </c>
      <c r="BO13" s="19">
        <v>0</v>
      </c>
    </row>
    <row r="14" spans="2:67" x14ac:dyDescent="0.35">
      <c r="B14" s="16" t="s">
        <v>717</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BO18"/>
  <sheetViews>
    <sheetView showGridLines="0" topLeftCell="A7" workbookViewId="0">
      <pane xSplit="2" topLeftCell="C1" activePane="topRight" state="frozen"/>
      <selection pane="topRight" activeCell="C14" sqref="C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306</v>
      </c>
      <c r="D7" s="10">
        <v>33</v>
      </c>
      <c r="E7" s="10">
        <v>47</v>
      </c>
      <c r="F7" s="10">
        <v>27</v>
      </c>
      <c r="G7" s="10">
        <v>7</v>
      </c>
      <c r="H7" s="10">
        <v>1</v>
      </c>
      <c r="I7" s="10">
        <v>22</v>
      </c>
      <c r="J7" s="10">
        <v>22</v>
      </c>
      <c r="K7" s="10" t="s">
        <v>106</v>
      </c>
      <c r="L7" s="10">
        <v>28</v>
      </c>
      <c r="M7" s="10">
        <v>77</v>
      </c>
      <c r="N7" s="10">
        <v>7</v>
      </c>
      <c r="O7" s="10">
        <v>5</v>
      </c>
      <c r="P7" s="10">
        <v>10</v>
      </c>
      <c r="Q7" s="10">
        <v>9</v>
      </c>
      <c r="R7" s="10">
        <v>6</v>
      </c>
      <c r="S7" s="10">
        <v>5</v>
      </c>
      <c r="T7" s="10"/>
      <c r="U7" s="10">
        <v>20</v>
      </c>
      <c r="V7" s="10">
        <v>28</v>
      </c>
      <c r="W7" s="10">
        <v>57</v>
      </c>
      <c r="X7" s="10">
        <v>201</v>
      </c>
      <c r="Y7" s="10"/>
      <c r="Z7" s="10">
        <v>19</v>
      </c>
      <c r="AA7" s="10">
        <v>10</v>
      </c>
      <c r="AB7" s="10">
        <v>16</v>
      </c>
      <c r="AC7" s="10">
        <v>18</v>
      </c>
      <c r="AD7" s="10">
        <v>20</v>
      </c>
      <c r="AE7" s="10">
        <v>20</v>
      </c>
      <c r="AF7" s="10">
        <v>26</v>
      </c>
      <c r="AG7" s="10">
        <v>22</v>
      </c>
      <c r="AH7" s="10">
        <v>50</v>
      </c>
      <c r="AI7" s="10">
        <v>98</v>
      </c>
      <c r="AJ7" s="10"/>
      <c r="AK7" s="10">
        <v>30</v>
      </c>
      <c r="AL7" s="10">
        <v>22</v>
      </c>
      <c r="AM7" s="10">
        <v>27</v>
      </c>
      <c r="AN7" s="10">
        <v>51</v>
      </c>
      <c r="AO7" s="10">
        <v>47</v>
      </c>
      <c r="AP7" s="10">
        <v>76</v>
      </c>
      <c r="AQ7" s="10">
        <v>50</v>
      </c>
      <c r="AR7" s="10"/>
      <c r="AS7" s="10">
        <v>269</v>
      </c>
      <c r="AT7" s="10">
        <v>37</v>
      </c>
      <c r="AU7" s="10"/>
      <c r="AV7" s="10">
        <v>80</v>
      </c>
      <c r="AW7" s="10">
        <v>112</v>
      </c>
      <c r="AX7" s="10">
        <v>75</v>
      </c>
      <c r="AY7" s="10"/>
      <c r="AZ7" s="10">
        <v>115</v>
      </c>
      <c r="BA7" s="10">
        <v>191</v>
      </c>
      <c r="BB7" s="10"/>
      <c r="BC7" s="10">
        <v>78</v>
      </c>
      <c r="BD7" s="10">
        <v>228</v>
      </c>
      <c r="BE7" s="10"/>
      <c r="BF7" s="10">
        <v>105</v>
      </c>
      <c r="BG7" s="10">
        <v>201</v>
      </c>
      <c r="BH7" s="10"/>
      <c r="BI7" s="10">
        <v>191</v>
      </c>
      <c r="BJ7" s="10">
        <v>115</v>
      </c>
      <c r="BK7" s="10"/>
      <c r="BL7" s="10">
        <v>13</v>
      </c>
      <c r="BM7" s="10">
        <v>51</v>
      </c>
      <c r="BN7" s="10">
        <v>135</v>
      </c>
      <c r="BO7" s="10">
        <v>106</v>
      </c>
    </row>
    <row r="8" spans="2:67" ht="30" customHeight="1" x14ac:dyDescent="0.35">
      <c r="B8" s="11" t="s">
        <v>34</v>
      </c>
      <c r="C8" s="11">
        <v>115</v>
      </c>
      <c r="D8" s="11">
        <v>6</v>
      </c>
      <c r="E8" s="11">
        <v>35</v>
      </c>
      <c r="F8" s="11">
        <v>9</v>
      </c>
      <c r="G8" s="11">
        <v>4</v>
      </c>
      <c r="H8" s="11">
        <v>3</v>
      </c>
      <c r="I8" s="11">
        <v>6</v>
      </c>
      <c r="J8" s="11">
        <v>1</v>
      </c>
      <c r="K8" s="11" t="s">
        <v>106</v>
      </c>
      <c r="L8" s="11">
        <v>11</v>
      </c>
      <c r="M8" s="11">
        <v>24</v>
      </c>
      <c r="N8" s="11">
        <v>1</v>
      </c>
      <c r="O8" s="11">
        <v>0</v>
      </c>
      <c r="P8" s="11">
        <v>5</v>
      </c>
      <c r="Q8" s="11">
        <v>4</v>
      </c>
      <c r="R8" s="11">
        <v>5</v>
      </c>
      <c r="S8" s="11">
        <v>0</v>
      </c>
      <c r="T8" s="11"/>
      <c r="U8" s="11">
        <v>74</v>
      </c>
      <c r="V8" s="11">
        <v>32</v>
      </c>
      <c r="W8" s="11">
        <v>7</v>
      </c>
      <c r="X8" s="11">
        <v>2</v>
      </c>
      <c r="Y8" s="11"/>
      <c r="Z8" s="11">
        <v>54</v>
      </c>
      <c r="AA8" s="11">
        <v>13</v>
      </c>
      <c r="AB8" s="11">
        <v>14</v>
      </c>
      <c r="AC8" s="11">
        <v>6</v>
      </c>
      <c r="AD8" s="11">
        <v>9</v>
      </c>
      <c r="AE8" s="11">
        <v>5</v>
      </c>
      <c r="AF8" s="11">
        <v>4</v>
      </c>
      <c r="AG8" s="11">
        <v>3</v>
      </c>
      <c r="AH8" s="11">
        <v>2</v>
      </c>
      <c r="AI8" s="11">
        <v>1</v>
      </c>
      <c r="AJ8" s="11"/>
      <c r="AK8" s="11">
        <v>22</v>
      </c>
      <c r="AL8" s="11">
        <v>10</v>
      </c>
      <c r="AM8" s="11">
        <v>5</v>
      </c>
      <c r="AN8" s="11">
        <v>35</v>
      </c>
      <c r="AO8" s="11">
        <v>13</v>
      </c>
      <c r="AP8" s="11">
        <v>9</v>
      </c>
      <c r="AQ8" s="11">
        <v>19</v>
      </c>
      <c r="AR8" s="11"/>
      <c r="AS8" s="11">
        <v>72</v>
      </c>
      <c r="AT8" s="11">
        <v>43</v>
      </c>
      <c r="AU8" s="11"/>
      <c r="AV8" s="11">
        <v>29</v>
      </c>
      <c r="AW8" s="11">
        <v>13</v>
      </c>
      <c r="AX8" s="11">
        <v>26</v>
      </c>
      <c r="AY8" s="11"/>
      <c r="AZ8" s="11">
        <v>23</v>
      </c>
      <c r="BA8" s="11">
        <v>92</v>
      </c>
      <c r="BB8" s="11"/>
      <c r="BC8" s="11">
        <v>48</v>
      </c>
      <c r="BD8" s="11">
        <v>67</v>
      </c>
      <c r="BE8" s="11"/>
      <c r="BF8" s="11">
        <v>113</v>
      </c>
      <c r="BG8" s="11">
        <v>2</v>
      </c>
      <c r="BH8" s="11"/>
      <c r="BI8" s="11">
        <v>48</v>
      </c>
      <c r="BJ8" s="11">
        <v>66</v>
      </c>
      <c r="BK8" s="11"/>
      <c r="BL8" s="11">
        <v>15</v>
      </c>
      <c r="BM8" s="11">
        <v>43</v>
      </c>
      <c r="BN8" s="11">
        <v>37</v>
      </c>
      <c r="BO8" s="11">
        <v>18</v>
      </c>
    </row>
    <row r="9" spans="2:67" ht="29" x14ac:dyDescent="0.35">
      <c r="B9" s="18" t="s">
        <v>359</v>
      </c>
      <c r="C9" s="17">
        <v>0.23425898615614199</v>
      </c>
      <c r="D9" s="17">
        <v>0.17772662662528199</v>
      </c>
      <c r="E9" s="17">
        <v>1.0753763268974301E-2</v>
      </c>
      <c r="F9" s="17">
        <v>8.5226947017733295E-3</v>
      </c>
      <c r="G9" s="17">
        <v>0.75451582795903704</v>
      </c>
      <c r="H9" s="17">
        <v>0</v>
      </c>
      <c r="I9" s="17">
        <v>0.97629580938607696</v>
      </c>
      <c r="J9" s="17">
        <v>0.73524735603617597</v>
      </c>
      <c r="K9" s="17" t="s">
        <v>107</v>
      </c>
      <c r="L9" s="17">
        <v>0.58458393997115898</v>
      </c>
      <c r="M9" s="17">
        <v>0.15970613019323801</v>
      </c>
      <c r="N9" s="17">
        <v>8.7400098978287002E-2</v>
      </c>
      <c r="O9" s="17">
        <v>0.89192970537254301</v>
      </c>
      <c r="P9" s="17">
        <v>0.961423181698292</v>
      </c>
      <c r="Q9" s="17">
        <v>1.75011275581359E-2</v>
      </c>
      <c r="R9" s="17">
        <v>2.0009406974019001E-2</v>
      </c>
      <c r="S9" s="17">
        <v>0.16210544194118501</v>
      </c>
      <c r="T9" s="17"/>
      <c r="U9" s="17">
        <v>0.235675892950588</v>
      </c>
      <c r="V9" s="17">
        <v>0.20210748359795999</v>
      </c>
      <c r="W9" s="17">
        <v>0.307938168282057</v>
      </c>
      <c r="X9" s="17">
        <v>0.48686729965192799</v>
      </c>
      <c r="Y9" s="17"/>
      <c r="Z9" s="17">
        <v>0.17356857792933</v>
      </c>
      <c r="AA9" s="17">
        <v>0.43908580655100798</v>
      </c>
      <c r="AB9" s="17">
        <v>0.60169960951934698</v>
      </c>
      <c r="AC9" s="17">
        <v>0.22211659400432501</v>
      </c>
      <c r="AD9" s="17">
        <v>1.6787980035701401E-2</v>
      </c>
      <c r="AE9" s="17">
        <v>6.2562069021748101E-2</v>
      </c>
      <c r="AF9" s="17">
        <v>5.8290570222148598E-2</v>
      </c>
      <c r="AG9" s="17">
        <v>5.4462906412325401E-2</v>
      </c>
      <c r="AH9" s="17">
        <v>0.38554321405840303</v>
      </c>
      <c r="AI9" s="17">
        <v>0.51149163643550699</v>
      </c>
      <c r="AJ9" s="17"/>
      <c r="AK9" s="17">
        <v>0.74032009286773004</v>
      </c>
      <c r="AL9" s="17">
        <v>0.28557928348925199</v>
      </c>
      <c r="AM9" s="17">
        <v>0.13456890599356799</v>
      </c>
      <c r="AN9" s="17">
        <v>2.3466655359033299E-3</v>
      </c>
      <c r="AO9" s="17">
        <v>3.3382334440234002E-2</v>
      </c>
      <c r="AP9" s="17">
        <v>0.208922991940347</v>
      </c>
      <c r="AQ9" s="17">
        <v>0.228495602971138</v>
      </c>
      <c r="AR9" s="17"/>
      <c r="AS9" s="17">
        <v>0.21710351017549601</v>
      </c>
      <c r="AT9" s="17">
        <v>0.26316210566154802</v>
      </c>
      <c r="AU9" s="17"/>
      <c r="AV9" s="17">
        <v>0.18015711807123599</v>
      </c>
      <c r="AW9" s="17">
        <v>9.2987123723136902E-2</v>
      </c>
      <c r="AX9" s="17">
        <v>0.226860631502941</v>
      </c>
      <c r="AY9" s="17"/>
      <c r="AZ9" s="17">
        <v>0.25514019094191498</v>
      </c>
      <c r="BA9" s="17">
        <v>0.22906199785438999</v>
      </c>
      <c r="BB9" s="17"/>
      <c r="BC9" s="17">
        <v>0.188618131746489</v>
      </c>
      <c r="BD9" s="17">
        <v>0.26686023959885602</v>
      </c>
      <c r="BE9" s="17"/>
      <c r="BF9" s="17">
        <v>0.230311636233308</v>
      </c>
      <c r="BG9" s="17">
        <v>0.48686729965192799</v>
      </c>
      <c r="BH9" s="17"/>
      <c r="BI9" s="17">
        <v>0.26493533001030101</v>
      </c>
      <c r="BJ9" s="17">
        <v>0.211889637632941</v>
      </c>
      <c r="BK9" s="17"/>
      <c r="BL9" s="17">
        <v>0.21722893710682101</v>
      </c>
      <c r="BM9" s="17">
        <v>0.25925176008753398</v>
      </c>
      <c r="BN9" s="17">
        <v>0.14671591337374201</v>
      </c>
      <c r="BO9" s="17">
        <v>0.37879973461067301</v>
      </c>
    </row>
    <row r="10" spans="2:67" ht="29" x14ac:dyDescent="0.35">
      <c r="B10" s="18" t="s">
        <v>360</v>
      </c>
      <c r="C10" s="17">
        <v>0.45792936309302201</v>
      </c>
      <c r="D10" s="17">
        <v>0.32134102163186201</v>
      </c>
      <c r="E10" s="17">
        <v>0.50111521612590404</v>
      </c>
      <c r="F10" s="17">
        <v>0.71186193832199096</v>
      </c>
      <c r="G10" s="17">
        <v>4.7020256982194399E-2</v>
      </c>
      <c r="H10" s="17">
        <v>0</v>
      </c>
      <c r="I10" s="17">
        <v>2.0317877669077E-2</v>
      </c>
      <c r="J10" s="17">
        <v>0.250184294882633</v>
      </c>
      <c r="K10" s="17" t="s">
        <v>107</v>
      </c>
      <c r="L10" s="17">
        <v>0.381750557100415</v>
      </c>
      <c r="M10" s="17">
        <v>0.57409277526343705</v>
      </c>
      <c r="N10" s="17">
        <v>0.90696353881109404</v>
      </c>
      <c r="O10" s="17">
        <v>5.4035147313728403E-2</v>
      </c>
      <c r="P10" s="17">
        <v>5.9329256670621498E-3</v>
      </c>
      <c r="Q10" s="17">
        <v>0.49950015267318099</v>
      </c>
      <c r="R10" s="17">
        <v>0.96127157664240404</v>
      </c>
      <c r="S10" s="17">
        <v>0.83789455805881496</v>
      </c>
      <c r="T10" s="17"/>
      <c r="U10" s="17">
        <v>0.47012931502889799</v>
      </c>
      <c r="V10" s="17">
        <v>0.41975094885429098</v>
      </c>
      <c r="W10" s="17">
        <v>0.52491034331582398</v>
      </c>
      <c r="X10" s="17">
        <v>0.39573793407874203</v>
      </c>
      <c r="Y10" s="17"/>
      <c r="Z10" s="17">
        <v>0.45155396611125298</v>
      </c>
      <c r="AA10" s="17">
        <v>0.23914415410610099</v>
      </c>
      <c r="AB10" s="17">
        <v>0.246937800066412</v>
      </c>
      <c r="AC10" s="17">
        <v>0.33293343214961602</v>
      </c>
      <c r="AD10" s="17">
        <v>0.96306358526654601</v>
      </c>
      <c r="AE10" s="17">
        <v>0.28086243309898501</v>
      </c>
      <c r="AF10" s="17">
        <v>0.88401324067744902</v>
      </c>
      <c r="AG10" s="17">
        <v>0.942848581691346</v>
      </c>
      <c r="AH10" s="17">
        <v>0.45359691071547598</v>
      </c>
      <c r="AI10" s="17">
        <v>0.45139379497554699</v>
      </c>
      <c r="AJ10" s="17"/>
      <c r="AK10" s="17">
        <v>1.44218543366131E-2</v>
      </c>
      <c r="AL10" s="17">
        <v>0.671047527062682</v>
      </c>
      <c r="AM10" s="17">
        <v>0.84136870835300404</v>
      </c>
      <c r="AN10" s="17">
        <v>0.74990777598122005</v>
      </c>
      <c r="AO10" s="17">
        <v>0.94801256121699995</v>
      </c>
      <c r="AP10" s="17">
        <v>0.19188802502081501</v>
      </c>
      <c r="AQ10" s="17">
        <v>5.3464478933900599E-2</v>
      </c>
      <c r="AR10" s="17"/>
      <c r="AS10" s="17">
        <v>0.59109865387917604</v>
      </c>
      <c r="AT10" s="17">
        <v>0.23356905211216</v>
      </c>
      <c r="AU10" s="17"/>
      <c r="AV10" s="17">
        <v>0.50603143060438904</v>
      </c>
      <c r="AW10" s="17">
        <v>0.87698518065856301</v>
      </c>
      <c r="AX10" s="17">
        <v>0.61123935785899597</v>
      </c>
      <c r="AY10" s="17"/>
      <c r="AZ10" s="17">
        <v>0.54084268548830206</v>
      </c>
      <c r="BA10" s="17">
        <v>0.43729360136527201</v>
      </c>
      <c r="BB10" s="17"/>
      <c r="BC10" s="17">
        <v>0.48205423797659402</v>
      </c>
      <c r="BD10" s="17">
        <v>0.44069696964802202</v>
      </c>
      <c r="BE10" s="17"/>
      <c r="BF10" s="17">
        <v>0.45890118911538502</v>
      </c>
      <c r="BG10" s="17">
        <v>0.39573793407874203</v>
      </c>
      <c r="BH10" s="17"/>
      <c r="BI10" s="17">
        <v>0.34357101506764498</v>
      </c>
      <c r="BJ10" s="17">
        <v>0.54132006166123803</v>
      </c>
      <c r="BK10" s="17"/>
      <c r="BL10" s="17">
        <v>0.29712364126652602</v>
      </c>
      <c r="BM10" s="17">
        <v>0.33561534339840199</v>
      </c>
      <c r="BN10" s="17">
        <v>0.57440528796874402</v>
      </c>
      <c r="BO10" s="17">
        <v>0.61799354797121497</v>
      </c>
    </row>
    <row r="11" spans="2:67" x14ac:dyDescent="0.35">
      <c r="B11" s="18" t="s">
        <v>361</v>
      </c>
      <c r="C11" s="17">
        <v>0.175027680213557</v>
      </c>
      <c r="D11" s="17">
        <v>1.60818409959252E-2</v>
      </c>
      <c r="E11" s="17">
        <v>0.29227865112805701</v>
      </c>
      <c r="F11" s="17">
        <v>0.186646986170318</v>
      </c>
      <c r="G11" s="17">
        <v>0.19846391505876901</v>
      </c>
      <c r="H11" s="17">
        <v>1</v>
      </c>
      <c r="I11" s="17">
        <v>0</v>
      </c>
      <c r="J11" s="17">
        <v>1.4568349081190901E-2</v>
      </c>
      <c r="K11" s="17" t="s">
        <v>107</v>
      </c>
      <c r="L11" s="17">
        <v>3.3665502928426197E-2</v>
      </c>
      <c r="M11" s="17">
        <v>8.6845953396576303E-2</v>
      </c>
      <c r="N11" s="17">
        <v>5.6363622106191998E-3</v>
      </c>
      <c r="O11" s="17">
        <v>5.4035147313728403E-2</v>
      </c>
      <c r="P11" s="17">
        <v>3.9552837780414303E-3</v>
      </c>
      <c r="Q11" s="17">
        <v>0.48299871976868303</v>
      </c>
      <c r="R11" s="17">
        <v>1.8719016383577199E-2</v>
      </c>
      <c r="S11" s="17">
        <v>0</v>
      </c>
      <c r="T11" s="17"/>
      <c r="U11" s="17">
        <v>0.14770789214003399</v>
      </c>
      <c r="V11" s="17">
        <v>0.25037860185679101</v>
      </c>
      <c r="W11" s="17">
        <v>0.132783744022859</v>
      </c>
      <c r="X11" s="17">
        <v>9.2494014710039693E-2</v>
      </c>
      <c r="Y11" s="17"/>
      <c r="Z11" s="17">
        <v>0.237189217726781</v>
      </c>
      <c r="AA11" s="17">
        <v>6.3820141358145205E-2</v>
      </c>
      <c r="AB11" s="17">
        <v>8.3354719654515505E-2</v>
      </c>
      <c r="AC11" s="17">
        <v>0.42200431510328901</v>
      </c>
      <c r="AD11" s="17">
        <v>2.01484346977529E-2</v>
      </c>
      <c r="AE11" s="17">
        <v>0.45199229018932902</v>
      </c>
      <c r="AF11" s="17">
        <v>5.7696189100402903E-2</v>
      </c>
      <c r="AG11" s="17">
        <v>2.6885118963285901E-3</v>
      </c>
      <c r="AH11" s="17">
        <v>0.14300702513531399</v>
      </c>
      <c r="AI11" s="17">
        <v>3.7114568588946802E-2</v>
      </c>
      <c r="AJ11" s="17"/>
      <c r="AK11" s="17">
        <v>0.20407545797606799</v>
      </c>
      <c r="AL11" s="17">
        <v>2.93683734973379E-2</v>
      </c>
      <c r="AM11" s="17">
        <v>3.2200677900306699E-3</v>
      </c>
      <c r="AN11" s="17">
        <v>0.21348528167991601</v>
      </c>
      <c r="AO11" s="17">
        <v>1.7920505213845001E-2</v>
      </c>
      <c r="AP11" s="17">
        <v>0.213895331788613</v>
      </c>
      <c r="AQ11" s="17">
        <v>0.29089725658837601</v>
      </c>
      <c r="AR11" s="17"/>
      <c r="AS11" s="17">
        <v>9.9006834069029506E-2</v>
      </c>
      <c r="AT11" s="17">
        <v>0.303105712178174</v>
      </c>
      <c r="AU11" s="17"/>
      <c r="AV11" s="17">
        <v>0.19670302342624199</v>
      </c>
      <c r="AW11" s="17">
        <v>1.05322358491438E-2</v>
      </c>
      <c r="AX11" s="17">
        <v>4.7731292001063401E-2</v>
      </c>
      <c r="AY11" s="17"/>
      <c r="AZ11" s="17">
        <v>4.7799459442497201E-2</v>
      </c>
      <c r="BA11" s="17">
        <v>0.206692691010744</v>
      </c>
      <c r="BB11" s="17"/>
      <c r="BC11" s="17">
        <v>0.18967293106364</v>
      </c>
      <c r="BD11" s="17">
        <v>0.16456658037501601</v>
      </c>
      <c r="BE11" s="17"/>
      <c r="BF11" s="17">
        <v>0.176317381465459</v>
      </c>
      <c r="BG11" s="17">
        <v>9.2494014710039693E-2</v>
      </c>
      <c r="BH11" s="17"/>
      <c r="BI11" s="17">
        <v>0.123835449086136</v>
      </c>
      <c r="BJ11" s="17">
        <v>0.21235731979556499</v>
      </c>
      <c r="BK11" s="17"/>
      <c r="BL11" s="17">
        <v>0.28886990530144002</v>
      </c>
      <c r="BM11" s="17">
        <v>0.256309083651171</v>
      </c>
      <c r="BN11" s="17">
        <v>0.123043284458588</v>
      </c>
      <c r="BO11" s="17">
        <v>2.7078864583664E-3</v>
      </c>
    </row>
    <row r="12" spans="2:67" x14ac:dyDescent="0.35">
      <c r="B12" s="18" t="s">
        <v>362</v>
      </c>
      <c r="C12" s="17">
        <v>3.8389845796436201E-2</v>
      </c>
      <c r="D12" s="17">
        <v>0</v>
      </c>
      <c r="E12" s="17">
        <v>5.2440823044656404E-4</v>
      </c>
      <c r="F12" s="17">
        <v>9.2968380805918294E-2</v>
      </c>
      <c r="G12" s="17">
        <v>0</v>
      </c>
      <c r="H12" s="17">
        <v>0</v>
      </c>
      <c r="I12" s="17">
        <v>0</v>
      </c>
      <c r="J12" s="17">
        <v>0</v>
      </c>
      <c r="K12" s="17" t="s">
        <v>107</v>
      </c>
      <c r="L12" s="17">
        <v>0</v>
      </c>
      <c r="M12" s="17">
        <v>0.14118307630051599</v>
      </c>
      <c r="N12" s="17">
        <v>0</v>
      </c>
      <c r="O12" s="17">
        <v>0</v>
      </c>
      <c r="P12" s="17">
        <v>2.8688608856604899E-2</v>
      </c>
      <c r="Q12" s="17">
        <v>0</v>
      </c>
      <c r="R12" s="17">
        <v>0</v>
      </c>
      <c r="S12" s="17">
        <v>0</v>
      </c>
      <c r="T12" s="17"/>
      <c r="U12" s="17">
        <v>4.61117548577036E-2</v>
      </c>
      <c r="V12" s="17">
        <v>2.5738170916027599E-2</v>
      </c>
      <c r="W12" s="17">
        <v>2.0889247151377702E-2</v>
      </c>
      <c r="X12" s="17">
        <v>1.43278999359179E-2</v>
      </c>
      <c r="Y12" s="17"/>
      <c r="Z12" s="17">
        <v>0</v>
      </c>
      <c r="AA12" s="17">
        <v>0.25794989798474499</v>
      </c>
      <c r="AB12" s="17">
        <v>6.1382326974022502E-2</v>
      </c>
      <c r="AC12" s="17">
        <v>2.2945658742769399E-2</v>
      </c>
      <c r="AD12" s="17">
        <v>0</v>
      </c>
      <c r="AE12" s="17">
        <v>2.00378670619347E-3</v>
      </c>
      <c r="AF12" s="17">
        <v>0</v>
      </c>
      <c r="AG12" s="17">
        <v>0</v>
      </c>
      <c r="AH12" s="17">
        <v>5.8615400267954297E-3</v>
      </c>
      <c r="AI12" s="17">
        <v>0</v>
      </c>
      <c r="AJ12" s="17"/>
      <c r="AK12" s="17">
        <v>0</v>
      </c>
      <c r="AL12" s="17">
        <v>1.40048159507288E-2</v>
      </c>
      <c r="AM12" s="17">
        <v>1.9153415341005701E-3</v>
      </c>
      <c r="AN12" s="17">
        <v>0</v>
      </c>
      <c r="AO12" s="17">
        <v>6.8459912892093505E-4</v>
      </c>
      <c r="AP12" s="17">
        <v>0.38529365125022502</v>
      </c>
      <c r="AQ12" s="17">
        <v>4.3168682443359502E-2</v>
      </c>
      <c r="AR12" s="17"/>
      <c r="AS12" s="17">
        <v>4.9575481308980103E-2</v>
      </c>
      <c r="AT12" s="17">
        <v>1.9544565121757999E-2</v>
      </c>
      <c r="AU12" s="17"/>
      <c r="AV12" s="17">
        <v>0.117108427898133</v>
      </c>
      <c r="AW12" s="17">
        <v>1.12620275009981E-2</v>
      </c>
      <c r="AX12" s="17">
        <v>3.45842029756131E-4</v>
      </c>
      <c r="AY12" s="17"/>
      <c r="AZ12" s="17">
        <v>0.155401378939342</v>
      </c>
      <c r="BA12" s="17">
        <v>9.2676004493692007E-3</v>
      </c>
      <c r="BB12" s="17"/>
      <c r="BC12" s="17">
        <v>2.05848008603347E-2</v>
      </c>
      <c r="BD12" s="17">
        <v>5.1107985937081803E-2</v>
      </c>
      <c r="BE12" s="17"/>
      <c r="BF12" s="17">
        <v>3.8765846565458201E-2</v>
      </c>
      <c r="BG12" s="17">
        <v>1.43278999359179E-2</v>
      </c>
      <c r="BH12" s="17"/>
      <c r="BI12" s="17">
        <v>7.03624430422463E-2</v>
      </c>
      <c r="BJ12" s="17">
        <v>1.50752625989187E-2</v>
      </c>
      <c r="BK12" s="17"/>
      <c r="BL12" s="17">
        <v>0</v>
      </c>
      <c r="BM12" s="17">
        <v>2.2867572429922801E-2</v>
      </c>
      <c r="BN12" s="17">
        <v>9.1366047978437295E-2</v>
      </c>
      <c r="BO12" s="17">
        <v>4.9883095974607398E-4</v>
      </c>
    </row>
    <row r="13" spans="2:67" x14ac:dyDescent="0.35">
      <c r="B13" s="18" t="s">
        <v>111</v>
      </c>
      <c r="C13" s="19">
        <v>9.4394124740843299E-2</v>
      </c>
      <c r="D13" s="19">
        <v>0.48485051074693097</v>
      </c>
      <c r="E13" s="19">
        <v>0.195327961246618</v>
      </c>
      <c r="F13" s="19">
        <v>0</v>
      </c>
      <c r="G13" s="19">
        <v>0</v>
      </c>
      <c r="H13" s="19">
        <v>0</v>
      </c>
      <c r="I13" s="19">
        <v>3.3863129448461699E-3</v>
      </c>
      <c r="J13" s="19">
        <v>0</v>
      </c>
      <c r="K13" s="19" t="s">
        <v>107</v>
      </c>
      <c r="L13" s="19">
        <v>0</v>
      </c>
      <c r="M13" s="19">
        <v>3.8172064846232499E-2</v>
      </c>
      <c r="N13" s="19">
        <v>0</v>
      </c>
      <c r="O13" s="19">
        <v>0</v>
      </c>
      <c r="P13" s="19">
        <v>0</v>
      </c>
      <c r="Q13" s="19">
        <v>0</v>
      </c>
      <c r="R13" s="19">
        <v>0</v>
      </c>
      <c r="S13" s="19">
        <v>0</v>
      </c>
      <c r="T13" s="19"/>
      <c r="U13" s="19">
        <v>0.100375145022776</v>
      </c>
      <c r="V13" s="19">
        <v>0.10202479477493</v>
      </c>
      <c r="W13" s="19">
        <v>1.34784972278827E-2</v>
      </c>
      <c r="X13" s="19">
        <v>1.0572851623373E-2</v>
      </c>
      <c r="Y13" s="19"/>
      <c r="Z13" s="19">
        <v>0.13768823823263601</v>
      </c>
      <c r="AA13" s="19">
        <v>0</v>
      </c>
      <c r="AB13" s="19">
        <v>6.6255437857031399E-3</v>
      </c>
      <c r="AC13" s="19">
        <v>0</v>
      </c>
      <c r="AD13" s="19">
        <v>0</v>
      </c>
      <c r="AE13" s="19">
        <v>0.20257942098374401</v>
      </c>
      <c r="AF13" s="19">
        <v>0</v>
      </c>
      <c r="AG13" s="19">
        <v>0</v>
      </c>
      <c r="AH13" s="19">
        <v>1.1991310064012099E-2</v>
      </c>
      <c r="AI13" s="19">
        <v>0</v>
      </c>
      <c r="AJ13" s="19"/>
      <c r="AK13" s="19">
        <v>4.1182594819589399E-2</v>
      </c>
      <c r="AL13" s="19">
        <v>0</v>
      </c>
      <c r="AM13" s="19">
        <v>1.8926976329297001E-2</v>
      </c>
      <c r="AN13" s="19">
        <v>3.4260276802960697E-2</v>
      </c>
      <c r="AO13" s="19">
        <v>0</v>
      </c>
      <c r="AP13" s="19">
        <v>0</v>
      </c>
      <c r="AQ13" s="19">
        <v>0.383973979063226</v>
      </c>
      <c r="AR13" s="19"/>
      <c r="AS13" s="19">
        <v>4.3215520567318699E-2</v>
      </c>
      <c r="AT13" s="19">
        <v>0.18061856492636</v>
      </c>
      <c r="AU13" s="19"/>
      <c r="AV13" s="19">
        <v>0</v>
      </c>
      <c r="AW13" s="19">
        <v>8.2334322681578594E-3</v>
      </c>
      <c r="AX13" s="19">
        <v>0.113822876607243</v>
      </c>
      <c r="AY13" s="19"/>
      <c r="AZ13" s="19">
        <v>8.1628518794320997E-4</v>
      </c>
      <c r="BA13" s="19">
        <v>0.117684109320224</v>
      </c>
      <c r="BB13" s="19"/>
      <c r="BC13" s="19">
        <v>0.119069898352943</v>
      </c>
      <c r="BD13" s="19">
        <v>7.6768224441024394E-2</v>
      </c>
      <c r="BE13" s="19"/>
      <c r="BF13" s="19">
        <v>9.5703946620389696E-2</v>
      </c>
      <c r="BG13" s="19">
        <v>1.0572851623373E-2</v>
      </c>
      <c r="BH13" s="19"/>
      <c r="BI13" s="19">
        <v>0.197295762793671</v>
      </c>
      <c r="BJ13" s="19">
        <v>1.9357718311337601E-2</v>
      </c>
      <c r="BK13" s="19"/>
      <c r="BL13" s="19">
        <v>0.19677751632521301</v>
      </c>
      <c r="BM13" s="19">
        <v>0.12595624043297099</v>
      </c>
      <c r="BN13" s="19">
        <v>6.4469466220488797E-2</v>
      </c>
      <c r="BO13" s="19">
        <v>0</v>
      </c>
    </row>
    <row r="14" spans="2:67" x14ac:dyDescent="0.35">
      <c r="B14" s="16" t="s">
        <v>718</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M16"/>
  <sheetViews>
    <sheetView showGridLines="0" workbookViewId="0">
      <pane xSplit="2" topLeftCell="C1" activePane="topRight" state="frozen"/>
      <selection pane="topRight" activeCell="B15" sqref="B15"/>
    </sheetView>
  </sheetViews>
  <sheetFormatPr defaultColWidth="10.90625" defaultRowHeight="14.5" x14ac:dyDescent="0.35"/>
  <cols>
    <col min="2" max="2" width="25.7265625" customWidth="1"/>
    <col min="3" max="13" width="20.7265625" customWidth="1"/>
  </cols>
  <sheetData>
    <row r="2" spans="2:13" ht="40" customHeight="1" x14ac:dyDescent="0.35">
      <c r="D2" s="30" t="s">
        <v>394</v>
      </c>
      <c r="E2" s="26"/>
      <c r="F2" s="26"/>
      <c r="G2" s="26"/>
      <c r="H2" s="26"/>
      <c r="I2" s="26"/>
      <c r="J2" s="26"/>
      <c r="K2" s="26"/>
      <c r="L2" s="26"/>
      <c r="M2" s="26"/>
    </row>
    <row r="6" spans="2:13" ht="50" customHeight="1" x14ac:dyDescent="0.35">
      <c r="B6" s="23" t="s">
        <v>15</v>
      </c>
      <c r="C6" s="23" t="s">
        <v>382</v>
      </c>
      <c r="D6" s="23" t="s">
        <v>383</v>
      </c>
      <c r="E6" s="23" t="s">
        <v>384</v>
      </c>
      <c r="F6" s="23" t="s">
        <v>385</v>
      </c>
      <c r="G6" s="23" t="s">
        <v>386</v>
      </c>
      <c r="H6" s="23" t="s">
        <v>387</v>
      </c>
      <c r="I6" s="23" t="s">
        <v>388</v>
      </c>
      <c r="J6" s="23" t="s">
        <v>389</v>
      </c>
      <c r="K6" s="23" t="s">
        <v>390</v>
      </c>
      <c r="L6" s="23" t="s">
        <v>391</v>
      </c>
    </row>
    <row r="7" spans="2:13" x14ac:dyDescent="0.35">
      <c r="B7" s="18" t="s">
        <v>392</v>
      </c>
      <c r="C7" s="17">
        <v>0.26431758356150398</v>
      </c>
      <c r="D7" s="17">
        <v>0.83237439839377403</v>
      </c>
      <c r="E7" s="17">
        <v>0.27819537235011899</v>
      </c>
      <c r="F7" s="17">
        <v>0.57219553290992198</v>
      </c>
      <c r="G7" s="17">
        <v>0.32556957866608099</v>
      </c>
      <c r="H7" s="17">
        <v>0.84397658148819799</v>
      </c>
      <c r="I7" s="17">
        <v>0.579657366727926</v>
      </c>
      <c r="J7" s="17">
        <v>0.86557094602078599</v>
      </c>
      <c r="K7" s="17">
        <v>0.529867863925224</v>
      </c>
      <c r="L7" s="17">
        <v>0.78810122568650798</v>
      </c>
    </row>
    <row r="8" spans="2:13" x14ac:dyDescent="0.35">
      <c r="B8" s="18" t="s">
        <v>393</v>
      </c>
      <c r="C8" s="17">
        <v>0.69720757267389299</v>
      </c>
      <c r="D8" s="17">
        <v>0.10981535988466699</v>
      </c>
      <c r="E8" s="17">
        <v>0.59260406003806698</v>
      </c>
      <c r="F8" s="17">
        <v>0.40471538738261298</v>
      </c>
      <c r="G8" s="17">
        <v>0.65810269010608402</v>
      </c>
      <c r="H8" s="17">
        <v>0.10882953041374099</v>
      </c>
      <c r="I8" s="17">
        <v>0.364501610630246</v>
      </c>
      <c r="J8" s="17">
        <v>9.2313504249242798E-2</v>
      </c>
      <c r="K8" s="17">
        <v>0.39768913058019101</v>
      </c>
      <c r="L8" s="17">
        <v>0.12546613351375399</v>
      </c>
    </row>
    <row r="9" spans="2:13" x14ac:dyDescent="0.35">
      <c r="B9" s="18" t="s">
        <v>111</v>
      </c>
      <c r="C9" s="17">
        <v>3.8474843764602799E-2</v>
      </c>
      <c r="D9" s="17">
        <v>5.7810241721558998E-2</v>
      </c>
      <c r="E9" s="17">
        <v>0.129200567611814</v>
      </c>
      <c r="F9" s="17">
        <v>2.30890797074647E-2</v>
      </c>
      <c r="G9" s="17">
        <v>1.63277312278358E-2</v>
      </c>
      <c r="H9" s="17">
        <v>4.7193888098061201E-2</v>
      </c>
      <c r="I9" s="17">
        <v>5.5841022641828303E-2</v>
      </c>
      <c r="J9" s="17">
        <v>4.2115549729971002E-2</v>
      </c>
      <c r="K9" s="17">
        <v>7.24430054945851E-2</v>
      </c>
      <c r="L9" s="17">
        <v>8.6432640799738295E-2</v>
      </c>
    </row>
    <row r="10" spans="2:13" x14ac:dyDescent="0.35">
      <c r="B10" s="16"/>
      <c r="C10" s="16"/>
      <c r="D10" s="16"/>
      <c r="E10" s="16"/>
      <c r="F10" s="16"/>
      <c r="G10" s="16"/>
      <c r="H10" s="16"/>
      <c r="I10" s="16"/>
      <c r="J10" s="16"/>
      <c r="K10" s="16"/>
      <c r="L10" s="16"/>
    </row>
    <row r="11" spans="2:13" x14ac:dyDescent="0.35">
      <c r="B11" t="s">
        <v>86</v>
      </c>
    </row>
    <row r="12" spans="2:13" x14ac:dyDescent="0.35">
      <c r="B12" t="s">
        <v>87</v>
      </c>
    </row>
    <row r="16" spans="2:13" x14ac:dyDescent="0.35">
      <c r="B16"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BO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392</v>
      </c>
      <c r="C9" s="17">
        <v>0.26431758356150398</v>
      </c>
      <c r="D9" s="17">
        <v>0.18897320763678199</v>
      </c>
      <c r="E9" s="17">
        <v>0.21071658738712101</v>
      </c>
      <c r="F9" s="17">
        <v>0.225871913537188</v>
      </c>
      <c r="G9" s="17">
        <v>0.18104717738066101</v>
      </c>
      <c r="H9" s="17">
        <v>0.319107590323573</v>
      </c>
      <c r="I9" s="17">
        <v>0.30196708436528003</v>
      </c>
      <c r="J9" s="17">
        <v>0.243107221052967</v>
      </c>
      <c r="K9" s="17">
        <v>0.54370869891731999</v>
      </c>
      <c r="L9" s="17">
        <v>0.41406874052363302</v>
      </c>
      <c r="M9" s="17">
        <v>0.24263711139305499</v>
      </c>
      <c r="N9" s="17">
        <v>5.9798811492209197E-2</v>
      </c>
      <c r="O9" s="17">
        <v>0.48605357240600999</v>
      </c>
      <c r="P9" s="17">
        <v>0.57236755619179203</v>
      </c>
      <c r="Q9" s="17">
        <v>0.31012408731199997</v>
      </c>
      <c r="R9" s="17">
        <v>0.258387635580549</v>
      </c>
      <c r="S9" s="17">
        <v>0.37999311448575102</v>
      </c>
      <c r="T9" s="17"/>
      <c r="U9" s="17">
        <v>0.27332995227711299</v>
      </c>
      <c r="V9" s="17">
        <v>0.21981852778861699</v>
      </c>
      <c r="W9" s="17">
        <v>0.221001306652128</v>
      </c>
      <c r="X9" s="17">
        <v>0.21073757966010001</v>
      </c>
      <c r="Y9" s="17"/>
      <c r="Z9" s="17">
        <v>0.32737688932379599</v>
      </c>
      <c r="AA9" s="17">
        <v>0.14020525618176199</v>
      </c>
      <c r="AB9" s="17">
        <v>0.27191409978361503</v>
      </c>
      <c r="AC9" s="17">
        <v>0.31221178661794902</v>
      </c>
      <c r="AD9" s="17">
        <v>0.24391593871344</v>
      </c>
      <c r="AE9" s="17">
        <v>0.108870654195902</v>
      </c>
      <c r="AF9" s="17">
        <v>3.6176141960989602E-2</v>
      </c>
      <c r="AG9" s="17">
        <v>0.15212235734596499</v>
      </c>
      <c r="AH9" s="17">
        <v>0.10690704874776299</v>
      </c>
      <c r="AI9" s="17">
        <v>0.15447362047611099</v>
      </c>
      <c r="AJ9" s="17"/>
      <c r="AK9" s="17">
        <v>0.32051607355031297</v>
      </c>
      <c r="AL9" s="17">
        <v>0.25608920938311203</v>
      </c>
      <c r="AM9" s="17">
        <v>0.32962078676835199</v>
      </c>
      <c r="AN9" s="17">
        <v>0.26656076555986702</v>
      </c>
      <c r="AO9" s="17">
        <v>0.111882712125568</v>
      </c>
      <c r="AP9" s="17">
        <v>0.110557931129663</v>
      </c>
      <c r="AQ9" s="17">
        <v>0.31019391332610902</v>
      </c>
      <c r="AR9" s="17"/>
      <c r="AS9" s="17">
        <v>0.132843512962561</v>
      </c>
      <c r="AT9" s="17">
        <v>0.31328754914949097</v>
      </c>
      <c r="AU9" s="17"/>
      <c r="AV9" s="17">
        <v>7.5000638601171496E-2</v>
      </c>
      <c r="AW9" s="17">
        <v>9.9826112060948505E-2</v>
      </c>
      <c r="AX9" s="17">
        <v>0.20611949711159999</v>
      </c>
      <c r="AY9" s="17"/>
      <c r="AZ9" s="17">
        <v>0.109195459151088</v>
      </c>
      <c r="BA9" s="17">
        <v>0.27169127111045499</v>
      </c>
      <c r="BB9" s="17"/>
      <c r="BC9" s="17">
        <v>0.327150497714573</v>
      </c>
      <c r="BD9" s="17">
        <v>0.22559303279437601</v>
      </c>
      <c r="BE9" s="17"/>
      <c r="BF9" s="17">
        <v>0.26453047696932103</v>
      </c>
      <c r="BG9" s="17">
        <v>0.21073757966010001</v>
      </c>
      <c r="BH9" s="17"/>
      <c r="BI9" s="17">
        <v>0.115171838026998</v>
      </c>
      <c r="BJ9" s="17">
        <v>0.29920448894098101</v>
      </c>
      <c r="BK9" s="17"/>
      <c r="BL9" s="17">
        <v>0.44663122059619398</v>
      </c>
      <c r="BM9" s="17">
        <v>0.131853710633935</v>
      </c>
      <c r="BN9" s="17">
        <v>4.8553431759762601E-2</v>
      </c>
      <c r="BO9" s="17">
        <v>3.4071085663580402E-3</v>
      </c>
    </row>
    <row r="10" spans="2:67" x14ac:dyDescent="0.35">
      <c r="B10" s="18" t="s">
        <v>393</v>
      </c>
      <c r="C10" s="17">
        <v>0.69720757267389299</v>
      </c>
      <c r="D10" s="17">
        <v>0.75898296084290096</v>
      </c>
      <c r="E10" s="17">
        <v>0.73396697589548598</v>
      </c>
      <c r="F10" s="17">
        <v>0.77412808646281195</v>
      </c>
      <c r="G10" s="17">
        <v>0.70569967356002095</v>
      </c>
      <c r="H10" s="17">
        <v>0.361784819352854</v>
      </c>
      <c r="I10" s="17">
        <v>0.69803291563472003</v>
      </c>
      <c r="J10" s="17">
        <v>0.75451706783828398</v>
      </c>
      <c r="K10" s="17">
        <v>0.45629130108268001</v>
      </c>
      <c r="L10" s="17">
        <v>0.58342495669968697</v>
      </c>
      <c r="M10" s="17">
        <v>0.70377730319945597</v>
      </c>
      <c r="N10" s="17">
        <v>0.88690616818162304</v>
      </c>
      <c r="O10" s="17">
        <v>0.51394642759398901</v>
      </c>
      <c r="P10" s="17">
        <v>0.42763244380820797</v>
      </c>
      <c r="Q10" s="17">
        <v>0.59054624623799601</v>
      </c>
      <c r="R10" s="17">
        <v>0.741612364419451</v>
      </c>
      <c r="S10" s="17">
        <v>0.62000688551424898</v>
      </c>
      <c r="T10" s="17"/>
      <c r="U10" s="17">
        <v>0.68778854986299998</v>
      </c>
      <c r="V10" s="17">
        <v>0.74215737719675001</v>
      </c>
      <c r="W10" s="17">
        <v>0.74968095484499098</v>
      </c>
      <c r="X10" s="17">
        <v>0.76966421116998696</v>
      </c>
      <c r="Y10" s="17"/>
      <c r="Z10" s="17">
        <v>0.60487999481615795</v>
      </c>
      <c r="AA10" s="17">
        <v>0.84902237053360596</v>
      </c>
      <c r="AB10" s="17">
        <v>0.72721910893586705</v>
      </c>
      <c r="AC10" s="17">
        <v>0.68769231370249995</v>
      </c>
      <c r="AD10" s="17">
        <v>0.75240037622313605</v>
      </c>
      <c r="AE10" s="17">
        <v>0.88802200823502797</v>
      </c>
      <c r="AF10" s="17">
        <v>0.96382385803901005</v>
      </c>
      <c r="AG10" s="17">
        <v>0.84787764265403498</v>
      </c>
      <c r="AH10" s="17">
        <v>0.88015215313602801</v>
      </c>
      <c r="AI10" s="17">
        <v>0.83557246884721503</v>
      </c>
      <c r="AJ10" s="17"/>
      <c r="AK10" s="17">
        <v>0.59660657867060096</v>
      </c>
      <c r="AL10" s="17">
        <v>0.74312087267899496</v>
      </c>
      <c r="AM10" s="17">
        <v>0.66717188330181398</v>
      </c>
      <c r="AN10" s="17">
        <v>0.70506376646665103</v>
      </c>
      <c r="AO10" s="17">
        <v>0.88571327573049397</v>
      </c>
      <c r="AP10" s="17">
        <v>0.84431746583449896</v>
      </c>
      <c r="AQ10" s="17">
        <v>0.662798242042831</v>
      </c>
      <c r="AR10" s="17"/>
      <c r="AS10" s="17">
        <v>0.83066682797434399</v>
      </c>
      <c r="AT10" s="17">
        <v>0.64749818808050197</v>
      </c>
      <c r="AU10" s="17"/>
      <c r="AV10" s="17">
        <v>0.88490677161098696</v>
      </c>
      <c r="AW10" s="17">
        <v>0.89885612981269403</v>
      </c>
      <c r="AX10" s="17">
        <v>0.76181548793013798</v>
      </c>
      <c r="AY10" s="17"/>
      <c r="AZ10" s="17">
        <v>0.84490531849778805</v>
      </c>
      <c r="BA10" s="17">
        <v>0.69018680092048201</v>
      </c>
      <c r="BB10" s="17"/>
      <c r="BC10" s="17">
        <v>0.61692281338577504</v>
      </c>
      <c r="BD10" s="17">
        <v>0.74668786940667697</v>
      </c>
      <c r="BE10" s="17"/>
      <c r="BF10" s="17">
        <v>0.69691967533225097</v>
      </c>
      <c r="BG10" s="17">
        <v>0.76966421116998696</v>
      </c>
      <c r="BH10" s="17"/>
      <c r="BI10" s="17">
        <v>0.85052442869586797</v>
      </c>
      <c r="BJ10" s="17">
        <v>0.661344996574596</v>
      </c>
      <c r="BK10" s="17"/>
      <c r="BL10" s="17">
        <v>0.49449075476176402</v>
      </c>
      <c r="BM10" s="17">
        <v>0.84150654852106799</v>
      </c>
      <c r="BN10" s="17">
        <v>0.94089549706762399</v>
      </c>
      <c r="BO10" s="17">
        <v>0.99659289143364205</v>
      </c>
    </row>
    <row r="11" spans="2:67" x14ac:dyDescent="0.35">
      <c r="B11" s="18" t="s">
        <v>111</v>
      </c>
      <c r="C11" s="19">
        <v>3.8474843764602799E-2</v>
      </c>
      <c r="D11" s="19">
        <v>5.20438315203164E-2</v>
      </c>
      <c r="E11" s="19">
        <v>5.5316436717393502E-2</v>
      </c>
      <c r="F11" s="19">
        <v>0</v>
      </c>
      <c r="G11" s="19">
        <v>0.11325314905931901</v>
      </c>
      <c r="H11" s="19">
        <v>0.319107590323573</v>
      </c>
      <c r="I11" s="19">
        <v>0</v>
      </c>
      <c r="J11" s="19">
        <v>2.3757111087492301E-3</v>
      </c>
      <c r="K11" s="19">
        <v>0</v>
      </c>
      <c r="L11" s="19">
        <v>2.5063027766801401E-3</v>
      </c>
      <c r="M11" s="19">
        <v>5.3585585407489297E-2</v>
      </c>
      <c r="N11" s="19">
        <v>5.3295020326167897E-2</v>
      </c>
      <c r="O11" s="19">
        <v>0</v>
      </c>
      <c r="P11" s="19">
        <v>0</v>
      </c>
      <c r="Q11" s="19">
        <v>9.9329666450004794E-2</v>
      </c>
      <c r="R11" s="19">
        <v>0</v>
      </c>
      <c r="S11" s="19">
        <v>0</v>
      </c>
      <c r="T11" s="19"/>
      <c r="U11" s="19">
        <v>3.8881497859886503E-2</v>
      </c>
      <c r="V11" s="19">
        <v>3.8024095014632803E-2</v>
      </c>
      <c r="W11" s="19">
        <v>2.9317738502881299E-2</v>
      </c>
      <c r="X11" s="19">
        <v>1.9598209169912201E-2</v>
      </c>
      <c r="Y11" s="19"/>
      <c r="Z11" s="19">
        <v>6.7743115860045305E-2</v>
      </c>
      <c r="AA11" s="19">
        <v>1.0772373284632E-2</v>
      </c>
      <c r="AB11" s="19">
        <v>8.6679128051761402E-4</v>
      </c>
      <c r="AC11" s="19">
        <v>9.5899679550984804E-5</v>
      </c>
      <c r="AD11" s="19">
        <v>3.6836850634246799E-3</v>
      </c>
      <c r="AE11" s="19">
        <v>3.1073375690695501E-3</v>
      </c>
      <c r="AF11" s="19">
        <v>0</v>
      </c>
      <c r="AG11" s="19">
        <v>0</v>
      </c>
      <c r="AH11" s="19">
        <v>1.29407981162089E-2</v>
      </c>
      <c r="AI11" s="19">
        <v>9.9539106766746693E-3</v>
      </c>
      <c r="AJ11" s="19"/>
      <c r="AK11" s="19">
        <v>8.2877347779085606E-2</v>
      </c>
      <c r="AL11" s="19">
        <v>7.8991793789370097E-4</v>
      </c>
      <c r="AM11" s="19">
        <v>3.2073299298339499E-3</v>
      </c>
      <c r="AN11" s="19">
        <v>2.8375467973482001E-2</v>
      </c>
      <c r="AO11" s="19">
        <v>2.4040121439381401E-3</v>
      </c>
      <c r="AP11" s="19">
        <v>4.5124603035837499E-2</v>
      </c>
      <c r="AQ11" s="19">
        <v>2.7007844631059898E-2</v>
      </c>
      <c r="AR11" s="19"/>
      <c r="AS11" s="19">
        <v>3.6489659063095203E-2</v>
      </c>
      <c r="AT11" s="19">
        <v>3.9214262770006399E-2</v>
      </c>
      <c r="AU11" s="19"/>
      <c r="AV11" s="19">
        <v>4.0092589787840999E-2</v>
      </c>
      <c r="AW11" s="19">
        <v>1.3177581263573901E-3</v>
      </c>
      <c r="AX11" s="19">
        <v>3.2065014958261598E-2</v>
      </c>
      <c r="AY11" s="19"/>
      <c r="AZ11" s="19">
        <v>4.5899222351124203E-2</v>
      </c>
      <c r="BA11" s="19">
        <v>3.8121927969063003E-2</v>
      </c>
      <c r="BB11" s="19"/>
      <c r="BC11" s="19">
        <v>5.5926688899651598E-2</v>
      </c>
      <c r="BD11" s="19">
        <v>2.7719097798947299E-2</v>
      </c>
      <c r="BE11" s="19"/>
      <c r="BF11" s="19">
        <v>3.8549847698428001E-2</v>
      </c>
      <c r="BG11" s="19">
        <v>1.9598209169912201E-2</v>
      </c>
      <c r="BH11" s="19"/>
      <c r="BI11" s="19">
        <v>3.4303733277134103E-2</v>
      </c>
      <c r="BJ11" s="19">
        <v>3.94505144844223E-2</v>
      </c>
      <c r="BK11" s="19"/>
      <c r="BL11" s="19">
        <v>5.8878024642041601E-2</v>
      </c>
      <c r="BM11" s="19">
        <v>2.66397408449967E-2</v>
      </c>
      <c r="BN11" s="19">
        <v>1.0551071172613001E-2</v>
      </c>
      <c r="BO11" s="19">
        <v>0</v>
      </c>
    </row>
    <row r="12" spans="2:67" x14ac:dyDescent="0.35">
      <c r="B12" s="16"/>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BO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392</v>
      </c>
      <c r="C9" s="17">
        <v>0.83237439839377403</v>
      </c>
      <c r="D9" s="17">
        <v>0.83011477686099899</v>
      </c>
      <c r="E9" s="17">
        <v>0.81281185028670999</v>
      </c>
      <c r="F9" s="17">
        <v>0.82967754588112297</v>
      </c>
      <c r="G9" s="17">
        <v>0.95802959920035002</v>
      </c>
      <c r="H9" s="17">
        <v>0.638215180647146</v>
      </c>
      <c r="I9" s="17">
        <v>0.716621837410504</v>
      </c>
      <c r="J9" s="17">
        <v>0.83601012683514597</v>
      </c>
      <c r="K9" s="17">
        <v>0.98275602932044803</v>
      </c>
      <c r="L9" s="17">
        <v>0.85970042373869404</v>
      </c>
      <c r="M9" s="17">
        <v>0.81631340436173905</v>
      </c>
      <c r="N9" s="17">
        <v>0.90779119886222204</v>
      </c>
      <c r="O9" s="17">
        <v>0.96414144067028595</v>
      </c>
      <c r="P9" s="17">
        <v>0.96515791452466304</v>
      </c>
      <c r="Q9" s="17">
        <v>0.665124303817059</v>
      </c>
      <c r="R9" s="17">
        <v>0.62874845662398104</v>
      </c>
      <c r="S9" s="17">
        <v>0.95291947142605704</v>
      </c>
      <c r="T9" s="17"/>
      <c r="U9" s="17">
        <v>0.87358921010346402</v>
      </c>
      <c r="V9" s="17">
        <v>0.66887884231000305</v>
      </c>
      <c r="W9" s="17">
        <v>0.43575439392170301</v>
      </c>
      <c r="X9" s="17">
        <v>0.23864338709813299</v>
      </c>
      <c r="Y9" s="17"/>
      <c r="Z9" s="17">
        <v>0.87351482716675699</v>
      </c>
      <c r="AA9" s="17">
        <v>0.90278355136478705</v>
      </c>
      <c r="AB9" s="17">
        <v>0.87820216092594805</v>
      </c>
      <c r="AC9" s="17">
        <v>0.79235917870412798</v>
      </c>
      <c r="AD9" s="17">
        <v>0.73363266840818897</v>
      </c>
      <c r="AE9" s="17">
        <v>0.64712673427216405</v>
      </c>
      <c r="AF9" s="17">
        <v>0.61835441820001402</v>
      </c>
      <c r="AG9" s="17">
        <v>0.65024239652509297</v>
      </c>
      <c r="AH9" s="17">
        <v>0.460939597323475</v>
      </c>
      <c r="AI9" s="17">
        <v>0.235927256703855</v>
      </c>
      <c r="AJ9" s="17"/>
      <c r="AK9" s="17">
        <v>0.83452148852562402</v>
      </c>
      <c r="AL9" s="17">
        <v>0.83284330644905602</v>
      </c>
      <c r="AM9" s="17">
        <v>0.72488652835039802</v>
      </c>
      <c r="AN9" s="17">
        <v>0.87980594070589502</v>
      </c>
      <c r="AO9" s="17">
        <v>0.73785780356280795</v>
      </c>
      <c r="AP9" s="17">
        <v>0.81496895424311799</v>
      </c>
      <c r="AQ9" s="17">
        <v>0.79250900343128095</v>
      </c>
      <c r="AR9" s="17"/>
      <c r="AS9" s="17">
        <v>0.67772682505132498</v>
      </c>
      <c r="AT9" s="17">
        <v>0.88997576655972199</v>
      </c>
      <c r="AU9" s="17"/>
      <c r="AV9" s="17">
        <v>0.63091786333253697</v>
      </c>
      <c r="AW9" s="17">
        <v>0.73720944476982198</v>
      </c>
      <c r="AX9" s="17">
        <v>0.64799315652854805</v>
      </c>
      <c r="AY9" s="17"/>
      <c r="AZ9" s="17">
        <v>0.47164041580770399</v>
      </c>
      <c r="BA9" s="17">
        <v>0.84952178910924003</v>
      </c>
      <c r="BB9" s="17"/>
      <c r="BC9" s="17">
        <v>0.85631358805067304</v>
      </c>
      <c r="BD9" s="17">
        <v>0.81762043738960899</v>
      </c>
      <c r="BE9" s="17"/>
      <c r="BF9" s="17">
        <v>0.834733513905484</v>
      </c>
      <c r="BG9" s="17">
        <v>0.23864338709813299</v>
      </c>
      <c r="BH9" s="17"/>
      <c r="BI9" s="17">
        <v>0.65468866931596303</v>
      </c>
      <c r="BJ9" s="17">
        <v>0.87393713419562702</v>
      </c>
      <c r="BK9" s="17"/>
      <c r="BL9" s="17">
        <v>0.93429416272435195</v>
      </c>
      <c r="BM9" s="17">
        <v>0.86985771830408598</v>
      </c>
      <c r="BN9" s="17">
        <v>0.48230394772320301</v>
      </c>
      <c r="BO9" s="17">
        <v>5.8138451704226303E-2</v>
      </c>
    </row>
    <row r="10" spans="2:67" x14ac:dyDescent="0.35">
      <c r="B10" s="18" t="s">
        <v>393</v>
      </c>
      <c r="C10" s="17">
        <v>0.10981535988466699</v>
      </c>
      <c r="D10" s="17">
        <v>4.9452934924060901E-2</v>
      </c>
      <c r="E10" s="17">
        <v>0.15970224775547801</v>
      </c>
      <c r="F10" s="17">
        <v>0.17020225524284399</v>
      </c>
      <c r="G10" s="17">
        <v>4.1736477372943302E-2</v>
      </c>
      <c r="H10" s="17">
        <v>0.35690922518888402</v>
      </c>
      <c r="I10" s="17">
        <v>0.18404912214052699</v>
      </c>
      <c r="J10" s="17">
        <v>7.1443547334060206E-2</v>
      </c>
      <c r="K10" s="17">
        <v>1.7243970679551999E-2</v>
      </c>
      <c r="L10" s="17">
        <v>0.11100618039688399</v>
      </c>
      <c r="M10" s="17">
        <v>9.9647012775780197E-2</v>
      </c>
      <c r="N10" s="17">
        <v>7.7548835948197101E-2</v>
      </c>
      <c r="O10" s="17">
        <v>3.5858559329713699E-2</v>
      </c>
      <c r="P10" s="17">
        <v>3.4842085475336702E-2</v>
      </c>
      <c r="Q10" s="17">
        <v>0.33467010694960803</v>
      </c>
      <c r="R10" s="17">
        <v>0.198755593700296</v>
      </c>
      <c r="S10" s="17">
        <v>4.7080528573943299E-2</v>
      </c>
      <c r="T10" s="17"/>
      <c r="U10" s="17">
        <v>6.8450948388183705E-2</v>
      </c>
      <c r="V10" s="17">
        <v>0.28640323916250898</v>
      </c>
      <c r="W10" s="17">
        <v>0.43028877409759902</v>
      </c>
      <c r="X10" s="17">
        <v>0.68232017314926097</v>
      </c>
      <c r="Y10" s="17"/>
      <c r="Z10" s="17">
        <v>6.2423010702255102E-2</v>
      </c>
      <c r="AA10" s="17">
        <v>8.22031744409462E-2</v>
      </c>
      <c r="AB10" s="17">
        <v>6.2984881096062206E-2</v>
      </c>
      <c r="AC10" s="17">
        <v>0.16440715102835399</v>
      </c>
      <c r="AD10" s="17">
        <v>0.248143719614869</v>
      </c>
      <c r="AE10" s="17">
        <v>0.27458166411573998</v>
      </c>
      <c r="AF10" s="17">
        <v>0.29391980578629101</v>
      </c>
      <c r="AG10" s="17">
        <v>0.33891854763253398</v>
      </c>
      <c r="AH10" s="17">
        <v>0.45610964808380799</v>
      </c>
      <c r="AI10" s="17">
        <v>0.68638856715276997</v>
      </c>
      <c r="AJ10" s="17"/>
      <c r="AK10" s="17">
        <v>7.2973100456274698E-2</v>
      </c>
      <c r="AL10" s="17">
        <v>8.1131472543426994E-2</v>
      </c>
      <c r="AM10" s="17">
        <v>0.21866542346338599</v>
      </c>
      <c r="AN10" s="17">
        <v>9.94866236893822E-2</v>
      </c>
      <c r="AO10" s="17">
        <v>0.24737835079058801</v>
      </c>
      <c r="AP10" s="17">
        <v>0.102525393272618</v>
      </c>
      <c r="AQ10" s="17">
        <v>0.12724819345725799</v>
      </c>
      <c r="AR10" s="17"/>
      <c r="AS10" s="17">
        <v>0.24509797028323899</v>
      </c>
      <c r="AT10" s="17">
        <v>5.94268327348541E-2</v>
      </c>
      <c r="AU10" s="17"/>
      <c r="AV10" s="17">
        <v>0.31901899382224402</v>
      </c>
      <c r="AW10" s="17">
        <v>0.171650892045597</v>
      </c>
      <c r="AX10" s="17">
        <v>0.255921026776187</v>
      </c>
      <c r="AY10" s="17"/>
      <c r="AZ10" s="17">
        <v>0.52448484000539997</v>
      </c>
      <c r="BA10" s="17">
        <v>9.0104160117916401E-2</v>
      </c>
      <c r="BB10" s="17"/>
      <c r="BC10" s="17">
        <v>0.103177489424524</v>
      </c>
      <c r="BD10" s="17">
        <v>0.113906345558086</v>
      </c>
      <c r="BE10" s="17"/>
      <c r="BF10" s="17">
        <v>0.107540584001639</v>
      </c>
      <c r="BG10" s="17">
        <v>0.68232017314926097</v>
      </c>
      <c r="BH10" s="17"/>
      <c r="BI10" s="17">
        <v>0.264335335923925</v>
      </c>
      <c r="BJ10" s="17">
        <v>7.3671360174842299E-2</v>
      </c>
      <c r="BK10" s="17"/>
      <c r="BL10" s="17">
        <v>1.2944965900714801E-2</v>
      </c>
      <c r="BM10" s="17">
        <v>8.4608396847497797E-2</v>
      </c>
      <c r="BN10" s="17">
        <v>0.39427976765109501</v>
      </c>
      <c r="BO10" s="17">
        <v>0.94186154829577395</v>
      </c>
    </row>
    <row r="11" spans="2:67" x14ac:dyDescent="0.35">
      <c r="B11" s="18" t="s">
        <v>111</v>
      </c>
      <c r="C11" s="19">
        <v>5.7810241721558998E-2</v>
      </c>
      <c r="D11" s="19">
        <v>0.12043228821493999</v>
      </c>
      <c r="E11" s="19">
        <v>2.7485901957812E-2</v>
      </c>
      <c r="F11" s="19">
        <v>1.20198876033054E-4</v>
      </c>
      <c r="G11" s="19">
        <v>2.33923426706753E-4</v>
      </c>
      <c r="H11" s="19">
        <v>4.8755941639698503E-3</v>
      </c>
      <c r="I11" s="19">
        <v>9.9329040448969397E-2</v>
      </c>
      <c r="J11" s="19">
        <v>9.2546325830793294E-2</v>
      </c>
      <c r="K11" s="19">
        <v>0</v>
      </c>
      <c r="L11" s="19">
        <v>2.9293395864421701E-2</v>
      </c>
      <c r="M11" s="19">
        <v>8.4039582862480797E-2</v>
      </c>
      <c r="N11" s="19">
        <v>1.46599651895806E-2</v>
      </c>
      <c r="O11" s="19">
        <v>0</v>
      </c>
      <c r="P11" s="19">
        <v>0</v>
      </c>
      <c r="Q11" s="19">
        <v>2.0558923333234401E-4</v>
      </c>
      <c r="R11" s="19">
        <v>0.17249594967572299</v>
      </c>
      <c r="S11" s="19">
        <v>0</v>
      </c>
      <c r="T11" s="19"/>
      <c r="U11" s="19">
        <v>5.7959841508352303E-2</v>
      </c>
      <c r="V11" s="19">
        <v>4.4717918527487799E-2</v>
      </c>
      <c r="W11" s="19">
        <v>0.13395683198069699</v>
      </c>
      <c r="X11" s="19">
        <v>7.90364397526057E-2</v>
      </c>
      <c r="Y11" s="19"/>
      <c r="Z11" s="19">
        <v>6.4062162130988407E-2</v>
      </c>
      <c r="AA11" s="19">
        <v>1.5013274194266501E-2</v>
      </c>
      <c r="AB11" s="19">
        <v>5.8812957977989799E-2</v>
      </c>
      <c r="AC11" s="19">
        <v>4.3233670267517899E-2</v>
      </c>
      <c r="AD11" s="19">
        <v>1.82236119769426E-2</v>
      </c>
      <c r="AE11" s="19">
        <v>7.8291601612095696E-2</v>
      </c>
      <c r="AF11" s="19">
        <v>8.7725776013695106E-2</v>
      </c>
      <c r="AG11" s="19">
        <v>1.08390558423728E-2</v>
      </c>
      <c r="AH11" s="19">
        <v>8.2950754592716794E-2</v>
      </c>
      <c r="AI11" s="19">
        <v>7.7684176143374695E-2</v>
      </c>
      <c r="AJ11" s="19"/>
      <c r="AK11" s="19">
        <v>9.2505411018101294E-2</v>
      </c>
      <c r="AL11" s="19">
        <v>8.6025221007517E-2</v>
      </c>
      <c r="AM11" s="19">
        <v>5.6448048186215301E-2</v>
      </c>
      <c r="AN11" s="19">
        <v>2.0707435604723001E-2</v>
      </c>
      <c r="AO11" s="19">
        <v>1.4763845646604301E-2</v>
      </c>
      <c r="AP11" s="19">
        <v>8.2505652484263906E-2</v>
      </c>
      <c r="AQ11" s="19">
        <v>8.0242803111460995E-2</v>
      </c>
      <c r="AR11" s="19"/>
      <c r="AS11" s="19">
        <v>7.7175204665435898E-2</v>
      </c>
      <c r="AT11" s="19">
        <v>5.0597400705423803E-2</v>
      </c>
      <c r="AU11" s="19"/>
      <c r="AV11" s="19">
        <v>5.0063142845219802E-2</v>
      </c>
      <c r="AW11" s="19">
        <v>9.1139663184580805E-2</v>
      </c>
      <c r="AX11" s="19">
        <v>9.6085816695264101E-2</v>
      </c>
      <c r="AY11" s="19"/>
      <c r="AZ11" s="19">
        <v>3.87474418689577E-3</v>
      </c>
      <c r="BA11" s="19">
        <v>6.0374050772843101E-2</v>
      </c>
      <c r="BB11" s="19"/>
      <c r="BC11" s="19">
        <v>4.05089225248026E-2</v>
      </c>
      <c r="BD11" s="19">
        <v>6.8473217052305399E-2</v>
      </c>
      <c r="BE11" s="19"/>
      <c r="BF11" s="19">
        <v>5.7725902092877E-2</v>
      </c>
      <c r="BG11" s="19">
        <v>7.90364397526057E-2</v>
      </c>
      <c r="BH11" s="19"/>
      <c r="BI11" s="19">
        <v>8.09759947601119E-2</v>
      </c>
      <c r="BJ11" s="19">
        <v>5.2391505629530398E-2</v>
      </c>
      <c r="BK11" s="19"/>
      <c r="BL11" s="19">
        <v>5.2760871374933002E-2</v>
      </c>
      <c r="BM11" s="19">
        <v>4.5533884848416202E-2</v>
      </c>
      <c r="BN11" s="19">
        <v>0.12341628462570201</v>
      </c>
      <c r="BO11" s="19">
        <v>0</v>
      </c>
    </row>
    <row r="12" spans="2:67" x14ac:dyDescent="0.35">
      <c r="B12" s="16"/>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BO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392</v>
      </c>
      <c r="C9" s="17">
        <v>0.27819537235011899</v>
      </c>
      <c r="D9" s="17">
        <v>0.263311327464752</v>
      </c>
      <c r="E9" s="17">
        <v>0.30904784590648199</v>
      </c>
      <c r="F9" s="17">
        <v>0.62140352350171801</v>
      </c>
      <c r="G9" s="17">
        <v>0.40076666770720598</v>
      </c>
      <c r="H9" s="17">
        <v>0.319107590323573</v>
      </c>
      <c r="I9" s="17">
        <v>0.39228550832836201</v>
      </c>
      <c r="J9" s="17">
        <v>0.19981768791726501</v>
      </c>
      <c r="K9" s="17">
        <v>0.85421487229652804</v>
      </c>
      <c r="L9" s="17">
        <v>0.24466372271985301</v>
      </c>
      <c r="M9" s="17">
        <v>0.17233736131563901</v>
      </c>
      <c r="N9" s="17">
        <v>0.17614520992976199</v>
      </c>
      <c r="O9" s="17">
        <v>0.48207072033514298</v>
      </c>
      <c r="P9" s="17">
        <v>0.27597105989034798</v>
      </c>
      <c r="Q9" s="17">
        <v>0.25567055005505501</v>
      </c>
      <c r="R9" s="17">
        <v>8.9010367215115294E-2</v>
      </c>
      <c r="S9" s="17">
        <v>0.33893841383921802</v>
      </c>
      <c r="T9" s="17"/>
      <c r="U9" s="17">
        <v>0.30327042768809598</v>
      </c>
      <c r="V9" s="17">
        <v>0.154973930517977</v>
      </c>
      <c r="W9" s="17">
        <v>0.15455280484689601</v>
      </c>
      <c r="X9" s="17">
        <v>0.125127571476736</v>
      </c>
      <c r="Y9" s="17"/>
      <c r="Z9" s="17">
        <v>0.27970824905581099</v>
      </c>
      <c r="AA9" s="17">
        <v>0.36365839477746298</v>
      </c>
      <c r="AB9" s="17">
        <v>0.197473498928464</v>
      </c>
      <c r="AC9" s="17">
        <v>0.20484469579811501</v>
      </c>
      <c r="AD9" s="17">
        <v>9.7192646173028502E-2</v>
      </c>
      <c r="AE9" s="17">
        <v>0.32463857717398598</v>
      </c>
      <c r="AF9" s="17">
        <v>7.2503972711957104E-2</v>
      </c>
      <c r="AG9" s="17">
        <v>0.124582405078923</v>
      </c>
      <c r="AH9" s="17">
        <v>4.5208512092544603E-2</v>
      </c>
      <c r="AI9" s="17">
        <v>5.5614659431117597E-2</v>
      </c>
      <c r="AJ9" s="17"/>
      <c r="AK9" s="17">
        <v>0.26568284113784202</v>
      </c>
      <c r="AL9" s="17">
        <v>0.40723669441497701</v>
      </c>
      <c r="AM9" s="17">
        <v>0.20356314058328301</v>
      </c>
      <c r="AN9" s="17">
        <v>0.30528043529369803</v>
      </c>
      <c r="AO9" s="17">
        <v>0.29293119166689102</v>
      </c>
      <c r="AP9" s="17">
        <v>0.14947822903500699</v>
      </c>
      <c r="AQ9" s="17">
        <v>0.17113776122857099</v>
      </c>
      <c r="AR9" s="17"/>
      <c r="AS9" s="17">
        <v>0.138061883192656</v>
      </c>
      <c r="AT9" s="17">
        <v>0.33039069961505801</v>
      </c>
      <c r="AU9" s="17"/>
      <c r="AV9" s="17">
        <v>0.117655154870469</v>
      </c>
      <c r="AW9" s="17">
        <v>3.0590275812305601E-2</v>
      </c>
      <c r="AX9" s="17">
        <v>0.213797989520396</v>
      </c>
      <c r="AY9" s="17"/>
      <c r="AZ9" s="17">
        <v>0.11250480298108299</v>
      </c>
      <c r="BA9" s="17">
        <v>0.28607142802546898</v>
      </c>
      <c r="BB9" s="17"/>
      <c r="BC9" s="17">
        <v>0.28798466079895002</v>
      </c>
      <c r="BD9" s="17">
        <v>0.27216213638421499</v>
      </c>
      <c r="BE9" s="17"/>
      <c r="BF9" s="17">
        <v>0.278803568008613</v>
      </c>
      <c r="BG9" s="17">
        <v>0.125127571476736</v>
      </c>
      <c r="BH9" s="17"/>
      <c r="BI9" s="17">
        <v>7.75581736539976E-2</v>
      </c>
      <c r="BJ9" s="17">
        <v>0.32512672088728201</v>
      </c>
      <c r="BK9" s="17"/>
      <c r="BL9" s="17">
        <v>0.45183754309860902</v>
      </c>
      <c r="BM9" s="17">
        <v>0.16106094406990401</v>
      </c>
      <c r="BN9" s="17">
        <v>5.6508414979713803E-2</v>
      </c>
      <c r="BO9" s="17">
        <v>3.18160982075369E-4</v>
      </c>
    </row>
    <row r="10" spans="2:67" x14ac:dyDescent="0.35">
      <c r="B10" s="18" t="s">
        <v>393</v>
      </c>
      <c r="C10" s="17">
        <v>0.59260406003806698</v>
      </c>
      <c r="D10" s="17">
        <v>0.66777524459170801</v>
      </c>
      <c r="E10" s="17">
        <v>0.57154169173214897</v>
      </c>
      <c r="F10" s="17">
        <v>0.26232900599223802</v>
      </c>
      <c r="G10" s="17">
        <v>0.45559353468220298</v>
      </c>
      <c r="H10" s="17">
        <v>0.361784819352854</v>
      </c>
      <c r="I10" s="17">
        <v>0.52516439512441904</v>
      </c>
      <c r="J10" s="17">
        <v>0.66577996222400004</v>
      </c>
      <c r="K10" s="17">
        <v>0.13296122071116001</v>
      </c>
      <c r="L10" s="17">
        <v>0.54397756175973599</v>
      </c>
      <c r="M10" s="17">
        <v>0.68926134897545099</v>
      </c>
      <c r="N10" s="17">
        <v>0.70949169926102695</v>
      </c>
      <c r="O10" s="17">
        <v>0.51792927966485702</v>
      </c>
      <c r="P10" s="17">
        <v>0.53023950541630605</v>
      </c>
      <c r="Q10" s="17">
        <v>0.641811819579445</v>
      </c>
      <c r="R10" s="17">
        <v>0.82474165794702303</v>
      </c>
      <c r="S10" s="17">
        <v>0.36256004442495099</v>
      </c>
      <c r="T10" s="17"/>
      <c r="U10" s="17">
        <v>0.57122964137628096</v>
      </c>
      <c r="V10" s="17">
        <v>0.68848284636693602</v>
      </c>
      <c r="W10" s="17">
        <v>0.74303700311955101</v>
      </c>
      <c r="X10" s="17">
        <v>0.80513770496812997</v>
      </c>
      <c r="Y10" s="17"/>
      <c r="Z10" s="17">
        <v>0.56610152498105704</v>
      </c>
      <c r="AA10" s="17">
        <v>0.576435016454384</v>
      </c>
      <c r="AB10" s="17">
        <v>0.73802641504816402</v>
      </c>
      <c r="AC10" s="17">
        <v>0.63123730364579</v>
      </c>
      <c r="AD10" s="17">
        <v>0.80886966364660995</v>
      </c>
      <c r="AE10" s="17">
        <v>0.67072994040573997</v>
      </c>
      <c r="AF10" s="17">
        <v>0.642593819185445</v>
      </c>
      <c r="AG10" s="17">
        <v>0.66936745669927999</v>
      </c>
      <c r="AH10" s="17">
        <v>0.91118086744933802</v>
      </c>
      <c r="AI10" s="17">
        <v>0.803116444264797</v>
      </c>
      <c r="AJ10" s="17"/>
      <c r="AK10" s="17">
        <v>0.55647645499334097</v>
      </c>
      <c r="AL10" s="17">
        <v>0.57254735210699803</v>
      </c>
      <c r="AM10" s="17">
        <v>0.67260640823849205</v>
      </c>
      <c r="AN10" s="17">
        <v>0.59840657603425595</v>
      </c>
      <c r="AO10" s="17">
        <v>0.64117113884893295</v>
      </c>
      <c r="AP10" s="17">
        <v>0.73686492445634399</v>
      </c>
      <c r="AQ10" s="17">
        <v>0.64680825643766005</v>
      </c>
      <c r="AR10" s="17"/>
      <c r="AS10" s="17">
        <v>0.71819656135533005</v>
      </c>
      <c r="AT10" s="17">
        <v>0.54582479444145504</v>
      </c>
      <c r="AU10" s="17"/>
      <c r="AV10" s="17">
        <v>0.71355738538426305</v>
      </c>
      <c r="AW10" s="17">
        <v>0.92947147815435605</v>
      </c>
      <c r="AX10" s="17">
        <v>0.60532010525522995</v>
      </c>
      <c r="AY10" s="17"/>
      <c r="AZ10" s="17">
        <v>0.79944026747693298</v>
      </c>
      <c r="BA10" s="17">
        <v>0.58277215776583502</v>
      </c>
      <c r="BB10" s="17"/>
      <c r="BC10" s="17">
        <v>0.54957119632115703</v>
      </c>
      <c r="BD10" s="17">
        <v>0.61912564252588098</v>
      </c>
      <c r="BE10" s="17"/>
      <c r="BF10" s="17">
        <v>0.59175958432604303</v>
      </c>
      <c r="BG10" s="17">
        <v>0.80513770496812997</v>
      </c>
      <c r="BH10" s="17"/>
      <c r="BI10" s="17">
        <v>0.77317533970475705</v>
      </c>
      <c r="BJ10" s="17">
        <v>0.55036636076339696</v>
      </c>
      <c r="BK10" s="17"/>
      <c r="BL10" s="17">
        <v>0.35130198761266601</v>
      </c>
      <c r="BM10" s="17">
        <v>0.74708786241255598</v>
      </c>
      <c r="BN10" s="17">
        <v>0.912185876584511</v>
      </c>
      <c r="BO10" s="17">
        <v>0.99968183901792496</v>
      </c>
    </row>
    <row r="11" spans="2:67" x14ac:dyDescent="0.35">
      <c r="B11" s="18" t="s">
        <v>111</v>
      </c>
      <c r="C11" s="19">
        <v>0.129200567611814</v>
      </c>
      <c r="D11" s="19">
        <v>6.8913427943539898E-2</v>
      </c>
      <c r="E11" s="19">
        <v>0.119410462361369</v>
      </c>
      <c r="F11" s="19">
        <v>0.116267470506044</v>
      </c>
      <c r="G11" s="19">
        <v>0.14363979761059001</v>
      </c>
      <c r="H11" s="19">
        <v>0.319107590323573</v>
      </c>
      <c r="I11" s="19">
        <v>8.2550096547219606E-2</v>
      </c>
      <c r="J11" s="19">
        <v>0.134402349858735</v>
      </c>
      <c r="K11" s="19">
        <v>1.2823906992311999E-2</v>
      </c>
      <c r="L11" s="19">
        <v>0.21135871552041099</v>
      </c>
      <c r="M11" s="19">
        <v>0.13840128970891</v>
      </c>
      <c r="N11" s="19">
        <v>0.114363090809212</v>
      </c>
      <c r="O11" s="19">
        <v>0</v>
      </c>
      <c r="P11" s="19">
        <v>0.193789434693346</v>
      </c>
      <c r="Q11" s="19">
        <v>0.1025176303655</v>
      </c>
      <c r="R11" s="19">
        <v>8.6247974837861396E-2</v>
      </c>
      <c r="S11" s="19">
        <v>0.29850154173583099</v>
      </c>
      <c r="T11" s="19"/>
      <c r="U11" s="19">
        <v>0.12549993093562301</v>
      </c>
      <c r="V11" s="19">
        <v>0.156543223115087</v>
      </c>
      <c r="W11" s="19">
        <v>0.102410192033553</v>
      </c>
      <c r="X11" s="19">
        <v>6.9734723555133896E-2</v>
      </c>
      <c r="Y11" s="19"/>
      <c r="Z11" s="19">
        <v>0.154190225963133</v>
      </c>
      <c r="AA11" s="19">
        <v>5.9906588768153302E-2</v>
      </c>
      <c r="AB11" s="19">
        <v>6.45000860233719E-2</v>
      </c>
      <c r="AC11" s="19">
        <v>0.16391800055609501</v>
      </c>
      <c r="AD11" s="19">
        <v>9.3937690180361799E-2</v>
      </c>
      <c r="AE11" s="19">
        <v>4.6314824202741099E-3</v>
      </c>
      <c r="AF11" s="19">
        <v>0.28490220810259698</v>
      </c>
      <c r="AG11" s="19">
        <v>0.20605013822179699</v>
      </c>
      <c r="AH11" s="19">
        <v>4.3610620458117602E-2</v>
      </c>
      <c r="AI11" s="19">
        <v>0.14126889630408601</v>
      </c>
      <c r="AJ11" s="19"/>
      <c r="AK11" s="19">
        <v>0.17784070386881701</v>
      </c>
      <c r="AL11" s="19">
        <v>2.0215953478024001E-2</v>
      </c>
      <c r="AM11" s="19">
        <v>0.123830451178226</v>
      </c>
      <c r="AN11" s="19">
        <v>9.6312988672045796E-2</v>
      </c>
      <c r="AO11" s="19">
        <v>6.5897669484175594E-2</v>
      </c>
      <c r="AP11" s="19">
        <v>0.11365684650865</v>
      </c>
      <c r="AQ11" s="19">
        <v>0.18205398233376899</v>
      </c>
      <c r="AR11" s="19"/>
      <c r="AS11" s="19">
        <v>0.143741555452014</v>
      </c>
      <c r="AT11" s="19">
        <v>0.123784505943487</v>
      </c>
      <c r="AU11" s="19"/>
      <c r="AV11" s="19">
        <v>0.16878745974526699</v>
      </c>
      <c r="AW11" s="19">
        <v>3.9938246033338398E-2</v>
      </c>
      <c r="AX11" s="19">
        <v>0.180881905224374</v>
      </c>
      <c r="AY11" s="19"/>
      <c r="AZ11" s="19">
        <v>8.8054929541984503E-2</v>
      </c>
      <c r="BA11" s="19">
        <v>0.131156414208696</v>
      </c>
      <c r="BB11" s="19"/>
      <c r="BC11" s="19">
        <v>0.16244414287989301</v>
      </c>
      <c r="BD11" s="19">
        <v>0.108712221089904</v>
      </c>
      <c r="BE11" s="19"/>
      <c r="BF11" s="19">
        <v>0.129436847665344</v>
      </c>
      <c r="BG11" s="19">
        <v>6.9734723555133896E-2</v>
      </c>
      <c r="BH11" s="19"/>
      <c r="BI11" s="19">
        <v>0.149266486641246</v>
      </c>
      <c r="BJ11" s="19">
        <v>0.124506918349321</v>
      </c>
      <c r="BK11" s="19"/>
      <c r="BL11" s="19">
        <v>0.196860469288725</v>
      </c>
      <c r="BM11" s="19">
        <v>9.18511935175408E-2</v>
      </c>
      <c r="BN11" s="19">
        <v>3.1305708435775403E-2</v>
      </c>
      <c r="BO11" s="19">
        <v>0</v>
      </c>
    </row>
    <row r="12" spans="2:67" x14ac:dyDescent="0.35">
      <c r="B12" s="16"/>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BO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392</v>
      </c>
      <c r="C9" s="17">
        <v>0.57219553290992198</v>
      </c>
      <c r="D9" s="17">
        <v>0.49505148773985402</v>
      </c>
      <c r="E9" s="17">
        <v>0.56094310331960395</v>
      </c>
      <c r="F9" s="17">
        <v>0.56206702142950105</v>
      </c>
      <c r="G9" s="17">
        <v>0.40778739892600502</v>
      </c>
      <c r="H9" s="17">
        <v>0.67357901843047197</v>
      </c>
      <c r="I9" s="17">
        <v>0.69363144815862898</v>
      </c>
      <c r="J9" s="17">
        <v>0.41301689457879498</v>
      </c>
      <c r="K9" s="17">
        <v>0.98275602932044803</v>
      </c>
      <c r="L9" s="17">
        <v>0.56534533820957</v>
      </c>
      <c r="M9" s="17">
        <v>0.64139379441150801</v>
      </c>
      <c r="N9" s="17">
        <v>0.30847894170885698</v>
      </c>
      <c r="O9" s="17">
        <v>0.980577150808568</v>
      </c>
      <c r="P9" s="17">
        <v>0.89188223309039105</v>
      </c>
      <c r="Q9" s="17">
        <v>0.53908859998061198</v>
      </c>
      <c r="R9" s="17">
        <v>0.45402454797055702</v>
      </c>
      <c r="S9" s="17">
        <v>0.64993667312068004</v>
      </c>
      <c r="T9" s="17"/>
      <c r="U9" s="17">
        <v>0.60991937264463103</v>
      </c>
      <c r="V9" s="17">
        <v>0.397908830858133</v>
      </c>
      <c r="W9" s="17">
        <v>0.33749170754100699</v>
      </c>
      <c r="X9" s="17">
        <v>0.21028113110326499</v>
      </c>
      <c r="Y9" s="17"/>
      <c r="Z9" s="17">
        <v>0.65296729767019701</v>
      </c>
      <c r="AA9" s="17">
        <v>0.55295608105723204</v>
      </c>
      <c r="AB9" s="17">
        <v>0.464923876958101</v>
      </c>
      <c r="AC9" s="17">
        <v>0.54045683402609201</v>
      </c>
      <c r="AD9" s="17">
        <v>0.65937115895802401</v>
      </c>
      <c r="AE9" s="17">
        <v>0.34815127581444</v>
      </c>
      <c r="AF9" s="17">
        <v>0.19547631432127999</v>
      </c>
      <c r="AG9" s="17">
        <v>0.48385558532019102</v>
      </c>
      <c r="AH9" s="17">
        <v>0.19006996423832601</v>
      </c>
      <c r="AI9" s="17">
        <v>0.17943308822715701</v>
      </c>
      <c r="AJ9" s="17"/>
      <c r="AK9" s="17">
        <v>0.65466617666392202</v>
      </c>
      <c r="AL9" s="17">
        <v>0.48176748282965498</v>
      </c>
      <c r="AM9" s="17">
        <v>0.473182102520738</v>
      </c>
      <c r="AN9" s="17">
        <v>0.65221995049491699</v>
      </c>
      <c r="AO9" s="17">
        <v>0.44583592975797598</v>
      </c>
      <c r="AP9" s="17">
        <v>0.410107106581164</v>
      </c>
      <c r="AQ9" s="17">
        <v>0.50987092690026703</v>
      </c>
      <c r="AR9" s="17"/>
      <c r="AS9" s="17">
        <v>0.36393784518722</v>
      </c>
      <c r="AT9" s="17">
        <v>0.64976498637519398</v>
      </c>
      <c r="AU9" s="17"/>
      <c r="AV9" s="17">
        <v>0.43831821516693298</v>
      </c>
      <c r="AW9" s="17">
        <v>0.181337006895751</v>
      </c>
      <c r="AX9" s="17">
        <v>0.40554570983434901</v>
      </c>
      <c r="AY9" s="17"/>
      <c r="AZ9" s="17">
        <v>0.187845444751708</v>
      </c>
      <c r="BA9" s="17">
        <v>0.59046550871293702</v>
      </c>
      <c r="BB9" s="17"/>
      <c r="BC9" s="17">
        <v>0.61497379594021295</v>
      </c>
      <c r="BD9" s="17">
        <v>0.54583086336092701</v>
      </c>
      <c r="BE9" s="17"/>
      <c r="BF9" s="17">
        <v>0.57363355427476503</v>
      </c>
      <c r="BG9" s="17">
        <v>0.21028113110326499</v>
      </c>
      <c r="BH9" s="17"/>
      <c r="BI9" s="17">
        <v>0.335050308734408</v>
      </c>
      <c r="BJ9" s="17">
        <v>0.62766652852804405</v>
      </c>
      <c r="BK9" s="17"/>
      <c r="BL9" s="17">
        <v>0.80908051425010397</v>
      </c>
      <c r="BM9" s="17">
        <v>0.43957804623154401</v>
      </c>
      <c r="BN9" s="17">
        <v>0.213045213554928</v>
      </c>
      <c r="BO9" s="17">
        <v>5.9882075306282303E-3</v>
      </c>
    </row>
    <row r="10" spans="2:67" x14ac:dyDescent="0.35">
      <c r="B10" s="18" t="s">
        <v>393</v>
      </c>
      <c r="C10" s="17">
        <v>0.40471538738261298</v>
      </c>
      <c r="D10" s="17">
        <v>0.48158176478660802</v>
      </c>
      <c r="E10" s="17">
        <v>0.41386174191775499</v>
      </c>
      <c r="F10" s="17">
        <v>0.43793297857049901</v>
      </c>
      <c r="G10" s="17">
        <v>0.47919337544138302</v>
      </c>
      <c r="H10" s="17">
        <v>0.32398318448754299</v>
      </c>
      <c r="I10" s="17">
        <v>0.29735793535548399</v>
      </c>
      <c r="J10" s="17">
        <v>0.58681933638561501</v>
      </c>
      <c r="K10" s="17">
        <v>1.7243970679551999E-2</v>
      </c>
      <c r="L10" s="17">
        <v>0.43435098664891397</v>
      </c>
      <c r="M10" s="17">
        <v>0.31051062884825997</v>
      </c>
      <c r="N10" s="17">
        <v>0.69152105829114396</v>
      </c>
      <c r="O10" s="17">
        <v>1.9422849191432098E-2</v>
      </c>
      <c r="P10" s="17">
        <v>0.107917424783511</v>
      </c>
      <c r="Q10" s="17">
        <v>0.361581733569383</v>
      </c>
      <c r="R10" s="17">
        <v>0.54561916309640801</v>
      </c>
      <c r="S10" s="17">
        <v>0.35006332687932001</v>
      </c>
      <c r="T10" s="17"/>
      <c r="U10" s="17">
        <v>0.36695473948525698</v>
      </c>
      <c r="V10" s="17">
        <v>0.582916063196385</v>
      </c>
      <c r="W10" s="17">
        <v>0.61748539332462204</v>
      </c>
      <c r="X10" s="17">
        <v>0.75405433201565697</v>
      </c>
      <c r="Y10" s="17"/>
      <c r="Z10" s="17">
        <v>0.30617102910041699</v>
      </c>
      <c r="AA10" s="17">
        <v>0.44704391894276801</v>
      </c>
      <c r="AB10" s="17">
        <v>0.52620817059111802</v>
      </c>
      <c r="AC10" s="17">
        <v>0.45954316597390799</v>
      </c>
      <c r="AD10" s="17">
        <v>0.33883694434556999</v>
      </c>
      <c r="AE10" s="17">
        <v>0.64003412724658904</v>
      </c>
      <c r="AF10" s="17">
        <v>0.75178701273175197</v>
      </c>
      <c r="AG10" s="17">
        <v>0.51539722714699898</v>
      </c>
      <c r="AH10" s="17">
        <v>0.78250687886922099</v>
      </c>
      <c r="AI10" s="17">
        <v>0.77874032523688097</v>
      </c>
      <c r="AJ10" s="17"/>
      <c r="AK10" s="17">
        <v>0.30746786603187698</v>
      </c>
      <c r="AL10" s="17">
        <v>0.50936112117572996</v>
      </c>
      <c r="AM10" s="17">
        <v>0.52476995272256999</v>
      </c>
      <c r="AN10" s="17">
        <v>0.33832010158065201</v>
      </c>
      <c r="AO10" s="17">
        <v>0.55069236328808002</v>
      </c>
      <c r="AP10" s="17">
        <v>0.54195054676799403</v>
      </c>
      <c r="AQ10" s="17">
        <v>0.41859909191433697</v>
      </c>
      <c r="AR10" s="17"/>
      <c r="AS10" s="17">
        <v>0.60114551043914199</v>
      </c>
      <c r="AT10" s="17">
        <v>0.33155133060167302</v>
      </c>
      <c r="AU10" s="17"/>
      <c r="AV10" s="17">
        <v>0.52322385527813298</v>
      </c>
      <c r="AW10" s="17">
        <v>0.817181717508219</v>
      </c>
      <c r="AX10" s="17">
        <v>0.56526903944541995</v>
      </c>
      <c r="AY10" s="17"/>
      <c r="AZ10" s="17">
        <v>0.78927250272157201</v>
      </c>
      <c r="BA10" s="17">
        <v>0.38643557059946299</v>
      </c>
      <c r="BB10" s="17"/>
      <c r="BC10" s="17">
        <v>0.35367054710309898</v>
      </c>
      <c r="BD10" s="17">
        <v>0.43617483081998998</v>
      </c>
      <c r="BE10" s="17"/>
      <c r="BF10" s="17">
        <v>0.40332733301548601</v>
      </c>
      <c r="BG10" s="17">
        <v>0.75405433201565697</v>
      </c>
      <c r="BH10" s="17"/>
      <c r="BI10" s="17">
        <v>0.618160307219211</v>
      </c>
      <c r="BJ10" s="17">
        <v>0.35478816555417197</v>
      </c>
      <c r="BK10" s="17"/>
      <c r="BL10" s="17">
        <v>0.15237505777067001</v>
      </c>
      <c r="BM10" s="17">
        <v>0.54636088086055001</v>
      </c>
      <c r="BN10" s="17">
        <v>0.78605834678062902</v>
      </c>
      <c r="BO10" s="17">
        <v>0.99401179246937199</v>
      </c>
    </row>
    <row r="11" spans="2:67" x14ac:dyDescent="0.35">
      <c r="B11" s="18" t="s">
        <v>111</v>
      </c>
      <c r="C11" s="19">
        <v>2.30890797074647E-2</v>
      </c>
      <c r="D11" s="19">
        <v>2.3366747473538001E-2</v>
      </c>
      <c r="E11" s="19">
        <v>2.5195154762641302E-2</v>
      </c>
      <c r="F11" s="19">
        <v>0</v>
      </c>
      <c r="G11" s="19">
        <v>0.11301922563261201</v>
      </c>
      <c r="H11" s="19">
        <v>2.4377970819849299E-3</v>
      </c>
      <c r="I11" s="19">
        <v>9.0106164858873797E-3</v>
      </c>
      <c r="J11" s="19">
        <v>1.6376903559032799E-4</v>
      </c>
      <c r="K11" s="19">
        <v>0</v>
      </c>
      <c r="L11" s="19">
        <v>3.0367514151611702E-4</v>
      </c>
      <c r="M11" s="19">
        <v>4.8095576740232203E-2</v>
      </c>
      <c r="N11" s="19">
        <v>0</v>
      </c>
      <c r="O11" s="19">
        <v>0</v>
      </c>
      <c r="P11" s="19">
        <v>2.00342126098032E-4</v>
      </c>
      <c r="Q11" s="19">
        <v>9.9329666450004794E-2</v>
      </c>
      <c r="R11" s="19">
        <v>3.56288933034842E-4</v>
      </c>
      <c r="S11" s="19">
        <v>0</v>
      </c>
      <c r="T11" s="19"/>
      <c r="U11" s="19">
        <v>2.3125887870111099E-2</v>
      </c>
      <c r="V11" s="19">
        <v>1.9175105945481399E-2</v>
      </c>
      <c r="W11" s="19">
        <v>4.50228991343707E-2</v>
      </c>
      <c r="X11" s="19">
        <v>3.5664536881077298E-2</v>
      </c>
      <c r="Y11" s="19"/>
      <c r="Z11" s="19">
        <v>4.0861673229385602E-2</v>
      </c>
      <c r="AA11" s="19">
        <v>0</v>
      </c>
      <c r="AB11" s="19">
        <v>8.8679524507816101E-3</v>
      </c>
      <c r="AC11" s="19">
        <v>0</v>
      </c>
      <c r="AD11" s="19">
        <v>1.79189669640687E-3</v>
      </c>
      <c r="AE11" s="19">
        <v>1.1814596938970299E-2</v>
      </c>
      <c r="AF11" s="19">
        <v>5.2736672946968002E-2</v>
      </c>
      <c r="AG11" s="19">
        <v>7.4718753280977196E-4</v>
      </c>
      <c r="AH11" s="19">
        <v>2.7423156892452699E-2</v>
      </c>
      <c r="AI11" s="19">
        <v>4.1826586535961802E-2</v>
      </c>
      <c r="AJ11" s="19"/>
      <c r="AK11" s="19">
        <v>3.7865957304200601E-2</v>
      </c>
      <c r="AL11" s="19">
        <v>8.8713959946153994E-3</v>
      </c>
      <c r="AM11" s="19">
        <v>2.0479447566918701E-3</v>
      </c>
      <c r="AN11" s="19">
        <v>9.4599479244304296E-3</v>
      </c>
      <c r="AO11" s="19">
        <v>3.4717069539435801E-3</v>
      </c>
      <c r="AP11" s="19">
        <v>4.7942346650841197E-2</v>
      </c>
      <c r="AQ11" s="19">
        <v>7.1529981185396399E-2</v>
      </c>
      <c r="AR11" s="19"/>
      <c r="AS11" s="19">
        <v>3.4916644373637798E-2</v>
      </c>
      <c r="AT11" s="19">
        <v>1.8683683023132801E-2</v>
      </c>
      <c r="AU11" s="19"/>
      <c r="AV11" s="19">
        <v>3.8457929554934302E-2</v>
      </c>
      <c r="AW11" s="19">
        <v>1.48127559602985E-3</v>
      </c>
      <c r="AX11" s="19">
        <v>2.91852507202305E-2</v>
      </c>
      <c r="AY11" s="19"/>
      <c r="AZ11" s="19">
        <v>2.28820525267198E-2</v>
      </c>
      <c r="BA11" s="19">
        <v>2.3098920687600499E-2</v>
      </c>
      <c r="BB11" s="19"/>
      <c r="BC11" s="19">
        <v>3.1355656956688897E-2</v>
      </c>
      <c r="BD11" s="19">
        <v>1.7994305819083199E-2</v>
      </c>
      <c r="BE11" s="19"/>
      <c r="BF11" s="19">
        <v>2.3039112709749E-2</v>
      </c>
      <c r="BG11" s="19">
        <v>3.5664536881077298E-2</v>
      </c>
      <c r="BH11" s="19"/>
      <c r="BI11" s="19">
        <v>4.6789384046381E-2</v>
      </c>
      <c r="BJ11" s="19">
        <v>1.7545305917783902E-2</v>
      </c>
      <c r="BK11" s="19"/>
      <c r="BL11" s="19">
        <v>3.8544427979225998E-2</v>
      </c>
      <c r="BM11" s="19">
        <v>1.40610729079066E-2</v>
      </c>
      <c r="BN11" s="19">
        <v>8.9643966444233998E-4</v>
      </c>
      <c r="BO11" s="19">
        <v>0</v>
      </c>
    </row>
    <row r="12" spans="2:67" x14ac:dyDescent="0.35">
      <c r="B12" s="16"/>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BO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399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392</v>
      </c>
      <c r="C9" s="17">
        <v>0.32556957866608099</v>
      </c>
      <c r="D9" s="17">
        <v>0.43226870135864898</v>
      </c>
      <c r="E9" s="17">
        <v>0.242441269000261</v>
      </c>
      <c r="F9" s="17">
        <v>0.445559153171391</v>
      </c>
      <c r="G9" s="17">
        <v>0.348520739177137</v>
      </c>
      <c r="H9" s="17">
        <v>0.319107590323573</v>
      </c>
      <c r="I9" s="17">
        <v>3.1057226750625302E-3</v>
      </c>
      <c r="J9" s="17">
        <v>0.480070983085917</v>
      </c>
      <c r="K9" s="17">
        <v>0</v>
      </c>
      <c r="L9" s="17">
        <v>0.24246109508468899</v>
      </c>
      <c r="M9" s="17">
        <v>0.33993788398897001</v>
      </c>
      <c r="N9" s="17">
        <v>1.1030825694762E-4</v>
      </c>
      <c r="O9" s="17">
        <v>0</v>
      </c>
      <c r="P9" s="17">
        <v>0.70729388841138896</v>
      </c>
      <c r="Q9" s="17">
        <v>0.29840017781667899</v>
      </c>
      <c r="R9" s="17">
        <v>0.258387635580549</v>
      </c>
      <c r="S9" s="17">
        <v>0.48818918470713302</v>
      </c>
      <c r="T9" s="17"/>
      <c r="U9" s="17">
        <v>0.36561179230153101</v>
      </c>
      <c r="V9" s="17">
        <v>0.129045906209035</v>
      </c>
      <c r="W9" s="17">
        <v>0.12413224025344299</v>
      </c>
      <c r="X9" s="17">
        <v>9.4168649047127906E-2</v>
      </c>
      <c r="Y9" s="17"/>
      <c r="Z9" s="17">
        <v>0.42780454540259499</v>
      </c>
      <c r="AA9" s="17">
        <v>0.251676671724965</v>
      </c>
      <c r="AB9" s="17">
        <v>0.38038478814237803</v>
      </c>
      <c r="AC9" s="17">
        <v>0.23492157110310499</v>
      </c>
      <c r="AD9" s="17">
        <v>0.24130660209833199</v>
      </c>
      <c r="AE9" s="17">
        <v>1.3380838090114099E-2</v>
      </c>
      <c r="AF9" s="17">
        <v>2.5495442160928802E-2</v>
      </c>
      <c r="AG9" s="17">
        <v>2.2478247648240201E-2</v>
      </c>
      <c r="AH9" s="17">
        <v>3.5148526457864801E-2</v>
      </c>
      <c r="AI9" s="17">
        <v>7.3063826128989998E-2</v>
      </c>
      <c r="AJ9" s="17"/>
      <c r="AK9" s="17">
        <v>0.37200198701749798</v>
      </c>
      <c r="AL9" s="17">
        <v>0.151588852119417</v>
      </c>
      <c r="AM9" s="17">
        <v>0.25182462285645701</v>
      </c>
      <c r="AN9" s="17">
        <v>0.42208435024723201</v>
      </c>
      <c r="AO9" s="17">
        <v>0.26731441578849502</v>
      </c>
      <c r="AP9" s="17">
        <v>0.165878149101923</v>
      </c>
      <c r="AQ9" s="17">
        <v>0.24123274244722401</v>
      </c>
      <c r="AR9" s="17"/>
      <c r="AS9" s="17">
        <v>0.15874161792675601</v>
      </c>
      <c r="AT9" s="17">
        <v>0.38770775891182502</v>
      </c>
      <c r="AU9" s="17"/>
      <c r="AV9" s="17">
        <v>0.21002344627606101</v>
      </c>
      <c r="AW9" s="17">
        <v>8.2136036782153699E-2</v>
      </c>
      <c r="AX9" s="17">
        <v>0.15242523491635099</v>
      </c>
      <c r="AY9" s="17"/>
      <c r="AZ9" s="17">
        <v>2.9463305783093901E-2</v>
      </c>
      <c r="BA9" s="17">
        <v>0.33964490896356198</v>
      </c>
      <c r="BB9" s="17"/>
      <c r="BC9" s="17">
        <v>0.35901580372526698</v>
      </c>
      <c r="BD9" s="17">
        <v>0.30495633705965097</v>
      </c>
      <c r="BE9" s="17"/>
      <c r="BF9" s="17">
        <v>0.326489021161255</v>
      </c>
      <c r="BG9" s="17">
        <v>9.4168649047127906E-2</v>
      </c>
      <c r="BH9" s="17"/>
      <c r="BI9" s="17">
        <v>0.114553545666798</v>
      </c>
      <c r="BJ9" s="17">
        <v>0.37492865592581698</v>
      </c>
      <c r="BK9" s="17"/>
      <c r="BL9" s="17">
        <v>0.53295168310599905</v>
      </c>
      <c r="BM9" s="17">
        <v>0.200235801862826</v>
      </c>
      <c r="BN9" s="17">
        <v>2.07192730738909E-2</v>
      </c>
      <c r="BO9" s="17">
        <v>3.18160982075369E-4</v>
      </c>
    </row>
    <row r="10" spans="2:67" x14ac:dyDescent="0.35">
      <c r="B10" s="18" t="s">
        <v>393</v>
      </c>
      <c r="C10" s="17">
        <v>0.65810269010608402</v>
      </c>
      <c r="D10" s="17">
        <v>0.56627074020579304</v>
      </c>
      <c r="E10" s="17">
        <v>0.73319425812052796</v>
      </c>
      <c r="F10" s="17">
        <v>0.55444084682860895</v>
      </c>
      <c r="G10" s="17">
        <v>0.651479260822863</v>
      </c>
      <c r="H10" s="17">
        <v>0.68089240967642695</v>
      </c>
      <c r="I10" s="17">
        <v>0.90657585336185498</v>
      </c>
      <c r="J10" s="17">
        <v>0.51857739232411804</v>
      </c>
      <c r="K10" s="17">
        <v>1</v>
      </c>
      <c r="L10" s="17">
        <v>0.75738706734455297</v>
      </c>
      <c r="M10" s="17">
        <v>0.62281752772205701</v>
      </c>
      <c r="N10" s="17">
        <v>0.99988969174305198</v>
      </c>
      <c r="O10" s="17">
        <v>1</v>
      </c>
      <c r="P10" s="17">
        <v>0.26648133120312101</v>
      </c>
      <c r="Q10" s="17">
        <v>0.69861744750115795</v>
      </c>
      <c r="R10" s="17">
        <v>0.741612364419451</v>
      </c>
      <c r="S10" s="17">
        <v>0.51181081529286698</v>
      </c>
      <c r="T10" s="17"/>
      <c r="U10" s="17">
        <v>0.62107099685172895</v>
      </c>
      <c r="V10" s="17">
        <v>0.83889490510678799</v>
      </c>
      <c r="W10" s="17">
        <v>0.84823659456435296</v>
      </c>
      <c r="X10" s="17">
        <v>0.88540759971219996</v>
      </c>
      <c r="Y10" s="17"/>
      <c r="Z10" s="17">
        <v>0.55341340078189905</v>
      </c>
      <c r="AA10" s="17">
        <v>0.748323328275035</v>
      </c>
      <c r="AB10" s="17">
        <v>0.618748420577104</v>
      </c>
      <c r="AC10" s="17">
        <v>0.74783425262069803</v>
      </c>
      <c r="AD10" s="17">
        <v>0.75460608948243002</v>
      </c>
      <c r="AE10" s="17">
        <v>0.91280079134702297</v>
      </c>
      <c r="AF10" s="17">
        <v>0.93095658573430795</v>
      </c>
      <c r="AG10" s="17">
        <v>0.97677456481894998</v>
      </c>
      <c r="AH10" s="17">
        <v>0.96329664856028097</v>
      </c>
      <c r="AI10" s="17">
        <v>0.92259829329546605</v>
      </c>
      <c r="AJ10" s="17"/>
      <c r="AK10" s="17">
        <v>0.60870485421316201</v>
      </c>
      <c r="AL10" s="17">
        <v>0.82922526590162005</v>
      </c>
      <c r="AM10" s="17">
        <v>0.74475469709766495</v>
      </c>
      <c r="AN10" s="17">
        <v>0.56695393817093198</v>
      </c>
      <c r="AO10" s="17">
        <v>0.72909986055850495</v>
      </c>
      <c r="AP10" s="17">
        <v>0.75726708512527197</v>
      </c>
      <c r="AQ10" s="17">
        <v>0.7584817105842</v>
      </c>
      <c r="AR10" s="17"/>
      <c r="AS10" s="17">
        <v>0.83172865358734305</v>
      </c>
      <c r="AT10" s="17">
        <v>0.59343246716307496</v>
      </c>
      <c r="AU10" s="17"/>
      <c r="AV10" s="17">
        <v>0.77533381048507799</v>
      </c>
      <c r="AW10" s="17">
        <v>0.89914526407780504</v>
      </c>
      <c r="AX10" s="17">
        <v>0.84733982085522996</v>
      </c>
      <c r="AY10" s="17"/>
      <c r="AZ10" s="17">
        <v>0.94264877625350396</v>
      </c>
      <c r="BA10" s="17">
        <v>0.64457687010779097</v>
      </c>
      <c r="BB10" s="17"/>
      <c r="BC10" s="17">
        <v>0.62230262376793599</v>
      </c>
      <c r="BD10" s="17">
        <v>0.68016662753545198</v>
      </c>
      <c r="BE10" s="17"/>
      <c r="BF10" s="17">
        <v>0.65719952263135595</v>
      </c>
      <c r="BG10" s="17">
        <v>0.88540759971219996</v>
      </c>
      <c r="BH10" s="17"/>
      <c r="BI10" s="17">
        <v>0.88389856439584102</v>
      </c>
      <c r="BJ10" s="17">
        <v>0.60528643796833403</v>
      </c>
      <c r="BK10" s="17"/>
      <c r="BL10" s="17">
        <v>0.44231181625985699</v>
      </c>
      <c r="BM10" s="17">
        <v>0.79291347397360301</v>
      </c>
      <c r="BN10" s="17">
        <v>0.96073801985080498</v>
      </c>
      <c r="BO10" s="17">
        <v>0.99968183901792496</v>
      </c>
    </row>
    <row r="11" spans="2:67" x14ac:dyDescent="0.35">
      <c r="B11" s="18" t="s">
        <v>111</v>
      </c>
      <c r="C11" s="19">
        <v>1.63277312278358E-2</v>
      </c>
      <c r="D11" s="19">
        <v>1.46055843555853E-3</v>
      </c>
      <c r="E11" s="19">
        <v>2.4364472879210699E-2</v>
      </c>
      <c r="F11" s="19">
        <v>0</v>
      </c>
      <c r="G11" s="19">
        <v>0</v>
      </c>
      <c r="H11" s="19">
        <v>0</v>
      </c>
      <c r="I11" s="19">
        <v>9.0318423963081998E-2</v>
      </c>
      <c r="J11" s="19">
        <v>1.35162458996494E-3</v>
      </c>
      <c r="K11" s="19">
        <v>0</v>
      </c>
      <c r="L11" s="19">
        <v>1.5183757075805799E-4</v>
      </c>
      <c r="M11" s="19">
        <v>3.7244588288973798E-2</v>
      </c>
      <c r="N11" s="19">
        <v>0</v>
      </c>
      <c r="O11" s="19">
        <v>0</v>
      </c>
      <c r="P11" s="19">
        <v>2.62247803854905E-2</v>
      </c>
      <c r="Q11" s="19">
        <v>2.9823746821632498E-3</v>
      </c>
      <c r="R11" s="19">
        <v>0</v>
      </c>
      <c r="S11" s="19">
        <v>0</v>
      </c>
      <c r="T11" s="19"/>
      <c r="U11" s="19">
        <v>1.331721084674E-2</v>
      </c>
      <c r="V11" s="19">
        <v>3.2059188684176503E-2</v>
      </c>
      <c r="W11" s="19">
        <v>2.7631165182204001E-2</v>
      </c>
      <c r="X11" s="19">
        <v>2.0423751240672298E-2</v>
      </c>
      <c r="Y11" s="19"/>
      <c r="Z11" s="19">
        <v>1.87820538155067E-2</v>
      </c>
      <c r="AA11" s="19">
        <v>0</v>
      </c>
      <c r="AB11" s="19">
        <v>8.6679128051761402E-4</v>
      </c>
      <c r="AC11" s="19">
        <v>1.7244176276196801E-2</v>
      </c>
      <c r="AD11" s="19">
        <v>4.0873084192379503E-3</v>
      </c>
      <c r="AE11" s="19">
        <v>7.3818370562863098E-2</v>
      </c>
      <c r="AF11" s="19">
        <v>4.3547972104763299E-2</v>
      </c>
      <c r="AG11" s="19">
        <v>7.4718753280977196E-4</v>
      </c>
      <c r="AH11" s="19">
        <v>1.5548249818546299E-3</v>
      </c>
      <c r="AI11" s="19">
        <v>4.3378805755433496E-3</v>
      </c>
      <c r="AJ11" s="19"/>
      <c r="AK11" s="19">
        <v>1.9293158769340499E-2</v>
      </c>
      <c r="AL11" s="19">
        <v>1.9185881978962701E-2</v>
      </c>
      <c r="AM11" s="19">
        <v>3.4206800458783898E-3</v>
      </c>
      <c r="AN11" s="19">
        <v>1.0961711581835801E-2</v>
      </c>
      <c r="AO11" s="19">
        <v>3.5857236529998299E-3</v>
      </c>
      <c r="AP11" s="19">
        <v>7.68547657728052E-2</v>
      </c>
      <c r="AQ11" s="19">
        <v>2.8554696857601401E-4</v>
      </c>
      <c r="AR11" s="19"/>
      <c r="AS11" s="19">
        <v>9.5297284859008295E-3</v>
      </c>
      <c r="AT11" s="19">
        <v>1.8859773925099601E-2</v>
      </c>
      <c r="AU11" s="19"/>
      <c r="AV11" s="19">
        <v>1.4642743238861E-2</v>
      </c>
      <c r="AW11" s="19">
        <v>1.87186991400413E-2</v>
      </c>
      <c r="AX11" s="19">
        <v>2.34944228419254E-4</v>
      </c>
      <c r="AY11" s="19"/>
      <c r="AZ11" s="19">
        <v>2.7887917963402401E-2</v>
      </c>
      <c r="BA11" s="19">
        <v>1.5778220928646801E-2</v>
      </c>
      <c r="BB11" s="19"/>
      <c r="BC11" s="19">
        <v>1.8681572506797101E-2</v>
      </c>
      <c r="BD11" s="19">
        <v>1.4877035404897401E-2</v>
      </c>
      <c r="BE11" s="19"/>
      <c r="BF11" s="19">
        <v>1.6311456207389299E-2</v>
      </c>
      <c r="BG11" s="19">
        <v>2.0423751240672298E-2</v>
      </c>
      <c r="BH11" s="19"/>
      <c r="BI11" s="19">
        <v>1.54788993736049E-3</v>
      </c>
      <c r="BJ11" s="19">
        <v>1.97849061058494E-2</v>
      </c>
      <c r="BK11" s="19"/>
      <c r="BL11" s="19">
        <v>2.4736500634144599E-2</v>
      </c>
      <c r="BM11" s="19">
        <v>6.8507241635714297E-3</v>
      </c>
      <c r="BN11" s="19">
        <v>1.8542707075303901E-2</v>
      </c>
      <c r="BO11" s="19">
        <v>0</v>
      </c>
    </row>
    <row r="12" spans="2:67" x14ac:dyDescent="0.35">
      <c r="B12" s="16"/>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BO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392</v>
      </c>
      <c r="C9" s="17">
        <v>0.84397658148819799</v>
      </c>
      <c r="D9" s="17">
        <v>0.76369566844589898</v>
      </c>
      <c r="E9" s="17">
        <v>0.90512283292743601</v>
      </c>
      <c r="F9" s="17">
        <v>0.90107967857814697</v>
      </c>
      <c r="G9" s="17">
        <v>0.99637267267724705</v>
      </c>
      <c r="H9" s="17">
        <v>0.67601681551245696</v>
      </c>
      <c r="I9" s="17">
        <v>0.74023337119739097</v>
      </c>
      <c r="J9" s="17">
        <v>0.847957076378962</v>
      </c>
      <c r="K9" s="17">
        <v>1</v>
      </c>
      <c r="L9" s="17">
        <v>0.82913847526560602</v>
      </c>
      <c r="M9" s="17">
        <v>0.85259854172399496</v>
      </c>
      <c r="N9" s="17">
        <v>0.95166078617401595</v>
      </c>
      <c r="O9" s="17">
        <v>0.99203429585826497</v>
      </c>
      <c r="P9" s="17">
        <v>0.70450634009981306</v>
      </c>
      <c r="Q9" s="17">
        <v>0.89151762027017301</v>
      </c>
      <c r="R9" s="17">
        <v>0.65536438958158905</v>
      </c>
      <c r="S9" s="17">
        <v>0.80459544337286004</v>
      </c>
      <c r="T9" s="17"/>
      <c r="U9" s="17">
        <v>0.86399788998446303</v>
      </c>
      <c r="V9" s="17">
        <v>0.76439364725906001</v>
      </c>
      <c r="W9" s="17">
        <v>0.64590022060661201</v>
      </c>
      <c r="X9" s="17">
        <v>0.59105357630946498</v>
      </c>
      <c r="Y9" s="17"/>
      <c r="Z9" s="17">
        <v>0.86836090820842604</v>
      </c>
      <c r="AA9" s="17">
        <v>0.86071739540334402</v>
      </c>
      <c r="AB9" s="17">
        <v>0.83478186139705302</v>
      </c>
      <c r="AC9" s="17">
        <v>0.71655505384646201</v>
      </c>
      <c r="AD9" s="17">
        <v>0.89135854316260699</v>
      </c>
      <c r="AE9" s="17">
        <v>0.83569082174680398</v>
      </c>
      <c r="AF9" s="17">
        <v>0.66814556595195995</v>
      </c>
      <c r="AG9" s="17">
        <v>0.89822841679529397</v>
      </c>
      <c r="AH9" s="17">
        <v>0.85674938873908102</v>
      </c>
      <c r="AI9" s="17">
        <v>0.48407896159647901</v>
      </c>
      <c r="AJ9" s="17"/>
      <c r="AK9" s="17">
        <v>0.850751018033575</v>
      </c>
      <c r="AL9" s="17">
        <v>0.82251773720010302</v>
      </c>
      <c r="AM9" s="17">
        <v>0.82620579686607898</v>
      </c>
      <c r="AN9" s="17">
        <v>0.88947864598746895</v>
      </c>
      <c r="AO9" s="17">
        <v>0.76684559413103603</v>
      </c>
      <c r="AP9" s="17">
        <v>0.67716002248204898</v>
      </c>
      <c r="AQ9" s="17">
        <v>0.86506900686157195</v>
      </c>
      <c r="AR9" s="17"/>
      <c r="AS9" s="17">
        <v>0.74651357802151397</v>
      </c>
      <c r="AT9" s="17">
        <v>0.88027849185061802</v>
      </c>
      <c r="AU9" s="17"/>
      <c r="AV9" s="17">
        <v>0.63942666336682896</v>
      </c>
      <c r="AW9" s="17">
        <v>0.863088057247136</v>
      </c>
      <c r="AX9" s="17">
        <v>0.73174370182406501</v>
      </c>
      <c r="AY9" s="17"/>
      <c r="AZ9" s="17">
        <v>0.52771717348355396</v>
      </c>
      <c r="BA9" s="17">
        <v>0.85900988552465296</v>
      </c>
      <c r="BB9" s="17"/>
      <c r="BC9" s="17">
        <v>0.85574017271750003</v>
      </c>
      <c r="BD9" s="17">
        <v>0.83672656305592996</v>
      </c>
      <c r="BE9" s="17"/>
      <c r="BF9" s="17">
        <v>0.84498153924420805</v>
      </c>
      <c r="BG9" s="17">
        <v>0.59105357630946498</v>
      </c>
      <c r="BH9" s="17"/>
      <c r="BI9" s="17">
        <v>0.81232121397054802</v>
      </c>
      <c r="BJ9" s="17">
        <v>0.85138113605583199</v>
      </c>
      <c r="BK9" s="17"/>
      <c r="BL9" s="17">
        <v>0.92322172480581799</v>
      </c>
      <c r="BM9" s="17">
        <v>0.85606157417103701</v>
      </c>
      <c r="BN9" s="17">
        <v>0.64204862243403504</v>
      </c>
      <c r="BO9" s="17">
        <v>0.111897819038233</v>
      </c>
    </row>
    <row r="10" spans="2:67" x14ac:dyDescent="0.35">
      <c r="B10" s="18" t="s">
        <v>393</v>
      </c>
      <c r="C10" s="17">
        <v>0.10882953041374099</v>
      </c>
      <c r="D10" s="17">
        <v>0.18284556559130699</v>
      </c>
      <c r="E10" s="17">
        <v>6.2314164081299903E-2</v>
      </c>
      <c r="F10" s="17">
        <v>8.3186290901446205E-2</v>
      </c>
      <c r="G10" s="17">
        <v>3.6273273227527799E-3</v>
      </c>
      <c r="H10" s="17">
        <v>0.32154538740555799</v>
      </c>
      <c r="I10" s="17">
        <v>0.25914548426759598</v>
      </c>
      <c r="J10" s="17">
        <v>7.27547597114723E-2</v>
      </c>
      <c r="K10" s="17">
        <v>0</v>
      </c>
      <c r="L10" s="17">
        <v>0.16789970924544001</v>
      </c>
      <c r="M10" s="17">
        <v>9.1819496111129398E-2</v>
      </c>
      <c r="N10" s="17">
        <v>4.67390300643062E-2</v>
      </c>
      <c r="O10" s="17">
        <v>7.9657041417347096E-3</v>
      </c>
      <c r="P10" s="17">
        <v>0.101503883080743</v>
      </c>
      <c r="Q10" s="17">
        <v>0.10848237972982699</v>
      </c>
      <c r="R10" s="17">
        <v>0.172317805209205</v>
      </c>
      <c r="S10" s="17">
        <v>0.190923300057594</v>
      </c>
      <c r="T10" s="17"/>
      <c r="U10" s="17">
        <v>8.5770879277953002E-2</v>
      </c>
      <c r="V10" s="17">
        <v>0.20951330858454301</v>
      </c>
      <c r="W10" s="17">
        <v>0.28644339809275798</v>
      </c>
      <c r="X10" s="17">
        <v>0.35283862106233699</v>
      </c>
      <c r="Y10" s="17"/>
      <c r="Z10" s="17">
        <v>8.7981922548745803E-2</v>
      </c>
      <c r="AA10" s="17">
        <v>9.9067128215243799E-2</v>
      </c>
      <c r="AB10" s="17">
        <v>9.0507578473249695E-2</v>
      </c>
      <c r="AC10" s="17">
        <v>0.23865537629392899</v>
      </c>
      <c r="AD10" s="17">
        <v>0.10335256508962599</v>
      </c>
      <c r="AE10" s="17">
        <v>0.156571667373963</v>
      </c>
      <c r="AF10" s="17">
        <v>0.32667216087571499</v>
      </c>
      <c r="AG10" s="17">
        <v>9.0109697940689903E-2</v>
      </c>
      <c r="AH10" s="17">
        <v>0.11344532449323801</v>
      </c>
      <c r="AI10" s="17">
        <v>0.46362889183319</v>
      </c>
      <c r="AJ10" s="17"/>
      <c r="AK10" s="17">
        <v>7.1300314610248494E-2</v>
      </c>
      <c r="AL10" s="17">
        <v>0.12057385544442301</v>
      </c>
      <c r="AM10" s="17">
        <v>0.11716254587290401</v>
      </c>
      <c r="AN10" s="17">
        <v>8.7927247524270599E-2</v>
      </c>
      <c r="AO10" s="17">
        <v>0.18874279789044801</v>
      </c>
      <c r="AP10" s="17">
        <v>0.276202563000148</v>
      </c>
      <c r="AQ10" s="17">
        <v>9.6395362228555798E-2</v>
      </c>
      <c r="AR10" s="17"/>
      <c r="AS10" s="17">
        <v>0.20804275374627701</v>
      </c>
      <c r="AT10" s="17">
        <v>7.1875718073905803E-2</v>
      </c>
      <c r="AU10" s="17"/>
      <c r="AV10" s="17">
        <v>0.29975955022198397</v>
      </c>
      <c r="AW10" s="17">
        <v>0.13664322836107401</v>
      </c>
      <c r="AX10" s="17">
        <v>0.19898699594636099</v>
      </c>
      <c r="AY10" s="17"/>
      <c r="AZ10" s="17">
        <v>0.47116727433628403</v>
      </c>
      <c r="BA10" s="17">
        <v>9.1605905343935395E-2</v>
      </c>
      <c r="BB10" s="17"/>
      <c r="BC10" s="17">
        <v>0.115430256499159</v>
      </c>
      <c r="BD10" s="17">
        <v>0.104761437188398</v>
      </c>
      <c r="BE10" s="17"/>
      <c r="BF10" s="17">
        <v>0.10785999097619201</v>
      </c>
      <c r="BG10" s="17">
        <v>0.35283862106233699</v>
      </c>
      <c r="BH10" s="17"/>
      <c r="BI10" s="17">
        <v>0.16194969431095399</v>
      </c>
      <c r="BJ10" s="17">
        <v>9.6404113081299495E-2</v>
      </c>
      <c r="BK10" s="17"/>
      <c r="BL10" s="17">
        <v>3.73438082890181E-2</v>
      </c>
      <c r="BM10" s="17">
        <v>9.1158005648561594E-2</v>
      </c>
      <c r="BN10" s="17">
        <v>0.29087652746988601</v>
      </c>
      <c r="BO10" s="17">
        <v>0.887775019285162</v>
      </c>
    </row>
    <row r="11" spans="2:67" x14ac:dyDescent="0.35">
      <c r="B11" s="18" t="s">
        <v>111</v>
      </c>
      <c r="C11" s="19">
        <v>4.7193888098061201E-2</v>
      </c>
      <c r="D11" s="19">
        <v>5.3458765962794197E-2</v>
      </c>
      <c r="E11" s="19">
        <v>3.25630029912636E-2</v>
      </c>
      <c r="F11" s="19">
        <v>1.5734030520406901E-2</v>
      </c>
      <c r="G11" s="19">
        <v>0</v>
      </c>
      <c r="H11" s="19">
        <v>2.4377970819849299E-3</v>
      </c>
      <c r="I11" s="19">
        <v>6.2114453501250599E-4</v>
      </c>
      <c r="J11" s="19">
        <v>7.9288163909565806E-2</v>
      </c>
      <c r="K11" s="19">
        <v>0</v>
      </c>
      <c r="L11" s="19">
        <v>2.9618154889543098E-3</v>
      </c>
      <c r="M11" s="19">
        <v>5.5581962164875799E-2</v>
      </c>
      <c r="N11" s="19">
        <v>1.60018376167749E-3</v>
      </c>
      <c r="O11" s="19">
        <v>0</v>
      </c>
      <c r="P11" s="19">
        <v>0.19398977681944399</v>
      </c>
      <c r="Q11" s="19">
        <v>0</v>
      </c>
      <c r="R11" s="19">
        <v>0.172317805209205</v>
      </c>
      <c r="S11" s="19">
        <v>4.4812565695452203E-3</v>
      </c>
      <c r="T11" s="19"/>
      <c r="U11" s="19">
        <v>5.02312307375841E-2</v>
      </c>
      <c r="V11" s="19">
        <v>2.6093044156397498E-2</v>
      </c>
      <c r="W11" s="19">
        <v>6.7656381300630203E-2</v>
      </c>
      <c r="X11" s="19">
        <v>5.6107802628197097E-2</v>
      </c>
      <c r="Y11" s="19"/>
      <c r="Z11" s="19">
        <v>4.3657169242828503E-2</v>
      </c>
      <c r="AA11" s="19">
        <v>4.0215476381411701E-2</v>
      </c>
      <c r="AB11" s="19">
        <v>7.4710560129697207E-2</v>
      </c>
      <c r="AC11" s="19">
        <v>4.4789569859609302E-2</v>
      </c>
      <c r="AD11" s="19">
        <v>5.2888917477678897E-3</v>
      </c>
      <c r="AE11" s="19">
        <v>7.7375108792330297E-3</v>
      </c>
      <c r="AF11" s="19">
        <v>5.1822731723257798E-3</v>
      </c>
      <c r="AG11" s="19">
        <v>1.16618852640162E-2</v>
      </c>
      <c r="AH11" s="19">
        <v>2.98052867676806E-2</v>
      </c>
      <c r="AI11" s="19">
        <v>5.2292146570331099E-2</v>
      </c>
      <c r="AJ11" s="19"/>
      <c r="AK11" s="19">
        <v>7.7948667356176907E-2</v>
      </c>
      <c r="AL11" s="19">
        <v>5.6908407355474401E-2</v>
      </c>
      <c r="AM11" s="19">
        <v>5.6631657261016703E-2</v>
      </c>
      <c r="AN11" s="19">
        <v>2.2594106488260698E-2</v>
      </c>
      <c r="AO11" s="19">
        <v>4.4411607978515399E-2</v>
      </c>
      <c r="AP11" s="19">
        <v>4.6637414517803399E-2</v>
      </c>
      <c r="AQ11" s="19">
        <v>3.8535630909872699E-2</v>
      </c>
      <c r="AR11" s="19"/>
      <c r="AS11" s="19">
        <v>4.5443668232208398E-2</v>
      </c>
      <c r="AT11" s="19">
        <v>4.7845790075476E-2</v>
      </c>
      <c r="AU11" s="19"/>
      <c r="AV11" s="19">
        <v>6.0813786411187197E-2</v>
      </c>
      <c r="AW11" s="19">
        <v>2.6871439179015601E-4</v>
      </c>
      <c r="AX11" s="19">
        <v>6.9269302229574503E-2</v>
      </c>
      <c r="AY11" s="19"/>
      <c r="AZ11" s="19">
        <v>1.11555218016208E-3</v>
      </c>
      <c r="BA11" s="19">
        <v>4.9384209131412102E-2</v>
      </c>
      <c r="BB11" s="19"/>
      <c r="BC11" s="19">
        <v>2.88295707833406E-2</v>
      </c>
      <c r="BD11" s="19">
        <v>5.8511999755672603E-2</v>
      </c>
      <c r="BE11" s="19"/>
      <c r="BF11" s="19">
        <v>4.71584697796004E-2</v>
      </c>
      <c r="BG11" s="19">
        <v>5.6107802628197097E-2</v>
      </c>
      <c r="BH11" s="19"/>
      <c r="BI11" s="19">
        <v>2.5729091718498399E-2</v>
      </c>
      <c r="BJ11" s="19">
        <v>5.2214750862867997E-2</v>
      </c>
      <c r="BK11" s="19"/>
      <c r="BL11" s="19">
        <v>3.9434466905163897E-2</v>
      </c>
      <c r="BM11" s="19">
        <v>5.2780420180401501E-2</v>
      </c>
      <c r="BN11" s="19">
        <v>6.7074850096079303E-2</v>
      </c>
      <c r="BO11" s="19">
        <v>3.2716167660509901E-4</v>
      </c>
    </row>
    <row r="12" spans="2:67" x14ac:dyDescent="0.35">
      <c r="B12" s="16"/>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BO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392</v>
      </c>
      <c r="C9" s="17">
        <v>0.579657366727926</v>
      </c>
      <c r="D9" s="17">
        <v>0.563230414733909</v>
      </c>
      <c r="E9" s="17">
        <v>0.53283112648929398</v>
      </c>
      <c r="F9" s="17">
        <v>0.460030317434587</v>
      </c>
      <c r="G9" s="17">
        <v>0.40731955207259202</v>
      </c>
      <c r="H9" s="17">
        <v>0</v>
      </c>
      <c r="I9" s="17">
        <v>0.30383051797031702</v>
      </c>
      <c r="J9" s="17">
        <v>0.79178377513762999</v>
      </c>
      <c r="K9" s="17">
        <v>0.88251472449349599</v>
      </c>
      <c r="L9" s="17">
        <v>0.47574613571023899</v>
      </c>
      <c r="M9" s="17">
        <v>0.72735697559476398</v>
      </c>
      <c r="N9" s="17">
        <v>0.42779783901825202</v>
      </c>
      <c r="O9" s="17">
        <v>0.48406214637057698</v>
      </c>
      <c r="P9" s="17">
        <v>0.64273697996382695</v>
      </c>
      <c r="Q9" s="17">
        <v>0.43379418416628102</v>
      </c>
      <c r="R9" s="17">
        <v>0.54250048178611998</v>
      </c>
      <c r="S9" s="17">
        <v>0.56906292891390697</v>
      </c>
      <c r="T9" s="17"/>
      <c r="U9" s="17">
        <v>0.63516914640494504</v>
      </c>
      <c r="V9" s="17">
        <v>0.31357876303274701</v>
      </c>
      <c r="W9" s="17">
        <v>0.27178041352771598</v>
      </c>
      <c r="X9" s="17">
        <v>0.186930090798233</v>
      </c>
      <c r="Y9" s="17"/>
      <c r="Z9" s="17">
        <v>0.63254185420361997</v>
      </c>
      <c r="AA9" s="17">
        <v>0.68237712493238201</v>
      </c>
      <c r="AB9" s="17">
        <v>0.59094295492802995</v>
      </c>
      <c r="AC9" s="17">
        <v>0.30300324713715199</v>
      </c>
      <c r="AD9" s="17">
        <v>0.38858015048766498</v>
      </c>
      <c r="AE9" s="17">
        <v>0.43788719450045399</v>
      </c>
      <c r="AF9" s="17">
        <v>0.235898099859122</v>
      </c>
      <c r="AG9" s="17">
        <v>0.22950726510604399</v>
      </c>
      <c r="AH9" s="17">
        <v>8.7128483721615205E-2</v>
      </c>
      <c r="AI9" s="17">
        <v>8.5218959544534095E-2</v>
      </c>
      <c r="AJ9" s="17"/>
      <c r="AK9" s="17">
        <v>0.63217785154695105</v>
      </c>
      <c r="AL9" s="17">
        <v>0.52715728919786597</v>
      </c>
      <c r="AM9" s="17">
        <v>0.38487313654384298</v>
      </c>
      <c r="AN9" s="17">
        <v>0.70288039644102196</v>
      </c>
      <c r="AO9" s="17">
        <v>0.425736783763903</v>
      </c>
      <c r="AP9" s="17">
        <v>0.375111193888018</v>
      </c>
      <c r="AQ9" s="17">
        <v>0.47932623673417502</v>
      </c>
      <c r="AR9" s="17"/>
      <c r="AS9" s="17">
        <v>0.34812115684363398</v>
      </c>
      <c r="AT9" s="17">
        <v>0.66589733920884198</v>
      </c>
      <c r="AU9" s="17"/>
      <c r="AV9" s="17">
        <v>0.316306244951436</v>
      </c>
      <c r="AW9" s="17">
        <v>0.33414693084012198</v>
      </c>
      <c r="AX9" s="17">
        <v>0.38220771395960201</v>
      </c>
      <c r="AY9" s="17"/>
      <c r="AZ9" s="17">
        <v>8.1724793495172601E-2</v>
      </c>
      <c r="BA9" s="17">
        <v>0.60332645474111901</v>
      </c>
      <c r="BB9" s="17"/>
      <c r="BC9" s="17">
        <v>0.56764741400878804</v>
      </c>
      <c r="BD9" s="17">
        <v>0.58705922019997803</v>
      </c>
      <c r="BE9" s="17"/>
      <c r="BF9" s="17">
        <v>0.581217819173378</v>
      </c>
      <c r="BG9" s="17">
        <v>0.186930090798233</v>
      </c>
      <c r="BH9" s="17"/>
      <c r="BI9" s="17">
        <v>0.30643945013792501</v>
      </c>
      <c r="BJ9" s="17">
        <v>0.64356618001585197</v>
      </c>
      <c r="BK9" s="17"/>
      <c r="BL9" s="17">
        <v>0.83586893398111906</v>
      </c>
      <c r="BM9" s="17">
        <v>0.47248338190007</v>
      </c>
      <c r="BN9" s="17">
        <v>0.112280804040851</v>
      </c>
      <c r="BO9" s="17">
        <v>4.8606912621909901E-2</v>
      </c>
    </row>
    <row r="10" spans="2:67" x14ac:dyDescent="0.35">
      <c r="B10" s="18" t="s">
        <v>393</v>
      </c>
      <c r="C10" s="17">
        <v>0.364501610630246</v>
      </c>
      <c r="D10" s="17">
        <v>0.319121541943026</v>
      </c>
      <c r="E10" s="17">
        <v>0.41760924586885401</v>
      </c>
      <c r="F10" s="17">
        <v>0.539969682565413</v>
      </c>
      <c r="G10" s="17">
        <v>0.47966122229479602</v>
      </c>
      <c r="H10" s="17">
        <v>0.99756220291801501</v>
      </c>
      <c r="I10" s="17">
        <v>0.68715886554379502</v>
      </c>
      <c r="J10" s="17">
        <v>0.20805245582678</v>
      </c>
      <c r="K10" s="17">
        <v>0.11748527550650401</v>
      </c>
      <c r="L10" s="17">
        <v>0.35294989399233301</v>
      </c>
      <c r="M10" s="17">
        <v>0.21748405681439101</v>
      </c>
      <c r="N10" s="17">
        <v>0.57220216098174803</v>
      </c>
      <c r="O10" s="17">
        <v>0.51593785362942302</v>
      </c>
      <c r="P10" s="17">
        <v>0.357263020036173</v>
      </c>
      <c r="Q10" s="17">
        <v>0.46389377470155102</v>
      </c>
      <c r="R10" s="17">
        <v>0.45732137374736298</v>
      </c>
      <c r="S10" s="17">
        <v>0.43093707108609303</v>
      </c>
      <c r="T10" s="17"/>
      <c r="U10" s="17">
        <v>0.30351389803071999</v>
      </c>
      <c r="V10" s="17">
        <v>0.66280396178621903</v>
      </c>
      <c r="W10" s="17">
        <v>0.668171356709926</v>
      </c>
      <c r="X10" s="17">
        <v>0.77092183029872996</v>
      </c>
      <c r="Y10" s="17"/>
      <c r="Z10" s="17">
        <v>0.25650175254790603</v>
      </c>
      <c r="AA10" s="17">
        <v>0.307728159939402</v>
      </c>
      <c r="AB10" s="17">
        <v>0.39833962081545199</v>
      </c>
      <c r="AC10" s="17">
        <v>0.696912169279716</v>
      </c>
      <c r="AD10" s="17">
        <v>0.60221493271748305</v>
      </c>
      <c r="AE10" s="17">
        <v>0.56158276911570704</v>
      </c>
      <c r="AF10" s="17">
        <v>0.76118214109679805</v>
      </c>
      <c r="AG10" s="17">
        <v>0.74487230639694901</v>
      </c>
      <c r="AH10" s="17">
        <v>0.90754089863670795</v>
      </c>
      <c r="AI10" s="17">
        <v>0.86739901241072903</v>
      </c>
      <c r="AJ10" s="17"/>
      <c r="AK10" s="17">
        <v>0.27952698024429001</v>
      </c>
      <c r="AL10" s="17">
        <v>0.471773445128367</v>
      </c>
      <c r="AM10" s="17">
        <v>0.50515449126025302</v>
      </c>
      <c r="AN10" s="17">
        <v>0.24454565330195399</v>
      </c>
      <c r="AO10" s="17">
        <v>0.56679436739101396</v>
      </c>
      <c r="AP10" s="17">
        <v>0.57986134987216797</v>
      </c>
      <c r="AQ10" s="17">
        <v>0.48758768140598002</v>
      </c>
      <c r="AR10" s="17"/>
      <c r="AS10" s="17">
        <v>0.57479091110986502</v>
      </c>
      <c r="AT10" s="17">
        <v>0.28617544516586202</v>
      </c>
      <c r="AU10" s="17"/>
      <c r="AV10" s="17">
        <v>0.64578853110752399</v>
      </c>
      <c r="AW10" s="17">
        <v>0.665544906340095</v>
      </c>
      <c r="AX10" s="17">
        <v>0.47952708158201002</v>
      </c>
      <c r="AY10" s="17"/>
      <c r="AZ10" s="17">
        <v>0.87260879404520297</v>
      </c>
      <c r="BA10" s="17">
        <v>0.34034887531850599</v>
      </c>
      <c r="BB10" s="17"/>
      <c r="BC10" s="17">
        <v>0.36471821963484202</v>
      </c>
      <c r="BD10" s="17">
        <v>0.36436811234342997</v>
      </c>
      <c r="BE10" s="17"/>
      <c r="BF10" s="17">
        <v>0.362886750994735</v>
      </c>
      <c r="BG10" s="17">
        <v>0.77092183029872996</v>
      </c>
      <c r="BH10" s="17"/>
      <c r="BI10" s="17">
        <v>0.60793697300009797</v>
      </c>
      <c r="BJ10" s="17">
        <v>0.30755927933826199</v>
      </c>
      <c r="BK10" s="17"/>
      <c r="BL10" s="17">
        <v>8.5379387814221899E-2</v>
      </c>
      <c r="BM10" s="17">
        <v>0.48520909862049899</v>
      </c>
      <c r="BN10" s="17">
        <v>0.88258970393400704</v>
      </c>
      <c r="BO10" s="17">
        <v>0.95139308737809003</v>
      </c>
    </row>
    <row r="11" spans="2:67" x14ac:dyDescent="0.35">
      <c r="B11" s="18" t="s">
        <v>111</v>
      </c>
      <c r="C11" s="19">
        <v>5.5841022641828303E-2</v>
      </c>
      <c r="D11" s="19">
        <v>0.117648043323066</v>
      </c>
      <c r="E11" s="19">
        <v>4.9559627641851997E-2</v>
      </c>
      <c r="F11" s="19">
        <v>0</v>
      </c>
      <c r="G11" s="19">
        <v>0.11301922563261201</v>
      </c>
      <c r="H11" s="19">
        <v>2.4377970819849299E-3</v>
      </c>
      <c r="I11" s="19">
        <v>9.0106164858873797E-3</v>
      </c>
      <c r="J11" s="19">
        <v>1.6376903559032799E-4</v>
      </c>
      <c r="K11" s="19">
        <v>0</v>
      </c>
      <c r="L11" s="19">
        <v>0.171303970297428</v>
      </c>
      <c r="M11" s="19">
        <v>5.5158967590845397E-2</v>
      </c>
      <c r="N11" s="19">
        <v>0</v>
      </c>
      <c r="O11" s="19">
        <v>0</v>
      </c>
      <c r="P11" s="19">
        <v>0</v>
      </c>
      <c r="Q11" s="19">
        <v>0.10231204113216801</v>
      </c>
      <c r="R11" s="19">
        <v>1.78144466517421E-4</v>
      </c>
      <c r="S11" s="19">
        <v>0</v>
      </c>
      <c r="T11" s="19"/>
      <c r="U11" s="19">
        <v>6.1316955564335203E-2</v>
      </c>
      <c r="V11" s="19">
        <v>2.3617275181033601E-2</v>
      </c>
      <c r="W11" s="19">
        <v>6.0048229762358803E-2</v>
      </c>
      <c r="X11" s="19">
        <v>4.2148078903036498E-2</v>
      </c>
      <c r="Y11" s="19"/>
      <c r="Z11" s="19">
        <v>0.11095639324847401</v>
      </c>
      <c r="AA11" s="19">
        <v>9.8947151282158807E-3</v>
      </c>
      <c r="AB11" s="19">
        <v>1.07174242565182E-2</v>
      </c>
      <c r="AC11" s="19">
        <v>8.4583583131498898E-5</v>
      </c>
      <c r="AD11" s="19">
        <v>9.2049167948521898E-3</v>
      </c>
      <c r="AE11" s="19">
        <v>5.3003638383936199E-4</v>
      </c>
      <c r="AF11" s="19">
        <v>2.9197590440805999E-3</v>
      </c>
      <c r="AG11" s="19">
        <v>2.5620428497006902E-2</v>
      </c>
      <c r="AH11" s="19">
        <v>5.3306176416770398E-3</v>
      </c>
      <c r="AI11" s="19">
        <v>4.7382028044737297E-2</v>
      </c>
      <c r="AJ11" s="19"/>
      <c r="AK11" s="19">
        <v>8.82951682087596E-2</v>
      </c>
      <c r="AL11" s="19">
        <v>1.0692656737665001E-3</v>
      </c>
      <c r="AM11" s="19">
        <v>0.109972372195904</v>
      </c>
      <c r="AN11" s="19">
        <v>5.2573950257024299E-2</v>
      </c>
      <c r="AO11" s="19">
        <v>7.4688488450830896E-3</v>
      </c>
      <c r="AP11" s="19">
        <v>4.5027456239814599E-2</v>
      </c>
      <c r="AQ11" s="19">
        <v>3.3086081859845198E-2</v>
      </c>
      <c r="AR11" s="19"/>
      <c r="AS11" s="19">
        <v>7.7087932046500995E-2</v>
      </c>
      <c r="AT11" s="19">
        <v>4.7927215625296497E-2</v>
      </c>
      <c r="AU11" s="19"/>
      <c r="AV11" s="19">
        <v>3.7905223941039602E-2</v>
      </c>
      <c r="AW11" s="19">
        <v>3.0816281978293501E-4</v>
      </c>
      <c r="AX11" s="19">
        <v>0.138265204458387</v>
      </c>
      <c r="AY11" s="19"/>
      <c r="AZ11" s="19">
        <v>4.5666412459624203E-2</v>
      </c>
      <c r="BA11" s="19">
        <v>5.6324669940375202E-2</v>
      </c>
      <c r="BB11" s="19"/>
      <c r="BC11" s="19">
        <v>6.7634366356370296E-2</v>
      </c>
      <c r="BD11" s="19">
        <v>4.8572667456592E-2</v>
      </c>
      <c r="BE11" s="19"/>
      <c r="BF11" s="19">
        <v>5.5895429831886799E-2</v>
      </c>
      <c r="BG11" s="19">
        <v>4.2148078903036498E-2</v>
      </c>
      <c r="BH11" s="19"/>
      <c r="BI11" s="19">
        <v>8.5623576861976802E-2</v>
      </c>
      <c r="BJ11" s="19">
        <v>4.8874540645886401E-2</v>
      </c>
      <c r="BK11" s="19"/>
      <c r="BL11" s="19">
        <v>7.87516782046596E-2</v>
      </c>
      <c r="BM11" s="19">
        <v>4.2307519479431399E-2</v>
      </c>
      <c r="BN11" s="19">
        <v>5.1294920251418498E-3</v>
      </c>
      <c r="BO11" s="19">
        <v>0</v>
      </c>
    </row>
    <row r="12" spans="2:67" x14ac:dyDescent="0.35">
      <c r="B12" s="16"/>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BO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392</v>
      </c>
      <c r="C9" s="17">
        <v>0.86557094602078599</v>
      </c>
      <c r="D9" s="17">
        <v>0.91170554781348701</v>
      </c>
      <c r="E9" s="17">
        <v>0.88998453955995005</v>
      </c>
      <c r="F9" s="17">
        <v>0.96300123454393805</v>
      </c>
      <c r="G9" s="17">
        <v>0.821176609381852</v>
      </c>
      <c r="H9" s="17">
        <v>0.68089240967642695</v>
      </c>
      <c r="I9" s="17">
        <v>0.81532973332446101</v>
      </c>
      <c r="J9" s="17">
        <v>0.88751927381594997</v>
      </c>
      <c r="K9" s="17">
        <v>0.98717609300768805</v>
      </c>
      <c r="L9" s="17">
        <v>0.84931768544785602</v>
      </c>
      <c r="M9" s="17">
        <v>0.871135937179916</v>
      </c>
      <c r="N9" s="17">
        <v>0.98180874251622197</v>
      </c>
      <c r="O9" s="17">
        <v>0.96613286670571996</v>
      </c>
      <c r="P9" s="17">
        <v>0.67828155971432302</v>
      </c>
      <c r="Q9" s="17">
        <v>0.59609981713565696</v>
      </c>
      <c r="R9" s="17">
        <v>0.80177883969925601</v>
      </c>
      <c r="S9" s="17">
        <v>0.65982592907449</v>
      </c>
      <c r="T9" s="17"/>
      <c r="U9" s="17">
        <v>0.89616060884200899</v>
      </c>
      <c r="V9" s="17">
        <v>0.73446436932125303</v>
      </c>
      <c r="W9" s="17">
        <v>0.61968865044379795</v>
      </c>
      <c r="X9" s="17">
        <v>0.509680684578806</v>
      </c>
      <c r="Y9" s="17"/>
      <c r="Z9" s="17">
        <v>0.90011186117626696</v>
      </c>
      <c r="AA9" s="17">
        <v>0.90597375403788705</v>
      </c>
      <c r="AB9" s="17">
        <v>0.82262741564863195</v>
      </c>
      <c r="AC9" s="17">
        <v>0.65778311845028403</v>
      </c>
      <c r="AD9" s="17">
        <v>0.91547462138398195</v>
      </c>
      <c r="AE9" s="17">
        <v>0.82143716414261703</v>
      </c>
      <c r="AF9" s="17">
        <v>0.93261053520331205</v>
      </c>
      <c r="AG9" s="17">
        <v>0.80846474629432996</v>
      </c>
      <c r="AH9" s="17">
        <v>0.81337699039079103</v>
      </c>
      <c r="AI9" s="17">
        <v>0.57505545633076705</v>
      </c>
      <c r="AJ9" s="17"/>
      <c r="AK9" s="17">
        <v>0.84386893130933804</v>
      </c>
      <c r="AL9" s="17">
        <v>0.81413895768006905</v>
      </c>
      <c r="AM9" s="17">
        <v>0.84338574745130102</v>
      </c>
      <c r="AN9" s="17">
        <v>0.91016080221868501</v>
      </c>
      <c r="AO9" s="17">
        <v>0.91725702852772095</v>
      </c>
      <c r="AP9" s="17">
        <v>0.76348163938917901</v>
      </c>
      <c r="AQ9" s="17">
        <v>0.87753515504582902</v>
      </c>
      <c r="AR9" s="17"/>
      <c r="AS9" s="17">
        <v>0.71679176992502902</v>
      </c>
      <c r="AT9" s="17">
        <v>0.92098652036504702</v>
      </c>
      <c r="AU9" s="17"/>
      <c r="AV9" s="17">
        <v>0.65290649844205195</v>
      </c>
      <c r="AW9" s="17">
        <v>0.77087589823426605</v>
      </c>
      <c r="AX9" s="17">
        <v>0.71624407594763995</v>
      </c>
      <c r="AY9" s="17"/>
      <c r="AZ9" s="17">
        <v>0.58019888061656799</v>
      </c>
      <c r="BA9" s="17">
        <v>0.87913602871603302</v>
      </c>
      <c r="BB9" s="17"/>
      <c r="BC9" s="17">
        <v>0.86013925932137203</v>
      </c>
      <c r="BD9" s="17">
        <v>0.86891854862967</v>
      </c>
      <c r="BE9" s="17"/>
      <c r="BF9" s="17">
        <v>0.86698503122142601</v>
      </c>
      <c r="BG9" s="17">
        <v>0.509680684578806</v>
      </c>
      <c r="BH9" s="17"/>
      <c r="BI9" s="17">
        <v>0.736333783617937</v>
      </c>
      <c r="BJ9" s="17">
        <v>0.89580100481396296</v>
      </c>
      <c r="BK9" s="17"/>
      <c r="BL9" s="17">
        <v>0.96342976929753998</v>
      </c>
      <c r="BM9" s="17">
        <v>0.84896465490363404</v>
      </c>
      <c r="BN9" s="17">
        <v>0.68181128337281305</v>
      </c>
      <c r="BO9" s="17">
        <v>0.15580902044379299</v>
      </c>
    </row>
    <row r="10" spans="2:67" x14ac:dyDescent="0.35">
      <c r="B10" s="18" t="s">
        <v>393</v>
      </c>
      <c r="C10" s="17">
        <v>9.2313504249242798E-2</v>
      </c>
      <c r="D10" s="17">
        <v>5.0107852232141301E-2</v>
      </c>
      <c r="E10" s="17">
        <v>8.4719656449848399E-2</v>
      </c>
      <c r="F10" s="17">
        <v>3.6758367703995903E-2</v>
      </c>
      <c r="G10" s="17">
        <v>0.14773497178675701</v>
      </c>
      <c r="H10" s="17">
        <v>0</v>
      </c>
      <c r="I10" s="17">
        <v>0.17503850565463899</v>
      </c>
      <c r="J10" s="17">
        <v>3.3192562274484597E-2</v>
      </c>
      <c r="K10" s="17">
        <v>1.2823906992311999E-2</v>
      </c>
      <c r="L10" s="17">
        <v>0.12830047673473099</v>
      </c>
      <c r="M10" s="17">
        <v>8.5652608552069798E-2</v>
      </c>
      <c r="N10" s="17">
        <v>1.7970640969883201E-2</v>
      </c>
      <c r="O10" s="17">
        <v>3.2871420276563201E-2</v>
      </c>
      <c r="P10" s="17">
        <v>0.22452320974985801</v>
      </c>
      <c r="Q10" s="17">
        <v>0.20524084996433301</v>
      </c>
      <c r="R10" s="17">
        <v>0.1121513299294</v>
      </c>
      <c r="S10" s="17">
        <v>0.34017407092551</v>
      </c>
      <c r="T10" s="17"/>
      <c r="U10" s="17">
        <v>6.5361376049159897E-2</v>
      </c>
      <c r="V10" s="17">
        <v>0.206219171891625</v>
      </c>
      <c r="W10" s="17">
        <v>0.31515533232343002</v>
      </c>
      <c r="X10" s="17">
        <v>0.42978786484690001</v>
      </c>
      <c r="Y10" s="17"/>
      <c r="Z10" s="17">
        <v>6.1623793933809803E-2</v>
      </c>
      <c r="AA10" s="17">
        <v>9.4026245962113106E-2</v>
      </c>
      <c r="AB10" s="17">
        <v>9.3973692797965497E-2</v>
      </c>
      <c r="AC10" s="17">
        <v>0.241085529139383</v>
      </c>
      <c r="AD10" s="17">
        <v>6.4079594651884203E-2</v>
      </c>
      <c r="AE10" s="17">
        <v>0.171038096596064</v>
      </c>
      <c r="AF10" s="17">
        <v>6.2207191624361703E-2</v>
      </c>
      <c r="AG10" s="17">
        <v>0.18056899157015999</v>
      </c>
      <c r="AH10" s="17">
        <v>0.142822104052511</v>
      </c>
      <c r="AI10" s="17">
        <v>0.36902080418410499</v>
      </c>
      <c r="AJ10" s="17"/>
      <c r="AK10" s="17">
        <v>9.3603018470655996E-2</v>
      </c>
      <c r="AL10" s="17">
        <v>0.12894638490765201</v>
      </c>
      <c r="AM10" s="17">
        <v>0.10031785275074399</v>
      </c>
      <c r="AN10" s="17">
        <v>6.0328527031050599E-2</v>
      </c>
      <c r="AO10" s="17">
        <v>5.1265586693958302E-2</v>
      </c>
      <c r="AP10" s="17">
        <v>0.16634432713339201</v>
      </c>
      <c r="AQ10" s="17">
        <v>0.12114612117501899</v>
      </c>
      <c r="AR10" s="17"/>
      <c r="AS10" s="17">
        <v>0.22014511667828099</v>
      </c>
      <c r="AT10" s="17">
        <v>4.4700240027717199E-2</v>
      </c>
      <c r="AU10" s="17"/>
      <c r="AV10" s="17">
        <v>0.26159186162944398</v>
      </c>
      <c r="AW10" s="17">
        <v>0.22882722327598101</v>
      </c>
      <c r="AX10" s="17">
        <v>0.188493084147317</v>
      </c>
      <c r="AY10" s="17"/>
      <c r="AZ10" s="17">
        <v>0.41906113953424001</v>
      </c>
      <c r="BA10" s="17">
        <v>7.6781645211677199E-2</v>
      </c>
      <c r="BB10" s="17"/>
      <c r="BC10" s="17">
        <v>0.105816715591694</v>
      </c>
      <c r="BD10" s="17">
        <v>8.3991340615766602E-2</v>
      </c>
      <c r="BE10" s="17"/>
      <c r="BF10" s="17">
        <v>9.0972592314808101E-2</v>
      </c>
      <c r="BG10" s="17">
        <v>0.42978786484690001</v>
      </c>
      <c r="BH10" s="17"/>
      <c r="BI10" s="17">
        <v>0.198088059056058</v>
      </c>
      <c r="BJ10" s="17">
        <v>6.7571619243559006E-2</v>
      </c>
      <c r="BK10" s="17"/>
      <c r="BL10" s="17">
        <v>1.5260299891168399E-2</v>
      </c>
      <c r="BM10" s="17">
        <v>0.10193085049414601</v>
      </c>
      <c r="BN10" s="17">
        <v>0.21678283408885701</v>
      </c>
      <c r="BO10" s="17">
        <v>0.83944220001300796</v>
      </c>
    </row>
    <row r="11" spans="2:67" x14ac:dyDescent="0.35">
      <c r="B11" s="18" t="s">
        <v>111</v>
      </c>
      <c r="C11" s="19">
        <v>4.2115549729971002E-2</v>
      </c>
      <c r="D11" s="19">
        <v>3.8186599954371597E-2</v>
      </c>
      <c r="E11" s="19">
        <v>2.5295803990201801E-2</v>
      </c>
      <c r="F11" s="19">
        <v>2.4039775206610801E-4</v>
      </c>
      <c r="G11" s="19">
        <v>3.1088418831391799E-2</v>
      </c>
      <c r="H11" s="19">
        <v>0.319107590323573</v>
      </c>
      <c r="I11" s="19">
        <v>9.6317610208998903E-3</v>
      </c>
      <c r="J11" s="19">
        <v>7.9288163909565806E-2</v>
      </c>
      <c r="K11" s="19">
        <v>0</v>
      </c>
      <c r="L11" s="19">
        <v>2.23818378174135E-2</v>
      </c>
      <c r="M11" s="19">
        <v>4.32114542680141E-2</v>
      </c>
      <c r="N11" s="19">
        <v>2.2061651389524E-4</v>
      </c>
      <c r="O11" s="19">
        <v>9.9571301771683805E-4</v>
      </c>
      <c r="P11" s="19">
        <v>9.7195230535820007E-2</v>
      </c>
      <c r="Q11" s="19">
        <v>0.19865933290001</v>
      </c>
      <c r="R11" s="19">
        <v>8.6069830371343997E-2</v>
      </c>
      <c r="S11" s="19">
        <v>0</v>
      </c>
      <c r="T11" s="19"/>
      <c r="U11" s="19">
        <v>3.8478015108830803E-2</v>
      </c>
      <c r="V11" s="19">
        <v>5.9316458787122703E-2</v>
      </c>
      <c r="W11" s="19">
        <v>6.5156017232772298E-2</v>
      </c>
      <c r="X11" s="19">
        <v>6.0531450574293703E-2</v>
      </c>
      <c r="Y11" s="19"/>
      <c r="Z11" s="19">
        <v>3.8264344889922697E-2</v>
      </c>
      <c r="AA11" s="19">
        <v>0</v>
      </c>
      <c r="AB11" s="19">
        <v>8.3398891553402604E-2</v>
      </c>
      <c r="AC11" s="19">
        <v>0.101131352410333</v>
      </c>
      <c r="AD11" s="19">
        <v>2.0445783964134299E-2</v>
      </c>
      <c r="AE11" s="19">
        <v>7.5247392613190297E-3</v>
      </c>
      <c r="AF11" s="19">
        <v>5.1822731723257798E-3</v>
      </c>
      <c r="AG11" s="19">
        <v>1.09662621355097E-2</v>
      </c>
      <c r="AH11" s="19">
        <v>4.3800905556698001E-2</v>
      </c>
      <c r="AI11" s="19">
        <v>5.59237394851285E-2</v>
      </c>
      <c r="AJ11" s="19"/>
      <c r="AK11" s="19">
        <v>6.2528050220006196E-2</v>
      </c>
      <c r="AL11" s="19">
        <v>5.69146574122791E-2</v>
      </c>
      <c r="AM11" s="19">
        <v>5.6296399797955601E-2</v>
      </c>
      <c r="AN11" s="19">
        <v>2.9510670750264801E-2</v>
      </c>
      <c r="AO11" s="19">
        <v>3.14773847783206E-2</v>
      </c>
      <c r="AP11" s="19">
        <v>7.0174033477429495E-2</v>
      </c>
      <c r="AQ11" s="19">
        <v>1.31872377915209E-3</v>
      </c>
      <c r="AR11" s="19"/>
      <c r="AS11" s="19">
        <v>6.3063113396690101E-2</v>
      </c>
      <c r="AT11" s="19">
        <v>3.4313239607235299E-2</v>
      </c>
      <c r="AU11" s="19"/>
      <c r="AV11" s="19">
        <v>8.5501639928504E-2</v>
      </c>
      <c r="AW11" s="19">
        <v>2.9687848975216399E-4</v>
      </c>
      <c r="AX11" s="19">
        <v>9.5262839905042307E-2</v>
      </c>
      <c r="AY11" s="19"/>
      <c r="AZ11" s="19">
        <v>7.3997984919253301E-4</v>
      </c>
      <c r="BA11" s="19">
        <v>4.4082326072289998E-2</v>
      </c>
      <c r="BB11" s="19"/>
      <c r="BC11" s="19">
        <v>3.40440250869345E-2</v>
      </c>
      <c r="BD11" s="19">
        <v>4.7090110754563097E-2</v>
      </c>
      <c r="BE11" s="19"/>
      <c r="BF11" s="19">
        <v>4.2042376463765602E-2</v>
      </c>
      <c r="BG11" s="19">
        <v>6.0531450574293703E-2</v>
      </c>
      <c r="BH11" s="19"/>
      <c r="BI11" s="19">
        <v>6.5578157326004902E-2</v>
      </c>
      <c r="BJ11" s="19">
        <v>3.66273759424776E-2</v>
      </c>
      <c r="BK11" s="19"/>
      <c r="BL11" s="19">
        <v>2.1309930811292E-2</v>
      </c>
      <c r="BM11" s="19">
        <v>4.9104494602219502E-2</v>
      </c>
      <c r="BN11" s="19">
        <v>0.10140588253832999</v>
      </c>
      <c r="BO11" s="19">
        <v>4.7487795431987697E-3</v>
      </c>
    </row>
    <row r="12" spans="2:67" x14ac:dyDescent="0.35">
      <c r="B12" s="16"/>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BO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392</v>
      </c>
      <c r="C9" s="17">
        <v>0.529867863925224</v>
      </c>
      <c r="D9" s="17">
        <v>0.54330675586354404</v>
      </c>
      <c r="E9" s="17">
        <v>0.42330706845285399</v>
      </c>
      <c r="F9" s="17">
        <v>0.66272066029117205</v>
      </c>
      <c r="G9" s="17">
        <v>0.47193872079587701</v>
      </c>
      <c r="H9" s="17">
        <v>0.35690922518888402</v>
      </c>
      <c r="I9" s="17">
        <v>0.70574778731957899</v>
      </c>
      <c r="J9" s="17">
        <v>0.58468223184438906</v>
      </c>
      <c r="K9" s="17">
        <v>0.99911598726255202</v>
      </c>
      <c r="L9" s="17">
        <v>0.73352567299457605</v>
      </c>
      <c r="M9" s="17">
        <v>0.48494978363834401</v>
      </c>
      <c r="N9" s="17">
        <v>0.17141001994347299</v>
      </c>
      <c r="O9" s="17">
        <v>0.49551929142027401</v>
      </c>
      <c r="P9" s="17">
        <v>0.45455971846885701</v>
      </c>
      <c r="Q9" s="17">
        <v>0.66193633990156397</v>
      </c>
      <c r="R9" s="17">
        <v>0.51971580800487005</v>
      </c>
      <c r="S9" s="17">
        <v>0.76384965699790097</v>
      </c>
      <c r="T9" s="17"/>
      <c r="U9" s="17">
        <v>0.53542088955303502</v>
      </c>
      <c r="V9" s="17">
        <v>0.52768060468893296</v>
      </c>
      <c r="W9" s="17">
        <v>0.37648320484166897</v>
      </c>
      <c r="X9" s="17">
        <v>0.28508071805872598</v>
      </c>
      <c r="Y9" s="17"/>
      <c r="Z9" s="17">
        <v>0.59297141087066596</v>
      </c>
      <c r="AA9" s="17">
        <v>0.47568047118044299</v>
      </c>
      <c r="AB9" s="17">
        <v>0.42692761949296099</v>
      </c>
      <c r="AC9" s="17">
        <v>0.41319375905840999</v>
      </c>
      <c r="AD9" s="17">
        <v>0.57498370455058601</v>
      </c>
      <c r="AE9" s="17">
        <v>0.40965953706605801</v>
      </c>
      <c r="AF9" s="17">
        <v>0.46547229861578099</v>
      </c>
      <c r="AG9" s="17">
        <v>0.37055578840210102</v>
      </c>
      <c r="AH9" s="17">
        <v>0.35588413258976398</v>
      </c>
      <c r="AI9" s="17">
        <v>0.28864130568179103</v>
      </c>
      <c r="AJ9" s="17"/>
      <c r="AK9" s="17">
        <v>0.55678537350533797</v>
      </c>
      <c r="AL9" s="17">
        <v>0.45620683925798</v>
      </c>
      <c r="AM9" s="17">
        <v>0.53840248595240203</v>
      </c>
      <c r="AN9" s="17">
        <v>0.55522838069209302</v>
      </c>
      <c r="AO9" s="17">
        <v>0.41104666903124998</v>
      </c>
      <c r="AP9" s="17">
        <v>0.27193365110919099</v>
      </c>
      <c r="AQ9" s="17">
        <v>0.61651372331931997</v>
      </c>
      <c r="AR9" s="17"/>
      <c r="AS9" s="17">
        <v>0.35179747330969602</v>
      </c>
      <c r="AT9" s="17">
        <v>0.59619349650780595</v>
      </c>
      <c r="AU9" s="17"/>
      <c r="AV9" s="17">
        <v>0.200760663291045</v>
      </c>
      <c r="AW9" s="17">
        <v>0.41899883790693099</v>
      </c>
      <c r="AX9" s="17">
        <v>0.39428214042054499</v>
      </c>
      <c r="AY9" s="17"/>
      <c r="AZ9" s="17">
        <v>0.18591850872048199</v>
      </c>
      <c r="BA9" s="17">
        <v>0.54621740199132796</v>
      </c>
      <c r="BB9" s="17"/>
      <c r="BC9" s="17">
        <v>0.58798028513943501</v>
      </c>
      <c r="BD9" s="17">
        <v>0.49405259996932599</v>
      </c>
      <c r="BE9" s="17"/>
      <c r="BF9" s="17">
        <v>0.53084049486734097</v>
      </c>
      <c r="BG9" s="17">
        <v>0.28508071805872598</v>
      </c>
      <c r="BH9" s="17"/>
      <c r="BI9" s="17">
        <v>0.36904493799963101</v>
      </c>
      <c r="BJ9" s="17">
        <v>0.56748619611103102</v>
      </c>
      <c r="BK9" s="17"/>
      <c r="BL9" s="17">
        <v>0.78744872675745603</v>
      </c>
      <c r="BM9" s="17">
        <v>0.38335273214625298</v>
      </c>
      <c r="BN9" s="17">
        <v>0.12600723192891</v>
      </c>
      <c r="BO9" s="17">
        <v>1.86129221640957E-3</v>
      </c>
    </row>
    <row r="10" spans="2:67" x14ac:dyDescent="0.35">
      <c r="B10" s="18" t="s">
        <v>393</v>
      </c>
      <c r="C10" s="17">
        <v>0.39768913058019101</v>
      </c>
      <c r="D10" s="17">
        <v>0.381054545177197</v>
      </c>
      <c r="E10" s="17">
        <v>0.52107454714707102</v>
      </c>
      <c r="F10" s="17">
        <v>0.26347167337341598</v>
      </c>
      <c r="G10" s="17">
        <v>0.49697286037273097</v>
      </c>
      <c r="H10" s="17">
        <v>0.64309077481111598</v>
      </c>
      <c r="I10" s="17">
        <v>0.28399930712450899</v>
      </c>
      <c r="J10" s="17">
        <v>0.28472463851338498</v>
      </c>
      <c r="K10" s="17">
        <v>8.8401273744799004E-4</v>
      </c>
      <c r="L10" s="17">
        <v>0.25690462861097801</v>
      </c>
      <c r="M10" s="17">
        <v>0.40640712951707703</v>
      </c>
      <c r="N10" s="17">
        <v>0.80935008009581</v>
      </c>
      <c r="O10" s="17">
        <v>0.50348499556200899</v>
      </c>
      <c r="P10" s="17">
        <v>0.51901515901955397</v>
      </c>
      <c r="Q10" s="17">
        <v>0.23575161896626801</v>
      </c>
      <c r="R10" s="17">
        <v>0.30778824231940699</v>
      </c>
      <c r="S10" s="17">
        <v>8.6281743591037893E-2</v>
      </c>
      <c r="T10" s="17"/>
      <c r="U10" s="17">
        <v>0.39030988465268102</v>
      </c>
      <c r="V10" s="17">
        <v>0.414584680737415</v>
      </c>
      <c r="W10" s="17">
        <v>0.52603043352459899</v>
      </c>
      <c r="X10" s="17">
        <v>0.63439768060208601</v>
      </c>
      <c r="Y10" s="17"/>
      <c r="Z10" s="17">
        <v>0.316317962367413</v>
      </c>
      <c r="AA10" s="17">
        <v>0.51948619312453803</v>
      </c>
      <c r="AB10" s="17">
        <v>0.54310353482718399</v>
      </c>
      <c r="AC10" s="17">
        <v>0.47732127540661401</v>
      </c>
      <c r="AD10" s="17">
        <v>0.37726249278281698</v>
      </c>
      <c r="AE10" s="17">
        <v>0.46675831004530699</v>
      </c>
      <c r="AF10" s="17">
        <v>0.482350704802394</v>
      </c>
      <c r="AG10" s="17">
        <v>0.61988415691155496</v>
      </c>
      <c r="AH10" s="17">
        <v>0.62821279757436899</v>
      </c>
      <c r="AI10" s="17">
        <v>0.64835124457808802</v>
      </c>
      <c r="AJ10" s="17"/>
      <c r="AK10" s="17">
        <v>0.37487556781209302</v>
      </c>
      <c r="AL10" s="17">
        <v>0.39774567708178199</v>
      </c>
      <c r="AM10" s="17">
        <v>0.38363670021373902</v>
      </c>
      <c r="AN10" s="17">
        <v>0.39324704250053</v>
      </c>
      <c r="AO10" s="17">
        <v>0.49989966891998899</v>
      </c>
      <c r="AP10" s="17">
        <v>0.62296630243058204</v>
      </c>
      <c r="AQ10" s="17">
        <v>0.33567342054378002</v>
      </c>
      <c r="AR10" s="17"/>
      <c r="AS10" s="17">
        <v>0.59074858812731201</v>
      </c>
      <c r="AT10" s="17">
        <v>0.325780540928643</v>
      </c>
      <c r="AU10" s="17"/>
      <c r="AV10" s="17">
        <v>0.74054401103438305</v>
      </c>
      <c r="AW10" s="17">
        <v>0.58025023296783296</v>
      </c>
      <c r="AX10" s="17">
        <v>0.51196132953505002</v>
      </c>
      <c r="AY10" s="17"/>
      <c r="AZ10" s="17">
        <v>0.81306424413726197</v>
      </c>
      <c r="BA10" s="17">
        <v>0.37794438872198599</v>
      </c>
      <c r="BB10" s="17"/>
      <c r="BC10" s="17">
        <v>0.36534729399066601</v>
      </c>
      <c r="BD10" s="17">
        <v>0.41762172657378299</v>
      </c>
      <c r="BE10" s="17"/>
      <c r="BF10" s="17">
        <v>0.39674859892277903</v>
      </c>
      <c r="BG10" s="17">
        <v>0.63439768060208601</v>
      </c>
      <c r="BH10" s="17"/>
      <c r="BI10" s="17">
        <v>0.57982994516519704</v>
      </c>
      <c r="BJ10" s="17">
        <v>0.35508429903507699</v>
      </c>
      <c r="BK10" s="17"/>
      <c r="BL10" s="17">
        <v>0.13077595196890601</v>
      </c>
      <c r="BM10" s="17">
        <v>0.55488274453360498</v>
      </c>
      <c r="BN10" s="17">
        <v>0.794631881755689</v>
      </c>
      <c r="BO10" s="17">
        <v>0.95169272462399601</v>
      </c>
    </row>
    <row r="11" spans="2:67" x14ac:dyDescent="0.35">
      <c r="B11" s="18" t="s">
        <v>111</v>
      </c>
      <c r="C11" s="19">
        <v>7.24430054945851E-2</v>
      </c>
      <c r="D11" s="19">
        <v>7.5638698959258205E-2</v>
      </c>
      <c r="E11" s="19">
        <v>5.5618384400075001E-2</v>
      </c>
      <c r="F11" s="19">
        <v>7.3807666335412497E-2</v>
      </c>
      <c r="G11" s="19">
        <v>3.1088418831391799E-2</v>
      </c>
      <c r="H11" s="19">
        <v>0</v>
      </c>
      <c r="I11" s="19">
        <v>1.0252905555912401E-2</v>
      </c>
      <c r="J11" s="19">
        <v>0.130593129642226</v>
      </c>
      <c r="K11" s="19">
        <v>0</v>
      </c>
      <c r="L11" s="19">
        <v>9.5696983944463798E-3</v>
      </c>
      <c r="M11" s="19">
        <v>0.10864308684458</v>
      </c>
      <c r="N11" s="19">
        <v>1.9239899960717802E-2</v>
      </c>
      <c r="O11" s="19">
        <v>9.9571301771683805E-4</v>
      </c>
      <c r="P11" s="19">
        <v>2.64251225115886E-2</v>
      </c>
      <c r="Q11" s="19">
        <v>0.10231204113216801</v>
      </c>
      <c r="R11" s="19">
        <v>0.17249594967572299</v>
      </c>
      <c r="S11" s="19">
        <v>0.14986859941106201</v>
      </c>
      <c r="T11" s="19"/>
      <c r="U11" s="19">
        <v>7.4269225794284299E-2</v>
      </c>
      <c r="V11" s="19">
        <v>5.7734714573652701E-2</v>
      </c>
      <c r="W11" s="19">
        <v>9.7486361633731394E-2</v>
      </c>
      <c r="X11" s="19">
        <v>8.0521601339188606E-2</v>
      </c>
      <c r="Y11" s="19"/>
      <c r="Z11" s="19">
        <v>9.0710626761921598E-2</v>
      </c>
      <c r="AA11" s="19">
        <v>4.8333356950194797E-3</v>
      </c>
      <c r="AB11" s="19">
        <v>2.9968845679854701E-2</v>
      </c>
      <c r="AC11" s="19">
        <v>0.109484965534976</v>
      </c>
      <c r="AD11" s="19">
        <v>4.7753802666596498E-2</v>
      </c>
      <c r="AE11" s="19">
        <v>0.123582152888635</v>
      </c>
      <c r="AF11" s="19">
        <v>5.2176996581825501E-2</v>
      </c>
      <c r="AG11" s="19">
        <v>9.5600546863442003E-3</v>
      </c>
      <c r="AH11" s="19">
        <v>1.5903069835867301E-2</v>
      </c>
      <c r="AI11" s="19">
        <v>6.3007449740121096E-2</v>
      </c>
      <c r="AJ11" s="19"/>
      <c r="AK11" s="19">
        <v>6.8339058682568898E-2</v>
      </c>
      <c r="AL11" s="19">
        <v>0.14604748366023801</v>
      </c>
      <c r="AM11" s="19">
        <v>7.7960813833859693E-2</v>
      </c>
      <c r="AN11" s="19">
        <v>5.1524576807377702E-2</v>
      </c>
      <c r="AO11" s="19">
        <v>8.9053662048761001E-2</v>
      </c>
      <c r="AP11" s="19">
        <v>0.105100046460227</v>
      </c>
      <c r="AQ11" s="19">
        <v>4.7812856136899597E-2</v>
      </c>
      <c r="AR11" s="19"/>
      <c r="AS11" s="19">
        <v>5.7453938562992503E-2</v>
      </c>
      <c r="AT11" s="19">
        <v>7.8025962563551293E-2</v>
      </c>
      <c r="AU11" s="19"/>
      <c r="AV11" s="19">
        <v>5.8695325674572002E-2</v>
      </c>
      <c r="AW11" s="19">
        <v>7.5092912523670795E-4</v>
      </c>
      <c r="AX11" s="19">
        <v>9.3756530044404596E-2</v>
      </c>
      <c r="AY11" s="19"/>
      <c r="AZ11" s="19">
        <v>1.0172471422559099E-3</v>
      </c>
      <c r="BA11" s="19">
        <v>7.5838209286685901E-2</v>
      </c>
      <c r="BB11" s="19"/>
      <c r="BC11" s="19">
        <v>4.6672420869898402E-2</v>
      </c>
      <c r="BD11" s="19">
        <v>8.8325673456890699E-2</v>
      </c>
      <c r="BE11" s="19"/>
      <c r="BF11" s="19">
        <v>7.2410906209879902E-2</v>
      </c>
      <c r="BG11" s="19">
        <v>8.0521601339188606E-2</v>
      </c>
      <c r="BH11" s="19"/>
      <c r="BI11" s="19">
        <v>5.11251168351722E-2</v>
      </c>
      <c r="BJ11" s="19">
        <v>7.7429504853891995E-2</v>
      </c>
      <c r="BK11" s="19"/>
      <c r="BL11" s="19">
        <v>8.1775321273638304E-2</v>
      </c>
      <c r="BM11" s="19">
        <v>6.17645233201417E-2</v>
      </c>
      <c r="BN11" s="19">
        <v>7.9360886315401405E-2</v>
      </c>
      <c r="BO11" s="19">
        <v>4.6445983159594702E-2</v>
      </c>
    </row>
    <row r="12" spans="2:67" x14ac:dyDescent="0.35">
      <c r="B12" s="16"/>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BO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392</v>
      </c>
      <c r="C9" s="17">
        <v>0.78810122568650798</v>
      </c>
      <c r="D9" s="17">
        <v>0.81228948544296398</v>
      </c>
      <c r="E9" s="17">
        <v>0.76407959597247699</v>
      </c>
      <c r="F9" s="17">
        <v>0.84517117864946401</v>
      </c>
      <c r="G9" s="17">
        <v>0.75630813810314201</v>
      </c>
      <c r="H9" s="17">
        <v>0.319107590323573</v>
      </c>
      <c r="I9" s="17">
        <v>0.77618154470584899</v>
      </c>
      <c r="J9" s="17">
        <v>0.77144699918125903</v>
      </c>
      <c r="K9" s="17">
        <v>0.98452405479534399</v>
      </c>
      <c r="L9" s="17">
        <v>0.83762226106279603</v>
      </c>
      <c r="M9" s="17">
        <v>0.81330415180665105</v>
      </c>
      <c r="N9" s="17">
        <v>0.86975630103716794</v>
      </c>
      <c r="O9" s="17">
        <v>0.48306643335285998</v>
      </c>
      <c r="P9" s="17">
        <v>0.645843579752162</v>
      </c>
      <c r="Q9" s="17">
        <v>0.66193633990156397</v>
      </c>
      <c r="R9" s="17">
        <v>0.68909307637030404</v>
      </c>
      <c r="S9" s="17">
        <v>0.953537299969203</v>
      </c>
      <c r="T9" s="17"/>
      <c r="U9" s="17">
        <v>0.82928763027391605</v>
      </c>
      <c r="V9" s="17">
        <v>0.63180686278380405</v>
      </c>
      <c r="W9" s="17">
        <v>0.342222171267206</v>
      </c>
      <c r="X9" s="17">
        <v>0.21193536801714899</v>
      </c>
      <c r="Y9" s="17"/>
      <c r="Z9" s="17">
        <v>0.86283531523685397</v>
      </c>
      <c r="AA9" s="17">
        <v>0.80980166014664701</v>
      </c>
      <c r="AB9" s="17">
        <v>0.85632321629984998</v>
      </c>
      <c r="AC9" s="17">
        <v>0.56006076210821398</v>
      </c>
      <c r="AD9" s="17">
        <v>0.82828733378209995</v>
      </c>
      <c r="AE9" s="17">
        <v>0.72071695340961195</v>
      </c>
      <c r="AF9" s="17">
        <v>0.52142687373914598</v>
      </c>
      <c r="AG9" s="17">
        <v>0.48649118639238398</v>
      </c>
      <c r="AH9" s="17">
        <v>0.44536635538174202</v>
      </c>
      <c r="AI9" s="17">
        <v>0.27209381989277398</v>
      </c>
      <c r="AJ9" s="17"/>
      <c r="AK9" s="17">
        <v>0.76846548220454203</v>
      </c>
      <c r="AL9" s="17">
        <v>0.84411088936845702</v>
      </c>
      <c r="AM9" s="17">
        <v>0.74326048118592203</v>
      </c>
      <c r="AN9" s="17">
        <v>0.86687527661822605</v>
      </c>
      <c r="AO9" s="17">
        <v>0.70399469586604302</v>
      </c>
      <c r="AP9" s="17">
        <v>0.74561621537885103</v>
      </c>
      <c r="AQ9" s="17">
        <v>0.64712295725010605</v>
      </c>
      <c r="AR9" s="17"/>
      <c r="AS9" s="17">
        <v>0.60891983272168904</v>
      </c>
      <c r="AT9" s="17">
        <v>0.85484067178049306</v>
      </c>
      <c r="AU9" s="17"/>
      <c r="AV9" s="17">
        <v>0.51667660530571702</v>
      </c>
      <c r="AW9" s="17">
        <v>0.75122192843943503</v>
      </c>
      <c r="AX9" s="17">
        <v>0.58080787894011199</v>
      </c>
      <c r="AY9" s="17"/>
      <c r="AZ9" s="17">
        <v>0.44352592432327498</v>
      </c>
      <c r="BA9" s="17">
        <v>0.804480517931217</v>
      </c>
      <c r="BB9" s="17"/>
      <c r="BC9" s="17">
        <v>0.78644591188518198</v>
      </c>
      <c r="BD9" s="17">
        <v>0.78912141206810404</v>
      </c>
      <c r="BE9" s="17"/>
      <c r="BF9" s="17">
        <v>0.79039054826910204</v>
      </c>
      <c r="BG9" s="17">
        <v>0.21193536801714899</v>
      </c>
      <c r="BH9" s="17"/>
      <c r="BI9" s="17">
        <v>0.55154258570118697</v>
      </c>
      <c r="BJ9" s="17">
        <v>0.84343501251555597</v>
      </c>
      <c r="BK9" s="17"/>
      <c r="BL9" s="17">
        <v>0.94117292172568401</v>
      </c>
      <c r="BM9" s="17">
        <v>0.75181713369135506</v>
      </c>
      <c r="BN9" s="17">
        <v>0.47890097586881297</v>
      </c>
      <c r="BO9" s="17">
        <v>3.5134511575955697E-4</v>
      </c>
    </row>
    <row r="10" spans="2:67" x14ac:dyDescent="0.35">
      <c r="B10" s="18" t="s">
        <v>393</v>
      </c>
      <c r="C10" s="17">
        <v>0.12546613351375399</v>
      </c>
      <c r="D10" s="17">
        <v>0.12805144882743899</v>
      </c>
      <c r="E10" s="17">
        <v>0.129533949742757</v>
      </c>
      <c r="F10" s="17">
        <v>0.15470862247450301</v>
      </c>
      <c r="G10" s="17">
        <v>9.9818140859560603E-2</v>
      </c>
      <c r="H10" s="17">
        <v>0.35690922518888402</v>
      </c>
      <c r="I10" s="17">
        <v>0.22381845529415101</v>
      </c>
      <c r="J10" s="17">
        <v>0.12561553128224001</v>
      </c>
      <c r="K10" s="17">
        <v>2.6520382123439699E-3</v>
      </c>
      <c r="L10" s="17">
        <v>0.13718592320159401</v>
      </c>
      <c r="M10" s="17">
        <v>4.8681507400599802E-2</v>
      </c>
      <c r="N10" s="17">
        <v>1.8522182254621301E-2</v>
      </c>
      <c r="O10" s="17">
        <v>0.51593785362942302</v>
      </c>
      <c r="P10" s="17">
        <v>0.25676084758591999</v>
      </c>
      <c r="Q10" s="17">
        <v>0.13642195251626299</v>
      </c>
      <c r="R10" s="17">
        <v>0.310016201297109</v>
      </c>
      <c r="S10" s="17">
        <v>4.61537857592242E-2</v>
      </c>
      <c r="T10" s="17"/>
      <c r="U10" s="17">
        <v>8.2706201586717903E-2</v>
      </c>
      <c r="V10" s="17">
        <v>0.29508902764317502</v>
      </c>
      <c r="W10" s="17">
        <v>0.54729331628349198</v>
      </c>
      <c r="X10" s="17">
        <v>0.68467513245519196</v>
      </c>
      <c r="Y10" s="17"/>
      <c r="Z10" s="17">
        <v>6.0892850862170202E-2</v>
      </c>
      <c r="AA10" s="17">
        <v>0.14327143704614601</v>
      </c>
      <c r="AB10" s="17">
        <v>9.7975673060295004E-2</v>
      </c>
      <c r="AC10" s="17">
        <v>0.35898418743714999</v>
      </c>
      <c r="AD10" s="17">
        <v>0.14540837161112299</v>
      </c>
      <c r="AE10" s="17">
        <v>0.14877402398659101</v>
      </c>
      <c r="AF10" s="17">
        <v>0.42468990770244203</v>
      </c>
      <c r="AG10" s="17">
        <v>0.48991457379944803</v>
      </c>
      <c r="AH10" s="17">
        <v>0.528849646471103</v>
      </c>
      <c r="AI10" s="17">
        <v>0.64641165236189801</v>
      </c>
      <c r="AJ10" s="17"/>
      <c r="AK10" s="17">
        <v>0.11424175281039101</v>
      </c>
      <c r="AL10" s="17">
        <v>0.12524347579141501</v>
      </c>
      <c r="AM10" s="17">
        <v>0.218296184243775</v>
      </c>
      <c r="AN10" s="17">
        <v>7.6498923799751303E-2</v>
      </c>
      <c r="AO10" s="17">
        <v>0.22408438648693699</v>
      </c>
      <c r="AP10" s="17">
        <v>0.15997113994514001</v>
      </c>
      <c r="AQ10" s="17">
        <v>0.19627045505462801</v>
      </c>
      <c r="AR10" s="17"/>
      <c r="AS10" s="17">
        <v>0.26821771059480498</v>
      </c>
      <c r="AT10" s="17">
        <v>7.2295650653947399E-2</v>
      </c>
      <c r="AU10" s="17"/>
      <c r="AV10" s="17">
        <v>0.41863335215856301</v>
      </c>
      <c r="AW10" s="17">
        <v>0.24701078445289701</v>
      </c>
      <c r="AX10" s="17">
        <v>0.192995858295995</v>
      </c>
      <c r="AY10" s="17"/>
      <c r="AZ10" s="17">
        <v>0.50822569065776102</v>
      </c>
      <c r="BA10" s="17">
        <v>0.10727176316534601</v>
      </c>
      <c r="BB10" s="17"/>
      <c r="BC10" s="17">
        <v>0.12529327730499501</v>
      </c>
      <c r="BD10" s="17">
        <v>0.12557266651674601</v>
      </c>
      <c r="BE10" s="17"/>
      <c r="BF10" s="17">
        <v>0.12324418687699</v>
      </c>
      <c r="BG10" s="17">
        <v>0.68467513245519196</v>
      </c>
      <c r="BH10" s="17"/>
      <c r="BI10" s="17">
        <v>0.29455402803591002</v>
      </c>
      <c r="BJ10" s="17">
        <v>8.5914530108179094E-2</v>
      </c>
      <c r="BK10" s="17"/>
      <c r="BL10" s="17">
        <v>4.8551745964938E-3</v>
      </c>
      <c r="BM10" s="17">
        <v>0.10573886072116299</v>
      </c>
      <c r="BN10" s="17">
        <v>0.47056155135219302</v>
      </c>
      <c r="BO10" s="17">
        <v>0.99919374050166598</v>
      </c>
    </row>
    <row r="11" spans="2:67" x14ac:dyDescent="0.35">
      <c r="B11" s="18" t="s">
        <v>111</v>
      </c>
      <c r="C11" s="19">
        <v>8.6432640799738295E-2</v>
      </c>
      <c r="D11" s="19">
        <v>5.9659065729596603E-2</v>
      </c>
      <c r="E11" s="19">
        <v>0.10638645428476599</v>
      </c>
      <c r="F11" s="19">
        <v>1.20198876033054E-4</v>
      </c>
      <c r="G11" s="19">
        <v>0.14387372103729701</v>
      </c>
      <c r="H11" s="19">
        <v>0.32398318448754299</v>
      </c>
      <c r="I11" s="19">
        <v>0</v>
      </c>
      <c r="J11" s="19">
        <v>0.102937469536501</v>
      </c>
      <c r="K11" s="19">
        <v>1.2823906992311999E-2</v>
      </c>
      <c r="L11" s="19">
        <v>2.5191815735609802E-2</v>
      </c>
      <c r="M11" s="19">
        <v>0.13801434079274899</v>
      </c>
      <c r="N11" s="19">
        <v>0.111721516708211</v>
      </c>
      <c r="O11" s="19">
        <v>9.9571301771683805E-4</v>
      </c>
      <c r="P11" s="19">
        <v>9.7395572661918006E-2</v>
      </c>
      <c r="Q11" s="19">
        <v>0.20164170758217301</v>
      </c>
      <c r="R11" s="19">
        <v>8.9072233258710503E-4</v>
      </c>
      <c r="S11" s="19">
        <v>3.0891427157303801E-4</v>
      </c>
      <c r="T11" s="19"/>
      <c r="U11" s="19">
        <v>8.8006168139366001E-2</v>
      </c>
      <c r="V11" s="19">
        <v>7.3104109573021103E-2</v>
      </c>
      <c r="W11" s="19">
        <v>0.11048451244930201</v>
      </c>
      <c r="X11" s="19">
        <v>0.103389499527659</v>
      </c>
      <c r="Y11" s="19"/>
      <c r="Z11" s="19">
        <v>7.6271833900976194E-2</v>
      </c>
      <c r="AA11" s="19">
        <v>4.6926902807207599E-2</v>
      </c>
      <c r="AB11" s="19">
        <v>4.5701110639854603E-2</v>
      </c>
      <c r="AC11" s="19">
        <v>8.0955050454636204E-2</v>
      </c>
      <c r="AD11" s="19">
        <v>2.6304294606776999E-2</v>
      </c>
      <c r="AE11" s="19">
        <v>0.13050902260379699</v>
      </c>
      <c r="AF11" s="19">
        <v>5.3883218558412299E-2</v>
      </c>
      <c r="AG11" s="19">
        <v>2.35942398081685E-2</v>
      </c>
      <c r="AH11" s="19">
        <v>2.57839981471552E-2</v>
      </c>
      <c r="AI11" s="19">
        <v>8.1494527745328602E-2</v>
      </c>
      <c r="AJ11" s="19"/>
      <c r="AK11" s="19">
        <v>0.11729276498506699</v>
      </c>
      <c r="AL11" s="19">
        <v>3.0645634840127899E-2</v>
      </c>
      <c r="AM11" s="19">
        <v>3.8443334570303203E-2</v>
      </c>
      <c r="AN11" s="19">
        <v>5.66257995820229E-2</v>
      </c>
      <c r="AO11" s="19">
        <v>7.1920917647019494E-2</v>
      </c>
      <c r="AP11" s="19">
        <v>9.44126446760086E-2</v>
      </c>
      <c r="AQ11" s="19">
        <v>0.156606587695266</v>
      </c>
      <c r="AR11" s="19"/>
      <c r="AS11" s="19">
        <v>0.122862456683506</v>
      </c>
      <c r="AT11" s="19">
        <v>7.2863677565560003E-2</v>
      </c>
      <c r="AU11" s="19"/>
      <c r="AV11" s="19">
        <v>6.4690042535720499E-2</v>
      </c>
      <c r="AW11" s="19">
        <v>1.76728710766745E-3</v>
      </c>
      <c r="AX11" s="19">
        <v>0.22619626276389301</v>
      </c>
      <c r="AY11" s="19"/>
      <c r="AZ11" s="19">
        <v>4.8248385018964002E-2</v>
      </c>
      <c r="BA11" s="19">
        <v>8.8247718903437605E-2</v>
      </c>
      <c r="BB11" s="19"/>
      <c r="BC11" s="19">
        <v>8.8260810809822204E-2</v>
      </c>
      <c r="BD11" s="19">
        <v>8.5305921415150004E-2</v>
      </c>
      <c r="BE11" s="19"/>
      <c r="BF11" s="19">
        <v>8.63652648539079E-2</v>
      </c>
      <c r="BG11" s="19">
        <v>0.103389499527659</v>
      </c>
      <c r="BH11" s="19"/>
      <c r="BI11" s="19">
        <v>0.15390338626290301</v>
      </c>
      <c r="BJ11" s="19">
        <v>7.0650457376265199E-2</v>
      </c>
      <c r="BK11" s="19"/>
      <c r="BL11" s="19">
        <v>5.39719036778223E-2</v>
      </c>
      <c r="BM11" s="19">
        <v>0.14244400558748199</v>
      </c>
      <c r="BN11" s="19">
        <v>5.0537472778993897E-2</v>
      </c>
      <c r="BO11" s="19">
        <v>4.5491438257402601E-4</v>
      </c>
    </row>
    <row r="12" spans="2:67" x14ac:dyDescent="0.35">
      <c r="B12" s="16"/>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BO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815</v>
      </c>
      <c r="D7" s="10">
        <v>95</v>
      </c>
      <c r="E7" s="10">
        <v>138</v>
      </c>
      <c r="F7" s="10">
        <v>52</v>
      </c>
      <c r="G7" s="10">
        <v>23</v>
      </c>
      <c r="H7" s="10">
        <v>6</v>
      </c>
      <c r="I7" s="10">
        <v>38</v>
      </c>
      <c r="J7" s="10">
        <v>64</v>
      </c>
      <c r="K7" s="10">
        <v>10</v>
      </c>
      <c r="L7" s="10">
        <v>71</v>
      </c>
      <c r="M7" s="10">
        <v>178</v>
      </c>
      <c r="N7" s="10">
        <v>46</v>
      </c>
      <c r="O7" s="10">
        <v>13</v>
      </c>
      <c r="P7" s="10">
        <v>25</v>
      </c>
      <c r="Q7" s="10">
        <v>21</v>
      </c>
      <c r="R7" s="10">
        <v>19</v>
      </c>
      <c r="S7" s="10">
        <v>16</v>
      </c>
      <c r="T7" s="10"/>
      <c r="U7" s="10">
        <v>145</v>
      </c>
      <c r="V7" s="10">
        <v>114</v>
      </c>
      <c r="W7" s="10">
        <v>153</v>
      </c>
      <c r="X7" s="10">
        <v>403</v>
      </c>
      <c r="Y7" s="10"/>
      <c r="Z7" s="10">
        <v>73</v>
      </c>
      <c r="AA7" s="10">
        <v>50</v>
      </c>
      <c r="AB7" s="10">
        <v>40</v>
      </c>
      <c r="AC7" s="10">
        <v>52</v>
      </c>
      <c r="AD7" s="10">
        <v>59</v>
      </c>
      <c r="AE7" s="10">
        <v>58</v>
      </c>
      <c r="AF7" s="10">
        <v>68</v>
      </c>
      <c r="AG7" s="10">
        <v>54</v>
      </c>
      <c r="AH7" s="10">
        <v>101</v>
      </c>
      <c r="AI7" s="10">
        <v>211</v>
      </c>
      <c r="AJ7" s="10"/>
      <c r="AK7" s="10">
        <v>87</v>
      </c>
      <c r="AL7" s="10">
        <v>70</v>
      </c>
      <c r="AM7" s="10">
        <v>72</v>
      </c>
      <c r="AN7" s="10">
        <v>162</v>
      </c>
      <c r="AO7" s="10">
        <v>140</v>
      </c>
      <c r="AP7" s="10">
        <v>149</v>
      </c>
      <c r="AQ7" s="10">
        <v>97</v>
      </c>
      <c r="AR7" s="10"/>
      <c r="AS7" s="10">
        <v>517</v>
      </c>
      <c r="AT7" s="10">
        <v>298</v>
      </c>
      <c r="AU7" s="10"/>
      <c r="AV7" s="10">
        <v>172</v>
      </c>
      <c r="AW7" s="10">
        <v>187</v>
      </c>
      <c r="AX7" s="10">
        <v>151</v>
      </c>
      <c r="AY7" s="10"/>
      <c r="AZ7" s="10">
        <v>181</v>
      </c>
      <c r="BA7" s="10">
        <v>634</v>
      </c>
      <c r="BB7" s="10"/>
      <c r="BC7" s="10">
        <v>231</v>
      </c>
      <c r="BD7" s="10">
        <v>584</v>
      </c>
      <c r="BE7" s="10"/>
      <c r="BF7" s="10">
        <v>412</v>
      </c>
      <c r="BG7" s="10">
        <v>403</v>
      </c>
      <c r="BH7" s="10"/>
      <c r="BI7" s="10">
        <v>334</v>
      </c>
      <c r="BJ7" s="10">
        <v>481</v>
      </c>
      <c r="BK7" s="10"/>
      <c r="BL7" s="10">
        <v>112</v>
      </c>
      <c r="BM7" s="10">
        <v>244</v>
      </c>
      <c r="BN7" s="10">
        <v>318</v>
      </c>
      <c r="BO7" s="10">
        <v>139</v>
      </c>
    </row>
    <row r="8" spans="2:67" ht="30" customHeight="1" x14ac:dyDescent="0.35">
      <c r="B8" s="11" t="s">
        <v>34</v>
      </c>
      <c r="C8" s="11">
        <v>665</v>
      </c>
      <c r="D8" s="11">
        <v>77</v>
      </c>
      <c r="E8" s="11">
        <v>133</v>
      </c>
      <c r="F8" s="11">
        <v>29</v>
      </c>
      <c r="G8" s="11">
        <v>18</v>
      </c>
      <c r="H8" s="11">
        <v>5</v>
      </c>
      <c r="I8" s="11">
        <v>27</v>
      </c>
      <c r="J8" s="11">
        <v>41</v>
      </c>
      <c r="K8" s="11">
        <v>18</v>
      </c>
      <c r="L8" s="11">
        <v>64</v>
      </c>
      <c r="M8" s="11">
        <v>130</v>
      </c>
      <c r="N8" s="11">
        <v>46</v>
      </c>
      <c r="O8" s="11">
        <v>11</v>
      </c>
      <c r="P8" s="11">
        <v>13</v>
      </c>
      <c r="Q8" s="11">
        <v>15</v>
      </c>
      <c r="R8" s="11">
        <v>26</v>
      </c>
      <c r="S8" s="11">
        <v>12</v>
      </c>
      <c r="T8" s="11"/>
      <c r="U8" s="11">
        <v>522</v>
      </c>
      <c r="V8" s="11">
        <v>121</v>
      </c>
      <c r="W8" s="11">
        <v>19</v>
      </c>
      <c r="X8" s="11">
        <v>4</v>
      </c>
      <c r="Y8" s="11"/>
      <c r="Z8" s="11">
        <v>230</v>
      </c>
      <c r="AA8" s="11">
        <v>158</v>
      </c>
      <c r="AB8" s="11">
        <v>64</v>
      </c>
      <c r="AC8" s="11">
        <v>55</v>
      </c>
      <c r="AD8" s="11">
        <v>38</v>
      </c>
      <c r="AE8" s="11">
        <v>34</v>
      </c>
      <c r="AF8" s="11">
        <v>20</v>
      </c>
      <c r="AG8" s="11">
        <v>9</v>
      </c>
      <c r="AH8" s="11">
        <v>8</v>
      </c>
      <c r="AI8" s="11">
        <v>3</v>
      </c>
      <c r="AJ8" s="11"/>
      <c r="AK8" s="11">
        <v>139</v>
      </c>
      <c r="AL8" s="11">
        <v>94</v>
      </c>
      <c r="AM8" s="11">
        <v>43</v>
      </c>
      <c r="AN8" s="11">
        <v>181</v>
      </c>
      <c r="AO8" s="11">
        <v>58</v>
      </c>
      <c r="AP8" s="11">
        <v>58</v>
      </c>
      <c r="AQ8" s="11">
        <v>69</v>
      </c>
      <c r="AR8" s="11"/>
      <c r="AS8" s="11">
        <v>228</v>
      </c>
      <c r="AT8" s="11">
        <v>437</v>
      </c>
      <c r="AU8" s="11"/>
      <c r="AV8" s="11">
        <v>64</v>
      </c>
      <c r="AW8" s="11">
        <v>66</v>
      </c>
      <c r="AX8" s="11">
        <v>91</v>
      </c>
      <c r="AY8" s="11"/>
      <c r="AZ8" s="11">
        <v>43</v>
      </c>
      <c r="BA8" s="11">
        <v>622</v>
      </c>
      <c r="BB8" s="11"/>
      <c r="BC8" s="11">
        <v>240</v>
      </c>
      <c r="BD8" s="11">
        <v>425</v>
      </c>
      <c r="BE8" s="11"/>
      <c r="BF8" s="11">
        <v>662</v>
      </c>
      <c r="BG8" s="11">
        <v>4</v>
      </c>
      <c r="BH8" s="11"/>
      <c r="BI8" s="11">
        <v>169</v>
      </c>
      <c r="BJ8" s="11">
        <v>496</v>
      </c>
      <c r="BK8" s="11"/>
      <c r="BL8" s="11">
        <v>203</v>
      </c>
      <c r="BM8" s="11">
        <v>311</v>
      </c>
      <c r="BN8" s="11">
        <v>127</v>
      </c>
      <c r="BO8" s="11">
        <v>20</v>
      </c>
    </row>
    <row r="9" spans="2:67" ht="29" x14ac:dyDescent="0.35">
      <c r="B9" s="18" t="s">
        <v>405</v>
      </c>
      <c r="C9" s="17">
        <v>0.53133980647342804</v>
      </c>
      <c r="D9" s="17">
        <v>0.55347938264122698</v>
      </c>
      <c r="E9" s="17">
        <v>0.61280815017255497</v>
      </c>
      <c r="F9" s="17">
        <v>0.30567924956480702</v>
      </c>
      <c r="G9" s="17">
        <v>0.63222668451784003</v>
      </c>
      <c r="H9" s="17">
        <v>0.479401704190901</v>
      </c>
      <c r="I9" s="17">
        <v>0.87810215585448104</v>
      </c>
      <c r="J9" s="17">
        <v>0.14076014671318501</v>
      </c>
      <c r="K9" s="17">
        <v>0.98364004205789601</v>
      </c>
      <c r="L9" s="17">
        <v>0.43605759231053498</v>
      </c>
      <c r="M9" s="17">
        <v>0.50907435243190702</v>
      </c>
      <c r="N9" s="17">
        <v>0.61261528466118997</v>
      </c>
      <c r="O9" s="17">
        <v>0.96513715368800301</v>
      </c>
      <c r="P9" s="17">
        <v>0.11683542396062301</v>
      </c>
      <c r="Q9" s="17">
        <v>0.34113493161988601</v>
      </c>
      <c r="R9" s="17">
        <v>0.65086603001449295</v>
      </c>
      <c r="S9" s="17">
        <v>0.25574089894426899</v>
      </c>
      <c r="T9" s="17"/>
      <c r="U9" s="17">
        <v>0.54391672772079602</v>
      </c>
      <c r="V9" s="17">
        <v>0.478501129594256</v>
      </c>
      <c r="W9" s="17">
        <v>0.51380748008174904</v>
      </c>
      <c r="X9" s="17">
        <v>0.572246218384179</v>
      </c>
      <c r="Y9" s="17"/>
      <c r="Z9" s="17">
        <v>0.49445990447389898</v>
      </c>
      <c r="AA9" s="17">
        <v>0.66251157938576399</v>
      </c>
      <c r="AB9" s="17">
        <v>0.47779593405044501</v>
      </c>
      <c r="AC9" s="17">
        <v>0.41558618504610201</v>
      </c>
      <c r="AD9" s="17">
        <v>0.57683988653259</v>
      </c>
      <c r="AE9" s="17">
        <v>0.44602662892206701</v>
      </c>
      <c r="AF9" s="17">
        <v>0.53916212123593699</v>
      </c>
      <c r="AG9" s="17">
        <v>0.50257822233998095</v>
      </c>
      <c r="AH9" s="17">
        <v>0.72626700774655095</v>
      </c>
      <c r="AI9" s="17">
        <v>0.65063775265238</v>
      </c>
      <c r="AJ9" s="17"/>
      <c r="AK9" s="17">
        <v>0.45332311587046697</v>
      </c>
      <c r="AL9" s="17">
        <v>0.55192241649149099</v>
      </c>
      <c r="AM9" s="17">
        <v>0.45979117184096102</v>
      </c>
      <c r="AN9" s="17">
        <v>0.49334852052541001</v>
      </c>
      <c r="AO9" s="17">
        <v>0.76188181673925803</v>
      </c>
      <c r="AP9" s="17">
        <v>0.51113412923908197</v>
      </c>
      <c r="AQ9" s="17">
        <v>0.73725790613117803</v>
      </c>
      <c r="AR9" s="17"/>
      <c r="AS9" s="17">
        <v>0.54478072190711002</v>
      </c>
      <c r="AT9" s="17">
        <v>0.524323171266045</v>
      </c>
      <c r="AU9" s="17"/>
      <c r="AV9" s="17">
        <v>0.62629223619456398</v>
      </c>
      <c r="AW9" s="17">
        <v>0.56231745869098504</v>
      </c>
      <c r="AX9" s="17">
        <v>0.47290074683871802</v>
      </c>
      <c r="AY9" s="17"/>
      <c r="AZ9" s="17">
        <v>0.54095309518958501</v>
      </c>
      <c r="BA9" s="17">
        <v>0.53067152693558794</v>
      </c>
      <c r="BB9" s="17"/>
      <c r="BC9" s="17">
        <v>0.51645532601133803</v>
      </c>
      <c r="BD9" s="17">
        <v>0.53973284426902701</v>
      </c>
      <c r="BE9" s="17"/>
      <c r="BF9" s="17">
        <v>0.53112083029803003</v>
      </c>
      <c r="BG9" s="17">
        <v>0.572246218384179</v>
      </c>
      <c r="BH9" s="17"/>
      <c r="BI9" s="17">
        <v>0.63100055756914797</v>
      </c>
      <c r="BJ9" s="17">
        <v>0.49729763780493402</v>
      </c>
      <c r="BK9" s="17"/>
      <c r="BL9" s="17">
        <v>0.34052672385489402</v>
      </c>
      <c r="BM9" s="17">
        <v>0.616156624370925</v>
      </c>
      <c r="BN9" s="17">
        <v>0.65518373899818505</v>
      </c>
      <c r="BO9" s="17">
        <v>0.46421865608400997</v>
      </c>
    </row>
    <row r="10" spans="2:67" ht="29" x14ac:dyDescent="0.35">
      <c r="B10" s="18" t="s">
        <v>406</v>
      </c>
      <c r="C10" s="17">
        <v>0.27198174135208503</v>
      </c>
      <c r="D10" s="17">
        <v>0.12287266961671101</v>
      </c>
      <c r="E10" s="17">
        <v>0.30426550876752201</v>
      </c>
      <c r="F10" s="17">
        <v>0.14418015120653099</v>
      </c>
      <c r="G10" s="17">
        <v>0.76211944627707395</v>
      </c>
      <c r="H10" s="17">
        <v>5.5517779796186398E-2</v>
      </c>
      <c r="I10" s="17">
        <v>0.30778467108922097</v>
      </c>
      <c r="J10" s="17">
        <v>0.25136946770951601</v>
      </c>
      <c r="K10" s="17">
        <v>4.42006368723995E-3</v>
      </c>
      <c r="L10" s="17">
        <v>0.29390339073736899</v>
      </c>
      <c r="M10" s="17">
        <v>0.28441656274787103</v>
      </c>
      <c r="N10" s="17">
        <v>0.28949884451257701</v>
      </c>
      <c r="O10" s="17">
        <v>0.49950214349114203</v>
      </c>
      <c r="P10" s="17">
        <v>0.10517757245444399</v>
      </c>
      <c r="Q10" s="17">
        <v>0.29437001490097597</v>
      </c>
      <c r="R10" s="17">
        <v>0.38382218698302101</v>
      </c>
      <c r="S10" s="17">
        <v>0.31093525589267301</v>
      </c>
      <c r="T10" s="17"/>
      <c r="U10" s="17">
        <v>0.26906372021134001</v>
      </c>
      <c r="V10" s="17">
        <v>0.25487354308437299</v>
      </c>
      <c r="W10" s="17">
        <v>0.42030991819166003</v>
      </c>
      <c r="X10" s="17">
        <v>0.50436372838711696</v>
      </c>
      <c r="Y10" s="17"/>
      <c r="Z10" s="17">
        <v>0.24028957213416899</v>
      </c>
      <c r="AA10" s="17">
        <v>0.26150220145608999</v>
      </c>
      <c r="AB10" s="17">
        <v>0.26061738799227602</v>
      </c>
      <c r="AC10" s="17">
        <v>0.38060111270020602</v>
      </c>
      <c r="AD10" s="17">
        <v>0.32683851642590001</v>
      </c>
      <c r="AE10" s="17">
        <v>0.29721280916563497</v>
      </c>
      <c r="AF10" s="17">
        <v>0.238458111961032</v>
      </c>
      <c r="AG10" s="17">
        <v>0.29218253100281399</v>
      </c>
      <c r="AH10" s="17">
        <v>0.32705089751542799</v>
      </c>
      <c r="AI10" s="17">
        <v>0.58732579212081704</v>
      </c>
      <c r="AJ10" s="17"/>
      <c r="AK10" s="17">
        <v>0.14021622706711201</v>
      </c>
      <c r="AL10" s="17">
        <v>0.30794057682911002</v>
      </c>
      <c r="AM10" s="17">
        <v>0.34862924939229401</v>
      </c>
      <c r="AN10" s="17">
        <v>0.223214458326537</v>
      </c>
      <c r="AO10" s="17">
        <v>0.36746073454042999</v>
      </c>
      <c r="AP10" s="17">
        <v>0.31347051459924202</v>
      </c>
      <c r="AQ10" s="17">
        <v>0.49325729505442201</v>
      </c>
      <c r="AR10" s="17"/>
      <c r="AS10" s="17">
        <v>0.40855415488783597</v>
      </c>
      <c r="AT10" s="17">
        <v>0.20068609114875499</v>
      </c>
      <c r="AU10" s="17"/>
      <c r="AV10" s="17">
        <v>0.58568105817718696</v>
      </c>
      <c r="AW10" s="17">
        <v>0.28281101442561701</v>
      </c>
      <c r="AX10" s="17">
        <v>0.372280304754671</v>
      </c>
      <c r="AY10" s="17"/>
      <c r="AZ10" s="17">
        <v>0.51731980888757501</v>
      </c>
      <c r="BA10" s="17">
        <v>0.25492676513861001</v>
      </c>
      <c r="BB10" s="17"/>
      <c r="BC10" s="17">
        <v>0.36730206439247798</v>
      </c>
      <c r="BD10" s="17">
        <v>0.21823266519156301</v>
      </c>
      <c r="BE10" s="17"/>
      <c r="BF10" s="17">
        <v>0.27073777698621998</v>
      </c>
      <c r="BG10" s="17">
        <v>0.50436372838711696</v>
      </c>
      <c r="BH10" s="17"/>
      <c r="BI10" s="17">
        <v>0.47427556360746997</v>
      </c>
      <c r="BJ10" s="17">
        <v>0.20288211745703699</v>
      </c>
      <c r="BK10" s="17"/>
      <c r="BL10" s="17">
        <v>0.103729585538162</v>
      </c>
      <c r="BM10" s="17">
        <v>0.26010538265299998</v>
      </c>
      <c r="BN10" s="17">
        <v>0.512171550843319</v>
      </c>
      <c r="BO10" s="17">
        <v>0.68980261985597302</v>
      </c>
    </row>
    <row r="11" spans="2:67" ht="29" x14ac:dyDescent="0.35">
      <c r="B11" s="18" t="s">
        <v>407</v>
      </c>
      <c r="C11" s="17">
        <v>0.26875837088933702</v>
      </c>
      <c r="D11" s="17">
        <v>0.18422231982416001</v>
      </c>
      <c r="E11" s="17">
        <v>0.29127014350261898</v>
      </c>
      <c r="F11" s="17">
        <v>0.19757484709297801</v>
      </c>
      <c r="G11" s="17">
        <v>0.28490576687859898</v>
      </c>
      <c r="H11" s="17">
        <v>0.46866081305740998</v>
      </c>
      <c r="I11" s="17">
        <v>0.560437273725369</v>
      </c>
      <c r="J11" s="17">
        <v>0.14801210366516501</v>
      </c>
      <c r="K11" s="17">
        <v>0.115717250031608</v>
      </c>
      <c r="L11" s="17">
        <v>0.23221168920190299</v>
      </c>
      <c r="M11" s="17">
        <v>0.27161216958358902</v>
      </c>
      <c r="N11" s="17">
        <v>0.44758054293211602</v>
      </c>
      <c r="O11" s="17">
        <v>1.9422849191432098E-2</v>
      </c>
      <c r="P11" s="17">
        <v>1.54168789246012E-2</v>
      </c>
      <c r="Q11" s="17">
        <v>0.28892392759081598</v>
      </c>
      <c r="R11" s="17">
        <v>0.38730682132128402</v>
      </c>
      <c r="S11" s="17">
        <v>0.30157599520886502</v>
      </c>
      <c r="T11" s="17"/>
      <c r="U11" s="17">
        <v>0.25152912347536799</v>
      </c>
      <c r="V11" s="17">
        <v>0.30817619766634502</v>
      </c>
      <c r="W11" s="17">
        <v>0.45323331506359099</v>
      </c>
      <c r="X11" s="17">
        <v>0.49204070133494898</v>
      </c>
      <c r="Y11" s="17"/>
      <c r="Z11" s="17">
        <v>0.26412219533421</v>
      </c>
      <c r="AA11" s="17">
        <v>0.337398390349123</v>
      </c>
      <c r="AB11" s="17">
        <v>0.16120188502595201</v>
      </c>
      <c r="AC11" s="17">
        <v>0.30032555432300001</v>
      </c>
      <c r="AD11" s="17">
        <v>0.237230399209199</v>
      </c>
      <c r="AE11" s="17">
        <v>0.149726023909838</v>
      </c>
      <c r="AF11" s="17">
        <v>0.30045654605101701</v>
      </c>
      <c r="AG11" s="17">
        <v>0.41928163182738798</v>
      </c>
      <c r="AH11" s="17">
        <v>0.57677748661496897</v>
      </c>
      <c r="AI11" s="17">
        <v>0.492806848728995</v>
      </c>
      <c r="AJ11" s="17"/>
      <c r="AK11" s="17">
        <v>0.20428975975636399</v>
      </c>
      <c r="AL11" s="17">
        <v>0.314735163290987</v>
      </c>
      <c r="AM11" s="17">
        <v>0.33971297235020498</v>
      </c>
      <c r="AN11" s="17">
        <v>0.21412653973267601</v>
      </c>
      <c r="AO11" s="17">
        <v>0.24167688464218701</v>
      </c>
      <c r="AP11" s="17">
        <v>0.486818190825626</v>
      </c>
      <c r="AQ11" s="17">
        <v>0.32307978503245899</v>
      </c>
      <c r="AR11" s="17"/>
      <c r="AS11" s="17">
        <v>0.39980372049816099</v>
      </c>
      <c r="AT11" s="17">
        <v>0.20034804434826001</v>
      </c>
      <c r="AU11" s="17"/>
      <c r="AV11" s="17">
        <v>0.37638471605551599</v>
      </c>
      <c r="AW11" s="17">
        <v>0.37660527510386199</v>
      </c>
      <c r="AX11" s="17">
        <v>0.46346254928242198</v>
      </c>
      <c r="AY11" s="17"/>
      <c r="AZ11" s="17">
        <v>0.59246857981752599</v>
      </c>
      <c r="BA11" s="17">
        <v>0.24625525928994901</v>
      </c>
      <c r="BB11" s="17"/>
      <c r="BC11" s="17">
        <v>0.261098129629874</v>
      </c>
      <c r="BD11" s="17">
        <v>0.27307781586948499</v>
      </c>
      <c r="BE11" s="17"/>
      <c r="BF11" s="17">
        <v>0.26756311790890802</v>
      </c>
      <c r="BG11" s="17">
        <v>0.49204070133494898</v>
      </c>
      <c r="BH11" s="17"/>
      <c r="BI11" s="17">
        <v>0.39691756639548298</v>
      </c>
      <c r="BJ11" s="17">
        <v>0.22498168947893399</v>
      </c>
      <c r="BK11" s="17"/>
      <c r="BL11" s="17">
        <v>3.66183235750615E-2</v>
      </c>
      <c r="BM11" s="17">
        <v>0.29837610265967301</v>
      </c>
      <c r="BN11" s="17">
        <v>0.46815342480153599</v>
      </c>
      <c r="BO11" s="17">
        <v>0.90833459252556703</v>
      </c>
    </row>
    <row r="12" spans="2:67" ht="43.5" x14ac:dyDescent="0.35">
      <c r="B12" s="18" t="s">
        <v>408</v>
      </c>
      <c r="C12" s="17">
        <v>0.22265947120954499</v>
      </c>
      <c r="D12" s="17">
        <v>0.16622748329617201</v>
      </c>
      <c r="E12" s="17">
        <v>6.6134305589613598E-2</v>
      </c>
      <c r="F12" s="17">
        <v>0.33319027279392699</v>
      </c>
      <c r="G12" s="17">
        <v>0.40581725411824998</v>
      </c>
      <c r="H12" s="17">
        <v>0</v>
      </c>
      <c r="I12" s="17">
        <v>0.53987376826947697</v>
      </c>
      <c r="J12" s="17">
        <v>9.6972847147002605E-2</v>
      </c>
      <c r="K12" s="17">
        <v>1.6359957942104E-2</v>
      </c>
      <c r="L12" s="17">
        <v>0.37575196652329601</v>
      </c>
      <c r="M12" s="17">
        <v>0.23099144610252001</v>
      </c>
      <c r="N12" s="17">
        <v>0.42167148646973102</v>
      </c>
      <c r="O12" s="17">
        <v>0.50049785650885803</v>
      </c>
      <c r="P12" s="17">
        <v>1.6920489891970002E-2</v>
      </c>
      <c r="Q12" s="17">
        <v>0.30202510809033001</v>
      </c>
      <c r="R12" s="17">
        <v>0.15146656094906299</v>
      </c>
      <c r="S12" s="17">
        <v>0.249399494295764</v>
      </c>
      <c r="T12" s="17"/>
      <c r="U12" s="17">
        <v>0.19874884790952199</v>
      </c>
      <c r="V12" s="17">
        <v>0.28325727394643901</v>
      </c>
      <c r="W12" s="17">
        <v>0.44854421603352101</v>
      </c>
      <c r="X12" s="17">
        <v>0.49017746570293602</v>
      </c>
      <c r="Y12" s="17"/>
      <c r="Z12" s="17">
        <v>0.15395905647928401</v>
      </c>
      <c r="AA12" s="17">
        <v>0.27856646780563998</v>
      </c>
      <c r="AB12" s="17">
        <v>0.26739120858300802</v>
      </c>
      <c r="AC12" s="17">
        <v>0.32400769063935903</v>
      </c>
      <c r="AD12" s="17">
        <v>0.178681875381969</v>
      </c>
      <c r="AE12" s="17">
        <v>0.13335802733057101</v>
      </c>
      <c r="AF12" s="17">
        <v>0.35211516022846001</v>
      </c>
      <c r="AG12" s="17">
        <v>0.42000652716706899</v>
      </c>
      <c r="AH12" s="17">
        <v>0.40323300931084299</v>
      </c>
      <c r="AI12" s="17">
        <v>0.51734385981282205</v>
      </c>
      <c r="AJ12" s="17"/>
      <c r="AK12" s="17">
        <v>0.22791756600264301</v>
      </c>
      <c r="AL12" s="17">
        <v>0.28387095493325898</v>
      </c>
      <c r="AM12" s="17">
        <v>0.30469400492693199</v>
      </c>
      <c r="AN12" s="17">
        <v>0.10993979868337</v>
      </c>
      <c r="AO12" s="17">
        <v>0.21940101647250501</v>
      </c>
      <c r="AP12" s="17">
        <v>0.35524244891412299</v>
      </c>
      <c r="AQ12" s="17">
        <v>0.325353343105033</v>
      </c>
      <c r="AR12" s="17"/>
      <c r="AS12" s="17">
        <v>0.34798511580594899</v>
      </c>
      <c r="AT12" s="17">
        <v>0.15723503381895099</v>
      </c>
      <c r="AU12" s="17"/>
      <c r="AV12" s="17">
        <v>0.472368814620716</v>
      </c>
      <c r="AW12" s="17">
        <v>0.39935994708774403</v>
      </c>
      <c r="AX12" s="17">
        <v>0.215003855077886</v>
      </c>
      <c r="AY12" s="17"/>
      <c r="AZ12" s="17">
        <v>0.58259791554450402</v>
      </c>
      <c r="BA12" s="17">
        <v>0.19763790945961399</v>
      </c>
      <c r="BB12" s="17"/>
      <c r="BC12" s="17">
        <v>0.178289394586784</v>
      </c>
      <c r="BD12" s="17">
        <v>0.247678801312259</v>
      </c>
      <c r="BE12" s="17"/>
      <c r="BF12" s="17">
        <v>0.22122742022907299</v>
      </c>
      <c r="BG12" s="17">
        <v>0.49017746570293602</v>
      </c>
      <c r="BH12" s="17"/>
      <c r="BI12" s="17">
        <v>0.35810150871707302</v>
      </c>
      <c r="BJ12" s="17">
        <v>0.17639511302497299</v>
      </c>
      <c r="BK12" s="17"/>
      <c r="BL12" s="17">
        <v>2.45255173351978E-2</v>
      </c>
      <c r="BM12" s="17">
        <v>0.24175741829752201</v>
      </c>
      <c r="BN12" s="17">
        <v>0.43111799185890498</v>
      </c>
      <c r="BO12" s="17">
        <v>0.65471459309277302</v>
      </c>
    </row>
    <row r="13" spans="2:67" x14ac:dyDescent="0.35">
      <c r="B13" s="18" t="s">
        <v>123</v>
      </c>
      <c r="C13" s="19">
        <v>0.29500590713373998</v>
      </c>
      <c r="D13" s="19">
        <v>0.35501025971730399</v>
      </c>
      <c r="E13" s="19">
        <v>0.226378108278533</v>
      </c>
      <c r="F13" s="19">
        <v>0.45114430800080202</v>
      </c>
      <c r="G13" s="19">
        <v>9.4721343441428005E-2</v>
      </c>
      <c r="H13" s="19">
        <v>0.46866081305740998</v>
      </c>
      <c r="I13" s="19">
        <v>2.7406180418731302E-3</v>
      </c>
      <c r="J13" s="19">
        <v>0.55943753768776405</v>
      </c>
      <c r="K13" s="19">
        <v>1.2823906992311999E-2</v>
      </c>
      <c r="L13" s="19">
        <v>0.33114654484358103</v>
      </c>
      <c r="M13" s="19">
        <v>0.33262343148648399</v>
      </c>
      <c r="N13" s="19">
        <v>0.235308128309765</v>
      </c>
      <c r="O13" s="19">
        <v>9.9571301771683805E-4</v>
      </c>
      <c r="P13" s="19">
        <v>0.77083998498086104</v>
      </c>
      <c r="Q13" s="19">
        <v>0.50785251433494905</v>
      </c>
      <c r="R13" s="19">
        <v>4.8042474765607802E-4</v>
      </c>
      <c r="S13" s="19">
        <v>0.45023165290949202</v>
      </c>
      <c r="T13" s="19"/>
      <c r="U13" s="19">
        <v>0.29343767285396199</v>
      </c>
      <c r="V13" s="19">
        <v>0.32590448303643599</v>
      </c>
      <c r="W13" s="19">
        <v>0.17403944659522</v>
      </c>
      <c r="X13" s="19">
        <v>0.10936738424728699</v>
      </c>
      <c r="Y13" s="19"/>
      <c r="Z13" s="19">
        <v>0.333879768022179</v>
      </c>
      <c r="AA13" s="19">
        <v>0.22513794148008301</v>
      </c>
      <c r="AB13" s="19">
        <v>0.355203230192424</v>
      </c>
      <c r="AC13" s="19">
        <v>0.31076678690472997</v>
      </c>
      <c r="AD13" s="19">
        <v>0.21289865196671801</v>
      </c>
      <c r="AE13" s="19">
        <v>0.47060728214493203</v>
      </c>
      <c r="AF13" s="19">
        <v>0.21369997998621401</v>
      </c>
      <c r="AG13" s="19">
        <v>0.25644117903580999</v>
      </c>
      <c r="AH13" s="19">
        <v>4.1563332724786198E-2</v>
      </c>
      <c r="AI13" s="19">
        <v>0.11991700104188401</v>
      </c>
      <c r="AJ13" s="19"/>
      <c r="AK13" s="19">
        <v>0.41375426029829498</v>
      </c>
      <c r="AL13" s="19">
        <v>0.22211601891371399</v>
      </c>
      <c r="AM13" s="19">
        <v>0.33815947551493097</v>
      </c>
      <c r="AN13" s="19">
        <v>0.32537647675270198</v>
      </c>
      <c r="AO13" s="19">
        <v>0.119548472020752</v>
      </c>
      <c r="AP13" s="19">
        <v>0.14083498172962999</v>
      </c>
      <c r="AQ13" s="19">
        <v>0.204982409288402</v>
      </c>
      <c r="AR13" s="19"/>
      <c r="AS13" s="19">
        <v>0.220128571005093</v>
      </c>
      <c r="AT13" s="19">
        <v>0.33409453584416099</v>
      </c>
      <c r="AU13" s="19"/>
      <c r="AV13" s="19">
        <v>0.10167218891146999</v>
      </c>
      <c r="AW13" s="19">
        <v>0.28260364573993701</v>
      </c>
      <c r="AX13" s="19">
        <v>0.242446291757767</v>
      </c>
      <c r="AY13" s="19"/>
      <c r="AZ13" s="19">
        <v>0.12565469251908001</v>
      </c>
      <c r="BA13" s="19">
        <v>0.30677856421052402</v>
      </c>
      <c r="BB13" s="19"/>
      <c r="BC13" s="19">
        <v>0.271390034963367</v>
      </c>
      <c r="BD13" s="19">
        <v>0.30832238856597999</v>
      </c>
      <c r="BE13" s="19"/>
      <c r="BF13" s="19">
        <v>0.29599964899105402</v>
      </c>
      <c r="BG13" s="19">
        <v>0.10936738424728699</v>
      </c>
      <c r="BH13" s="19"/>
      <c r="BI13" s="19">
        <v>0.13535519605979199</v>
      </c>
      <c r="BJ13" s="19">
        <v>0.349539476012871</v>
      </c>
      <c r="BK13" s="19"/>
      <c r="BL13" s="19">
        <v>0.57139216790469205</v>
      </c>
      <c r="BM13" s="19">
        <v>0.221665346641157</v>
      </c>
      <c r="BN13" s="19">
        <v>6.4430216809700194E-2</v>
      </c>
      <c r="BO13" s="19">
        <v>9.3094229772048404E-4</v>
      </c>
    </row>
    <row r="14" spans="2:67" x14ac:dyDescent="0.35">
      <c r="B14" s="16" t="s">
        <v>719</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BO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410</v>
      </c>
      <c r="C9" s="17">
        <v>3.2550284910697697E-2</v>
      </c>
      <c r="D9" s="17">
        <v>2.22255569895447E-2</v>
      </c>
      <c r="E9" s="17">
        <v>2.5295803990201801E-2</v>
      </c>
      <c r="F9" s="17">
        <v>3.6059662809916201E-4</v>
      </c>
      <c r="G9" s="17">
        <v>0.11301922563261201</v>
      </c>
      <c r="H9" s="17">
        <v>0</v>
      </c>
      <c r="I9" s="17">
        <v>2.48457814005003E-3</v>
      </c>
      <c r="J9" s="17">
        <v>1.20703063668529E-2</v>
      </c>
      <c r="K9" s="17">
        <v>0</v>
      </c>
      <c r="L9" s="17">
        <v>5.0126055533602698E-3</v>
      </c>
      <c r="M9" s="17">
        <v>2.8088488861327501E-2</v>
      </c>
      <c r="N9" s="17">
        <v>8.5594701714788696E-2</v>
      </c>
      <c r="O9" s="17">
        <v>2.8888568205695901E-2</v>
      </c>
      <c r="P9" s="17">
        <v>0.21981387295273799</v>
      </c>
      <c r="Q9" s="17">
        <v>0</v>
      </c>
      <c r="R9" s="17">
        <v>1.78144466517421E-4</v>
      </c>
      <c r="S9" s="17">
        <v>3.0891427157303801E-4</v>
      </c>
      <c r="T9" s="17"/>
      <c r="U9" s="17">
        <v>3.0568918410343399E-2</v>
      </c>
      <c r="V9" s="17">
        <v>3.6692633249382003E-2</v>
      </c>
      <c r="W9" s="17">
        <v>7.1462279037405901E-2</v>
      </c>
      <c r="X9" s="17">
        <v>8.5820446208437706E-2</v>
      </c>
      <c r="Y9" s="17"/>
      <c r="Z9" s="17">
        <v>4.17571752904368E-2</v>
      </c>
      <c r="AA9" s="17">
        <v>3.3370929361599302E-5</v>
      </c>
      <c r="AB9" s="17">
        <v>8.9551174917840801E-2</v>
      </c>
      <c r="AC9" s="17">
        <v>3.31722273476023E-2</v>
      </c>
      <c r="AD9" s="17">
        <v>2.0969401909680201E-2</v>
      </c>
      <c r="AE9" s="17">
        <v>5.0292150940769399E-3</v>
      </c>
      <c r="AF9" s="17">
        <v>5.7363523270838601E-2</v>
      </c>
      <c r="AG9" s="17">
        <v>0.101398827372084</v>
      </c>
      <c r="AH9" s="17">
        <v>2.3706305488288001E-2</v>
      </c>
      <c r="AI9" s="17">
        <v>5.55571527346213E-2</v>
      </c>
      <c r="AJ9" s="17"/>
      <c r="AK9" s="17">
        <v>3.31958618576925E-2</v>
      </c>
      <c r="AL9" s="17">
        <v>2.0471984486141102E-2</v>
      </c>
      <c r="AM9" s="17">
        <v>7.2065945913521098E-3</v>
      </c>
      <c r="AN9" s="17">
        <v>5.21991849789658E-2</v>
      </c>
      <c r="AO9" s="17">
        <v>5.9963200294959797E-3</v>
      </c>
      <c r="AP9" s="17">
        <v>5.7255050052375002E-2</v>
      </c>
      <c r="AQ9" s="17">
        <v>1.1443222321278999E-2</v>
      </c>
      <c r="AR9" s="17"/>
      <c r="AS9" s="17">
        <v>5.9245986776064997E-2</v>
      </c>
      <c r="AT9" s="17">
        <v>2.2606973687893502E-2</v>
      </c>
      <c r="AU9" s="17"/>
      <c r="AV9" s="17">
        <v>2.8443141128897599E-2</v>
      </c>
      <c r="AW9" s="17">
        <v>0.12007986488880899</v>
      </c>
      <c r="AX9" s="17">
        <v>1.7695570588617E-2</v>
      </c>
      <c r="AY9" s="17"/>
      <c r="AZ9" s="17">
        <v>0.15508645884291899</v>
      </c>
      <c r="BA9" s="17">
        <v>2.6725561561566701E-2</v>
      </c>
      <c r="BB9" s="17"/>
      <c r="BC9" s="17">
        <v>4.6189102186406698E-2</v>
      </c>
      <c r="BD9" s="17">
        <v>2.4144545990008499E-2</v>
      </c>
      <c r="BE9" s="17"/>
      <c r="BF9" s="17">
        <v>3.2338622623503802E-2</v>
      </c>
      <c r="BG9" s="17">
        <v>8.5820446208437706E-2</v>
      </c>
      <c r="BH9" s="17"/>
      <c r="BI9" s="17">
        <v>6.5418965368627305E-2</v>
      </c>
      <c r="BJ9" s="17">
        <v>2.4861922490605901E-2</v>
      </c>
      <c r="BK9" s="17"/>
      <c r="BL9" s="17">
        <v>3.3304262319138099E-2</v>
      </c>
      <c r="BM9" s="17">
        <v>2.8049613597147999E-2</v>
      </c>
      <c r="BN9" s="17">
        <v>5.6837786508679303E-3</v>
      </c>
      <c r="BO9" s="17">
        <v>0.29218299289000699</v>
      </c>
    </row>
    <row r="10" spans="2:67" ht="29" x14ac:dyDescent="0.35">
      <c r="B10" s="18" t="s">
        <v>411</v>
      </c>
      <c r="C10" s="17">
        <v>5.85141202315946E-2</v>
      </c>
      <c r="D10" s="17">
        <v>4.9651612301333803E-2</v>
      </c>
      <c r="E10" s="17">
        <v>6.2842898282048906E-2</v>
      </c>
      <c r="F10" s="17">
        <v>4.4489145309507096E-3</v>
      </c>
      <c r="G10" s="17">
        <v>0.14796889521346299</v>
      </c>
      <c r="H10" s="17">
        <v>0.319107590323573</v>
      </c>
      <c r="I10" s="17">
        <v>2.2990389251874799E-2</v>
      </c>
      <c r="J10" s="17">
        <v>5.4827060090541502E-2</v>
      </c>
      <c r="K10" s="17">
        <v>8.8401273744799004E-4</v>
      </c>
      <c r="L10" s="17">
        <v>0.17175948300970201</v>
      </c>
      <c r="M10" s="17">
        <v>4.0628107014447398E-2</v>
      </c>
      <c r="N10" s="17">
        <v>1.71049201862511E-3</v>
      </c>
      <c r="O10" s="17">
        <v>2.9871390531505202E-3</v>
      </c>
      <c r="P10" s="17">
        <v>0.103007745860294</v>
      </c>
      <c r="Q10" s="17">
        <v>2.0558923333234401E-4</v>
      </c>
      <c r="R10" s="17">
        <v>2.58424791073653E-3</v>
      </c>
      <c r="S10" s="17">
        <v>4.0745786374959798E-2</v>
      </c>
      <c r="T10" s="17"/>
      <c r="U10" s="17">
        <v>4.9823405883973E-2</v>
      </c>
      <c r="V10" s="17">
        <v>8.5163331776019993E-2</v>
      </c>
      <c r="W10" s="17">
        <v>0.189522131544717</v>
      </c>
      <c r="X10" s="17">
        <v>0.20497708173199999</v>
      </c>
      <c r="Y10" s="17"/>
      <c r="Z10" s="17">
        <v>6.1291670998139799E-2</v>
      </c>
      <c r="AA10" s="17">
        <v>3.8159042811551497E-2</v>
      </c>
      <c r="AB10" s="17">
        <v>6.7995924665833804E-2</v>
      </c>
      <c r="AC10" s="17">
        <v>6.8750175570835598E-2</v>
      </c>
      <c r="AD10" s="17">
        <v>5.5543151239966199E-2</v>
      </c>
      <c r="AE10" s="17">
        <v>1.34791259886006E-2</v>
      </c>
      <c r="AF10" s="17">
        <v>7.8208920437968801E-2</v>
      </c>
      <c r="AG10" s="17">
        <v>0.125618853331322</v>
      </c>
      <c r="AH10" s="17">
        <v>0.102972398989709</v>
      </c>
      <c r="AI10" s="17">
        <v>0.111555569151487</v>
      </c>
      <c r="AJ10" s="17"/>
      <c r="AK10" s="17">
        <v>7.8877305369261796E-2</v>
      </c>
      <c r="AL10" s="17">
        <v>0.10754875224575899</v>
      </c>
      <c r="AM10" s="17">
        <v>3.4941177840790899E-2</v>
      </c>
      <c r="AN10" s="17">
        <v>4.6153495948458599E-2</v>
      </c>
      <c r="AO10" s="17">
        <v>1.9125366744732301E-2</v>
      </c>
      <c r="AP10" s="17">
        <v>9.2061692640362305E-2</v>
      </c>
      <c r="AQ10" s="17">
        <v>3.9395508878142797E-2</v>
      </c>
      <c r="AR10" s="17"/>
      <c r="AS10" s="17">
        <v>0.123583927136499</v>
      </c>
      <c r="AT10" s="17">
        <v>3.4277659076677201E-2</v>
      </c>
      <c r="AU10" s="17"/>
      <c r="AV10" s="17">
        <v>0.13114731374922101</v>
      </c>
      <c r="AW10" s="17">
        <v>0.11139387730759</v>
      </c>
      <c r="AX10" s="17">
        <v>0.11073331851991999</v>
      </c>
      <c r="AY10" s="17"/>
      <c r="AZ10" s="17">
        <v>2.92331592233449E-2</v>
      </c>
      <c r="BA10" s="17">
        <v>5.9905982665328601E-2</v>
      </c>
      <c r="BB10" s="17"/>
      <c r="BC10" s="17">
        <v>8.0114252023580398E-2</v>
      </c>
      <c r="BD10" s="17">
        <v>4.5201743885056003E-2</v>
      </c>
      <c r="BE10" s="17"/>
      <c r="BF10" s="17">
        <v>5.79321680717899E-2</v>
      </c>
      <c r="BG10" s="17">
        <v>0.20497708173199999</v>
      </c>
      <c r="BH10" s="17"/>
      <c r="BI10" s="17">
        <v>9.1148749918412902E-2</v>
      </c>
      <c r="BJ10" s="17">
        <v>5.0880504978956298E-2</v>
      </c>
      <c r="BK10" s="17"/>
      <c r="BL10" s="17">
        <v>2.3355924609316001E-2</v>
      </c>
      <c r="BM10" s="17">
        <v>6.1118543960243799E-2</v>
      </c>
      <c r="BN10" s="17">
        <v>0.152056361748765</v>
      </c>
      <c r="BO10" s="17">
        <v>2.5139267506844299E-2</v>
      </c>
    </row>
    <row r="11" spans="2:67" ht="29" x14ac:dyDescent="0.35">
      <c r="B11" s="18" t="s">
        <v>412</v>
      </c>
      <c r="C11" s="17">
        <v>0.45794323056192099</v>
      </c>
      <c r="D11" s="17">
        <v>0.47505817066502198</v>
      </c>
      <c r="E11" s="17">
        <v>0.41135772583389002</v>
      </c>
      <c r="F11" s="17">
        <v>0.63322875637445897</v>
      </c>
      <c r="G11" s="17">
        <v>0.30399731214598702</v>
      </c>
      <c r="H11" s="17">
        <v>0.35690922518888402</v>
      </c>
      <c r="I11" s="17">
        <v>0.177216532255389</v>
      </c>
      <c r="J11" s="17">
        <v>0.62223772854905102</v>
      </c>
      <c r="K11" s="17">
        <v>0.54459271165476797</v>
      </c>
      <c r="L11" s="17">
        <v>0.453971648175858</v>
      </c>
      <c r="M11" s="17">
        <v>0.41211541471100599</v>
      </c>
      <c r="N11" s="17">
        <v>0.27628956857718301</v>
      </c>
      <c r="O11" s="17">
        <v>0.48306643335285998</v>
      </c>
      <c r="P11" s="17">
        <v>0.32322230306522798</v>
      </c>
      <c r="Q11" s="17">
        <v>0.51156020566084004</v>
      </c>
      <c r="R11" s="17">
        <v>0.71464014252880803</v>
      </c>
      <c r="S11" s="17">
        <v>0.87266355576242904</v>
      </c>
      <c r="T11" s="17"/>
      <c r="U11" s="17">
        <v>0.46921631601722802</v>
      </c>
      <c r="V11" s="17">
        <v>0.42908324997366898</v>
      </c>
      <c r="W11" s="17">
        <v>0.256447160294483</v>
      </c>
      <c r="X11" s="17">
        <v>0.235995205009528</v>
      </c>
      <c r="Y11" s="17"/>
      <c r="Z11" s="17">
        <v>0.42918299577421498</v>
      </c>
      <c r="AA11" s="17">
        <v>0.45645842258435299</v>
      </c>
      <c r="AB11" s="17">
        <v>0.47600824893305599</v>
      </c>
      <c r="AC11" s="17">
        <v>0.52535433202252702</v>
      </c>
      <c r="AD11" s="17">
        <v>0.46921390322837497</v>
      </c>
      <c r="AE11" s="17">
        <v>0.47944693113241499</v>
      </c>
      <c r="AF11" s="17">
        <v>0.34969367245718003</v>
      </c>
      <c r="AG11" s="17">
        <v>0.27591687141611798</v>
      </c>
      <c r="AH11" s="17">
        <v>0.357349920389331</v>
      </c>
      <c r="AI11" s="17">
        <v>0.20764939378439501</v>
      </c>
      <c r="AJ11" s="17"/>
      <c r="AK11" s="17">
        <v>0.47272925413049499</v>
      </c>
      <c r="AL11" s="17">
        <v>0.34171612221448</v>
      </c>
      <c r="AM11" s="17">
        <v>0.40275854471336803</v>
      </c>
      <c r="AN11" s="17">
        <v>0.50568218781532204</v>
      </c>
      <c r="AO11" s="17">
        <v>0.57997518792025404</v>
      </c>
      <c r="AP11" s="17">
        <v>0.34578012245748102</v>
      </c>
      <c r="AQ11" s="17">
        <v>0.43859521653848499</v>
      </c>
      <c r="AR11" s="17"/>
      <c r="AS11" s="17">
        <v>0.28298287189417698</v>
      </c>
      <c r="AT11" s="17">
        <v>0.523110473838028</v>
      </c>
      <c r="AU11" s="17"/>
      <c r="AV11" s="17">
        <v>0.22378279416532401</v>
      </c>
      <c r="AW11" s="17">
        <v>0.26386192186109803</v>
      </c>
      <c r="AX11" s="17">
        <v>0.35451994517514102</v>
      </c>
      <c r="AY11" s="17"/>
      <c r="AZ11" s="17">
        <v>0.22227935741350099</v>
      </c>
      <c r="BA11" s="17">
        <v>0.46914544800045099</v>
      </c>
      <c r="BB11" s="17"/>
      <c r="BC11" s="17">
        <v>0.38857502173659902</v>
      </c>
      <c r="BD11" s="17">
        <v>0.50069554852280496</v>
      </c>
      <c r="BE11" s="17"/>
      <c r="BF11" s="17">
        <v>0.45882511313148999</v>
      </c>
      <c r="BG11" s="17">
        <v>0.235995205009528</v>
      </c>
      <c r="BH11" s="17"/>
      <c r="BI11" s="17">
        <v>0.27420667650405101</v>
      </c>
      <c r="BJ11" s="17">
        <v>0.50092132392419597</v>
      </c>
      <c r="BK11" s="17"/>
      <c r="BL11" s="17">
        <v>0.56621279558218596</v>
      </c>
      <c r="BM11" s="17">
        <v>0.43718461780485202</v>
      </c>
      <c r="BN11" s="17">
        <v>0.20311581961936201</v>
      </c>
      <c r="BO11" s="17">
        <v>0.22151683105485701</v>
      </c>
    </row>
    <row r="12" spans="2:67" ht="29" x14ac:dyDescent="0.35">
      <c r="B12" s="18" t="s">
        <v>413</v>
      </c>
      <c r="C12" s="17">
        <v>0.115752840969204</v>
      </c>
      <c r="D12" s="17">
        <v>5.84266272594419E-2</v>
      </c>
      <c r="E12" s="17">
        <v>0.13000038889615301</v>
      </c>
      <c r="F12" s="17">
        <v>0.26586686269027898</v>
      </c>
      <c r="G12" s="17">
        <v>0.14726712493334301</v>
      </c>
      <c r="H12" s="17">
        <v>2.4377970819849299E-3</v>
      </c>
      <c r="I12" s="17">
        <v>3.7268672100750399E-3</v>
      </c>
      <c r="J12" s="17">
        <v>5.3311666464986203E-2</v>
      </c>
      <c r="K12" s="17">
        <v>0</v>
      </c>
      <c r="L12" s="17">
        <v>0.10250131071608901</v>
      </c>
      <c r="M12" s="17">
        <v>0.13772441081710701</v>
      </c>
      <c r="N12" s="17">
        <v>0.21340069781856699</v>
      </c>
      <c r="O12" s="17">
        <v>9.9571301771683805E-4</v>
      </c>
      <c r="P12" s="17">
        <v>0.100301830324155</v>
      </c>
      <c r="Q12" s="17">
        <v>0.15376968738955099</v>
      </c>
      <c r="R12" s="17">
        <v>0.19545876792349001</v>
      </c>
      <c r="S12" s="17">
        <v>4.0436872103386798E-2</v>
      </c>
      <c r="T12" s="17"/>
      <c r="U12" s="17">
        <v>0.11268392749846</v>
      </c>
      <c r="V12" s="17">
        <v>0.13164975886110999</v>
      </c>
      <c r="W12" s="17">
        <v>0.122079295862459</v>
      </c>
      <c r="X12" s="17">
        <v>0.15353368932613401</v>
      </c>
      <c r="Y12" s="17"/>
      <c r="Z12" s="17">
        <v>0.10995596742128499</v>
      </c>
      <c r="AA12" s="17">
        <v>0.15132670875380899</v>
      </c>
      <c r="AB12" s="17">
        <v>0.131757854066055</v>
      </c>
      <c r="AC12" s="17">
        <v>3.9155222037187999E-2</v>
      </c>
      <c r="AD12" s="17">
        <v>0.154995181769746</v>
      </c>
      <c r="AE12" s="17">
        <v>7.5035794127973704E-2</v>
      </c>
      <c r="AF12" s="17">
        <v>0.34784317352084598</v>
      </c>
      <c r="AG12" s="17">
        <v>0.20301402259385201</v>
      </c>
      <c r="AH12" s="17">
        <v>6.5906316472631898E-2</v>
      </c>
      <c r="AI12" s="17">
        <v>0.12574440725933</v>
      </c>
      <c r="AJ12" s="17"/>
      <c r="AK12" s="17">
        <v>0.11291967825940399</v>
      </c>
      <c r="AL12" s="17">
        <v>6.2849396094009705E-2</v>
      </c>
      <c r="AM12" s="17">
        <v>0.14547051448253701</v>
      </c>
      <c r="AN12" s="17">
        <v>0.112204311033459</v>
      </c>
      <c r="AO12" s="17">
        <v>0.196782651617671</v>
      </c>
      <c r="AP12" s="17">
        <v>0.26083166623812798</v>
      </c>
      <c r="AQ12" s="17">
        <v>3.8250937092702497E-2</v>
      </c>
      <c r="AR12" s="17"/>
      <c r="AS12" s="17">
        <v>0.16616873276147101</v>
      </c>
      <c r="AT12" s="17">
        <v>9.6974503347893204E-2</v>
      </c>
      <c r="AU12" s="17"/>
      <c r="AV12" s="17">
        <v>0.14866979237278799</v>
      </c>
      <c r="AW12" s="17">
        <v>0.149789708179104</v>
      </c>
      <c r="AX12" s="17">
        <v>0.179891037048308</v>
      </c>
      <c r="AY12" s="17"/>
      <c r="AZ12" s="17">
        <v>0.20831073894555899</v>
      </c>
      <c r="BA12" s="17">
        <v>0.11135312672818699</v>
      </c>
      <c r="BB12" s="17"/>
      <c r="BC12" s="17">
        <v>0.11821660772805601</v>
      </c>
      <c r="BD12" s="17">
        <v>0.114234396978224</v>
      </c>
      <c r="BE12" s="17"/>
      <c r="BF12" s="17">
        <v>0.11560272351920001</v>
      </c>
      <c r="BG12" s="17">
        <v>0.15353368932613401</v>
      </c>
      <c r="BH12" s="17"/>
      <c r="BI12" s="17">
        <v>8.2908369339788193E-2</v>
      </c>
      <c r="BJ12" s="17">
        <v>0.12343554066585299</v>
      </c>
      <c r="BK12" s="17"/>
      <c r="BL12" s="17">
        <v>7.9523750496583903E-2</v>
      </c>
      <c r="BM12" s="17">
        <v>0.154078978527314</v>
      </c>
      <c r="BN12" s="17">
        <v>0.14269955082046801</v>
      </c>
      <c r="BO12" s="17">
        <v>5.7151938659554001E-2</v>
      </c>
    </row>
    <row r="13" spans="2:67" ht="29" x14ac:dyDescent="0.35">
      <c r="B13" s="18" t="s">
        <v>414</v>
      </c>
      <c r="C13" s="17">
        <v>0.135900569384445</v>
      </c>
      <c r="D13" s="17">
        <v>0.16957751953219299</v>
      </c>
      <c r="E13" s="17">
        <v>0.162160794977175</v>
      </c>
      <c r="F13" s="17">
        <v>1.8198885537948399E-2</v>
      </c>
      <c r="G13" s="17">
        <v>0.14387372103729701</v>
      </c>
      <c r="H13" s="17">
        <v>2.4377970819849299E-3</v>
      </c>
      <c r="I13" s="17">
        <v>0.48260393229144399</v>
      </c>
      <c r="J13" s="17">
        <v>5.9087175201269E-2</v>
      </c>
      <c r="K13" s="17">
        <v>0.42887546162315998</v>
      </c>
      <c r="L13" s="17">
        <v>0.164786056185727</v>
      </c>
      <c r="M13" s="17">
        <v>9.1543785367007899E-2</v>
      </c>
      <c r="N13" s="17">
        <v>0.21340069781856699</v>
      </c>
      <c r="O13" s="17">
        <v>0.48207072033514298</v>
      </c>
      <c r="P13" s="17">
        <v>4.1083104188250601E-3</v>
      </c>
      <c r="Q13" s="17">
        <v>0.22917010190194501</v>
      </c>
      <c r="R13" s="17">
        <v>7.12577866069684E-4</v>
      </c>
      <c r="S13" s="17">
        <v>3.0891427157303801E-4</v>
      </c>
      <c r="T13" s="17"/>
      <c r="U13" s="17">
        <v>0.12490804904631</v>
      </c>
      <c r="V13" s="17">
        <v>0.18643913405599299</v>
      </c>
      <c r="W13" s="17">
        <v>0.219107427740514</v>
      </c>
      <c r="X13" s="17">
        <v>0.16880098554341599</v>
      </c>
      <c r="Y13" s="17"/>
      <c r="Z13" s="17">
        <v>0.114101187953874</v>
      </c>
      <c r="AA13" s="17">
        <v>0.16721067784494401</v>
      </c>
      <c r="AB13" s="17">
        <v>9.5878972179794797E-2</v>
      </c>
      <c r="AC13" s="17">
        <v>0.17392887491278999</v>
      </c>
      <c r="AD13" s="17">
        <v>0.19854003174941201</v>
      </c>
      <c r="AE13" s="17">
        <v>0.23618171862061499</v>
      </c>
      <c r="AF13" s="17">
        <v>0.127287007596282</v>
      </c>
      <c r="AG13" s="17">
        <v>0.28225694847390698</v>
      </c>
      <c r="AH13" s="17">
        <v>0.253380792706834</v>
      </c>
      <c r="AI13" s="17">
        <v>0.25056102312939699</v>
      </c>
      <c r="AJ13" s="17"/>
      <c r="AK13" s="17">
        <v>7.8045015799806897E-2</v>
      </c>
      <c r="AL13" s="17">
        <v>0.32331636481347298</v>
      </c>
      <c r="AM13" s="17">
        <v>0.15932307838502999</v>
      </c>
      <c r="AN13" s="17">
        <v>0.107005962402203</v>
      </c>
      <c r="AO13" s="17">
        <v>0.149921848667945</v>
      </c>
      <c r="AP13" s="17">
        <v>8.1741956590558301E-2</v>
      </c>
      <c r="AQ13" s="17">
        <v>0.17678356791984201</v>
      </c>
      <c r="AR13" s="17"/>
      <c r="AS13" s="17">
        <v>0.22452279239811601</v>
      </c>
      <c r="AT13" s="17">
        <v>0.10289157231346401</v>
      </c>
      <c r="AU13" s="17"/>
      <c r="AV13" s="17">
        <v>0.40758895850098198</v>
      </c>
      <c r="AW13" s="17">
        <v>0.24158771652538999</v>
      </c>
      <c r="AX13" s="17">
        <v>9.4139003090809803E-2</v>
      </c>
      <c r="AY13" s="17"/>
      <c r="AZ13" s="17">
        <v>0.34444163640820402</v>
      </c>
      <c r="BA13" s="17">
        <v>0.12598762708042099</v>
      </c>
      <c r="BB13" s="17"/>
      <c r="BC13" s="17">
        <v>0.12521163392411999</v>
      </c>
      <c r="BD13" s="17">
        <v>0.14248826676342599</v>
      </c>
      <c r="BE13" s="17"/>
      <c r="BF13" s="17">
        <v>0.135769843718065</v>
      </c>
      <c r="BG13" s="17">
        <v>0.16880098554341599</v>
      </c>
      <c r="BH13" s="17"/>
      <c r="BI13" s="17">
        <v>0.26457584600052397</v>
      </c>
      <c r="BJ13" s="17">
        <v>0.105801942139697</v>
      </c>
      <c r="BK13" s="17"/>
      <c r="BL13" s="17">
        <v>6.3107001576027902E-2</v>
      </c>
      <c r="BM13" s="17">
        <v>0.15280121777477301</v>
      </c>
      <c r="BN13" s="17">
        <v>0.30906996922959301</v>
      </c>
      <c r="BO13" s="17">
        <v>0.375899835866495</v>
      </c>
    </row>
    <row r="14" spans="2:67" ht="29" x14ac:dyDescent="0.35">
      <c r="B14" s="18" t="s">
        <v>415</v>
      </c>
      <c r="C14" s="17">
        <v>0.13838842306506</v>
      </c>
      <c r="D14" s="17">
        <v>0.146986970598002</v>
      </c>
      <c r="E14" s="17">
        <v>0.177340099568568</v>
      </c>
      <c r="F14" s="17">
        <v>1.9822348423258501E-2</v>
      </c>
      <c r="G14" s="17">
        <v>2.33923426706753E-4</v>
      </c>
      <c r="H14" s="17">
        <v>0.319107590323573</v>
      </c>
      <c r="I14" s="17">
        <v>0.31097770085116699</v>
      </c>
      <c r="J14" s="17">
        <v>0.119177899417734</v>
      </c>
      <c r="K14" s="17">
        <v>0</v>
      </c>
      <c r="L14" s="17">
        <v>6.2273061194247402E-3</v>
      </c>
      <c r="M14" s="17">
        <v>0.22299624462293699</v>
      </c>
      <c r="N14" s="17">
        <v>0.208003658290592</v>
      </c>
      <c r="O14" s="17">
        <v>9.9571301771683805E-4</v>
      </c>
      <c r="P14" s="17">
        <v>5.30505871492752E-2</v>
      </c>
      <c r="Q14" s="17">
        <v>0.10529441581433099</v>
      </c>
      <c r="R14" s="17">
        <v>8.6069830371343997E-2</v>
      </c>
      <c r="S14" s="17">
        <v>4.5535957216078102E-2</v>
      </c>
      <c r="T14" s="17"/>
      <c r="U14" s="17">
        <v>0.14737461656749001</v>
      </c>
      <c r="V14" s="17">
        <v>9.3882057943127706E-2</v>
      </c>
      <c r="W14" s="17">
        <v>8.8393845133564103E-2</v>
      </c>
      <c r="X14" s="17">
        <v>0.12729939642291799</v>
      </c>
      <c r="Y14" s="17"/>
      <c r="Z14" s="17">
        <v>0.16221251199560199</v>
      </c>
      <c r="AA14" s="17">
        <v>0.13570169651917699</v>
      </c>
      <c r="AB14" s="17">
        <v>0.13880782523742</v>
      </c>
      <c r="AC14" s="17">
        <v>0.13587681286950501</v>
      </c>
      <c r="AD14" s="17">
        <v>9.61430520446869E-2</v>
      </c>
      <c r="AE14" s="17">
        <v>9.2177512309248394E-2</v>
      </c>
      <c r="AF14" s="17">
        <v>3.9603702716884702E-2</v>
      </c>
      <c r="AG14" s="17">
        <v>1.1794476812717501E-2</v>
      </c>
      <c r="AH14" s="17">
        <v>0.18067831619425501</v>
      </c>
      <c r="AI14" s="17">
        <v>0.169395671920168</v>
      </c>
      <c r="AJ14" s="17"/>
      <c r="AK14" s="17">
        <v>0.157935452549057</v>
      </c>
      <c r="AL14" s="17">
        <v>0.142009915867569</v>
      </c>
      <c r="AM14" s="17">
        <v>5.59680096124789E-2</v>
      </c>
      <c r="AN14" s="17">
        <v>0.131554971359851</v>
      </c>
      <c r="AO14" s="17">
        <v>4.7879325719779799E-2</v>
      </c>
      <c r="AP14" s="17">
        <v>9.5400949846190505E-2</v>
      </c>
      <c r="AQ14" s="17">
        <v>0.25565857213701099</v>
      </c>
      <c r="AR14" s="17"/>
      <c r="AS14" s="17">
        <v>0.120336274373559</v>
      </c>
      <c r="AT14" s="17">
        <v>0.14511228196883399</v>
      </c>
      <c r="AU14" s="17"/>
      <c r="AV14" s="17">
        <v>6.0282936116876698E-2</v>
      </c>
      <c r="AW14" s="17">
        <v>0.11328691123801</v>
      </c>
      <c r="AX14" s="17">
        <v>0.183760176456157</v>
      </c>
      <c r="AY14" s="17"/>
      <c r="AZ14" s="17">
        <v>4.0495304186189601E-2</v>
      </c>
      <c r="BA14" s="17">
        <v>0.14304174556530699</v>
      </c>
      <c r="BB14" s="17"/>
      <c r="BC14" s="17">
        <v>0.15641936478854801</v>
      </c>
      <c r="BD14" s="17">
        <v>0.12727577410452701</v>
      </c>
      <c r="BE14" s="17"/>
      <c r="BF14" s="17">
        <v>0.13843248391797799</v>
      </c>
      <c r="BG14" s="17">
        <v>0.12729939642291799</v>
      </c>
      <c r="BH14" s="17"/>
      <c r="BI14" s="17">
        <v>0.190361281595609</v>
      </c>
      <c r="BJ14" s="17">
        <v>0.126231373654377</v>
      </c>
      <c r="BK14" s="17"/>
      <c r="BL14" s="17">
        <v>0.13385696917322901</v>
      </c>
      <c r="BM14" s="17">
        <v>0.13930763786090899</v>
      </c>
      <c r="BN14" s="17">
        <v>0.17517656632872899</v>
      </c>
      <c r="BO14" s="17">
        <v>2.81091340222425E-2</v>
      </c>
    </row>
    <row r="15" spans="2:67" x14ac:dyDescent="0.35">
      <c r="B15" s="18" t="s">
        <v>83</v>
      </c>
      <c r="C15" s="19">
        <v>6.0950530877077302E-2</v>
      </c>
      <c r="D15" s="19">
        <v>7.8073542654462397E-2</v>
      </c>
      <c r="E15" s="19">
        <v>3.1002288451963001E-2</v>
      </c>
      <c r="F15" s="19">
        <v>5.8073635815005603E-2</v>
      </c>
      <c r="G15" s="19">
        <v>0.14363979761059001</v>
      </c>
      <c r="H15" s="19">
        <v>0</v>
      </c>
      <c r="I15" s="19">
        <v>0</v>
      </c>
      <c r="J15" s="19">
        <v>7.9288163909565806E-2</v>
      </c>
      <c r="K15" s="19">
        <v>2.5647813984624099E-2</v>
      </c>
      <c r="L15" s="19">
        <v>9.5741590239838706E-2</v>
      </c>
      <c r="M15" s="19">
        <v>6.6903548606166693E-2</v>
      </c>
      <c r="N15" s="19">
        <v>1.60018376167749E-3</v>
      </c>
      <c r="O15" s="19">
        <v>9.9571301771683805E-4</v>
      </c>
      <c r="P15" s="19">
        <v>0.196495350229485</v>
      </c>
      <c r="Q15" s="19">
        <v>0</v>
      </c>
      <c r="R15" s="19">
        <v>3.56288933034842E-4</v>
      </c>
      <c r="S15" s="19">
        <v>0</v>
      </c>
      <c r="T15" s="19"/>
      <c r="U15" s="19">
        <v>6.5424766576194601E-2</v>
      </c>
      <c r="V15" s="19">
        <v>3.7089834140698198E-2</v>
      </c>
      <c r="W15" s="19">
        <v>5.2987860386858397E-2</v>
      </c>
      <c r="X15" s="19">
        <v>2.3573195757566098E-2</v>
      </c>
      <c r="Y15" s="19"/>
      <c r="Z15" s="19">
        <v>8.1498490566447701E-2</v>
      </c>
      <c r="AA15" s="19">
        <v>5.1110080556804598E-2</v>
      </c>
      <c r="AB15" s="19">
        <v>0</v>
      </c>
      <c r="AC15" s="19">
        <v>2.3762355239553098E-2</v>
      </c>
      <c r="AD15" s="19">
        <v>4.5952780581331202E-3</v>
      </c>
      <c r="AE15" s="19">
        <v>9.8649702727070299E-2</v>
      </c>
      <c r="AF15" s="19">
        <v>0</v>
      </c>
      <c r="AG15" s="19">
        <v>0</v>
      </c>
      <c r="AH15" s="19">
        <v>1.6005949758950901E-2</v>
      </c>
      <c r="AI15" s="19">
        <v>7.9536782020601104E-2</v>
      </c>
      <c r="AJ15" s="19"/>
      <c r="AK15" s="19">
        <v>6.6297432034283302E-2</v>
      </c>
      <c r="AL15" s="19">
        <v>2.0874642785684901E-3</v>
      </c>
      <c r="AM15" s="19">
        <v>0.19433208037444299</v>
      </c>
      <c r="AN15" s="19">
        <v>4.5199886461740099E-2</v>
      </c>
      <c r="AO15" s="19">
        <v>3.1929930012238299E-4</v>
      </c>
      <c r="AP15" s="19">
        <v>6.6928562174905004E-2</v>
      </c>
      <c r="AQ15" s="19">
        <v>3.9872975112537401E-2</v>
      </c>
      <c r="AR15" s="19"/>
      <c r="AS15" s="19">
        <v>2.3159414660112398E-2</v>
      </c>
      <c r="AT15" s="19">
        <v>7.5026535767210301E-2</v>
      </c>
      <c r="AU15" s="19"/>
      <c r="AV15" s="19">
        <v>8.5063965910528897E-5</v>
      </c>
      <c r="AW15" s="19">
        <v>0</v>
      </c>
      <c r="AX15" s="19">
        <v>5.92609491210472E-2</v>
      </c>
      <c r="AY15" s="19"/>
      <c r="AZ15" s="19">
        <v>1.53344980282874E-4</v>
      </c>
      <c r="BA15" s="19">
        <v>6.3840508398738796E-2</v>
      </c>
      <c r="BB15" s="19"/>
      <c r="BC15" s="19">
        <v>8.5274017612690101E-2</v>
      </c>
      <c r="BD15" s="19">
        <v>4.5959723755953301E-2</v>
      </c>
      <c r="BE15" s="19"/>
      <c r="BF15" s="19">
        <v>6.1099045017974897E-2</v>
      </c>
      <c r="BG15" s="19">
        <v>2.3573195757566098E-2</v>
      </c>
      <c r="BH15" s="19"/>
      <c r="BI15" s="19">
        <v>3.1380111272988398E-2</v>
      </c>
      <c r="BJ15" s="19">
        <v>6.7867392146315597E-2</v>
      </c>
      <c r="BK15" s="19"/>
      <c r="BL15" s="19">
        <v>0.100639296243519</v>
      </c>
      <c r="BM15" s="19">
        <v>2.7459390474759801E-2</v>
      </c>
      <c r="BN15" s="19">
        <v>1.2197953602214101E-2</v>
      </c>
      <c r="BO15" s="19">
        <v>0</v>
      </c>
    </row>
    <row r="16" spans="2:67" x14ac:dyDescent="0.35">
      <c r="B16" s="16"/>
    </row>
    <row r="17" spans="2:2" x14ac:dyDescent="0.35">
      <c r="B17" t="s">
        <v>86</v>
      </c>
    </row>
    <row r="18" spans="2:2" x14ac:dyDescent="0.35">
      <c r="B18" t="s">
        <v>87</v>
      </c>
    </row>
    <row r="20" spans="2:2" x14ac:dyDescent="0.3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BO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391</v>
      </c>
      <c r="D7" s="10">
        <v>37</v>
      </c>
      <c r="E7" s="10">
        <v>67</v>
      </c>
      <c r="F7" s="10">
        <v>30</v>
      </c>
      <c r="G7" s="10">
        <v>10</v>
      </c>
      <c r="H7" s="10" t="s">
        <v>106</v>
      </c>
      <c r="I7" s="10">
        <v>25</v>
      </c>
      <c r="J7" s="10">
        <v>42</v>
      </c>
      <c r="K7" s="10">
        <v>1</v>
      </c>
      <c r="L7" s="10">
        <v>35</v>
      </c>
      <c r="M7" s="10">
        <v>89</v>
      </c>
      <c r="N7" s="10">
        <v>15</v>
      </c>
      <c r="O7" s="10">
        <v>5</v>
      </c>
      <c r="P7" s="10">
        <v>9</v>
      </c>
      <c r="Q7" s="10">
        <v>11</v>
      </c>
      <c r="R7" s="10">
        <v>8</v>
      </c>
      <c r="S7" s="10">
        <v>7</v>
      </c>
      <c r="T7" s="10"/>
      <c r="U7" s="10">
        <v>39</v>
      </c>
      <c r="V7" s="10">
        <v>33</v>
      </c>
      <c r="W7" s="10">
        <v>78</v>
      </c>
      <c r="X7" s="10">
        <v>241</v>
      </c>
      <c r="Y7" s="10"/>
      <c r="Z7" s="10">
        <v>18</v>
      </c>
      <c r="AA7" s="10">
        <v>14</v>
      </c>
      <c r="AB7" s="10">
        <v>20</v>
      </c>
      <c r="AC7" s="10">
        <v>20</v>
      </c>
      <c r="AD7" s="10">
        <v>28</v>
      </c>
      <c r="AE7" s="10">
        <v>28</v>
      </c>
      <c r="AF7" s="10">
        <v>33</v>
      </c>
      <c r="AG7" s="10">
        <v>29</v>
      </c>
      <c r="AH7" s="10">
        <v>66</v>
      </c>
      <c r="AI7" s="10">
        <v>124</v>
      </c>
      <c r="AJ7" s="10"/>
      <c r="AK7" s="10">
        <v>30</v>
      </c>
      <c r="AL7" s="10">
        <v>27</v>
      </c>
      <c r="AM7" s="10">
        <v>35</v>
      </c>
      <c r="AN7" s="10">
        <v>73</v>
      </c>
      <c r="AO7" s="10">
        <v>67</v>
      </c>
      <c r="AP7" s="10">
        <v>93</v>
      </c>
      <c r="AQ7" s="10">
        <v>61</v>
      </c>
      <c r="AR7" s="10"/>
      <c r="AS7" s="10">
        <v>391</v>
      </c>
      <c r="AT7" s="10" t="s">
        <v>106</v>
      </c>
      <c r="AU7" s="10"/>
      <c r="AV7" s="10" t="s">
        <v>106</v>
      </c>
      <c r="AW7" s="10">
        <v>216</v>
      </c>
      <c r="AX7" s="10">
        <v>175</v>
      </c>
      <c r="AY7" s="10"/>
      <c r="AZ7" s="10">
        <v>133</v>
      </c>
      <c r="BA7" s="10">
        <v>258</v>
      </c>
      <c r="BB7" s="10"/>
      <c r="BC7" s="10">
        <v>89</v>
      </c>
      <c r="BD7" s="10">
        <v>302</v>
      </c>
      <c r="BE7" s="10"/>
      <c r="BF7" s="10">
        <v>150</v>
      </c>
      <c r="BG7" s="10">
        <v>241</v>
      </c>
      <c r="BH7" s="10"/>
      <c r="BI7" s="10">
        <v>217</v>
      </c>
      <c r="BJ7" s="10">
        <v>174</v>
      </c>
      <c r="BK7" s="10"/>
      <c r="BL7" s="10">
        <v>19</v>
      </c>
      <c r="BM7" s="10">
        <v>97</v>
      </c>
      <c r="BN7" s="10">
        <v>179</v>
      </c>
      <c r="BO7" s="10">
        <v>96</v>
      </c>
    </row>
    <row r="8" spans="2:67" ht="30" customHeight="1" x14ac:dyDescent="0.35">
      <c r="B8" s="11" t="s">
        <v>34</v>
      </c>
      <c r="C8" s="11">
        <v>181</v>
      </c>
      <c r="D8" s="11">
        <v>10</v>
      </c>
      <c r="E8" s="11">
        <v>34</v>
      </c>
      <c r="F8" s="11">
        <v>8</v>
      </c>
      <c r="G8" s="11">
        <v>1</v>
      </c>
      <c r="H8" s="11" t="s">
        <v>106</v>
      </c>
      <c r="I8" s="11">
        <v>1</v>
      </c>
      <c r="J8" s="11">
        <v>27</v>
      </c>
      <c r="K8" s="11">
        <v>0</v>
      </c>
      <c r="L8" s="11">
        <v>21</v>
      </c>
      <c r="M8" s="11">
        <v>43</v>
      </c>
      <c r="N8" s="11">
        <v>14</v>
      </c>
      <c r="O8" s="11">
        <v>5</v>
      </c>
      <c r="P8" s="11">
        <v>2</v>
      </c>
      <c r="Q8" s="11">
        <v>3</v>
      </c>
      <c r="R8" s="11">
        <v>7</v>
      </c>
      <c r="S8" s="11">
        <v>5</v>
      </c>
      <c r="T8" s="11"/>
      <c r="U8" s="11">
        <v>136</v>
      </c>
      <c r="V8" s="11">
        <v>33</v>
      </c>
      <c r="W8" s="11">
        <v>9</v>
      </c>
      <c r="X8" s="11">
        <v>2</v>
      </c>
      <c r="Y8" s="11"/>
      <c r="Z8" s="11">
        <v>61</v>
      </c>
      <c r="AA8" s="11">
        <v>35</v>
      </c>
      <c r="AB8" s="11">
        <v>27</v>
      </c>
      <c r="AC8" s="11">
        <v>17</v>
      </c>
      <c r="AD8" s="11">
        <v>10</v>
      </c>
      <c r="AE8" s="11">
        <v>4</v>
      </c>
      <c r="AF8" s="11">
        <v>5</v>
      </c>
      <c r="AG8" s="11">
        <v>6</v>
      </c>
      <c r="AH8" s="11">
        <v>2</v>
      </c>
      <c r="AI8" s="11">
        <v>2</v>
      </c>
      <c r="AJ8" s="11"/>
      <c r="AK8" s="11">
        <v>24</v>
      </c>
      <c r="AL8" s="11">
        <v>20</v>
      </c>
      <c r="AM8" s="11">
        <v>14</v>
      </c>
      <c r="AN8" s="11">
        <v>44</v>
      </c>
      <c r="AO8" s="11">
        <v>25</v>
      </c>
      <c r="AP8" s="11">
        <v>22</v>
      </c>
      <c r="AQ8" s="11">
        <v>25</v>
      </c>
      <c r="AR8" s="11"/>
      <c r="AS8" s="11">
        <v>181</v>
      </c>
      <c r="AT8" s="11" t="s">
        <v>106</v>
      </c>
      <c r="AU8" s="11"/>
      <c r="AV8" s="11" t="s">
        <v>106</v>
      </c>
      <c r="AW8" s="11">
        <v>74</v>
      </c>
      <c r="AX8" s="11">
        <v>107</v>
      </c>
      <c r="AY8" s="11"/>
      <c r="AZ8" s="11">
        <v>24</v>
      </c>
      <c r="BA8" s="11">
        <v>157</v>
      </c>
      <c r="BB8" s="11"/>
      <c r="BC8" s="11">
        <v>67</v>
      </c>
      <c r="BD8" s="11">
        <v>114</v>
      </c>
      <c r="BE8" s="11"/>
      <c r="BF8" s="11">
        <v>179</v>
      </c>
      <c r="BG8" s="11">
        <v>2</v>
      </c>
      <c r="BH8" s="11"/>
      <c r="BI8" s="11">
        <v>63</v>
      </c>
      <c r="BJ8" s="11">
        <v>118</v>
      </c>
      <c r="BK8" s="11"/>
      <c r="BL8" s="11">
        <v>21</v>
      </c>
      <c r="BM8" s="11">
        <v>96</v>
      </c>
      <c r="BN8" s="11">
        <v>55</v>
      </c>
      <c r="BO8" s="11">
        <v>9</v>
      </c>
    </row>
    <row r="9" spans="2:67" x14ac:dyDescent="0.35">
      <c r="B9" s="18" t="s">
        <v>417</v>
      </c>
      <c r="C9" s="17">
        <v>4.4792138055797202E-2</v>
      </c>
      <c r="D9" s="17">
        <v>6.49534695943137E-4</v>
      </c>
      <c r="E9" s="17">
        <v>2.6960809496177202E-4</v>
      </c>
      <c r="F9" s="17">
        <v>0</v>
      </c>
      <c r="G9" s="17">
        <v>0</v>
      </c>
      <c r="H9" s="17" t="s">
        <v>107</v>
      </c>
      <c r="I9" s="17">
        <v>0</v>
      </c>
      <c r="J9" s="17">
        <v>0</v>
      </c>
      <c r="K9" s="17">
        <v>0</v>
      </c>
      <c r="L9" s="17">
        <v>8.0457572199509095E-2</v>
      </c>
      <c r="M9" s="17">
        <v>7.8359486251813895E-2</v>
      </c>
      <c r="N9" s="17">
        <v>0</v>
      </c>
      <c r="O9" s="17">
        <v>0</v>
      </c>
      <c r="P9" s="17">
        <v>0</v>
      </c>
      <c r="Q9" s="17">
        <v>0</v>
      </c>
      <c r="R9" s="17">
        <v>0.42786391044171401</v>
      </c>
      <c r="S9" s="17">
        <v>0</v>
      </c>
      <c r="T9" s="17"/>
      <c r="U9" s="17">
        <v>4.7049812976347798E-2</v>
      </c>
      <c r="V9" s="17">
        <v>5.0587867024621098E-2</v>
      </c>
      <c r="W9" s="17">
        <v>0</v>
      </c>
      <c r="X9" s="17">
        <v>7.2485122231571997E-3</v>
      </c>
      <c r="Y9" s="17"/>
      <c r="Z9" s="17">
        <v>0</v>
      </c>
      <c r="AA9" s="17">
        <v>8.7136452150221894E-2</v>
      </c>
      <c r="AB9" s="17">
        <v>6.09903111452142E-2</v>
      </c>
      <c r="AC9" s="17">
        <v>0</v>
      </c>
      <c r="AD9" s="17">
        <v>0.33365412679359802</v>
      </c>
      <c r="AE9" s="17">
        <v>0</v>
      </c>
      <c r="AF9" s="17">
        <v>0</v>
      </c>
      <c r="AG9" s="17">
        <v>1.5645745629142599E-3</v>
      </c>
      <c r="AH9" s="17">
        <v>0</v>
      </c>
      <c r="AI9" s="17">
        <v>3.7979877570343502E-3</v>
      </c>
      <c r="AJ9" s="17"/>
      <c r="AK9" s="17">
        <v>6.8276424984224704E-2</v>
      </c>
      <c r="AL9" s="17">
        <v>4.4491778416939898E-4</v>
      </c>
      <c r="AM9" s="17">
        <v>4.3729109374183599E-4</v>
      </c>
      <c r="AN9" s="17">
        <v>0</v>
      </c>
      <c r="AO9" s="17">
        <v>0.26046961317376599</v>
      </c>
      <c r="AP9" s="17">
        <v>0</v>
      </c>
      <c r="AQ9" s="17">
        <v>0</v>
      </c>
      <c r="AR9" s="17"/>
      <c r="AS9" s="17">
        <v>4.4792138055797202E-2</v>
      </c>
      <c r="AT9" s="17" t="s">
        <v>107</v>
      </c>
      <c r="AU9" s="17"/>
      <c r="AV9" s="17" t="s">
        <v>107</v>
      </c>
      <c r="AW9" s="17">
        <v>1.2368544191122E-4</v>
      </c>
      <c r="AX9" s="17">
        <v>7.5505335831009296E-2</v>
      </c>
      <c r="AY9" s="17"/>
      <c r="AZ9" s="17">
        <v>0</v>
      </c>
      <c r="BA9" s="17">
        <v>5.1664616019808901E-2</v>
      </c>
      <c r="BB9" s="17"/>
      <c r="BC9" s="17">
        <v>7.0302699415399503E-2</v>
      </c>
      <c r="BD9" s="17">
        <v>2.9909191968118299E-2</v>
      </c>
      <c r="BE9" s="17"/>
      <c r="BF9" s="17">
        <v>4.5236145373618801E-2</v>
      </c>
      <c r="BG9" s="17">
        <v>7.2485122231571997E-3</v>
      </c>
      <c r="BH9" s="17"/>
      <c r="BI9" s="17">
        <v>0</v>
      </c>
      <c r="BJ9" s="17">
        <v>6.8719736555061903E-2</v>
      </c>
      <c r="BK9" s="17"/>
      <c r="BL9" s="17">
        <v>0</v>
      </c>
      <c r="BM9" s="17">
        <v>9.4982795937046001E-5</v>
      </c>
      <c r="BN9" s="17">
        <v>0.14755027315365399</v>
      </c>
      <c r="BO9" s="17">
        <v>0</v>
      </c>
    </row>
    <row r="10" spans="2:67" x14ac:dyDescent="0.35">
      <c r="B10" s="18" t="s">
        <v>167</v>
      </c>
      <c r="C10" s="17">
        <v>0.42470643906387701</v>
      </c>
      <c r="D10" s="17">
        <v>0.43848276389929203</v>
      </c>
      <c r="E10" s="17">
        <v>0.28250206406554401</v>
      </c>
      <c r="F10" s="17">
        <v>0.39079744697299301</v>
      </c>
      <c r="G10" s="17">
        <v>0.68015669346209695</v>
      </c>
      <c r="H10" s="17" t="s">
        <v>107</v>
      </c>
      <c r="I10" s="17">
        <v>1.52626505373053E-2</v>
      </c>
      <c r="J10" s="17">
        <v>0.74195311196697999</v>
      </c>
      <c r="K10" s="17">
        <v>0</v>
      </c>
      <c r="L10" s="17">
        <v>0.379266988490918</v>
      </c>
      <c r="M10" s="17">
        <v>0.347404908719602</v>
      </c>
      <c r="N10" s="17">
        <v>0.579717307015433</v>
      </c>
      <c r="O10" s="17">
        <v>3.09725134456172E-2</v>
      </c>
      <c r="P10" s="17">
        <v>0</v>
      </c>
      <c r="Q10" s="17">
        <v>4.6149644879102296E-3</v>
      </c>
      <c r="R10" s="17">
        <v>0.44159610904843699</v>
      </c>
      <c r="S10" s="17">
        <v>0.97074319169155299</v>
      </c>
      <c r="T10" s="17"/>
      <c r="U10" s="17">
        <v>0.49589464029873997</v>
      </c>
      <c r="V10" s="17">
        <v>0.20459450816079799</v>
      </c>
      <c r="W10" s="17">
        <v>0.23034270277256699</v>
      </c>
      <c r="X10" s="17">
        <v>0.133341706018443</v>
      </c>
      <c r="Y10" s="17"/>
      <c r="Z10" s="17">
        <v>0.498021189962707</v>
      </c>
      <c r="AA10" s="17">
        <v>0.578312447263166</v>
      </c>
      <c r="AB10" s="17">
        <v>0.297821863677246</v>
      </c>
      <c r="AC10" s="17">
        <v>0.38329773333181699</v>
      </c>
      <c r="AD10" s="17">
        <v>0.104806057475002</v>
      </c>
      <c r="AE10" s="17">
        <v>9.7668863537129599E-2</v>
      </c>
      <c r="AF10" s="17">
        <v>0.32877075727359301</v>
      </c>
      <c r="AG10" s="17">
        <v>0.15182903973522499</v>
      </c>
      <c r="AH10" s="17">
        <v>0.284215532861401</v>
      </c>
      <c r="AI10" s="17">
        <v>8.5276347578271405E-2</v>
      </c>
      <c r="AJ10" s="17"/>
      <c r="AK10" s="17">
        <v>0.71559970407311801</v>
      </c>
      <c r="AL10" s="17">
        <v>0.47822620078894901</v>
      </c>
      <c r="AM10" s="17">
        <v>0.40456017048585602</v>
      </c>
      <c r="AN10" s="17">
        <v>0.50131919152459403</v>
      </c>
      <c r="AO10" s="17">
        <v>0.27657793353804899</v>
      </c>
      <c r="AP10" s="17">
        <v>0.46628591611282399</v>
      </c>
      <c r="AQ10" s="17">
        <v>4.2511068740812702E-2</v>
      </c>
      <c r="AR10" s="17"/>
      <c r="AS10" s="17">
        <v>0.42470643906387701</v>
      </c>
      <c r="AT10" s="17" t="s">
        <v>107</v>
      </c>
      <c r="AU10" s="17"/>
      <c r="AV10" s="17" t="s">
        <v>107</v>
      </c>
      <c r="AW10" s="17">
        <v>0.518431044369842</v>
      </c>
      <c r="AX10" s="17">
        <v>0.36026314249284302</v>
      </c>
      <c r="AY10" s="17"/>
      <c r="AZ10" s="17">
        <v>0.52317597615765599</v>
      </c>
      <c r="BA10" s="17">
        <v>0.40959821353196701</v>
      </c>
      <c r="BB10" s="17"/>
      <c r="BC10" s="17">
        <v>0.33241434746882498</v>
      </c>
      <c r="BD10" s="17">
        <v>0.47854995133183598</v>
      </c>
      <c r="BE10" s="17"/>
      <c r="BF10" s="17">
        <v>0.428152245662419</v>
      </c>
      <c r="BG10" s="17">
        <v>0.133341706018443</v>
      </c>
      <c r="BH10" s="17"/>
      <c r="BI10" s="17">
        <v>0.45978317271884001</v>
      </c>
      <c r="BJ10" s="17">
        <v>0.40596873115370502</v>
      </c>
      <c r="BK10" s="17"/>
      <c r="BL10" s="17">
        <v>0.468399309020197</v>
      </c>
      <c r="BM10" s="17">
        <v>0.38968932056731598</v>
      </c>
      <c r="BN10" s="17">
        <v>0.46019356969608899</v>
      </c>
      <c r="BO10" s="17">
        <v>0.47924046164304301</v>
      </c>
    </row>
    <row r="11" spans="2:67" x14ac:dyDescent="0.35">
      <c r="B11" s="18" t="s">
        <v>418</v>
      </c>
      <c r="C11" s="17">
        <v>0.23875924852147601</v>
      </c>
      <c r="D11" s="17">
        <v>9.8343744754689696E-2</v>
      </c>
      <c r="E11" s="17">
        <v>0.42420805767227898</v>
      </c>
      <c r="F11" s="17">
        <v>0.39470032646917103</v>
      </c>
      <c r="G11" s="17">
        <v>0.16507826277902099</v>
      </c>
      <c r="H11" s="17" t="s">
        <v>107</v>
      </c>
      <c r="I11" s="17">
        <v>0.37403373476614699</v>
      </c>
      <c r="J11" s="17">
        <v>0.13890552474793699</v>
      </c>
      <c r="K11" s="17">
        <v>0</v>
      </c>
      <c r="L11" s="17">
        <v>2.33646281131424E-2</v>
      </c>
      <c r="M11" s="17">
        <v>0.23760734704785</v>
      </c>
      <c r="N11" s="17">
        <v>6.0550868031728697E-3</v>
      </c>
      <c r="O11" s="17">
        <v>0.96902748655438298</v>
      </c>
      <c r="P11" s="17">
        <v>0.80704971671687398</v>
      </c>
      <c r="Q11" s="17">
        <v>0.97153109462182896</v>
      </c>
      <c r="R11" s="17">
        <v>1.77115692546023E-3</v>
      </c>
      <c r="S11" s="17">
        <v>1.5808959468764699E-3</v>
      </c>
      <c r="T11" s="17"/>
      <c r="U11" s="17">
        <v>0.191206136784147</v>
      </c>
      <c r="V11" s="17">
        <v>0.41202808620999698</v>
      </c>
      <c r="W11" s="17">
        <v>0.28898074698864201</v>
      </c>
      <c r="X11" s="17">
        <v>0.37655574406608</v>
      </c>
      <c r="Y11" s="17"/>
      <c r="Z11" s="17">
        <v>0.141350055304064</v>
      </c>
      <c r="AA11" s="17">
        <v>0.30385955839265399</v>
      </c>
      <c r="AB11" s="17">
        <v>0.29193315081714499</v>
      </c>
      <c r="AC11" s="17">
        <v>0.26962222721481299</v>
      </c>
      <c r="AD11" s="17">
        <v>0.38889247040185898</v>
      </c>
      <c r="AE11" s="17">
        <v>0.48512880156001398</v>
      </c>
      <c r="AF11" s="17">
        <v>0.27900161711976901</v>
      </c>
      <c r="AG11" s="17">
        <v>0.43198388973021701</v>
      </c>
      <c r="AH11" s="17">
        <v>0.344087900604582</v>
      </c>
      <c r="AI11" s="17">
        <v>0.57043709022635702</v>
      </c>
      <c r="AJ11" s="17"/>
      <c r="AK11" s="17">
        <v>0.17527119782933501</v>
      </c>
      <c r="AL11" s="17">
        <v>0.129312798709348</v>
      </c>
      <c r="AM11" s="17">
        <v>6.1068471721173197E-2</v>
      </c>
      <c r="AN11" s="17">
        <v>0.22213213466621501</v>
      </c>
      <c r="AO11" s="17">
        <v>0.32794756590899699</v>
      </c>
      <c r="AP11" s="17">
        <v>0.35706164390948802</v>
      </c>
      <c r="AQ11" s="17">
        <v>0.37559712604681</v>
      </c>
      <c r="AR11" s="17"/>
      <c r="AS11" s="17">
        <v>0.23875924852147601</v>
      </c>
      <c r="AT11" s="17" t="s">
        <v>107</v>
      </c>
      <c r="AU11" s="17"/>
      <c r="AV11" s="17" t="s">
        <v>107</v>
      </c>
      <c r="AW11" s="17">
        <v>0.35680831771877403</v>
      </c>
      <c r="AX11" s="17">
        <v>0.15759090269189199</v>
      </c>
      <c r="AY11" s="17"/>
      <c r="AZ11" s="17">
        <v>0.41047628719595203</v>
      </c>
      <c r="BA11" s="17">
        <v>0.21241262575331099</v>
      </c>
      <c r="BB11" s="17"/>
      <c r="BC11" s="17">
        <v>0.29492425689063501</v>
      </c>
      <c r="BD11" s="17">
        <v>0.205992396401321</v>
      </c>
      <c r="BE11" s="17"/>
      <c r="BF11" s="17">
        <v>0.23712960697687099</v>
      </c>
      <c r="BG11" s="17">
        <v>0.37655574406608</v>
      </c>
      <c r="BH11" s="17"/>
      <c r="BI11" s="17">
        <v>0.268291929965494</v>
      </c>
      <c r="BJ11" s="17">
        <v>0.22298312853991001</v>
      </c>
      <c r="BK11" s="17"/>
      <c r="BL11" s="17">
        <v>1.8894117304520399E-3</v>
      </c>
      <c r="BM11" s="17">
        <v>0.28494203626624298</v>
      </c>
      <c r="BN11" s="17">
        <v>0.23445404642184101</v>
      </c>
      <c r="BO11" s="17">
        <v>0.31747577732958199</v>
      </c>
    </row>
    <row r="12" spans="2:67" x14ac:dyDescent="0.35">
      <c r="B12" s="18" t="s">
        <v>419</v>
      </c>
      <c r="C12" s="17">
        <v>8.7518245085073998E-2</v>
      </c>
      <c r="D12" s="17">
        <v>0.127910186921432</v>
      </c>
      <c r="E12" s="17">
        <v>1.8609939348688299E-2</v>
      </c>
      <c r="F12" s="17">
        <v>0.109983128926243</v>
      </c>
      <c r="G12" s="17">
        <v>7.4804217124406505E-2</v>
      </c>
      <c r="H12" s="17" t="s">
        <v>107</v>
      </c>
      <c r="I12" s="17">
        <v>0.122101204298442</v>
      </c>
      <c r="J12" s="17">
        <v>1.2055273522420199E-3</v>
      </c>
      <c r="K12" s="17">
        <v>1</v>
      </c>
      <c r="L12" s="17">
        <v>0.100748954161837</v>
      </c>
      <c r="M12" s="17">
        <v>0.203153825775856</v>
      </c>
      <c r="N12" s="17">
        <v>5.3339601544155901E-2</v>
      </c>
      <c r="O12" s="17">
        <v>0</v>
      </c>
      <c r="P12" s="17">
        <v>8.7434254770707306E-2</v>
      </c>
      <c r="Q12" s="17">
        <v>2.3853940890261001E-2</v>
      </c>
      <c r="R12" s="17">
        <v>0.115922203440396</v>
      </c>
      <c r="S12" s="17">
        <v>2.4514120467818E-2</v>
      </c>
      <c r="T12" s="17"/>
      <c r="U12" s="17">
        <v>4.98860187488889E-2</v>
      </c>
      <c r="V12" s="17">
        <v>0.201128037122175</v>
      </c>
      <c r="W12" s="17">
        <v>0.196307567668634</v>
      </c>
      <c r="X12" s="17">
        <v>0.25767553141400201</v>
      </c>
      <c r="Y12" s="17"/>
      <c r="Z12" s="17">
        <v>5.6065070735169698E-2</v>
      </c>
      <c r="AA12" s="17">
        <v>3.82209734698574E-3</v>
      </c>
      <c r="AB12" s="17">
        <v>0.190766645009011</v>
      </c>
      <c r="AC12" s="17">
        <v>6.3708468140660293E-2</v>
      </c>
      <c r="AD12" s="17">
        <v>0.131870362886368</v>
      </c>
      <c r="AE12" s="17">
        <v>9.0255650551142194E-2</v>
      </c>
      <c r="AF12" s="17">
        <v>0.366659543208678</v>
      </c>
      <c r="AG12" s="17">
        <v>4.9665247530657902E-2</v>
      </c>
      <c r="AH12" s="17">
        <v>0.105187552604914</v>
      </c>
      <c r="AI12" s="17">
        <v>0.204534742023777</v>
      </c>
      <c r="AJ12" s="17"/>
      <c r="AK12" s="17">
        <v>3.7959877265999198E-2</v>
      </c>
      <c r="AL12" s="17">
        <v>6.8139052905381199E-3</v>
      </c>
      <c r="AM12" s="17">
        <v>3.2988925382790003E-2</v>
      </c>
      <c r="AN12" s="17">
        <v>0.100883574934235</v>
      </c>
      <c r="AO12" s="17">
        <v>8.1121310094716501E-2</v>
      </c>
      <c r="AP12" s="17">
        <v>4.2751978196665603E-2</v>
      </c>
      <c r="AQ12" s="17">
        <v>0.20683938958363099</v>
      </c>
      <c r="AR12" s="17"/>
      <c r="AS12" s="17">
        <v>8.7518245085073998E-2</v>
      </c>
      <c r="AT12" s="17" t="s">
        <v>107</v>
      </c>
      <c r="AU12" s="17"/>
      <c r="AV12" s="17" t="s">
        <v>107</v>
      </c>
      <c r="AW12" s="17">
        <v>3.0039732105752798E-2</v>
      </c>
      <c r="AX12" s="17">
        <v>0.127039402269959</v>
      </c>
      <c r="AY12" s="17"/>
      <c r="AZ12" s="17">
        <v>2.89028571833881E-2</v>
      </c>
      <c r="BA12" s="17">
        <v>9.65116305136626E-2</v>
      </c>
      <c r="BB12" s="17"/>
      <c r="BC12" s="17">
        <v>0.10082578840383601</v>
      </c>
      <c r="BD12" s="17">
        <v>7.9754580186416901E-2</v>
      </c>
      <c r="BE12" s="17"/>
      <c r="BF12" s="17">
        <v>8.5505890693745298E-2</v>
      </c>
      <c r="BG12" s="17">
        <v>0.25767553141400201</v>
      </c>
      <c r="BH12" s="17"/>
      <c r="BI12" s="17">
        <v>7.1833887780432995E-2</v>
      </c>
      <c r="BJ12" s="17">
        <v>9.5896702122265698E-2</v>
      </c>
      <c r="BK12" s="17"/>
      <c r="BL12" s="17">
        <v>0</v>
      </c>
      <c r="BM12" s="17">
        <v>8.6797375551280601E-2</v>
      </c>
      <c r="BN12" s="17">
        <v>0.11158160955329</v>
      </c>
      <c r="BO12" s="17">
        <v>0.14892675211819401</v>
      </c>
    </row>
    <row r="13" spans="2:67" x14ac:dyDescent="0.35">
      <c r="B13" s="18" t="s">
        <v>420</v>
      </c>
      <c r="C13" s="17">
        <v>2.1822096043776999E-2</v>
      </c>
      <c r="D13" s="17">
        <v>1.0721526983505E-2</v>
      </c>
      <c r="E13" s="17">
        <v>4.4502787659507397E-3</v>
      </c>
      <c r="F13" s="17">
        <v>0.104519097631594</v>
      </c>
      <c r="G13" s="17">
        <v>7.4804217124406505E-2</v>
      </c>
      <c r="H13" s="17" t="s">
        <v>107</v>
      </c>
      <c r="I13" s="17">
        <v>0.44281445878618902</v>
      </c>
      <c r="J13" s="17">
        <v>7.2331641134521505E-4</v>
      </c>
      <c r="K13" s="17">
        <v>0</v>
      </c>
      <c r="L13" s="17">
        <v>2.6749177562513101E-2</v>
      </c>
      <c r="M13" s="17">
        <v>2.9585845986326201E-2</v>
      </c>
      <c r="N13" s="17">
        <v>5.6882557564703704E-3</v>
      </c>
      <c r="O13" s="17">
        <v>0</v>
      </c>
      <c r="P13" s="17">
        <v>0.10551602851241899</v>
      </c>
      <c r="Q13" s="17">
        <v>0</v>
      </c>
      <c r="R13" s="17">
        <v>1.2846620143992901E-2</v>
      </c>
      <c r="S13" s="17">
        <v>1.5808959468764699E-3</v>
      </c>
      <c r="T13" s="17"/>
      <c r="U13" s="17">
        <v>0</v>
      </c>
      <c r="V13" s="17">
        <v>5.3170620674493498E-2</v>
      </c>
      <c r="W13" s="17">
        <v>0.21590563840775401</v>
      </c>
      <c r="X13" s="17">
        <v>7.9051376888697303E-2</v>
      </c>
      <c r="Y13" s="17"/>
      <c r="Z13" s="17">
        <v>0</v>
      </c>
      <c r="AA13" s="17">
        <v>2.6869444846973099E-2</v>
      </c>
      <c r="AB13" s="17">
        <v>3.3640744167055703E-2</v>
      </c>
      <c r="AC13" s="17">
        <v>2.6905439800511199E-2</v>
      </c>
      <c r="AD13" s="17">
        <v>4.00863962509777E-2</v>
      </c>
      <c r="AE13" s="17">
        <v>9.3352758279024298E-2</v>
      </c>
      <c r="AF13" s="17">
        <v>2.16203206180429E-2</v>
      </c>
      <c r="AG13" s="17">
        <v>5.3072964821743202E-2</v>
      </c>
      <c r="AH13" s="17">
        <v>0.16354530615445101</v>
      </c>
      <c r="AI13" s="17">
        <v>3.5892085020598201E-2</v>
      </c>
      <c r="AJ13" s="17"/>
      <c r="AK13" s="17">
        <v>3.7250463747093602E-4</v>
      </c>
      <c r="AL13" s="17">
        <v>1.32037259079736E-2</v>
      </c>
      <c r="AM13" s="17">
        <v>6.6659396449383901E-2</v>
      </c>
      <c r="AN13" s="17">
        <v>2.2058209720831199E-2</v>
      </c>
      <c r="AO13" s="17">
        <v>4.7287930086737498E-2</v>
      </c>
      <c r="AP13" s="17">
        <v>1.39732763517593E-2</v>
      </c>
      <c r="AQ13" s="17">
        <v>1.0508776735396999E-2</v>
      </c>
      <c r="AR13" s="17"/>
      <c r="AS13" s="17">
        <v>2.1822096043776999E-2</v>
      </c>
      <c r="AT13" s="17" t="s">
        <v>107</v>
      </c>
      <c r="AU13" s="17"/>
      <c r="AV13" s="17" t="s">
        <v>107</v>
      </c>
      <c r="AW13" s="17">
        <v>3.1585887442376899E-2</v>
      </c>
      <c r="AX13" s="17">
        <v>1.510869455541E-2</v>
      </c>
      <c r="AY13" s="17"/>
      <c r="AZ13" s="17">
        <v>2.8611035378090802E-2</v>
      </c>
      <c r="BA13" s="17">
        <v>2.0780466016740499E-2</v>
      </c>
      <c r="BB13" s="17"/>
      <c r="BC13" s="17">
        <v>3.7788122518613201E-2</v>
      </c>
      <c r="BD13" s="17">
        <v>1.25074632566001E-2</v>
      </c>
      <c r="BE13" s="17"/>
      <c r="BF13" s="17">
        <v>2.1145277571259599E-2</v>
      </c>
      <c r="BG13" s="17">
        <v>7.9051376888697303E-2</v>
      </c>
      <c r="BH13" s="17"/>
      <c r="BI13" s="17">
        <v>2.1222161347627399E-2</v>
      </c>
      <c r="BJ13" s="17">
        <v>2.21425763146086E-2</v>
      </c>
      <c r="BK13" s="17"/>
      <c r="BL13" s="17">
        <v>5.5943743882474204E-4</v>
      </c>
      <c r="BM13" s="17">
        <v>1.5919218541336801E-2</v>
      </c>
      <c r="BN13" s="17">
        <v>3.6893495507123501E-2</v>
      </c>
      <c r="BO13" s="17">
        <v>4.1454595920978998E-2</v>
      </c>
    </row>
    <row r="14" spans="2:67" x14ac:dyDescent="0.35">
      <c r="B14" s="18" t="s">
        <v>421</v>
      </c>
      <c r="C14" s="17">
        <v>4.4102440234663698E-2</v>
      </c>
      <c r="D14" s="17">
        <v>6.49534695943137E-4</v>
      </c>
      <c r="E14" s="17">
        <v>0.13079935535529899</v>
      </c>
      <c r="F14" s="17">
        <v>0</v>
      </c>
      <c r="G14" s="17">
        <v>0</v>
      </c>
      <c r="H14" s="17" t="s">
        <v>107</v>
      </c>
      <c r="I14" s="17">
        <v>4.57879516119159E-2</v>
      </c>
      <c r="J14" s="17">
        <v>2.4110547044840501E-4</v>
      </c>
      <c r="K14" s="17">
        <v>0</v>
      </c>
      <c r="L14" s="17">
        <v>1.229298460326E-3</v>
      </c>
      <c r="M14" s="17">
        <v>7.9494787224323904E-2</v>
      </c>
      <c r="N14" s="17">
        <v>7.3366209340499104E-4</v>
      </c>
      <c r="O14" s="17">
        <v>0</v>
      </c>
      <c r="P14" s="17">
        <v>0</v>
      </c>
      <c r="Q14" s="17">
        <v>0</v>
      </c>
      <c r="R14" s="17">
        <v>0</v>
      </c>
      <c r="S14" s="17">
        <v>0</v>
      </c>
      <c r="T14" s="17"/>
      <c r="U14" s="17">
        <v>5.7238701558988199E-2</v>
      </c>
      <c r="V14" s="17">
        <v>0</v>
      </c>
      <c r="W14" s="17">
        <v>0</v>
      </c>
      <c r="X14" s="17">
        <v>8.1309054272658096E-2</v>
      </c>
      <c r="Y14" s="17"/>
      <c r="Z14" s="17">
        <v>7.2591892966324997E-2</v>
      </c>
      <c r="AA14" s="17">
        <v>0</v>
      </c>
      <c r="AB14" s="17">
        <v>0.124847285184328</v>
      </c>
      <c r="AC14" s="17">
        <v>0</v>
      </c>
      <c r="AD14" s="17">
        <v>0</v>
      </c>
      <c r="AE14" s="17">
        <v>0</v>
      </c>
      <c r="AF14" s="17">
        <v>3.9477617799166401E-3</v>
      </c>
      <c r="AG14" s="17">
        <v>2.4167432465475799E-3</v>
      </c>
      <c r="AH14" s="17">
        <v>2.16182971085951E-2</v>
      </c>
      <c r="AI14" s="17">
        <v>4.2477689657579698E-2</v>
      </c>
      <c r="AJ14" s="17"/>
      <c r="AK14" s="17">
        <v>2.5202912098522901E-3</v>
      </c>
      <c r="AL14" s="17">
        <v>0.21646202606578199</v>
      </c>
      <c r="AM14" s="17">
        <v>0</v>
      </c>
      <c r="AN14" s="17">
        <v>7.7000552649454601E-2</v>
      </c>
      <c r="AO14" s="17">
        <v>0</v>
      </c>
      <c r="AP14" s="17">
        <v>8.2928347719146798E-4</v>
      </c>
      <c r="AQ14" s="17">
        <v>1.8631721730594001E-3</v>
      </c>
      <c r="AR14" s="17"/>
      <c r="AS14" s="17">
        <v>4.4102440234663698E-2</v>
      </c>
      <c r="AT14" s="17" t="s">
        <v>107</v>
      </c>
      <c r="AU14" s="17"/>
      <c r="AV14" s="17" t="s">
        <v>107</v>
      </c>
      <c r="AW14" s="17">
        <v>4.7799519099063797E-2</v>
      </c>
      <c r="AX14" s="17">
        <v>4.1560397524243502E-2</v>
      </c>
      <c r="AY14" s="17"/>
      <c r="AZ14" s="17">
        <v>2.80772074791448E-3</v>
      </c>
      <c r="BA14" s="17">
        <v>5.0438307688662101E-2</v>
      </c>
      <c r="BB14" s="17"/>
      <c r="BC14" s="17">
        <v>1.3677308309781701E-4</v>
      </c>
      <c r="BD14" s="17">
        <v>6.97521562366714E-2</v>
      </c>
      <c r="BE14" s="17"/>
      <c r="BF14" s="17">
        <v>4.3662418565529298E-2</v>
      </c>
      <c r="BG14" s="17">
        <v>8.1309054272658096E-2</v>
      </c>
      <c r="BH14" s="17"/>
      <c r="BI14" s="17">
        <v>5.6421125899362302E-2</v>
      </c>
      <c r="BJ14" s="17">
        <v>3.7521897813215098E-2</v>
      </c>
      <c r="BK14" s="17"/>
      <c r="BL14" s="17">
        <v>1.29089117509485E-3</v>
      </c>
      <c r="BM14" s="17">
        <v>8.1527676185652001E-2</v>
      </c>
      <c r="BN14" s="17">
        <v>3.7197725363654802E-4</v>
      </c>
      <c r="BO14" s="17">
        <v>1.1435773619591401E-2</v>
      </c>
    </row>
    <row r="15" spans="2:67" x14ac:dyDescent="0.35">
      <c r="B15" s="18" t="s">
        <v>111</v>
      </c>
      <c r="C15" s="19">
        <v>0.138299392995335</v>
      </c>
      <c r="D15" s="19">
        <v>0.32324270804919503</v>
      </c>
      <c r="E15" s="19">
        <v>0.13916069669727699</v>
      </c>
      <c r="F15" s="19">
        <v>0</v>
      </c>
      <c r="G15" s="19">
        <v>5.1566095100692901E-3</v>
      </c>
      <c r="H15" s="19" t="s">
        <v>107</v>
      </c>
      <c r="I15" s="19">
        <v>0</v>
      </c>
      <c r="J15" s="19">
        <v>0.11697141405104799</v>
      </c>
      <c r="K15" s="19">
        <v>0</v>
      </c>
      <c r="L15" s="19">
        <v>0.38818338101175498</v>
      </c>
      <c r="M15" s="19">
        <v>2.4393798994227299E-2</v>
      </c>
      <c r="N15" s="19">
        <v>0.35446608678736302</v>
      </c>
      <c r="O15" s="19">
        <v>0</v>
      </c>
      <c r="P15" s="19">
        <v>0</v>
      </c>
      <c r="Q15" s="19">
        <v>0</v>
      </c>
      <c r="R15" s="19">
        <v>0</v>
      </c>
      <c r="S15" s="19">
        <v>1.5808959468764699E-3</v>
      </c>
      <c r="T15" s="19"/>
      <c r="U15" s="19">
        <v>0.15872468963288699</v>
      </c>
      <c r="V15" s="19">
        <v>7.8490880807915206E-2</v>
      </c>
      <c r="W15" s="19">
        <v>6.8463344162402406E-2</v>
      </c>
      <c r="X15" s="19">
        <v>6.48180751169629E-2</v>
      </c>
      <c r="Y15" s="19"/>
      <c r="Z15" s="19">
        <v>0.23197179103173299</v>
      </c>
      <c r="AA15" s="19">
        <v>0</v>
      </c>
      <c r="AB15" s="19">
        <v>0</v>
      </c>
      <c r="AC15" s="19">
        <v>0.25646613151219799</v>
      </c>
      <c r="AD15" s="19">
        <v>6.9058619219459897E-4</v>
      </c>
      <c r="AE15" s="19">
        <v>0.23359392607269</v>
      </c>
      <c r="AF15" s="19">
        <v>0</v>
      </c>
      <c r="AG15" s="19">
        <v>0.30946754037269403</v>
      </c>
      <c r="AH15" s="19">
        <v>8.1345410666056897E-2</v>
      </c>
      <c r="AI15" s="19">
        <v>5.75840577363824E-2</v>
      </c>
      <c r="AJ15" s="19"/>
      <c r="AK15" s="19">
        <v>0</v>
      </c>
      <c r="AL15" s="19">
        <v>0.15553642545324001</v>
      </c>
      <c r="AM15" s="19">
        <v>0.43428574486705501</v>
      </c>
      <c r="AN15" s="19">
        <v>7.6606336504669401E-2</v>
      </c>
      <c r="AO15" s="19">
        <v>6.5956471977331203E-3</v>
      </c>
      <c r="AP15" s="19">
        <v>0.119097901952072</v>
      </c>
      <c r="AQ15" s="19">
        <v>0.36268046672029097</v>
      </c>
      <c r="AR15" s="19"/>
      <c r="AS15" s="19">
        <v>0.138299392995335</v>
      </c>
      <c r="AT15" s="19" t="s">
        <v>107</v>
      </c>
      <c r="AU15" s="19"/>
      <c r="AV15" s="19" t="s">
        <v>107</v>
      </c>
      <c r="AW15" s="19">
        <v>1.5211813822279501E-2</v>
      </c>
      <c r="AX15" s="19">
        <v>0.22293212463464299</v>
      </c>
      <c r="AY15" s="19"/>
      <c r="AZ15" s="19">
        <v>6.02612333699842E-3</v>
      </c>
      <c r="BA15" s="19">
        <v>0.15859414047584899</v>
      </c>
      <c r="BB15" s="19"/>
      <c r="BC15" s="19">
        <v>0.16360801221959401</v>
      </c>
      <c r="BD15" s="19">
        <v>0.123534260619036</v>
      </c>
      <c r="BE15" s="19"/>
      <c r="BF15" s="19">
        <v>0.13916841515655701</v>
      </c>
      <c r="BG15" s="19">
        <v>6.48180751169629E-2</v>
      </c>
      <c r="BH15" s="19"/>
      <c r="BI15" s="19">
        <v>0.12244772228824399</v>
      </c>
      <c r="BJ15" s="19">
        <v>0.146767227501233</v>
      </c>
      <c r="BK15" s="19"/>
      <c r="BL15" s="19">
        <v>0.52786095063543104</v>
      </c>
      <c r="BM15" s="19">
        <v>0.141029390092234</v>
      </c>
      <c r="BN15" s="19">
        <v>8.9550284143667894E-3</v>
      </c>
      <c r="BO15" s="19">
        <v>1.4666393686107301E-3</v>
      </c>
    </row>
    <row r="16" spans="2:67" x14ac:dyDescent="0.35">
      <c r="B16" s="16" t="s">
        <v>720</v>
      </c>
    </row>
    <row r="17" spans="2:2" x14ac:dyDescent="0.35">
      <c r="B17" t="s">
        <v>86</v>
      </c>
    </row>
    <row r="18" spans="2:2" x14ac:dyDescent="0.35">
      <c r="B18" t="s">
        <v>87</v>
      </c>
    </row>
    <row r="20" spans="2:2" x14ac:dyDescent="0.3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BO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203</v>
      </c>
      <c r="BA7" s="10">
        <v>217</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35">
      <c r="B8" s="11" t="s">
        <v>34</v>
      </c>
      <c r="C8" s="11">
        <v>156</v>
      </c>
      <c r="D8" s="11">
        <v>9</v>
      </c>
      <c r="E8" s="11">
        <v>28</v>
      </c>
      <c r="F8" s="11">
        <v>7</v>
      </c>
      <c r="G8" s="11">
        <v>5</v>
      </c>
      <c r="H8" s="11">
        <v>3</v>
      </c>
      <c r="I8" s="11">
        <v>6</v>
      </c>
      <c r="J8" s="11">
        <v>13</v>
      </c>
      <c r="K8" s="11">
        <v>0</v>
      </c>
      <c r="L8" s="11">
        <v>15</v>
      </c>
      <c r="M8" s="11">
        <v>36</v>
      </c>
      <c r="N8" s="11">
        <v>13</v>
      </c>
      <c r="O8" s="11">
        <v>6</v>
      </c>
      <c r="P8" s="11">
        <v>8</v>
      </c>
      <c r="Q8" s="11">
        <v>4</v>
      </c>
      <c r="R8" s="11">
        <v>4</v>
      </c>
      <c r="S8" s="11">
        <v>0</v>
      </c>
      <c r="T8" s="11"/>
      <c r="U8" s="11">
        <v>112</v>
      </c>
      <c r="V8" s="11">
        <v>33</v>
      </c>
      <c r="W8" s="11">
        <v>9</v>
      </c>
      <c r="X8" s="11">
        <v>2</v>
      </c>
      <c r="Y8" s="11"/>
      <c r="Z8" s="11">
        <v>39</v>
      </c>
      <c r="AA8" s="11">
        <v>45</v>
      </c>
      <c r="AB8" s="11">
        <v>24</v>
      </c>
      <c r="AC8" s="11">
        <v>17</v>
      </c>
      <c r="AD8" s="11">
        <v>9</v>
      </c>
      <c r="AE8" s="11">
        <v>6</v>
      </c>
      <c r="AF8" s="11">
        <v>7</v>
      </c>
      <c r="AG8" s="11">
        <v>3</v>
      </c>
      <c r="AH8" s="11">
        <v>2</v>
      </c>
      <c r="AI8" s="11">
        <v>2</v>
      </c>
      <c r="AJ8" s="11"/>
      <c r="AK8" s="11">
        <v>35</v>
      </c>
      <c r="AL8" s="11">
        <v>13</v>
      </c>
      <c r="AM8" s="11">
        <v>14</v>
      </c>
      <c r="AN8" s="11">
        <v>35</v>
      </c>
      <c r="AO8" s="11">
        <v>27</v>
      </c>
      <c r="AP8" s="11">
        <v>18</v>
      </c>
      <c r="AQ8" s="11">
        <v>14</v>
      </c>
      <c r="AR8" s="11"/>
      <c r="AS8" s="11">
        <v>156</v>
      </c>
      <c r="AT8" s="11" t="s">
        <v>106</v>
      </c>
      <c r="AU8" s="11"/>
      <c r="AV8" s="11">
        <v>83</v>
      </c>
      <c r="AW8" s="11">
        <v>74</v>
      </c>
      <c r="AX8" s="11" t="s">
        <v>106</v>
      </c>
      <c r="AY8" s="11"/>
      <c r="AZ8" s="11">
        <v>46</v>
      </c>
      <c r="BA8" s="11">
        <v>110</v>
      </c>
      <c r="BB8" s="11"/>
      <c r="BC8" s="11">
        <v>59</v>
      </c>
      <c r="BD8" s="11">
        <v>97</v>
      </c>
      <c r="BE8" s="11"/>
      <c r="BF8" s="11">
        <v>154</v>
      </c>
      <c r="BG8" s="11">
        <v>2</v>
      </c>
      <c r="BH8" s="11"/>
      <c r="BI8" s="11">
        <v>74</v>
      </c>
      <c r="BJ8" s="11">
        <v>82</v>
      </c>
      <c r="BK8" s="11"/>
      <c r="BL8" s="11">
        <v>9</v>
      </c>
      <c r="BM8" s="11">
        <v>76</v>
      </c>
      <c r="BN8" s="11">
        <v>55</v>
      </c>
      <c r="BO8" s="11">
        <v>16</v>
      </c>
    </row>
    <row r="9" spans="2:67" x14ac:dyDescent="0.35">
      <c r="B9" s="18" t="s">
        <v>417</v>
      </c>
      <c r="C9" s="17">
        <v>4.9052262974824401E-2</v>
      </c>
      <c r="D9" s="17">
        <v>0</v>
      </c>
      <c r="E9" s="17">
        <v>4.2679743663925698E-2</v>
      </c>
      <c r="F9" s="17">
        <v>0.46464773177318802</v>
      </c>
      <c r="G9" s="17">
        <v>0</v>
      </c>
      <c r="H9" s="17">
        <v>0</v>
      </c>
      <c r="I9" s="17">
        <v>0</v>
      </c>
      <c r="J9" s="17">
        <v>0</v>
      </c>
      <c r="K9" s="17">
        <v>0</v>
      </c>
      <c r="L9" s="17">
        <v>0</v>
      </c>
      <c r="M9" s="17">
        <v>9.3777657809450896E-2</v>
      </c>
      <c r="N9" s="17">
        <v>0</v>
      </c>
      <c r="O9" s="17">
        <v>0</v>
      </c>
      <c r="P9" s="17">
        <v>0</v>
      </c>
      <c r="Q9" s="17">
        <v>0</v>
      </c>
      <c r="R9" s="17">
        <v>0</v>
      </c>
      <c r="S9" s="17">
        <v>0</v>
      </c>
      <c r="T9" s="17"/>
      <c r="U9" s="17">
        <v>5.7668025609380301E-2</v>
      </c>
      <c r="V9" s="17">
        <v>3.6279597272695203E-2</v>
      </c>
      <c r="W9" s="17">
        <v>0</v>
      </c>
      <c r="X9" s="17">
        <v>0</v>
      </c>
      <c r="Y9" s="17"/>
      <c r="Z9" s="17">
        <v>7.8393774334537605E-2</v>
      </c>
      <c r="AA9" s="17">
        <v>0</v>
      </c>
      <c r="AB9" s="17">
        <v>0</v>
      </c>
      <c r="AC9" s="17">
        <v>0.19693286950457001</v>
      </c>
      <c r="AD9" s="17">
        <v>0.12638179975272701</v>
      </c>
      <c r="AE9" s="17">
        <v>0</v>
      </c>
      <c r="AF9" s="17">
        <v>0</v>
      </c>
      <c r="AG9" s="17">
        <v>0</v>
      </c>
      <c r="AH9" s="17">
        <v>0</v>
      </c>
      <c r="AI9" s="17">
        <v>0</v>
      </c>
      <c r="AJ9" s="17"/>
      <c r="AK9" s="17">
        <v>0</v>
      </c>
      <c r="AL9" s="17">
        <v>0</v>
      </c>
      <c r="AM9" s="17">
        <v>8.6741385543545199E-2</v>
      </c>
      <c r="AN9" s="17">
        <v>9.6803443676101497E-2</v>
      </c>
      <c r="AO9" s="17">
        <v>0.11534540863603999</v>
      </c>
      <c r="AP9" s="17">
        <v>0</v>
      </c>
      <c r="AQ9" s="17">
        <v>0</v>
      </c>
      <c r="AR9" s="17"/>
      <c r="AS9" s="17">
        <v>4.9052262974824401E-2</v>
      </c>
      <c r="AT9" s="17" t="s">
        <v>107</v>
      </c>
      <c r="AU9" s="17"/>
      <c r="AV9" s="17">
        <v>9.2732183227429293E-2</v>
      </c>
      <c r="AW9" s="17">
        <v>0</v>
      </c>
      <c r="AX9" s="17" t="s">
        <v>107</v>
      </c>
      <c r="AY9" s="17"/>
      <c r="AZ9" s="17">
        <v>0</v>
      </c>
      <c r="BA9" s="17">
        <v>6.9423083698174806E-2</v>
      </c>
      <c r="BB9" s="17"/>
      <c r="BC9" s="17">
        <v>7.2312426409058703E-2</v>
      </c>
      <c r="BD9" s="17">
        <v>3.4934529567002298E-2</v>
      </c>
      <c r="BE9" s="17"/>
      <c r="BF9" s="17">
        <v>4.9841658364152698E-2</v>
      </c>
      <c r="BG9" s="17">
        <v>0</v>
      </c>
      <c r="BH9" s="17"/>
      <c r="BI9" s="17">
        <v>1.6144004955566098E-2</v>
      </c>
      <c r="BJ9" s="17">
        <v>7.8516005493996704E-2</v>
      </c>
      <c r="BK9" s="17"/>
      <c r="BL9" s="17">
        <v>0.73066429371286901</v>
      </c>
      <c r="BM9" s="17">
        <v>1.57069974766475E-2</v>
      </c>
      <c r="BN9" s="17">
        <v>0</v>
      </c>
      <c r="BO9" s="17">
        <v>0</v>
      </c>
    </row>
    <row r="10" spans="2:67" x14ac:dyDescent="0.35">
      <c r="B10" s="18" t="s">
        <v>167</v>
      </c>
      <c r="C10" s="17">
        <v>0.54281426915430497</v>
      </c>
      <c r="D10" s="17">
        <v>0.51225400868407001</v>
      </c>
      <c r="E10" s="17">
        <v>0.53646868154226901</v>
      </c>
      <c r="F10" s="17">
        <v>6.7319867317847297E-3</v>
      </c>
      <c r="G10" s="17">
        <v>0.804557617098977</v>
      </c>
      <c r="H10" s="17">
        <v>0.90023501196643396</v>
      </c>
      <c r="I10" s="17">
        <v>3.1967990369247698E-3</v>
      </c>
      <c r="J10" s="17">
        <v>0.86119402962580405</v>
      </c>
      <c r="K10" s="17">
        <v>0</v>
      </c>
      <c r="L10" s="17">
        <v>0.449718665505493</v>
      </c>
      <c r="M10" s="17">
        <v>0.58410979566156696</v>
      </c>
      <c r="N10" s="17">
        <v>0.78424854412227596</v>
      </c>
      <c r="O10" s="17">
        <v>2.80503050025958E-2</v>
      </c>
      <c r="P10" s="17">
        <v>0.78996854776576497</v>
      </c>
      <c r="Q10" s="17">
        <v>2.9930995895998901E-3</v>
      </c>
      <c r="R10" s="17">
        <v>0.76501334968775103</v>
      </c>
      <c r="S10" s="17">
        <v>0</v>
      </c>
      <c r="T10" s="17"/>
      <c r="U10" s="17">
        <v>0.61864649359289603</v>
      </c>
      <c r="V10" s="17">
        <v>0.39203492963974101</v>
      </c>
      <c r="W10" s="17">
        <v>0.238151605200984</v>
      </c>
      <c r="X10" s="17">
        <v>0.17409130941687301</v>
      </c>
      <c r="Y10" s="17"/>
      <c r="Z10" s="17">
        <v>0.68779348617215996</v>
      </c>
      <c r="AA10" s="17">
        <v>0.561011596220653</v>
      </c>
      <c r="AB10" s="17">
        <v>0.56378658635375201</v>
      </c>
      <c r="AC10" s="17">
        <v>0.479465822699637</v>
      </c>
      <c r="AD10" s="17">
        <v>0.12525298308729901</v>
      </c>
      <c r="AE10" s="17">
        <v>0.61870152229393605</v>
      </c>
      <c r="AF10" s="17">
        <v>0.20745490580374201</v>
      </c>
      <c r="AG10" s="17">
        <v>0.69048940655192503</v>
      </c>
      <c r="AH10" s="17">
        <v>0.268257531077289</v>
      </c>
      <c r="AI10" s="17">
        <v>0.10683315397890999</v>
      </c>
      <c r="AJ10" s="17"/>
      <c r="AK10" s="17">
        <v>0.69806682587281199</v>
      </c>
      <c r="AL10" s="17">
        <v>0.53561023129732199</v>
      </c>
      <c r="AM10" s="17">
        <v>0.71032420913481498</v>
      </c>
      <c r="AN10" s="17">
        <v>0.56463551725388506</v>
      </c>
      <c r="AO10" s="17">
        <v>0.43524894897599598</v>
      </c>
      <c r="AP10" s="17">
        <v>0.52486257869366004</v>
      </c>
      <c r="AQ10" s="17">
        <v>0.164519498382831</v>
      </c>
      <c r="AR10" s="17"/>
      <c r="AS10" s="17">
        <v>0.54281426915430497</v>
      </c>
      <c r="AT10" s="17" t="s">
        <v>107</v>
      </c>
      <c r="AU10" s="17"/>
      <c r="AV10" s="17">
        <v>0.44583785299736101</v>
      </c>
      <c r="AW10" s="17">
        <v>0.65171814627168101</v>
      </c>
      <c r="AX10" s="17" t="s">
        <v>107</v>
      </c>
      <c r="AY10" s="17"/>
      <c r="AZ10" s="17">
        <v>0.485380906160228</v>
      </c>
      <c r="BA10" s="17">
        <v>0.56666566091765602</v>
      </c>
      <c r="BB10" s="17"/>
      <c r="BC10" s="17">
        <v>0.501408778998504</v>
      </c>
      <c r="BD10" s="17">
        <v>0.567945290838334</v>
      </c>
      <c r="BE10" s="17"/>
      <c r="BF10" s="17">
        <v>0.54874810760953896</v>
      </c>
      <c r="BG10" s="17">
        <v>0.17409130941687301</v>
      </c>
      <c r="BH10" s="17"/>
      <c r="BI10" s="17">
        <v>0.55661926214224</v>
      </c>
      <c r="BJ10" s="17">
        <v>0.53045424819429399</v>
      </c>
      <c r="BK10" s="17"/>
      <c r="BL10" s="17">
        <v>1.7309218115898601E-2</v>
      </c>
      <c r="BM10" s="17">
        <v>0.60714279189078102</v>
      </c>
      <c r="BN10" s="17">
        <v>0.55351167465736195</v>
      </c>
      <c r="BO10" s="17">
        <v>0.46857165348567997</v>
      </c>
    </row>
    <row r="11" spans="2:67" x14ac:dyDescent="0.35">
      <c r="B11" s="18" t="s">
        <v>418</v>
      </c>
      <c r="C11" s="17">
        <v>0.24496123918982499</v>
      </c>
      <c r="D11" s="17">
        <v>0.44318221352577197</v>
      </c>
      <c r="E11" s="17">
        <v>0.23282637216015001</v>
      </c>
      <c r="F11" s="17">
        <v>0.50312867789664295</v>
      </c>
      <c r="G11" s="17">
        <v>2.2900662838403099E-2</v>
      </c>
      <c r="H11" s="17">
        <v>9.9764988033565594E-2</v>
      </c>
      <c r="I11" s="17">
        <v>2.55743922953981E-2</v>
      </c>
      <c r="J11" s="17">
        <v>0.104271497329085</v>
      </c>
      <c r="K11" s="17">
        <v>1</v>
      </c>
      <c r="L11" s="17">
        <v>0.43025276407052099</v>
      </c>
      <c r="M11" s="17">
        <v>9.8162820391175201E-2</v>
      </c>
      <c r="N11" s="17">
        <v>0.20276051027133399</v>
      </c>
      <c r="O11" s="17">
        <v>0.94196574941815303</v>
      </c>
      <c r="P11" s="17">
        <v>0.18813373392374999</v>
      </c>
      <c r="Q11" s="17">
        <v>0.49850345020519998</v>
      </c>
      <c r="R11" s="17">
        <v>0.212017113343412</v>
      </c>
      <c r="S11" s="17">
        <v>0.33333333333333298</v>
      </c>
      <c r="T11" s="17"/>
      <c r="U11" s="17">
        <v>0.235665656315411</v>
      </c>
      <c r="V11" s="17">
        <v>0.23427960945155399</v>
      </c>
      <c r="W11" s="17">
        <v>0.36509710964460401</v>
      </c>
      <c r="X11" s="17">
        <v>0.38659217641238502</v>
      </c>
      <c r="Y11" s="17"/>
      <c r="Z11" s="17">
        <v>0.233812739493302</v>
      </c>
      <c r="AA11" s="17">
        <v>0.28356415211638902</v>
      </c>
      <c r="AB11" s="17">
        <v>7.2062791270439297E-2</v>
      </c>
      <c r="AC11" s="17">
        <v>0.29841644619261798</v>
      </c>
      <c r="AD11" s="17">
        <v>0.23260830159989099</v>
      </c>
      <c r="AE11" s="17">
        <v>6.4727811986744793E-2</v>
      </c>
      <c r="AF11" s="17">
        <v>0.69224206439372005</v>
      </c>
      <c r="AG11" s="17">
        <v>0.14239747905824801</v>
      </c>
      <c r="AH11" s="17">
        <v>0.51780702413226998</v>
      </c>
      <c r="AI11" s="17">
        <v>0.41431266501804498</v>
      </c>
      <c r="AJ11" s="17"/>
      <c r="AK11" s="17">
        <v>0.230814738937587</v>
      </c>
      <c r="AL11" s="17">
        <v>0.135212904004927</v>
      </c>
      <c r="AM11" s="17">
        <v>0.120651499279862</v>
      </c>
      <c r="AN11" s="17">
        <v>0.11282391729373301</v>
      </c>
      <c r="AO11" s="17">
        <v>0.18236366633180301</v>
      </c>
      <c r="AP11" s="17">
        <v>0.37380591634476201</v>
      </c>
      <c r="AQ11" s="17">
        <v>0.79225602490311797</v>
      </c>
      <c r="AR11" s="17"/>
      <c r="AS11" s="17">
        <v>0.24496123918982499</v>
      </c>
      <c r="AT11" s="17" t="s">
        <v>107</v>
      </c>
      <c r="AU11" s="17"/>
      <c r="AV11" s="17">
        <v>0.260290467838454</v>
      </c>
      <c r="AW11" s="17">
        <v>0.227746616303032</v>
      </c>
      <c r="AX11" s="17" t="s">
        <v>107</v>
      </c>
      <c r="AY11" s="17"/>
      <c r="AZ11" s="17">
        <v>0.32270865094443302</v>
      </c>
      <c r="BA11" s="17">
        <v>0.212673664865874</v>
      </c>
      <c r="BB11" s="17"/>
      <c r="BC11" s="17">
        <v>0.28668590268649302</v>
      </c>
      <c r="BD11" s="17">
        <v>0.21963649555925899</v>
      </c>
      <c r="BE11" s="17"/>
      <c r="BF11" s="17">
        <v>0.242681980251514</v>
      </c>
      <c r="BG11" s="17">
        <v>0.38659217641238502</v>
      </c>
      <c r="BH11" s="17"/>
      <c r="BI11" s="17">
        <v>0.28376862657534302</v>
      </c>
      <c r="BJ11" s="17">
        <v>0.210215830633117</v>
      </c>
      <c r="BK11" s="17"/>
      <c r="BL11" s="17">
        <v>2.8965228489211E-3</v>
      </c>
      <c r="BM11" s="17">
        <v>0.261164120664168</v>
      </c>
      <c r="BN11" s="17">
        <v>0.32219115581123597</v>
      </c>
      <c r="BO11" s="17">
        <v>4.9159942264568698E-2</v>
      </c>
    </row>
    <row r="12" spans="2:67" x14ac:dyDescent="0.35">
      <c r="B12" s="18" t="s">
        <v>419</v>
      </c>
      <c r="C12" s="17">
        <v>8.7308410577649306E-2</v>
      </c>
      <c r="D12" s="17">
        <v>3.2259303722065202E-2</v>
      </c>
      <c r="E12" s="17">
        <v>0.17122737270497801</v>
      </c>
      <c r="F12" s="17">
        <v>1.9721329256854801E-2</v>
      </c>
      <c r="G12" s="17">
        <v>0.17123359462165699</v>
      </c>
      <c r="H12" s="17">
        <v>0</v>
      </c>
      <c r="I12" s="17">
        <v>0.45042892174060201</v>
      </c>
      <c r="J12" s="17">
        <v>1.7267236522555501E-2</v>
      </c>
      <c r="K12" s="17">
        <v>0</v>
      </c>
      <c r="L12" s="17">
        <v>0.114953365900612</v>
      </c>
      <c r="M12" s="17">
        <v>6.7610562899714996E-2</v>
      </c>
      <c r="N12" s="17">
        <v>5.8867684904864402E-3</v>
      </c>
      <c r="O12" s="17">
        <v>2.80503050025958E-2</v>
      </c>
      <c r="P12" s="17">
        <v>1.9396047278244798E-2</v>
      </c>
      <c r="Q12" s="17">
        <v>1.5470806086594799E-2</v>
      </c>
      <c r="R12" s="17">
        <v>2.29695369688372E-2</v>
      </c>
      <c r="S12" s="17">
        <v>0</v>
      </c>
      <c r="T12" s="17"/>
      <c r="U12" s="17">
        <v>3.9184130434645699E-2</v>
      </c>
      <c r="V12" s="17">
        <v>0.207146661276325</v>
      </c>
      <c r="W12" s="17">
        <v>0.21305594576249401</v>
      </c>
      <c r="X12" s="17">
        <v>0.23806528822638301</v>
      </c>
      <c r="Y12" s="17"/>
      <c r="Z12" s="17">
        <v>0</v>
      </c>
      <c r="AA12" s="17">
        <v>5.4436364898347599E-2</v>
      </c>
      <c r="AB12" s="17">
        <v>0.18690196412919399</v>
      </c>
      <c r="AC12" s="17">
        <v>9.1431895352970805E-3</v>
      </c>
      <c r="AD12" s="17">
        <v>0.48842340436925202</v>
      </c>
      <c r="AE12" s="17">
        <v>6.2361278083967298E-2</v>
      </c>
      <c r="AF12" s="17">
        <v>5.63875974561402E-2</v>
      </c>
      <c r="AG12" s="17">
        <v>0.113813422907902</v>
      </c>
      <c r="AH12" s="17">
        <v>0.117110213071745</v>
      </c>
      <c r="AI12" s="17">
        <v>0.264548939684975</v>
      </c>
      <c r="AJ12" s="17"/>
      <c r="AK12" s="17">
        <v>6.9322266696049503E-2</v>
      </c>
      <c r="AL12" s="17">
        <v>0.142292768223864</v>
      </c>
      <c r="AM12" s="17">
        <v>3.81554224115188E-2</v>
      </c>
      <c r="AN12" s="17">
        <v>3.75325554431079E-2</v>
      </c>
      <c r="AO12" s="17">
        <v>0.20705509686144399</v>
      </c>
      <c r="AP12" s="17">
        <v>9.2990455626275503E-2</v>
      </c>
      <c r="AQ12" s="17">
        <v>1.8262098287680901E-2</v>
      </c>
      <c r="AR12" s="17"/>
      <c r="AS12" s="17">
        <v>8.7308410577649306E-2</v>
      </c>
      <c r="AT12" s="17" t="s">
        <v>107</v>
      </c>
      <c r="AU12" s="17"/>
      <c r="AV12" s="17">
        <v>0.13760588529680901</v>
      </c>
      <c r="AW12" s="17">
        <v>3.0824677488721801E-2</v>
      </c>
      <c r="AX12" s="17" t="s">
        <v>107</v>
      </c>
      <c r="AY12" s="17"/>
      <c r="AZ12" s="17">
        <v>7.3769777558718205E-2</v>
      </c>
      <c r="BA12" s="17">
        <v>9.29308436590634E-2</v>
      </c>
      <c r="BB12" s="17"/>
      <c r="BC12" s="17">
        <v>0.112801002072227</v>
      </c>
      <c r="BD12" s="17">
        <v>7.1835707145769603E-2</v>
      </c>
      <c r="BE12" s="17"/>
      <c r="BF12" s="17">
        <v>8.4882288378424195E-2</v>
      </c>
      <c r="BG12" s="17">
        <v>0.23806528822638301</v>
      </c>
      <c r="BH12" s="17"/>
      <c r="BI12" s="17">
        <v>4.8981994155624403E-2</v>
      </c>
      <c r="BJ12" s="17">
        <v>0.12162319152048399</v>
      </c>
      <c r="BK12" s="17"/>
      <c r="BL12" s="17">
        <v>1.0275770718012999E-3</v>
      </c>
      <c r="BM12" s="17">
        <v>3.6353791533867003E-2</v>
      </c>
      <c r="BN12" s="17">
        <v>0.112172062501757</v>
      </c>
      <c r="BO12" s="17">
        <v>0.29698079288524498</v>
      </c>
    </row>
    <row r="13" spans="2:67" x14ac:dyDescent="0.35">
      <c r="B13" s="18" t="s">
        <v>420</v>
      </c>
      <c r="C13" s="17">
        <v>3.05399480282002E-2</v>
      </c>
      <c r="D13" s="17">
        <v>1.09747259303175E-2</v>
      </c>
      <c r="E13" s="17">
        <v>1.0437773427588899E-2</v>
      </c>
      <c r="F13" s="17">
        <v>4.8085619512748101E-3</v>
      </c>
      <c r="G13" s="17">
        <v>0</v>
      </c>
      <c r="H13" s="17">
        <v>0</v>
      </c>
      <c r="I13" s="17">
        <v>0.46803200963075198</v>
      </c>
      <c r="J13" s="17">
        <v>1.5294567735659801E-2</v>
      </c>
      <c r="K13" s="17">
        <v>0</v>
      </c>
      <c r="L13" s="17">
        <v>1.69173484112485E-3</v>
      </c>
      <c r="M13" s="17">
        <v>3.5407217091658699E-2</v>
      </c>
      <c r="N13" s="17">
        <v>6.2925713656256004E-3</v>
      </c>
      <c r="O13" s="17">
        <v>1.9336405766558901E-3</v>
      </c>
      <c r="P13" s="17">
        <v>0</v>
      </c>
      <c r="Q13" s="17">
        <v>9.9769986319996409E-4</v>
      </c>
      <c r="R13" s="17">
        <v>0</v>
      </c>
      <c r="S13" s="17">
        <v>0.66666666666666696</v>
      </c>
      <c r="T13" s="17"/>
      <c r="U13" s="17">
        <v>0</v>
      </c>
      <c r="V13" s="17">
        <v>0.10223929401701801</v>
      </c>
      <c r="W13" s="17">
        <v>0.13739941729527999</v>
      </c>
      <c r="X13" s="17">
        <v>8.8959964812799899E-2</v>
      </c>
      <c r="Y13" s="17"/>
      <c r="Z13" s="17">
        <v>0</v>
      </c>
      <c r="AA13" s="17">
        <v>5.4436364898347599E-2</v>
      </c>
      <c r="AB13" s="17">
        <v>3.7785177841550902E-2</v>
      </c>
      <c r="AC13" s="17">
        <v>1.56621753106377E-2</v>
      </c>
      <c r="AD13" s="17">
        <v>2.55685428913234E-2</v>
      </c>
      <c r="AE13" s="17">
        <v>4.1564158071131299E-2</v>
      </c>
      <c r="AF13" s="17">
        <v>4.0199740707798803E-2</v>
      </c>
      <c r="AG13" s="17">
        <v>8.9193065567682497E-3</v>
      </c>
      <c r="AH13" s="17">
        <v>8.6430844902410195E-2</v>
      </c>
      <c r="AI13" s="17">
        <v>0.114664389036278</v>
      </c>
      <c r="AJ13" s="17"/>
      <c r="AK13" s="17">
        <v>4.5519742247296602E-4</v>
      </c>
      <c r="AL13" s="17">
        <v>0.18547454869013699</v>
      </c>
      <c r="AM13" s="17">
        <v>4.3615694537235197E-2</v>
      </c>
      <c r="AN13" s="17">
        <v>4.5418307394104801E-3</v>
      </c>
      <c r="AO13" s="17">
        <v>4.2737959163174501E-2</v>
      </c>
      <c r="AP13" s="17">
        <v>6.3708312083906498E-3</v>
      </c>
      <c r="AQ13" s="17">
        <v>2.0901901327081598E-2</v>
      </c>
      <c r="AR13" s="17"/>
      <c r="AS13" s="17">
        <v>3.05399480282002E-2</v>
      </c>
      <c r="AT13" s="17" t="s">
        <v>107</v>
      </c>
      <c r="AU13" s="17"/>
      <c r="AV13" s="17">
        <v>3.3991235983529003E-2</v>
      </c>
      <c r="AW13" s="17">
        <v>2.6664174368184398E-2</v>
      </c>
      <c r="AX13" s="17" t="s">
        <v>107</v>
      </c>
      <c r="AY13" s="17"/>
      <c r="AZ13" s="17">
        <v>6.7430759872643797E-2</v>
      </c>
      <c r="BA13" s="17">
        <v>1.52196331467499E-2</v>
      </c>
      <c r="BB13" s="17"/>
      <c r="BC13" s="17">
        <v>2.1581222190216801E-2</v>
      </c>
      <c r="BD13" s="17">
        <v>3.5977437898467697E-2</v>
      </c>
      <c r="BE13" s="17"/>
      <c r="BF13" s="17">
        <v>2.9599797888380599E-2</v>
      </c>
      <c r="BG13" s="17">
        <v>8.8959964812799899E-2</v>
      </c>
      <c r="BH13" s="17"/>
      <c r="BI13" s="17">
        <v>1.2147828937968201E-2</v>
      </c>
      <c r="BJ13" s="17">
        <v>4.7006959467682102E-2</v>
      </c>
      <c r="BK13" s="17"/>
      <c r="BL13" s="17">
        <v>1.27851992939231E-2</v>
      </c>
      <c r="BM13" s="17">
        <v>1.8419032114339099E-2</v>
      </c>
      <c r="BN13" s="17">
        <v>7.6003299817956798E-3</v>
      </c>
      <c r="BO13" s="17">
        <v>0.178667525811815</v>
      </c>
    </row>
    <row r="14" spans="2:67" x14ac:dyDescent="0.35">
      <c r="B14" s="18" t="s">
        <v>421</v>
      </c>
      <c r="C14" s="17">
        <v>2.25316627568539E-2</v>
      </c>
      <c r="D14" s="17">
        <v>6.6487406888730903E-4</v>
      </c>
      <c r="E14" s="17">
        <v>6.5209702131047501E-4</v>
      </c>
      <c r="F14" s="17">
        <v>0</v>
      </c>
      <c r="G14" s="17">
        <v>0</v>
      </c>
      <c r="H14" s="17">
        <v>0</v>
      </c>
      <c r="I14" s="17">
        <v>6.3935980738495397E-3</v>
      </c>
      <c r="J14" s="17">
        <v>4.9316719672391198E-4</v>
      </c>
      <c r="K14" s="17">
        <v>0</v>
      </c>
      <c r="L14" s="17">
        <v>8.4586742056242303E-4</v>
      </c>
      <c r="M14" s="17">
        <v>9.4554049292954107E-2</v>
      </c>
      <c r="N14" s="17">
        <v>4.05802875139167E-4</v>
      </c>
      <c r="O14" s="17">
        <v>0</v>
      </c>
      <c r="P14" s="17">
        <v>1.2508355161204301E-3</v>
      </c>
      <c r="Q14" s="17">
        <v>0</v>
      </c>
      <c r="R14" s="17">
        <v>0</v>
      </c>
      <c r="S14" s="17">
        <v>0</v>
      </c>
      <c r="T14" s="17"/>
      <c r="U14" s="17">
        <v>3.02631734033115E-2</v>
      </c>
      <c r="V14" s="17">
        <v>0</v>
      </c>
      <c r="W14" s="17">
        <v>0</v>
      </c>
      <c r="X14" s="17">
        <v>5.0006118858690003E-2</v>
      </c>
      <c r="Y14" s="17"/>
      <c r="Z14" s="17">
        <v>0</v>
      </c>
      <c r="AA14" s="17">
        <v>0</v>
      </c>
      <c r="AB14" s="17">
        <v>0.13946348040506401</v>
      </c>
      <c r="AC14" s="17">
        <v>0</v>
      </c>
      <c r="AD14" s="17">
        <v>1.0192939450465301E-3</v>
      </c>
      <c r="AE14" s="17">
        <v>0</v>
      </c>
      <c r="AF14" s="17">
        <v>2.6973616496827001E-3</v>
      </c>
      <c r="AG14" s="17">
        <v>4.2709008326719897E-3</v>
      </c>
      <c r="AH14" s="17">
        <v>6.5747155015401402E-3</v>
      </c>
      <c r="AI14" s="17">
        <v>3.89971398125726E-2</v>
      </c>
      <c r="AJ14" s="17"/>
      <c r="AK14" s="17">
        <v>1.3409710710784099E-3</v>
      </c>
      <c r="AL14" s="17">
        <v>1.4095477837494201E-3</v>
      </c>
      <c r="AM14" s="17">
        <v>0</v>
      </c>
      <c r="AN14" s="17">
        <v>9.7204164759350495E-2</v>
      </c>
      <c r="AO14" s="17">
        <v>0</v>
      </c>
      <c r="AP14" s="17">
        <v>5.2958093348321996E-4</v>
      </c>
      <c r="AQ14" s="17">
        <v>2.43363548442741E-3</v>
      </c>
      <c r="AR14" s="17"/>
      <c r="AS14" s="17">
        <v>2.25316627568539E-2</v>
      </c>
      <c r="AT14" s="17" t="s">
        <v>107</v>
      </c>
      <c r="AU14" s="17"/>
      <c r="AV14" s="17">
        <v>0</v>
      </c>
      <c r="AW14" s="17">
        <v>4.7834571746101402E-2</v>
      </c>
      <c r="AX14" s="17" t="s">
        <v>107</v>
      </c>
      <c r="AY14" s="17"/>
      <c r="AZ14" s="17">
        <v>1.52777260163056E-3</v>
      </c>
      <c r="BA14" s="17">
        <v>3.1254328234379299E-2</v>
      </c>
      <c r="BB14" s="17"/>
      <c r="BC14" s="17">
        <v>1.54248099468374E-4</v>
      </c>
      <c r="BD14" s="17">
        <v>3.6113612659419501E-2</v>
      </c>
      <c r="BE14" s="17"/>
      <c r="BF14" s="17">
        <v>2.2089517835176702E-2</v>
      </c>
      <c r="BG14" s="17">
        <v>5.0006118858690003E-2</v>
      </c>
      <c r="BH14" s="17"/>
      <c r="BI14" s="17">
        <v>4.7567228334608802E-2</v>
      </c>
      <c r="BJ14" s="17">
        <v>1.1657601561252699E-4</v>
      </c>
      <c r="BK14" s="17"/>
      <c r="BL14" s="17">
        <v>0</v>
      </c>
      <c r="BM14" s="17">
        <v>4.50205644353922E-2</v>
      </c>
      <c r="BN14" s="17">
        <v>4.5470443936364801E-4</v>
      </c>
      <c r="BO14" s="17">
        <v>5.0377196226755903E-3</v>
      </c>
    </row>
    <row r="15" spans="2:67" x14ac:dyDescent="0.35">
      <c r="B15" s="18" t="s">
        <v>104</v>
      </c>
      <c r="C15" s="19">
        <v>2.2792207318342299E-2</v>
      </c>
      <c r="D15" s="19">
        <v>6.6487406888730903E-4</v>
      </c>
      <c r="E15" s="19">
        <v>5.7079594797773197E-3</v>
      </c>
      <c r="F15" s="19">
        <v>9.6171239025496201E-4</v>
      </c>
      <c r="G15" s="19">
        <v>1.3081254409623799E-3</v>
      </c>
      <c r="H15" s="19">
        <v>0</v>
      </c>
      <c r="I15" s="19">
        <v>4.6374279222473197E-2</v>
      </c>
      <c r="J15" s="19">
        <v>1.4795015901717401E-3</v>
      </c>
      <c r="K15" s="19">
        <v>0</v>
      </c>
      <c r="L15" s="19">
        <v>2.5376022616872699E-3</v>
      </c>
      <c r="M15" s="19">
        <v>2.6377896853479001E-2</v>
      </c>
      <c r="N15" s="19">
        <v>4.05802875139167E-4</v>
      </c>
      <c r="O15" s="19">
        <v>0</v>
      </c>
      <c r="P15" s="19">
        <v>1.2508355161204301E-3</v>
      </c>
      <c r="Q15" s="19">
        <v>0.482034944255405</v>
      </c>
      <c r="R15" s="19">
        <v>0</v>
      </c>
      <c r="S15" s="19">
        <v>0</v>
      </c>
      <c r="T15" s="19"/>
      <c r="U15" s="19">
        <v>1.8572520644355699E-2</v>
      </c>
      <c r="V15" s="19">
        <v>2.8019908342667099E-2</v>
      </c>
      <c r="W15" s="19">
        <v>4.6295922096638201E-2</v>
      </c>
      <c r="X15" s="19">
        <v>6.22851422728685E-2</v>
      </c>
      <c r="Y15" s="19"/>
      <c r="Z15" s="19">
        <v>0</v>
      </c>
      <c r="AA15" s="19">
        <v>4.6551521866262997E-2</v>
      </c>
      <c r="AB15" s="19">
        <v>0</v>
      </c>
      <c r="AC15" s="19">
        <v>3.7949675723951502E-4</v>
      </c>
      <c r="AD15" s="19">
        <v>7.4567435446056798E-4</v>
      </c>
      <c r="AE15" s="19">
        <v>0.21264522956422</v>
      </c>
      <c r="AF15" s="19">
        <v>1.0183299889162799E-3</v>
      </c>
      <c r="AG15" s="19">
        <v>4.0109484092484299E-2</v>
      </c>
      <c r="AH15" s="19">
        <v>3.8196713147461299E-3</v>
      </c>
      <c r="AI15" s="19">
        <v>6.06437124692202E-2</v>
      </c>
      <c r="AJ15" s="19"/>
      <c r="AK15" s="19">
        <v>0</v>
      </c>
      <c r="AL15" s="19">
        <v>0</v>
      </c>
      <c r="AM15" s="19">
        <v>5.11789093024075E-4</v>
      </c>
      <c r="AN15" s="19">
        <v>8.6458570834411705E-2</v>
      </c>
      <c r="AO15" s="19">
        <v>1.7248920031541701E-2</v>
      </c>
      <c r="AP15" s="19">
        <v>1.44063719342887E-3</v>
      </c>
      <c r="AQ15" s="19">
        <v>1.6268416148609E-3</v>
      </c>
      <c r="AR15" s="19"/>
      <c r="AS15" s="19">
        <v>2.2792207318342299E-2</v>
      </c>
      <c r="AT15" s="19" t="s">
        <v>107</v>
      </c>
      <c r="AU15" s="19"/>
      <c r="AV15" s="19">
        <v>2.9542374656418499E-2</v>
      </c>
      <c r="AW15" s="19">
        <v>1.5211813822279501E-2</v>
      </c>
      <c r="AX15" s="19" t="s">
        <v>107</v>
      </c>
      <c r="AY15" s="19"/>
      <c r="AZ15" s="19">
        <v>4.91821328623466E-2</v>
      </c>
      <c r="BA15" s="19">
        <v>1.18327854781025E-2</v>
      </c>
      <c r="BB15" s="19"/>
      <c r="BC15" s="19">
        <v>5.0564195440317202E-3</v>
      </c>
      <c r="BD15" s="19">
        <v>3.3556926331747998E-2</v>
      </c>
      <c r="BE15" s="19"/>
      <c r="BF15" s="19">
        <v>2.2156649672813299E-2</v>
      </c>
      <c r="BG15" s="19">
        <v>6.22851422728685E-2</v>
      </c>
      <c r="BH15" s="19"/>
      <c r="BI15" s="19">
        <v>3.47710548986499E-2</v>
      </c>
      <c r="BJ15" s="19">
        <v>1.2067188674813699E-2</v>
      </c>
      <c r="BK15" s="19"/>
      <c r="BL15" s="19">
        <v>0.23531718895658699</v>
      </c>
      <c r="BM15" s="19">
        <v>1.6192701884804699E-2</v>
      </c>
      <c r="BN15" s="19">
        <v>4.0700726084846803E-3</v>
      </c>
      <c r="BO15" s="19">
        <v>1.5823659300163999E-3</v>
      </c>
    </row>
    <row r="16" spans="2:67" x14ac:dyDescent="0.35">
      <c r="B16" s="16" t="s">
        <v>721</v>
      </c>
    </row>
    <row r="17" spans="2:2" x14ac:dyDescent="0.35">
      <c r="B17" t="s">
        <v>86</v>
      </c>
    </row>
    <row r="18" spans="2:2" x14ac:dyDescent="0.35">
      <c r="B18" t="s">
        <v>87</v>
      </c>
    </row>
    <row r="20" spans="2:2" x14ac:dyDescent="0.3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BO18"/>
  <sheetViews>
    <sheetView showGridLines="0" topLeftCell="A7" workbookViewId="0">
      <pane xSplit="2" topLeftCell="C1" activePane="topRight" state="frozen"/>
      <selection pane="topRight" activeCell="B14" sqref="B14"/>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203</v>
      </c>
      <c r="BA7" s="10">
        <v>217</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35">
      <c r="B8" s="11" t="s">
        <v>34</v>
      </c>
      <c r="C8" s="11">
        <v>156</v>
      </c>
      <c r="D8" s="11">
        <v>9</v>
      </c>
      <c r="E8" s="11">
        <v>28</v>
      </c>
      <c r="F8" s="11">
        <v>7</v>
      </c>
      <c r="G8" s="11">
        <v>5</v>
      </c>
      <c r="H8" s="11">
        <v>3</v>
      </c>
      <c r="I8" s="11">
        <v>6</v>
      </c>
      <c r="J8" s="11">
        <v>13</v>
      </c>
      <c r="K8" s="11">
        <v>0</v>
      </c>
      <c r="L8" s="11">
        <v>15</v>
      </c>
      <c r="M8" s="11">
        <v>36</v>
      </c>
      <c r="N8" s="11">
        <v>13</v>
      </c>
      <c r="O8" s="11">
        <v>6</v>
      </c>
      <c r="P8" s="11">
        <v>8</v>
      </c>
      <c r="Q8" s="11">
        <v>4</v>
      </c>
      <c r="R8" s="11">
        <v>4</v>
      </c>
      <c r="S8" s="11">
        <v>0</v>
      </c>
      <c r="T8" s="11"/>
      <c r="U8" s="11">
        <v>112</v>
      </c>
      <c r="V8" s="11">
        <v>33</v>
      </c>
      <c r="W8" s="11">
        <v>9</v>
      </c>
      <c r="X8" s="11">
        <v>2</v>
      </c>
      <c r="Y8" s="11"/>
      <c r="Z8" s="11">
        <v>39</v>
      </c>
      <c r="AA8" s="11">
        <v>45</v>
      </c>
      <c r="AB8" s="11">
        <v>24</v>
      </c>
      <c r="AC8" s="11">
        <v>17</v>
      </c>
      <c r="AD8" s="11">
        <v>9</v>
      </c>
      <c r="AE8" s="11">
        <v>6</v>
      </c>
      <c r="AF8" s="11">
        <v>7</v>
      </c>
      <c r="AG8" s="11">
        <v>3</v>
      </c>
      <c r="AH8" s="11">
        <v>2</v>
      </c>
      <c r="AI8" s="11">
        <v>2</v>
      </c>
      <c r="AJ8" s="11"/>
      <c r="AK8" s="11">
        <v>35</v>
      </c>
      <c r="AL8" s="11">
        <v>13</v>
      </c>
      <c r="AM8" s="11">
        <v>14</v>
      </c>
      <c r="AN8" s="11">
        <v>35</v>
      </c>
      <c r="AO8" s="11">
        <v>27</v>
      </c>
      <c r="AP8" s="11">
        <v>18</v>
      </c>
      <c r="AQ8" s="11">
        <v>14</v>
      </c>
      <c r="AR8" s="11"/>
      <c r="AS8" s="11">
        <v>156</v>
      </c>
      <c r="AT8" s="11" t="s">
        <v>106</v>
      </c>
      <c r="AU8" s="11"/>
      <c r="AV8" s="11">
        <v>83</v>
      </c>
      <c r="AW8" s="11">
        <v>74</v>
      </c>
      <c r="AX8" s="11" t="s">
        <v>106</v>
      </c>
      <c r="AY8" s="11"/>
      <c r="AZ8" s="11">
        <v>46</v>
      </c>
      <c r="BA8" s="11">
        <v>110</v>
      </c>
      <c r="BB8" s="11"/>
      <c r="BC8" s="11">
        <v>59</v>
      </c>
      <c r="BD8" s="11">
        <v>97</v>
      </c>
      <c r="BE8" s="11"/>
      <c r="BF8" s="11">
        <v>154</v>
      </c>
      <c r="BG8" s="11">
        <v>2</v>
      </c>
      <c r="BH8" s="11"/>
      <c r="BI8" s="11">
        <v>74</v>
      </c>
      <c r="BJ8" s="11">
        <v>82</v>
      </c>
      <c r="BK8" s="11"/>
      <c r="BL8" s="11">
        <v>9</v>
      </c>
      <c r="BM8" s="11">
        <v>76</v>
      </c>
      <c r="BN8" s="11">
        <v>55</v>
      </c>
      <c r="BO8" s="11">
        <v>16</v>
      </c>
    </row>
    <row r="9" spans="2:67" x14ac:dyDescent="0.35">
      <c r="B9" s="18" t="s">
        <v>424</v>
      </c>
      <c r="C9" s="17">
        <v>0.45600528134557999</v>
      </c>
      <c r="D9" s="17">
        <v>0.627556070598421</v>
      </c>
      <c r="E9" s="17">
        <v>0.43336127850556799</v>
      </c>
      <c r="F9" s="17">
        <v>0.50697552745766306</v>
      </c>
      <c r="G9" s="17">
        <v>0.191518006578135</v>
      </c>
      <c r="H9" s="17">
        <v>0.90023501196643396</v>
      </c>
      <c r="I9" s="17">
        <v>6.8751872480946594E-2</v>
      </c>
      <c r="J9" s="17">
        <v>3.4041305848387E-2</v>
      </c>
      <c r="K9" s="17">
        <v>0</v>
      </c>
      <c r="L9" s="17">
        <v>0.55155561100636896</v>
      </c>
      <c r="M9" s="17">
        <v>0.39074573516095501</v>
      </c>
      <c r="N9" s="17">
        <v>0.987414857268749</v>
      </c>
      <c r="O9" s="17">
        <v>0.96808241384409199</v>
      </c>
      <c r="P9" s="17">
        <v>0.18688289840762901</v>
      </c>
      <c r="Q9" s="17">
        <v>2.9930995895998901E-3</v>
      </c>
      <c r="R9" s="17">
        <v>0.973863664758857</v>
      </c>
      <c r="S9" s="17">
        <v>0.66666666666666696</v>
      </c>
      <c r="T9" s="17"/>
      <c r="U9" s="17">
        <v>0.43093826087157999</v>
      </c>
      <c r="V9" s="17">
        <v>0.56053892268664696</v>
      </c>
      <c r="W9" s="17">
        <v>0.40716742556636298</v>
      </c>
      <c r="X9" s="17">
        <v>0.37700176497753102</v>
      </c>
      <c r="Y9" s="17"/>
      <c r="Z9" s="17">
        <v>0.49468563932067799</v>
      </c>
      <c r="AA9" s="17">
        <v>0.26138339595033799</v>
      </c>
      <c r="AB9" s="17">
        <v>0.57699247790208097</v>
      </c>
      <c r="AC9" s="17">
        <v>0.78761182914008498</v>
      </c>
      <c r="AD9" s="17">
        <v>0.364312374719166</v>
      </c>
      <c r="AE9" s="17">
        <v>0.25694902786398299</v>
      </c>
      <c r="AF9" s="17">
        <v>0.70477644277948404</v>
      </c>
      <c r="AG9" s="17">
        <v>0.14104844822055801</v>
      </c>
      <c r="AH9" s="17">
        <v>0.34693504646934098</v>
      </c>
      <c r="AI9" s="17">
        <v>0.42048081286498401</v>
      </c>
      <c r="AJ9" s="17"/>
      <c r="AK9" s="17">
        <v>0.26985799238939101</v>
      </c>
      <c r="AL9" s="17">
        <v>0.78294363454696103</v>
      </c>
      <c r="AM9" s="17">
        <v>0.87749876314645403</v>
      </c>
      <c r="AN9" s="17">
        <v>0.39132188302256798</v>
      </c>
      <c r="AO9" s="17">
        <v>0.40802190640021602</v>
      </c>
      <c r="AP9" s="17">
        <v>0.481709967784543</v>
      </c>
      <c r="AQ9" s="17">
        <v>0.425240043406652</v>
      </c>
      <c r="AR9" s="17"/>
      <c r="AS9" s="17">
        <v>0.45600528134557999</v>
      </c>
      <c r="AT9" s="17" t="s">
        <v>107</v>
      </c>
      <c r="AU9" s="17"/>
      <c r="AV9" s="17">
        <v>0.38912474693114601</v>
      </c>
      <c r="AW9" s="17">
        <v>0.53111168133489595</v>
      </c>
      <c r="AX9" s="17" t="s">
        <v>107</v>
      </c>
      <c r="AY9" s="17"/>
      <c r="AZ9" s="17">
        <v>0.39085857506924199</v>
      </c>
      <c r="BA9" s="17">
        <v>0.48305993272737502</v>
      </c>
      <c r="BB9" s="17"/>
      <c r="BC9" s="17">
        <v>0.50060818456301504</v>
      </c>
      <c r="BD9" s="17">
        <v>0.42893359293638</v>
      </c>
      <c r="BE9" s="17"/>
      <c r="BF9" s="17">
        <v>0.45727668062013799</v>
      </c>
      <c r="BG9" s="17">
        <v>0.37700176497753102</v>
      </c>
      <c r="BH9" s="17"/>
      <c r="BI9" s="17">
        <v>0.66734573556521204</v>
      </c>
      <c r="BJ9" s="17">
        <v>0.26678588470148701</v>
      </c>
      <c r="BK9" s="17"/>
      <c r="BL9" s="17">
        <v>3.5833159418735502E-3</v>
      </c>
      <c r="BM9" s="17">
        <v>0.38761362879970002</v>
      </c>
      <c r="BN9" s="17">
        <v>0.56051496786716104</v>
      </c>
      <c r="BO9" s="17">
        <v>0.64620461802005902</v>
      </c>
    </row>
    <row r="10" spans="2:67" x14ac:dyDescent="0.35">
      <c r="B10" s="18" t="s">
        <v>425</v>
      </c>
      <c r="C10" s="17">
        <v>0.293430075966015</v>
      </c>
      <c r="D10" s="17">
        <v>2.7933318480620799E-2</v>
      </c>
      <c r="E10" s="17">
        <v>0.52673250071438704</v>
      </c>
      <c r="F10" s="17">
        <v>0.50071817166437704</v>
      </c>
      <c r="G10" s="17">
        <v>0.19413425746005999</v>
      </c>
      <c r="H10" s="17">
        <v>9.9764988033565594E-2</v>
      </c>
      <c r="I10" s="17">
        <v>0.88807064733350505</v>
      </c>
      <c r="J10" s="17">
        <v>0.33736192954611499</v>
      </c>
      <c r="K10" s="17">
        <v>0</v>
      </c>
      <c r="L10" s="17">
        <v>1.1842143887873901E-2</v>
      </c>
      <c r="M10" s="17">
        <v>0.15151366853673601</v>
      </c>
      <c r="N10" s="17">
        <v>7.1041771159039398E-3</v>
      </c>
      <c r="O10" s="17">
        <v>3.8672811533117801E-3</v>
      </c>
      <c r="P10" s="17">
        <v>0.35061724298865199</v>
      </c>
      <c r="Q10" s="17">
        <v>0.98153609432380495</v>
      </c>
      <c r="R10" s="17">
        <v>0.99683320172769396</v>
      </c>
      <c r="S10" s="17">
        <v>1</v>
      </c>
      <c r="T10" s="17"/>
      <c r="U10" s="17">
        <v>0.267367612208191</v>
      </c>
      <c r="V10" s="17">
        <v>0.33007465453013901</v>
      </c>
      <c r="W10" s="17">
        <v>0.41832066762812598</v>
      </c>
      <c r="X10" s="17">
        <v>0.55072443004090998</v>
      </c>
      <c r="Y10" s="17"/>
      <c r="Z10" s="17">
        <v>0.188672207539966</v>
      </c>
      <c r="AA10" s="17">
        <v>0.56571359854488901</v>
      </c>
      <c r="AB10" s="17">
        <v>2.61393562046702E-4</v>
      </c>
      <c r="AC10" s="17">
        <v>8.2911385905485996E-2</v>
      </c>
      <c r="AD10" s="17">
        <v>0.12999996781089501</v>
      </c>
      <c r="AE10" s="17">
        <v>0.31201594629948598</v>
      </c>
      <c r="AF10" s="17">
        <v>0.76344117628803598</v>
      </c>
      <c r="AG10" s="17">
        <v>9.8717780733238905E-2</v>
      </c>
      <c r="AH10" s="17">
        <v>0.60905956019254404</v>
      </c>
      <c r="AI10" s="17">
        <v>0.63501571695822701</v>
      </c>
      <c r="AJ10" s="17"/>
      <c r="AK10" s="17">
        <v>0.185870198919664</v>
      </c>
      <c r="AL10" s="17">
        <v>0.31912941212310902</v>
      </c>
      <c r="AM10" s="17">
        <v>0.30467104324181699</v>
      </c>
      <c r="AN10" s="17">
        <v>0.19884437974222</v>
      </c>
      <c r="AO10" s="17">
        <v>0.35465603322133399</v>
      </c>
      <c r="AP10" s="17">
        <v>0.55190697141768696</v>
      </c>
      <c r="AQ10" s="17">
        <v>0.31619241024015798</v>
      </c>
      <c r="AR10" s="17"/>
      <c r="AS10" s="17">
        <v>0.293430075966015</v>
      </c>
      <c r="AT10" s="17" t="s">
        <v>107</v>
      </c>
      <c r="AU10" s="17"/>
      <c r="AV10" s="17">
        <v>0.26399707941342399</v>
      </c>
      <c r="AW10" s="17">
        <v>0.326483137388412</v>
      </c>
      <c r="AX10" s="17" t="s">
        <v>107</v>
      </c>
      <c r="AY10" s="17"/>
      <c r="AZ10" s="17">
        <v>1</v>
      </c>
      <c r="BA10" s="17">
        <v>0</v>
      </c>
      <c r="BB10" s="17"/>
      <c r="BC10" s="17">
        <v>0.19020417545662499</v>
      </c>
      <c r="BD10" s="17">
        <v>0.35608293514709199</v>
      </c>
      <c r="BE10" s="17"/>
      <c r="BF10" s="17">
        <v>0.28928945197663403</v>
      </c>
      <c r="BG10" s="17">
        <v>0.55072443004090998</v>
      </c>
      <c r="BH10" s="17"/>
      <c r="BI10" s="17">
        <v>0.27182309890009798</v>
      </c>
      <c r="BJ10" s="17">
        <v>0.312775445402321</v>
      </c>
      <c r="BK10" s="17"/>
      <c r="BL10" s="17">
        <v>0.249560066427713</v>
      </c>
      <c r="BM10" s="17">
        <v>0.11893088125748801</v>
      </c>
      <c r="BN10" s="17">
        <v>0.38451239152935801</v>
      </c>
      <c r="BO10" s="17">
        <v>0.85078136540897098</v>
      </c>
    </row>
    <row r="11" spans="2:67" x14ac:dyDescent="0.35">
      <c r="B11" s="18" t="s">
        <v>426</v>
      </c>
      <c r="C11" s="17">
        <v>0.19150650325780799</v>
      </c>
      <c r="D11" s="17">
        <v>4.9882770341255801E-2</v>
      </c>
      <c r="E11" s="17">
        <v>0.244894388141015</v>
      </c>
      <c r="F11" s="17">
        <v>0.50601381506740795</v>
      </c>
      <c r="G11" s="17">
        <v>0.19282613201909801</v>
      </c>
      <c r="H11" s="17">
        <v>0</v>
      </c>
      <c r="I11" s="17">
        <v>0.90887053426057995</v>
      </c>
      <c r="J11" s="17">
        <v>0.12252506824508801</v>
      </c>
      <c r="K11" s="17">
        <v>0.5</v>
      </c>
      <c r="L11" s="17">
        <v>0.15218248316739399</v>
      </c>
      <c r="M11" s="17">
        <v>0.19196994309946899</v>
      </c>
      <c r="N11" s="17">
        <v>1.2179339856112E-2</v>
      </c>
      <c r="O11" s="17">
        <v>5.8034250581847503E-2</v>
      </c>
      <c r="P11" s="17">
        <v>0.18813373392374999</v>
      </c>
      <c r="Q11" s="17">
        <v>1.9461605539394598E-2</v>
      </c>
      <c r="R11" s="17">
        <v>2.4552936104990299E-2</v>
      </c>
      <c r="S11" s="17">
        <v>0.66666666666666696</v>
      </c>
      <c r="T11" s="17"/>
      <c r="U11" s="17">
        <v>9.6852156044026E-2</v>
      </c>
      <c r="V11" s="17">
        <v>0.38203851673855399</v>
      </c>
      <c r="W11" s="17">
        <v>0.59689306515009</v>
      </c>
      <c r="X11" s="17">
        <v>0.53271820036324602</v>
      </c>
      <c r="Y11" s="17"/>
      <c r="Z11" s="17">
        <v>8.1155303603452494E-2</v>
      </c>
      <c r="AA11" s="17">
        <v>0.108872729796695</v>
      </c>
      <c r="AB11" s="17">
        <v>0.25119609908491303</v>
      </c>
      <c r="AC11" s="17">
        <v>0.104799397074199</v>
      </c>
      <c r="AD11" s="17">
        <v>0.56941158586154095</v>
      </c>
      <c r="AE11" s="17">
        <v>0.448167786968444</v>
      </c>
      <c r="AF11" s="17">
        <v>0.218115124020895</v>
      </c>
      <c r="AG11" s="17">
        <v>0.86944949271090199</v>
      </c>
      <c r="AH11" s="17">
        <v>0.22533155451943301</v>
      </c>
      <c r="AI11" s="17">
        <v>0.71031402402476196</v>
      </c>
      <c r="AJ11" s="17"/>
      <c r="AK11" s="17">
        <v>0.101117166282336</v>
      </c>
      <c r="AL11" s="17">
        <v>0.43976691711773302</v>
      </c>
      <c r="AM11" s="17">
        <v>0.10633368534830399</v>
      </c>
      <c r="AN11" s="17">
        <v>0.159580427228213</v>
      </c>
      <c r="AO11" s="17">
        <v>0.35664098653279902</v>
      </c>
      <c r="AP11" s="17">
        <v>0.11469086007732</v>
      </c>
      <c r="AQ11" s="17">
        <v>0.13411869930501</v>
      </c>
      <c r="AR11" s="17"/>
      <c r="AS11" s="17">
        <v>0.19150650325780799</v>
      </c>
      <c r="AT11" s="17" t="s">
        <v>107</v>
      </c>
      <c r="AU11" s="17"/>
      <c r="AV11" s="17">
        <v>0.225205143141017</v>
      </c>
      <c r="AW11" s="17">
        <v>0.15366315244842799</v>
      </c>
      <c r="AX11" s="17" t="s">
        <v>107</v>
      </c>
      <c r="AY11" s="17"/>
      <c r="AZ11" s="17">
        <v>0.18477180845829899</v>
      </c>
      <c r="BA11" s="17">
        <v>0.19430334181462799</v>
      </c>
      <c r="BB11" s="17"/>
      <c r="BC11" s="17">
        <v>0.17404140269858501</v>
      </c>
      <c r="BD11" s="17">
        <v>0.20210692893121501</v>
      </c>
      <c r="BE11" s="17"/>
      <c r="BF11" s="17">
        <v>0.18601540204973099</v>
      </c>
      <c r="BG11" s="17">
        <v>0.53271820036324602</v>
      </c>
      <c r="BH11" s="17"/>
      <c r="BI11" s="17">
        <v>0.158751172053156</v>
      </c>
      <c r="BJ11" s="17">
        <v>0.22083332584985399</v>
      </c>
      <c r="BK11" s="17"/>
      <c r="BL11" s="17">
        <v>0.37943941988615898</v>
      </c>
      <c r="BM11" s="17">
        <v>0.109400738765879</v>
      </c>
      <c r="BN11" s="17">
        <v>0.19034897466110501</v>
      </c>
      <c r="BO11" s="17">
        <v>0.49189392589967001</v>
      </c>
    </row>
    <row r="12" spans="2:67" x14ac:dyDescent="0.35">
      <c r="B12" s="18" t="s">
        <v>104</v>
      </c>
      <c r="C12" s="17">
        <v>0.10106203831565</v>
      </c>
      <c r="D12" s="17">
        <v>0.32256115906032301</v>
      </c>
      <c r="E12" s="17">
        <v>6.5209702131047501E-4</v>
      </c>
      <c r="F12" s="17">
        <v>0</v>
      </c>
      <c r="G12" s="17">
        <v>0</v>
      </c>
      <c r="H12" s="17">
        <v>0</v>
      </c>
      <c r="I12" s="17">
        <v>4.9571078259397897E-2</v>
      </c>
      <c r="J12" s="17">
        <v>0</v>
      </c>
      <c r="K12" s="17">
        <v>0</v>
      </c>
      <c r="L12" s="17">
        <v>8.4586742056242303E-4</v>
      </c>
      <c r="M12" s="17">
        <v>0.21354501673062901</v>
      </c>
      <c r="N12" s="17">
        <v>5.8867684904864402E-3</v>
      </c>
      <c r="O12" s="17">
        <v>1.9336405766558901E-3</v>
      </c>
      <c r="P12" s="17">
        <v>0.60433648487425595</v>
      </c>
      <c r="Q12" s="17">
        <v>0</v>
      </c>
      <c r="R12" s="17">
        <v>0</v>
      </c>
      <c r="S12" s="17">
        <v>0</v>
      </c>
      <c r="T12" s="17"/>
      <c r="U12" s="17">
        <v>0.128586503551092</v>
      </c>
      <c r="V12" s="17">
        <v>2.8019908342667099E-2</v>
      </c>
      <c r="W12" s="17">
        <v>3.9563277142474401E-2</v>
      </c>
      <c r="X12" s="17">
        <v>3.79906899811241E-2</v>
      </c>
      <c r="Y12" s="17"/>
      <c r="Z12" s="17">
        <v>0.11002491295239</v>
      </c>
      <c r="AA12" s="17">
        <v>0.17059094646231099</v>
      </c>
      <c r="AB12" s="17">
        <v>0.13946348040506401</v>
      </c>
      <c r="AC12" s="17">
        <v>0</v>
      </c>
      <c r="AD12" s="17">
        <v>7.8021378506275899E-3</v>
      </c>
      <c r="AE12" s="17">
        <v>4.8255565397954198E-2</v>
      </c>
      <c r="AF12" s="17">
        <v>2.33684257777917E-3</v>
      </c>
      <c r="AG12" s="17">
        <v>5.6564003029643001E-3</v>
      </c>
      <c r="AH12" s="17">
        <v>1.0744694756616199E-2</v>
      </c>
      <c r="AI12" s="17">
        <v>1.8247073851414101E-2</v>
      </c>
      <c r="AJ12" s="17"/>
      <c r="AK12" s="17">
        <v>0.15697055918894301</v>
      </c>
      <c r="AL12" s="17">
        <v>1.7932718350860499E-3</v>
      </c>
      <c r="AM12" s="17">
        <v>4.51398331029687E-4</v>
      </c>
      <c r="AN12" s="17">
        <v>0.19590365976078999</v>
      </c>
      <c r="AO12" s="17">
        <v>1.01302738507951E-2</v>
      </c>
      <c r="AP12" s="17">
        <v>1.23074829020006E-3</v>
      </c>
      <c r="AQ12" s="17">
        <v>0.21740121907866</v>
      </c>
      <c r="AR12" s="17"/>
      <c r="AS12" s="17">
        <v>0.10106203831565</v>
      </c>
      <c r="AT12" s="17" t="s">
        <v>107</v>
      </c>
      <c r="AU12" s="17"/>
      <c r="AV12" s="17">
        <v>0.149771974660007</v>
      </c>
      <c r="AW12" s="17">
        <v>4.6361100373624099E-2</v>
      </c>
      <c r="AX12" s="17" t="s">
        <v>107</v>
      </c>
      <c r="AY12" s="17"/>
      <c r="AZ12" s="17">
        <v>0</v>
      </c>
      <c r="BA12" s="17">
        <v>0.143031899431356</v>
      </c>
      <c r="BB12" s="17"/>
      <c r="BC12" s="17">
        <v>0.12121265657607801</v>
      </c>
      <c r="BD12" s="17">
        <v>8.8831640304566903E-2</v>
      </c>
      <c r="BE12" s="17"/>
      <c r="BF12" s="17">
        <v>0.10207704208009501</v>
      </c>
      <c r="BG12" s="17">
        <v>3.79906899811241E-2</v>
      </c>
      <c r="BH12" s="17"/>
      <c r="BI12" s="17">
        <v>5.0008468831355797E-2</v>
      </c>
      <c r="BJ12" s="17">
        <v>0.146771818064235</v>
      </c>
      <c r="BK12" s="17"/>
      <c r="BL12" s="17">
        <v>0</v>
      </c>
      <c r="BM12" s="17">
        <v>0.16690529951611599</v>
      </c>
      <c r="BN12" s="17">
        <v>5.6789678551005002E-2</v>
      </c>
      <c r="BO12" s="17">
        <v>1.07691501255779E-3</v>
      </c>
    </row>
    <row r="13" spans="2:67" x14ac:dyDescent="0.35">
      <c r="B13" s="18" t="s">
        <v>427</v>
      </c>
      <c r="C13" s="19">
        <v>0.167368959624936</v>
      </c>
      <c r="D13" s="19">
        <v>9.6676980398151993E-2</v>
      </c>
      <c r="E13" s="19">
        <v>9.7856764062784606E-3</v>
      </c>
      <c r="F13" s="19">
        <v>1.9234247805099199E-3</v>
      </c>
      <c r="G13" s="19">
        <v>0.63201589703635797</v>
      </c>
      <c r="H13" s="19">
        <v>0</v>
      </c>
      <c r="I13" s="19">
        <v>0</v>
      </c>
      <c r="J13" s="19">
        <v>0.54159250379896795</v>
      </c>
      <c r="K13" s="19">
        <v>0.5</v>
      </c>
      <c r="L13" s="19">
        <v>0.43406464284406998</v>
      </c>
      <c r="M13" s="19">
        <v>0.22160384761443</v>
      </c>
      <c r="N13" s="19">
        <v>0</v>
      </c>
      <c r="O13" s="19">
        <v>0</v>
      </c>
      <c r="P13" s="19">
        <v>2.5016710322408602E-3</v>
      </c>
      <c r="Q13" s="19">
        <v>1.9953997263999299E-3</v>
      </c>
      <c r="R13" s="19">
        <v>0</v>
      </c>
      <c r="S13" s="19">
        <v>0</v>
      </c>
      <c r="T13" s="19"/>
      <c r="U13" s="19">
        <v>0.19992964876126099</v>
      </c>
      <c r="V13" s="19">
        <v>7.8824756469890803E-2</v>
      </c>
      <c r="W13" s="19">
        <v>0.118540475305875</v>
      </c>
      <c r="X13" s="19">
        <v>3.71410236318186E-2</v>
      </c>
      <c r="Y13" s="19"/>
      <c r="Z13" s="19">
        <v>0.23755127958345401</v>
      </c>
      <c r="AA13" s="19">
        <v>0.14539456953482899</v>
      </c>
      <c r="AB13" s="19">
        <v>0.172790033174202</v>
      </c>
      <c r="AC13" s="19">
        <v>0.19693286950457001</v>
      </c>
      <c r="AD13" s="19">
        <v>0.19093130062208999</v>
      </c>
      <c r="AE13" s="19">
        <v>0</v>
      </c>
      <c r="AF13" s="19">
        <v>2.95447531741314E-2</v>
      </c>
      <c r="AG13" s="19">
        <v>3.02415263533647E-2</v>
      </c>
      <c r="AH13" s="19">
        <v>0.30169909523037802</v>
      </c>
      <c r="AI13" s="19">
        <v>3.0956805573358E-2</v>
      </c>
      <c r="AJ13" s="19"/>
      <c r="AK13" s="19">
        <v>0.37886326485496202</v>
      </c>
      <c r="AL13" s="19">
        <v>7.7195324110356702E-3</v>
      </c>
      <c r="AM13" s="19">
        <v>0</v>
      </c>
      <c r="AN13" s="19">
        <v>0.222843627407182</v>
      </c>
      <c r="AO13" s="19">
        <v>4.5446016935803503E-2</v>
      </c>
      <c r="AP13" s="19">
        <v>0.19183861077165201</v>
      </c>
      <c r="AQ13" s="19">
        <v>7.7725743312065396E-3</v>
      </c>
      <c r="AR13" s="19"/>
      <c r="AS13" s="19">
        <v>0.167368959624936</v>
      </c>
      <c r="AT13" s="19" t="s">
        <v>107</v>
      </c>
      <c r="AU13" s="19"/>
      <c r="AV13" s="19">
        <v>0.232889455137194</v>
      </c>
      <c r="AW13" s="19">
        <v>9.3789874371994902E-2</v>
      </c>
      <c r="AX13" s="19" t="s">
        <v>107</v>
      </c>
      <c r="AY13" s="19"/>
      <c r="AZ13" s="19">
        <v>9.8353661670140102E-3</v>
      </c>
      <c r="BA13" s="19">
        <v>0.23279078515587101</v>
      </c>
      <c r="BB13" s="19"/>
      <c r="BC13" s="19">
        <v>0.18016964612535299</v>
      </c>
      <c r="BD13" s="19">
        <v>0.15959959549467301</v>
      </c>
      <c r="BE13" s="19"/>
      <c r="BF13" s="19">
        <v>0.169464710687175</v>
      </c>
      <c r="BG13" s="19">
        <v>3.71410236318186E-2</v>
      </c>
      <c r="BH13" s="19"/>
      <c r="BI13" s="19">
        <v>0.11264578667552599</v>
      </c>
      <c r="BJ13" s="19">
        <v>0.216364244537008</v>
      </c>
      <c r="BK13" s="19"/>
      <c r="BL13" s="19">
        <v>0.38343986960850501</v>
      </c>
      <c r="BM13" s="19">
        <v>0.27871458341385902</v>
      </c>
      <c r="BN13" s="19">
        <v>2.5707476969174001E-2</v>
      </c>
      <c r="BO13" s="19">
        <v>1.26585779096325E-2</v>
      </c>
    </row>
    <row r="14" spans="2:67" x14ac:dyDescent="0.35">
      <c r="B14" s="16" t="s">
        <v>721</v>
      </c>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BO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28</v>
      </c>
      <c r="D7" s="10">
        <v>2</v>
      </c>
      <c r="E7" s="10">
        <v>3</v>
      </c>
      <c r="F7" s="10">
        <v>2</v>
      </c>
      <c r="G7" s="10">
        <v>1</v>
      </c>
      <c r="H7" s="10" t="s">
        <v>106</v>
      </c>
      <c r="I7" s="10" t="s">
        <v>106</v>
      </c>
      <c r="J7" s="10">
        <v>4</v>
      </c>
      <c r="K7" s="10">
        <v>1</v>
      </c>
      <c r="L7" s="10">
        <v>4</v>
      </c>
      <c r="M7" s="10">
        <v>7</v>
      </c>
      <c r="N7" s="10" t="s">
        <v>106</v>
      </c>
      <c r="O7" s="10" t="s">
        <v>106</v>
      </c>
      <c r="P7" s="10">
        <v>2</v>
      </c>
      <c r="Q7" s="10">
        <v>2</v>
      </c>
      <c r="R7" s="10" t="s">
        <v>106</v>
      </c>
      <c r="S7" s="10" t="s">
        <v>106</v>
      </c>
      <c r="T7" s="10"/>
      <c r="U7" s="10">
        <v>6</v>
      </c>
      <c r="V7" s="10">
        <v>3</v>
      </c>
      <c r="W7" s="10">
        <v>8</v>
      </c>
      <c r="X7" s="10">
        <v>11</v>
      </c>
      <c r="Y7" s="10"/>
      <c r="Z7" s="10">
        <v>2</v>
      </c>
      <c r="AA7" s="10">
        <v>3</v>
      </c>
      <c r="AB7" s="10">
        <v>2</v>
      </c>
      <c r="AC7" s="10">
        <v>1</v>
      </c>
      <c r="AD7" s="10">
        <v>4</v>
      </c>
      <c r="AE7" s="10" t="s">
        <v>106</v>
      </c>
      <c r="AF7" s="10">
        <v>2</v>
      </c>
      <c r="AG7" s="10">
        <v>2</v>
      </c>
      <c r="AH7" s="10">
        <v>5</v>
      </c>
      <c r="AI7" s="10">
        <v>7</v>
      </c>
      <c r="AJ7" s="10"/>
      <c r="AK7" s="10">
        <v>5</v>
      </c>
      <c r="AL7" s="10">
        <v>1</v>
      </c>
      <c r="AM7" s="10" t="s">
        <v>106</v>
      </c>
      <c r="AN7" s="10">
        <v>6</v>
      </c>
      <c r="AO7" s="10">
        <v>8</v>
      </c>
      <c r="AP7" s="10">
        <v>6</v>
      </c>
      <c r="AQ7" s="10">
        <v>2</v>
      </c>
      <c r="AR7" s="10"/>
      <c r="AS7" s="10">
        <v>28</v>
      </c>
      <c r="AT7" s="10" t="s">
        <v>106</v>
      </c>
      <c r="AU7" s="10"/>
      <c r="AV7" s="10">
        <v>18</v>
      </c>
      <c r="AW7" s="10">
        <v>10</v>
      </c>
      <c r="AX7" s="10" t="s">
        <v>106</v>
      </c>
      <c r="AY7" s="10"/>
      <c r="AZ7" s="10">
        <v>6</v>
      </c>
      <c r="BA7" s="10">
        <v>22</v>
      </c>
      <c r="BB7" s="10"/>
      <c r="BC7" s="10">
        <v>8</v>
      </c>
      <c r="BD7" s="10">
        <v>20</v>
      </c>
      <c r="BE7" s="10"/>
      <c r="BF7" s="10">
        <v>17</v>
      </c>
      <c r="BG7" s="10">
        <v>11</v>
      </c>
      <c r="BH7" s="10"/>
      <c r="BI7" s="10">
        <v>15</v>
      </c>
      <c r="BJ7" s="10">
        <v>13</v>
      </c>
      <c r="BK7" s="10"/>
      <c r="BL7" s="10">
        <v>1</v>
      </c>
      <c r="BM7" s="10">
        <v>10</v>
      </c>
      <c r="BN7" s="10">
        <v>14</v>
      </c>
      <c r="BO7" s="10">
        <v>3</v>
      </c>
    </row>
    <row r="8" spans="2:67" ht="30" customHeight="1" x14ac:dyDescent="0.35">
      <c r="B8" s="11" t="s">
        <v>34</v>
      </c>
      <c r="C8" s="11">
        <v>26</v>
      </c>
      <c r="D8" s="11">
        <v>1</v>
      </c>
      <c r="E8" s="11">
        <v>0</v>
      </c>
      <c r="F8" s="11">
        <v>0</v>
      </c>
      <c r="G8" s="11">
        <v>3</v>
      </c>
      <c r="H8" s="11" t="s">
        <v>106</v>
      </c>
      <c r="I8" s="11" t="s">
        <v>106</v>
      </c>
      <c r="J8" s="11">
        <v>7</v>
      </c>
      <c r="K8" s="11">
        <v>0</v>
      </c>
      <c r="L8" s="11">
        <v>7</v>
      </c>
      <c r="M8" s="11">
        <v>8</v>
      </c>
      <c r="N8" s="11" t="s">
        <v>106</v>
      </c>
      <c r="O8" s="11" t="s">
        <v>106</v>
      </c>
      <c r="P8" s="11">
        <v>0</v>
      </c>
      <c r="Q8" s="11">
        <v>0</v>
      </c>
      <c r="R8" s="11" t="s">
        <v>106</v>
      </c>
      <c r="S8" s="11" t="s">
        <v>106</v>
      </c>
      <c r="T8" s="11"/>
      <c r="U8" s="11">
        <v>22</v>
      </c>
      <c r="V8" s="11">
        <v>3</v>
      </c>
      <c r="W8" s="11">
        <v>1</v>
      </c>
      <c r="X8" s="11">
        <v>0</v>
      </c>
      <c r="Y8" s="11"/>
      <c r="Z8" s="11">
        <v>9</v>
      </c>
      <c r="AA8" s="11">
        <v>7</v>
      </c>
      <c r="AB8" s="11">
        <v>4</v>
      </c>
      <c r="AC8" s="11">
        <v>3</v>
      </c>
      <c r="AD8" s="11">
        <v>2</v>
      </c>
      <c r="AE8" s="11" t="s">
        <v>106</v>
      </c>
      <c r="AF8" s="11">
        <v>0</v>
      </c>
      <c r="AG8" s="11">
        <v>0</v>
      </c>
      <c r="AH8" s="11">
        <v>1</v>
      </c>
      <c r="AI8" s="11">
        <v>0</v>
      </c>
      <c r="AJ8" s="11"/>
      <c r="AK8" s="11">
        <v>13</v>
      </c>
      <c r="AL8" s="11">
        <v>0</v>
      </c>
      <c r="AM8" s="11" t="s">
        <v>106</v>
      </c>
      <c r="AN8" s="11">
        <v>8</v>
      </c>
      <c r="AO8" s="11">
        <v>1</v>
      </c>
      <c r="AP8" s="11">
        <v>3</v>
      </c>
      <c r="AQ8" s="11">
        <v>0</v>
      </c>
      <c r="AR8" s="11"/>
      <c r="AS8" s="11">
        <v>26</v>
      </c>
      <c r="AT8" s="11" t="s">
        <v>106</v>
      </c>
      <c r="AU8" s="11"/>
      <c r="AV8" s="11">
        <v>19</v>
      </c>
      <c r="AW8" s="11">
        <v>7</v>
      </c>
      <c r="AX8" s="11" t="s">
        <v>106</v>
      </c>
      <c r="AY8" s="11"/>
      <c r="AZ8" s="11">
        <v>0</v>
      </c>
      <c r="BA8" s="11">
        <v>26</v>
      </c>
      <c r="BB8" s="11"/>
      <c r="BC8" s="11">
        <v>11</v>
      </c>
      <c r="BD8" s="11">
        <v>16</v>
      </c>
      <c r="BE8" s="11"/>
      <c r="BF8" s="11">
        <v>26</v>
      </c>
      <c r="BG8" s="11">
        <v>0</v>
      </c>
      <c r="BH8" s="11"/>
      <c r="BI8" s="11">
        <v>8</v>
      </c>
      <c r="BJ8" s="11">
        <v>18</v>
      </c>
      <c r="BK8" s="11"/>
      <c r="BL8" s="11">
        <v>3</v>
      </c>
      <c r="BM8" s="11">
        <v>21</v>
      </c>
      <c r="BN8" s="11">
        <v>1</v>
      </c>
      <c r="BO8" s="11">
        <v>0</v>
      </c>
    </row>
    <row r="9" spans="2:67" x14ac:dyDescent="0.35">
      <c r="B9" s="18" t="s">
        <v>429</v>
      </c>
      <c r="C9" s="17">
        <v>0.25098906262040999</v>
      </c>
      <c r="D9" s="17">
        <v>0</v>
      </c>
      <c r="E9" s="17">
        <v>0</v>
      </c>
      <c r="F9" s="17">
        <v>0</v>
      </c>
      <c r="G9" s="17">
        <v>1</v>
      </c>
      <c r="H9" s="17" t="s">
        <v>107</v>
      </c>
      <c r="I9" s="17" t="s">
        <v>107</v>
      </c>
      <c r="J9" s="17">
        <v>0</v>
      </c>
      <c r="K9" s="17">
        <v>0</v>
      </c>
      <c r="L9" s="17">
        <v>0</v>
      </c>
      <c r="M9" s="17">
        <v>0.42317702882404501</v>
      </c>
      <c r="N9" s="17" t="s">
        <v>107</v>
      </c>
      <c r="O9" s="17" t="s">
        <v>107</v>
      </c>
      <c r="P9" s="17">
        <v>0</v>
      </c>
      <c r="Q9" s="17">
        <v>0.5</v>
      </c>
      <c r="R9" s="17" t="s">
        <v>107</v>
      </c>
      <c r="S9" s="17" t="s">
        <v>107</v>
      </c>
      <c r="T9" s="17"/>
      <c r="U9" s="17">
        <v>0.29229985244713602</v>
      </c>
      <c r="V9" s="17">
        <v>0</v>
      </c>
      <c r="W9" s="17">
        <v>0</v>
      </c>
      <c r="X9" s="17">
        <v>4.6943406675057003E-2</v>
      </c>
      <c r="Y9" s="17"/>
      <c r="Z9" s="17">
        <v>0.33929672884934697</v>
      </c>
      <c r="AA9" s="17">
        <v>0</v>
      </c>
      <c r="AB9" s="17">
        <v>0</v>
      </c>
      <c r="AC9" s="17">
        <v>1</v>
      </c>
      <c r="AD9" s="17">
        <v>0</v>
      </c>
      <c r="AE9" s="17" t="s">
        <v>107</v>
      </c>
      <c r="AF9" s="17">
        <v>0</v>
      </c>
      <c r="AG9" s="17">
        <v>0</v>
      </c>
      <c r="AH9" s="17">
        <v>0</v>
      </c>
      <c r="AI9" s="17">
        <v>7.8371245615480201E-2</v>
      </c>
      <c r="AJ9" s="17"/>
      <c r="AK9" s="17">
        <v>0</v>
      </c>
      <c r="AL9" s="17">
        <v>0</v>
      </c>
      <c r="AM9" s="17" t="s">
        <v>107</v>
      </c>
      <c r="AN9" s="17">
        <v>0.434400771529452</v>
      </c>
      <c r="AO9" s="17">
        <v>3.5601579094026599E-3</v>
      </c>
      <c r="AP9" s="17">
        <v>0.90843354566351198</v>
      </c>
      <c r="AQ9" s="17">
        <v>0</v>
      </c>
      <c r="AR9" s="17"/>
      <c r="AS9" s="17">
        <v>0.25098906262040999</v>
      </c>
      <c r="AT9" s="17" t="s">
        <v>107</v>
      </c>
      <c r="AU9" s="17"/>
      <c r="AV9" s="17">
        <v>0.34077344518578201</v>
      </c>
      <c r="AW9" s="17">
        <v>6.2506224472890404E-4</v>
      </c>
      <c r="AX9" s="17" t="s">
        <v>107</v>
      </c>
      <c r="AY9" s="17"/>
      <c r="AZ9" s="17">
        <v>0</v>
      </c>
      <c r="BA9" s="17">
        <v>0.25539287718526699</v>
      </c>
      <c r="BB9" s="17"/>
      <c r="BC9" s="17">
        <v>0.29743325877758098</v>
      </c>
      <c r="BD9" s="17">
        <v>0.219166620547257</v>
      </c>
      <c r="BE9" s="17"/>
      <c r="BF9" s="17">
        <v>0.251708739391583</v>
      </c>
      <c r="BG9" s="17">
        <v>4.6943406675057003E-2</v>
      </c>
      <c r="BH9" s="17"/>
      <c r="BI9" s="17">
        <v>5.18940283302174E-4</v>
      </c>
      <c r="BJ9" s="17">
        <v>0.36774215824776701</v>
      </c>
      <c r="BK9" s="17"/>
      <c r="BL9" s="17">
        <v>1</v>
      </c>
      <c r="BM9" s="17">
        <v>0.14957025440574001</v>
      </c>
      <c r="BN9" s="17">
        <v>3.0631370036292701E-3</v>
      </c>
      <c r="BO9" s="17">
        <v>0</v>
      </c>
    </row>
    <row r="10" spans="2:67" x14ac:dyDescent="0.35">
      <c r="B10" s="18" t="s">
        <v>430</v>
      </c>
      <c r="C10" s="17">
        <v>0.16562911745696099</v>
      </c>
      <c r="D10" s="17">
        <v>0.90023501196643396</v>
      </c>
      <c r="E10" s="17">
        <v>0</v>
      </c>
      <c r="F10" s="17">
        <v>0.5</v>
      </c>
      <c r="G10" s="17">
        <v>1</v>
      </c>
      <c r="H10" s="17" t="s">
        <v>107</v>
      </c>
      <c r="I10" s="17" t="s">
        <v>107</v>
      </c>
      <c r="J10" s="17">
        <v>9.1058719104237997E-4</v>
      </c>
      <c r="K10" s="17">
        <v>1</v>
      </c>
      <c r="L10" s="17">
        <v>1.9487130189184401E-3</v>
      </c>
      <c r="M10" s="17">
        <v>3.8117689365436497E-2</v>
      </c>
      <c r="N10" s="17" t="s">
        <v>107</v>
      </c>
      <c r="O10" s="17" t="s">
        <v>107</v>
      </c>
      <c r="P10" s="17">
        <v>0.5</v>
      </c>
      <c r="Q10" s="17">
        <v>0</v>
      </c>
      <c r="R10" s="17" t="s">
        <v>107</v>
      </c>
      <c r="S10" s="17" t="s">
        <v>107</v>
      </c>
      <c r="T10" s="17"/>
      <c r="U10" s="17">
        <v>0.140930740407884</v>
      </c>
      <c r="V10" s="17">
        <v>0.31352559120925699</v>
      </c>
      <c r="W10" s="17">
        <v>0.29710212535931901</v>
      </c>
      <c r="X10" s="17">
        <v>0.55675157222912097</v>
      </c>
      <c r="Y10" s="17"/>
      <c r="Z10" s="17">
        <v>0.33929672884934697</v>
      </c>
      <c r="AA10" s="17">
        <v>0</v>
      </c>
      <c r="AB10" s="17">
        <v>0.192873119802801</v>
      </c>
      <c r="AC10" s="17">
        <v>0</v>
      </c>
      <c r="AD10" s="17">
        <v>8.8336426256561597E-3</v>
      </c>
      <c r="AE10" s="17" t="s">
        <v>107</v>
      </c>
      <c r="AF10" s="17">
        <v>1</v>
      </c>
      <c r="AG10" s="17">
        <v>0</v>
      </c>
      <c r="AH10" s="17">
        <v>0.183659679591093</v>
      </c>
      <c r="AI10" s="17">
        <v>0.64064042685740197</v>
      </c>
      <c r="AJ10" s="17"/>
      <c r="AK10" s="17">
        <v>6.0448409420614503E-2</v>
      </c>
      <c r="AL10" s="17">
        <v>1</v>
      </c>
      <c r="AM10" s="17" t="s">
        <v>107</v>
      </c>
      <c r="AN10" s="17">
        <v>8.3722171176050305E-4</v>
      </c>
      <c r="AO10" s="17">
        <v>1.8447209824401602E-2</v>
      </c>
      <c r="AP10" s="17">
        <v>0.94412615915791998</v>
      </c>
      <c r="AQ10" s="17">
        <v>0.94124385232013097</v>
      </c>
      <c r="AR10" s="17"/>
      <c r="AS10" s="17">
        <v>0.16562911745696099</v>
      </c>
      <c r="AT10" s="17" t="s">
        <v>107</v>
      </c>
      <c r="AU10" s="17"/>
      <c r="AV10" s="17">
        <v>0.20812827855913699</v>
      </c>
      <c r="AW10" s="17">
        <v>4.7120088579873202E-2</v>
      </c>
      <c r="AX10" s="17" t="s">
        <v>107</v>
      </c>
      <c r="AY10" s="17"/>
      <c r="AZ10" s="17">
        <v>0.69303719529252095</v>
      </c>
      <c r="BA10" s="17">
        <v>0.15637529838394201</v>
      </c>
      <c r="BB10" s="17"/>
      <c r="BC10" s="17">
        <v>0.30942457514629501</v>
      </c>
      <c r="BD10" s="17">
        <v>6.7103940980314594E-2</v>
      </c>
      <c r="BE10" s="17"/>
      <c r="BF10" s="17">
        <v>0.16424961371756699</v>
      </c>
      <c r="BG10" s="17">
        <v>0.55675157222912097</v>
      </c>
      <c r="BH10" s="17"/>
      <c r="BI10" s="17">
        <v>4.0655569811204002E-2</v>
      </c>
      <c r="BJ10" s="17">
        <v>0.22388376445049399</v>
      </c>
      <c r="BK10" s="17"/>
      <c r="BL10" s="17">
        <v>0</v>
      </c>
      <c r="BM10" s="17">
        <v>0.14957025440574001</v>
      </c>
      <c r="BN10" s="17">
        <v>0.75740018165159495</v>
      </c>
      <c r="BO10" s="17">
        <v>0.50601384442850705</v>
      </c>
    </row>
    <row r="11" spans="2:67" x14ac:dyDescent="0.35">
      <c r="B11" s="18" t="s">
        <v>431</v>
      </c>
      <c r="C11" s="17">
        <v>3.66692833467714E-2</v>
      </c>
      <c r="D11" s="17">
        <v>0</v>
      </c>
      <c r="E11" s="17">
        <v>0</v>
      </c>
      <c r="F11" s="17">
        <v>0</v>
      </c>
      <c r="G11" s="17">
        <v>0</v>
      </c>
      <c r="H11" s="17" t="s">
        <v>107</v>
      </c>
      <c r="I11" s="17" t="s">
        <v>107</v>
      </c>
      <c r="J11" s="17">
        <v>0.119195845487045</v>
      </c>
      <c r="K11" s="17">
        <v>0</v>
      </c>
      <c r="L11" s="17">
        <v>0</v>
      </c>
      <c r="M11" s="17">
        <v>1.2705896455145501E-2</v>
      </c>
      <c r="N11" s="17" t="s">
        <v>107</v>
      </c>
      <c r="O11" s="17" t="s">
        <v>107</v>
      </c>
      <c r="P11" s="17">
        <v>0</v>
      </c>
      <c r="Q11" s="17">
        <v>0</v>
      </c>
      <c r="R11" s="17" t="s">
        <v>107</v>
      </c>
      <c r="S11" s="17" t="s">
        <v>107</v>
      </c>
      <c r="T11" s="17"/>
      <c r="U11" s="17">
        <v>0</v>
      </c>
      <c r="V11" s="17">
        <v>0.33100349333831203</v>
      </c>
      <c r="W11" s="17">
        <v>9.9034041786439694E-2</v>
      </c>
      <c r="X11" s="17">
        <v>0</v>
      </c>
      <c r="Y11" s="17"/>
      <c r="Z11" s="17">
        <v>0</v>
      </c>
      <c r="AA11" s="17">
        <v>0</v>
      </c>
      <c r="AB11" s="17">
        <v>0</v>
      </c>
      <c r="AC11" s="17">
        <v>0</v>
      </c>
      <c r="AD11" s="17">
        <v>0.47603639995053898</v>
      </c>
      <c r="AE11" s="17" t="s">
        <v>107</v>
      </c>
      <c r="AF11" s="17">
        <v>0.5</v>
      </c>
      <c r="AG11" s="17">
        <v>0</v>
      </c>
      <c r="AH11" s="17">
        <v>0</v>
      </c>
      <c r="AI11" s="17">
        <v>0</v>
      </c>
      <c r="AJ11" s="17"/>
      <c r="AK11" s="17">
        <v>0</v>
      </c>
      <c r="AL11" s="17">
        <v>1</v>
      </c>
      <c r="AM11" s="17" t="s">
        <v>107</v>
      </c>
      <c r="AN11" s="17">
        <v>0</v>
      </c>
      <c r="AO11" s="17">
        <v>0.70710020656847095</v>
      </c>
      <c r="AP11" s="17">
        <v>0</v>
      </c>
      <c r="AQ11" s="17">
        <v>0</v>
      </c>
      <c r="AR11" s="17"/>
      <c r="AS11" s="17">
        <v>3.66692833467714E-2</v>
      </c>
      <c r="AT11" s="17" t="s">
        <v>107</v>
      </c>
      <c r="AU11" s="17"/>
      <c r="AV11" s="17">
        <v>4.4520895194015399E-2</v>
      </c>
      <c r="AW11" s="17">
        <v>1.47750418839889E-2</v>
      </c>
      <c r="AX11" s="17" t="s">
        <v>107</v>
      </c>
      <c r="AY11" s="17"/>
      <c r="AZ11" s="17">
        <v>0.22617305681418901</v>
      </c>
      <c r="BA11" s="17">
        <v>3.3344279982168802E-2</v>
      </c>
      <c r="BB11" s="17"/>
      <c r="BC11" s="17">
        <v>0</v>
      </c>
      <c r="BD11" s="17">
        <v>6.1794191122497497E-2</v>
      </c>
      <c r="BE11" s="17"/>
      <c r="BF11" s="17">
        <v>3.6798617300576902E-2</v>
      </c>
      <c r="BG11" s="17">
        <v>0</v>
      </c>
      <c r="BH11" s="17"/>
      <c r="BI11" s="17">
        <v>0.115335804662783</v>
      </c>
      <c r="BJ11" s="17">
        <v>0</v>
      </c>
      <c r="BK11" s="17"/>
      <c r="BL11" s="17">
        <v>0</v>
      </c>
      <c r="BM11" s="17">
        <v>4.0529032656412403E-2</v>
      </c>
      <c r="BN11" s="17">
        <v>0</v>
      </c>
      <c r="BO11" s="17">
        <v>0.50601384442850705</v>
      </c>
    </row>
    <row r="12" spans="2:67" x14ac:dyDescent="0.35">
      <c r="B12" s="18" t="s">
        <v>432</v>
      </c>
      <c r="C12" s="17">
        <v>3.5967521260089202E-2</v>
      </c>
      <c r="D12" s="17">
        <v>0</v>
      </c>
      <c r="E12" s="17">
        <v>0</v>
      </c>
      <c r="F12" s="17">
        <v>0.5</v>
      </c>
      <c r="G12" s="17">
        <v>0</v>
      </c>
      <c r="H12" s="17" t="s">
        <v>107</v>
      </c>
      <c r="I12" s="17" t="s">
        <v>107</v>
      </c>
      <c r="J12" s="17">
        <v>0</v>
      </c>
      <c r="K12" s="17">
        <v>0</v>
      </c>
      <c r="L12" s="17">
        <v>0</v>
      </c>
      <c r="M12" s="17">
        <v>0.11465237527512</v>
      </c>
      <c r="N12" s="17" t="s">
        <v>107</v>
      </c>
      <c r="O12" s="17" t="s">
        <v>107</v>
      </c>
      <c r="P12" s="17">
        <v>0.5</v>
      </c>
      <c r="Q12" s="17">
        <v>0.5</v>
      </c>
      <c r="R12" s="17" t="s">
        <v>107</v>
      </c>
      <c r="S12" s="17" t="s">
        <v>107</v>
      </c>
      <c r="T12" s="17"/>
      <c r="U12" s="17">
        <v>0</v>
      </c>
      <c r="V12" s="17">
        <v>0.35547091545243198</v>
      </c>
      <c r="W12" s="17">
        <v>0</v>
      </c>
      <c r="X12" s="17">
        <v>0.22077187247378899</v>
      </c>
      <c r="Y12" s="17"/>
      <c r="Z12" s="17">
        <v>0</v>
      </c>
      <c r="AA12" s="17">
        <v>0</v>
      </c>
      <c r="AB12" s="17">
        <v>0</v>
      </c>
      <c r="AC12" s="17">
        <v>0</v>
      </c>
      <c r="AD12" s="17">
        <v>0.51122449848631801</v>
      </c>
      <c r="AE12" s="17" t="s">
        <v>107</v>
      </c>
      <c r="AF12" s="17">
        <v>0</v>
      </c>
      <c r="AG12" s="17">
        <v>9.6524158067894897E-2</v>
      </c>
      <c r="AH12" s="17">
        <v>7.7697736827265903E-3</v>
      </c>
      <c r="AI12" s="17">
        <v>0.115641406162629</v>
      </c>
      <c r="AJ12" s="17"/>
      <c r="AK12" s="17">
        <v>0</v>
      </c>
      <c r="AL12" s="17">
        <v>0</v>
      </c>
      <c r="AM12" s="17" t="s">
        <v>107</v>
      </c>
      <c r="AN12" s="17">
        <v>0.11769325101506101</v>
      </c>
      <c r="AO12" s="17">
        <v>3.5601579094026599E-3</v>
      </c>
      <c r="AP12" s="17">
        <v>2.76055446478179E-3</v>
      </c>
      <c r="AQ12" s="17">
        <v>5.87561476798691E-2</v>
      </c>
      <c r="AR12" s="17"/>
      <c r="AS12" s="17">
        <v>3.5967521260089202E-2</v>
      </c>
      <c r="AT12" s="17" t="s">
        <v>107</v>
      </c>
      <c r="AU12" s="17"/>
      <c r="AV12" s="17">
        <v>4.8641870832210499E-2</v>
      </c>
      <c r="AW12" s="17">
        <v>6.2506224472890404E-4</v>
      </c>
      <c r="AX12" s="17" t="s">
        <v>107</v>
      </c>
      <c r="AY12" s="17"/>
      <c r="AZ12" s="17">
        <v>1.4118612827722501E-2</v>
      </c>
      <c r="BA12" s="17">
        <v>3.6350878766492602E-2</v>
      </c>
      <c r="BB12" s="17"/>
      <c r="BC12" s="17">
        <v>8.6552981091741199E-2</v>
      </c>
      <c r="BD12" s="17">
        <v>1.3075852846876599E-3</v>
      </c>
      <c r="BE12" s="17"/>
      <c r="BF12" s="17">
        <v>3.5315709300829203E-2</v>
      </c>
      <c r="BG12" s="17">
        <v>0.22077187247378899</v>
      </c>
      <c r="BH12" s="17"/>
      <c r="BI12" s="17">
        <v>0.113128554136944</v>
      </c>
      <c r="BJ12" s="17">
        <v>0</v>
      </c>
      <c r="BK12" s="17"/>
      <c r="BL12" s="17">
        <v>0</v>
      </c>
      <c r="BM12" s="17">
        <v>4.3825995420247302E-2</v>
      </c>
      <c r="BN12" s="17">
        <v>3.0631370036292701E-3</v>
      </c>
      <c r="BO12" s="17">
        <v>4.7681597763734498E-2</v>
      </c>
    </row>
    <row r="13" spans="2:67" x14ac:dyDescent="0.35">
      <c r="B13" s="18" t="s">
        <v>433</v>
      </c>
      <c r="C13" s="17">
        <v>1.34936884128543E-2</v>
      </c>
      <c r="D13" s="17">
        <v>9.9764988033565594E-2</v>
      </c>
      <c r="E13" s="17">
        <v>0.51665947744021301</v>
      </c>
      <c r="F13" s="17">
        <v>0</v>
      </c>
      <c r="G13" s="17">
        <v>0</v>
      </c>
      <c r="H13" s="17" t="s">
        <v>107</v>
      </c>
      <c r="I13" s="17" t="s">
        <v>107</v>
      </c>
      <c r="J13" s="17">
        <v>0</v>
      </c>
      <c r="K13" s="17">
        <v>0</v>
      </c>
      <c r="L13" s="17">
        <v>1.9487130189184401E-3</v>
      </c>
      <c r="M13" s="17">
        <v>1.35817741664996E-2</v>
      </c>
      <c r="N13" s="17" t="s">
        <v>107</v>
      </c>
      <c r="O13" s="17" t="s">
        <v>107</v>
      </c>
      <c r="P13" s="17">
        <v>0</v>
      </c>
      <c r="Q13" s="17">
        <v>0</v>
      </c>
      <c r="R13" s="17" t="s">
        <v>107</v>
      </c>
      <c r="S13" s="17" t="s">
        <v>107</v>
      </c>
      <c r="T13" s="17"/>
      <c r="U13" s="17">
        <v>0</v>
      </c>
      <c r="V13" s="17">
        <v>0</v>
      </c>
      <c r="W13" s="17">
        <v>0.31460936172776799</v>
      </c>
      <c r="X13" s="17">
        <v>0.314213034083271</v>
      </c>
      <c r="Y13" s="17"/>
      <c r="Z13" s="17">
        <v>0</v>
      </c>
      <c r="AA13" s="17">
        <v>0</v>
      </c>
      <c r="AB13" s="17">
        <v>0</v>
      </c>
      <c r="AC13" s="17">
        <v>0</v>
      </c>
      <c r="AD13" s="17">
        <v>3.9054589374870499E-3</v>
      </c>
      <c r="AE13" s="17" t="s">
        <v>107</v>
      </c>
      <c r="AF13" s="17">
        <v>0.5</v>
      </c>
      <c r="AG13" s="17">
        <v>0.90347584193210495</v>
      </c>
      <c r="AH13" s="17">
        <v>0.237798751134775</v>
      </c>
      <c r="AI13" s="17">
        <v>0.39687071001155799</v>
      </c>
      <c r="AJ13" s="17"/>
      <c r="AK13" s="17">
        <v>9.8340849911469509E-3</v>
      </c>
      <c r="AL13" s="17">
        <v>1</v>
      </c>
      <c r="AM13" s="17" t="s">
        <v>107</v>
      </c>
      <c r="AN13" s="17">
        <v>1.26679842142738E-2</v>
      </c>
      <c r="AO13" s="17">
        <v>1.6318527471971399E-2</v>
      </c>
      <c r="AP13" s="17">
        <v>0</v>
      </c>
      <c r="AQ13" s="17">
        <v>0</v>
      </c>
      <c r="AR13" s="17"/>
      <c r="AS13" s="17">
        <v>1.34936884128543E-2</v>
      </c>
      <c r="AT13" s="17" t="s">
        <v>107</v>
      </c>
      <c r="AU13" s="17"/>
      <c r="AV13" s="17">
        <v>1.18990482642747E-2</v>
      </c>
      <c r="AW13" s="17">
        <v>1.7940346900118202E-2</v>
      </c>
      <c r="AX13" s="17" t="s">
        <v>107</v>
      </c>
      <c r="AY13" s="17"/>
      <c r="AZ13" s="17">
        <v>0.22617305681418901</v>
      </c>
      <c r="BA13" s="17">
        <v>9.7620497094298205E-3</v>
      </c>
      <c r="BB13" s="17"/>
      <c r="BC13" s="17">
        <v>1.2419383359894801E-2</v>
      </c>
      <c r="BD13" s="17">
        <v>1.42297763020925E-2</v>
      </c>
      <c r="BE13" s="17"/>
      <c r="BF13" s="17">
        <v>1.2433039869670599E-2</v>
      </c>
      <c r="BG13" s="17">
        <v>0.314213034083271</v>
      </c>
      <c r="BH13" s="17"/>
      <c r="BI13" s="17">
        <v>1.42070090501646E-2</v>
      </c>
      <c r="BJ13" s="17">
        <v>1.31611841133244E-2</v>
      </c>
      <c r="BK13" s="17"/>
      <c r="BL13" s="17">
        <v>0</v>
      </c>
      <c r="BM13" s="17">
        <v>6.2453349579542601E-3</v>
      </c>
      <c r="BN13" s="17">
        <v>2.0502934062399301E-2</v>
      </c>
      <c r="BO13" s="17">
        <v>0.95231840223626596</v>
      </c>
    </row>
    <row r="14" spans="2:67" x14ac:dyDescent="0.35">
      <c r="B14" s="18" t="s">
        <v>434</v>
      </c>
      <c r="C14" s="17">
        <v>1.0970570166449501E-2</v>
      </c>
      <c r="D14" s="17">
        <v>0</v>
      </c>
      <c r="E14" s="17">
        <v>0</v>
      </c>
      <c r="F14" s="17">
        <v>0</v>
      </c>
      <c r="G14" s="17">
        <v>0</v>
      </c>
      <c r="H14" s="17" t="s">
        <v>107</v>
      </c>
      <c r="I14" s="17" t="s">
        <v>107</v>
      </c>
      <c r="J14" s="17">
        <v>0</v>
      </c>
      <c r="K14" s="17">
        <v>0</v>
      </c>
      <c r="L14" s="17">
        <v>2.8268952980768602E-2</v>
      </c>
      <c r="M14" s="17">
        <v>1.2705896455145501E-2</v>
      </c>
      <c r="N14" s="17" t="s">
        <v>107</v>
      </c>
      <c r="O14" s="17" t="s">
        <v>107</v>
      </c>
      <c r="P14" s="17">
        <v>0</v>
      </c>
      <c r="Q14" s="17">
        <v>0</v>
      </c>
      <c r="R14" s="17" t="s">
        <v>107</v>
      </c>
      <c r="S14" s="17" t="s">
        <v>107</v>
      </c>
      <c r="T14" s="17"/>
      <c r="U14" s="17">
        <v>0</v>
      </c>
      <c r="V14" s="17">
        <v>0</v>
      </c>
      <c r="W14" s="17">
        <v>0.27858170555180201</v>
      </c>
      <c r="X14" s="17">
        <v>0</v>
      </c>
      <c r="Y14" s="17"/>
      <c r="Z14" s="17">
        <v>0</v>
      </c>
      <c r="AA14" s="17">
        <v>2.8399310467316401E-2</v>
      </c>
      <c r="AB14" s="17">
        <v>0</v>
      </c>
      <c r="AC14" s="17">
        <v>0</v>
      </c>
      <c r="AD14" s="17">
        <v>0</v>
      </c>
      <c r="AE14" s="17" t="s">
        <v>107</v>
      </c>
      <c r="AF14" s="17">
        <v>0.5</v>
      </c>
      <c r="AG14" s="17">
        <v>0</v>
      </c>
      <c r="AH14" s="17">
        <v>0</v>
      </c>
      <c r="AI14" s="17">
        <v>0</v>
      </c>
      <c r="AJ14" s="17"/>
      <c r="AK14" s="17">
        <v>0</v>
      </c>
      <c r="AL14" s="17">
        <v>1</v>
      </c>
      <c r="AM14" s="17" t="s">
        <v>107</v>
      </c>
      <c r="AN14" s="17">
        <v>0</v>
      </c>
      <c r="AO14" s="17">
        <v>0.15257028920617899</v>
      </c>
      <c r="AP14" s="17">
        <v>0</v>
      </c>
      <c r="AQ14" s="17">
        <v>0</v>
      </c>
      <c r="AR14" s="17"/>
      <c r="AS14" s="17">
        <v>1.0970570166449501E-2</v>
      </c>
      <c r="AT14" s="17" t="s">
        <v>107</v>
      </c>
      <c r="AU14" s="17"/>
      <c r="AV14" s="17">
        <v>9.6062280739995301E-3</v>
      </c>
      <c r="AW14" s="17">
        <v>1.47750418839889E-2</v>
      </c>
      <c r="AX14" s="17" t="s">
        <v>107</v>
      </c>
      <c r="AY14" s="17"/>
      <c r="AZ14" s="17">
        <v>0.22617305681418901</v>
      </c>
      <c r="BA14" s="17">
        <v>7.1946612276355898E-3</v>
      </c>
      <c r="BB14" s="17"/>
      <c r="BC14" s="17">
        <v>0</v>
      </c>
      <c r="BD14" s="17">
        <v>1.8487340021823399E-2</v>
      </c>
      <c r="BE14" s="17"/>
      <c r="BF14" s="17">
        <v>1.1009263783712401E-2</v>
      </c>
      <c r="BG14" s="17">
        <v>0</v>
      </c>
      <c r="BH14" s="17"/>
      <c r="BI14" s="17">
        <v>1.22665614276609E-2</v>
      </c>
      <c r="BJ14" s="17">
        <v>1.0366462218401399E-2</v>
      </c>
      <c r="BK14" s="17"/>
      <c r="BL14" s="17">
        <v>0</v>
      </c>
      <c r="BM14" s="17">
        <v>0</v>
      </c>
      <c r="BN14" s="17">
        <v>0.131270497100023</v>
      </c>
      <c r="BO14" s="17">
        <v>0.50601384442850705</v>
      </c>
    </row>
    <row r="15" spans="2:67" x14ac:dyDescent="0.35">
      <c r="B15" s="18" t="s">
        <v>435</v>
      </c>
      <c r="C15" s="17">
        <v>8.9495672095535501E-3</v>
      </c>
      <c r="D15" s="17">
        <v>0</v>
      </c>
      <c r="E15" s="17">
        <v>0.48334052255978699</v>
      </c>
      <c r="F15" s="17">
        <v>0</v>
      </c>
      <c r="G15" s="17">
        <v>0</v>
      </c>
      <c r="H15" s="17" t="s">
        <v>107</v>
      </c>
      <c r="I15" s="17" t="s">
        <v>107</v>
      </c>
      <c r="J15" s="17">
        <v>0</v>
      </c>
      <c r="K15" s="17">
        <v>0</v>
      </c>
      <c r="L15" s="17">
        <v>0</v>
      </c>
      <c r="M15" s="17">
        <v>1.2705896455145501E-2</v>
      </c>
      <c r="N15" s="17" t="s">
        <v>107</v>
      </c>
      <c r="O15" s="17" t="s">
        <v>107</v>
      </c>
      <c r="P15" s="17">
        <v>0</v>
      </c>
      <c r="Q15" s="17">
        <v>0</v>
      </c>
      <c r="R15" s="17" t="s">
        <v>107</v>
      </c>
      <c r="S15" s="17" t="s">
        <v>107</v>
      </c>
      <c r="T15" s="17"/>
      <c r="U15" s="17">
        <v>0</v>
      </c>
      <c r="V15" s="17">
        <v>0</v>
      </c>
      <c r="W15" s="17">
        <v>0.22726126895506699</v>
      </c>
      <c r="X15" s="17">
        <v>0</v>
      </c>
      <c r="Y15" s="17"/>
      <c r="Z15" s="17">
        <v>0</v>
      </c>
      <c r="AA15" s="17">
        <v>0</v>
      </c>
      <c r="AB15" s="17">
        <v>0</v>
      </c>
      <c r="AC15" s="17">
        <v>0</v>
      </c>
      <c r="AD15" s="17">
        <v>0</v>
      </c>
      <c r="AE15" s="17" t="s">
        <v>107</v>
      </c>
      <c r="AF15" s="17">
        <v>0.5</v>
      </c>
      <c r="AG15" s="17">
        <v>0</v>
      </c>
      <c r="AH15" s="17">
        <v>0.237798751134775</v>
      </c>
      <c r="AI15" s="17">
        <v>0</v>
      </c>
      <c r="AJ15" s="17"/>
      <c r="AK15" s="17">
        <v>0</v>
      </c>
      <c r="AL15" s="17">
        <v>1</v>
      </c>
      <c r="AM15" s="17" t="s">
        <v>107</v>
      </c>
      <c r="AN15" s="17">
        <v>0</v>
      </c>
      <c r="AO15" s="17">
        <v>0.10896084484168</v>
      </c>
      <c r="AP15" s="17">
        <v>0</v>
      </c>
      <c r="AQ15" s="17">
        <v>0</v>
      </c>
      <c r="AR15" s="17"/>
      <c r="AS15" s="17">
        <v>8.9495672095535501E-3</v>
      </c>
      <c r="AT15" s="17" t="s">
        <v>107</v>
      </c>
      <c r="AU15" s="17"/>
      <c r="AV15" s="17">
        <v>6.86046236217312E-3</v>
      </c>
      <c r="AW15" s="17">
        <v>1.47750418839889E-2</v>
      </c>
      <c r="AX15" s="17" t="s">
        <v>107</v>
      </c>
      <c r="AY15" s="17"/>
      <c r="AZ15" s="17">
        <v>0.51901724869394505</v>
      </c>
      <c r="BA15" s="17">
        <v>0</v>
      </c>
      <c r="BB15" s="17"/>
      <c r="BC15" s="17">
        <v>1.2419383359894801E-2</v>
      </c>
      <c r="BD15" s="17">
        <v>6.5721329425234704E-3</v>
      </c>
      <c r="BE15" s="17"/>
      <c r="BF15" s="17">
        <v>8.9811326726991804E-3</v>
      </c>
      <c r="BG15" s="17">
        <v>0</v>
      </c>
      <c r="BH15" s="17"/>
      <c r="BI15" s="17">
        <v>1.22665614276609E-2</v>
      </c>
      <c r="BJ15" s="17">
        <v>7.4033973928564201E-3</v>
      </c>
      <c r="BK15" s="17"/>
      <c r="BL15" s="17">
        <v>0</v>
      </c>
      <c r="BM15" s="17">
        <v>0</v>
      </c>
      <c r="BN15" s="17">
        <v>9.3749211207673294E-2</v>
      </c>
      <c r="BO15" s="17">
        <v>0.50601384442850705</v>
      </c>
    </row>
    <row r="16" spans="2:67" x14ac:dyDescent="0.35">
      <c r="B16" s="18" t="s">
        <v>436</v>
      </c>
      <c r="C16" s="17">
        <v>3.8999686003544799E-3</v>
      </c>
      <c r="D16" s="17">
        <v>0</v>
      </c>
      <c r="E16" s="17">
        <v>0</v>
      </c>
      <c r="F16" s="17">
        <v>0</v>
      </c>
      <c r="G16" s="17">
        <v>0</v>
      </c>
      <c r="H16" s="17" t="s">
        <v>107</v>
      </c>
      <c r="I16" s="17" t="s">
        <v>107</v>
      </c>
      <c r="J16" s="17">
        <v>0</v>
      </c>
      <c r="K16" s="17">
        <v>0</v>
      </c>
      <c r="L16" s="17">
        <v>0</v>
      </c>
      <c r="M16" s="17">
        <v>1.2705896455145501E-2</v>
      </c>
      <c r="N16" s="17" t="s">
        <v>107</v>
      </c>
      <c r="O16" s="17" t="s">
        <v>107</v>
      </c>
      <c r="P16" s="17">
        <v>0</v>
      </c>
      <c r="Q16" s="17">
        <v>0</v>
      </c>
      <c r="R16" s="17" t="s">
        <v>107</v>
      </c>
      <c r="S16" s="17" t="s">
        <v>107</v>
      </c>
      <c r="T16" s="17"/>
      <c r="U16" s="17">
        <v>0</v>
      </c>
      <c r="V16" s="17">
        <v>0</v>
      </c>
      <c r="W16" s="17">
        <v>9.9034041786439694E-2</v>
      </c>
      <c r="X16" s="17">
        <v>0</v>
      </c>
      <c r="Y16" s="17"/>
      <c r="Z16" s="17">
        <v>0</v>
      </c>
      <c r="AA16" s="17">
        <v>0</v>
      </c>
      <c r="AB16" s="17">
        <v>0</v>
      </c>
      <c r="AC16" s="17">
        <v>0</v>
      </c>
      <c r="AD16" s="17">
        <v>0</v>
      </c>
      <c r="AE16" s="17" t="s">
        <v>107</v>
      </c>
      <c r="AF16" s="17">
        <v>0.5</v>
      </c>
      <c r="AG16" s="17">
        <v>0</v>
      </c>
      <c r="AH16" s="17">
        <v>0</v>
      </c>
      <c r="AI16" s="17">
        <v>0</v>
      </c>
      <c r="AJ16" s="17"/>
      <c r="AK16" s="17">
        <v>0</v>
      </c>
      <c r="AL16" s="17">
        <v>1</v>
      </c>
      <c r="AM16" s="17" t="s">
        <v>107</v>
      </c>
      <c r="AN16" s="17">
        <v>0</v>
      </c>
      <c r="AO16" s="17">
        <v>0</v>
      </c>
      <c r="AP16" s="17">
        <v>0</v>
      </c>
      <c r="AQ16" s="17">
        <v>0</v>
      </c>
      <c r="AR16" s="17"/>
      <c r="AS16" s="17">
        <v>3.8999686003544799E-3</v>
      </c>
      <c r="AT16" s="17" t="s">
        <v>107</v>
      </c>
      <c r="AU16" s="17"/>
      <c r="AV16" s="17">
        <v>0</v>
      </c>
      <c r="AW16" s="17">
        <v>1.47750418839889E-2</v>
      </c>
      <c r="AX16" s="17" t="s">
        <v>107</v>
      </c>
      <c r="AY16" s="17"/>
      <c r="AZ16" s="17">
        <v>0.22617305681418901</v>
      </c>
      <c r="BA16" s="17">
        <v>0</v>
      </c>
      <c r="BB16" s="17"/>
      <c r="BC16" s="17">
        <v>0</v>
      </c>
      <c r="BD16" s="17">
        <v>6.5721329425234704E-3</v>
      </c>
      <c r="BE16" s="17"/>
      <c r="BF16" s="17">
        <v>3.9137239375949401E-3</v>
      </c>
      <c r="BG16" s="17">
        <v>0</v>
      </c>
      <c r="BH16" s="17"/>
      <c r="BI16" s="17">
        <v>1.22665614276609E-2</v>
      </c>
      <c r="BJ16" s="17">
        <v>0</v>
      </c>
      <c r="BK16" s="17"/>
      <c r="BL16" s="17">
        <v>0</v>
      </c>
      <c r="BM16" s="17">
        <v>0</v>
      </c>
      <c r="BN16" s="17">
        <v>0</v>
      </c>
      <c r="BO16" s="17">
        <v>0.50601384442850705</v>
      </c>
    </row>
    <row r="17" spans="2:67" x14ac:dyDescent="0.35">
      <c r="B17" s="18" t="s">
        <v>105</v>
      </c>
      <c r="C17" s="19">
        <v>0.618251867935244</v>
      </c>
      <c r="D17" s="19">
        <v>0</v>
      </c>
      <c r="E17" s="19">
        <v>0</v>
      </c>
      <c r="F17" s="19">
        <v>0</v>
      </c>
      <c r="G17" s="19">
        <v>0</v>
      </c>
      <c r="H17" s="19" t="s">
        <v>107</v>
      </c>
      <c r="I17" s="19" t="s">
        <v>107</v>
      </c>
      <c r="J17" s="19">
        <v>0.87989356732191204</v>
      </c>
      <c r="K17" s="19">
        <v>0</v>
      </c>
      <c r="L17" s="19">
        <v>0.969782334000313</v>
      </c>
      <c r="M17" s="19">
        <v>0.43588292527918998</v>
      </c>
      <c r="N17" s="19" t="s">
        <v>107</v>
      </c>
      <c r="O17" s="19" t="s">
        <v>107</v>
      </c>
      <c r="P17" s="19">
        <v>0</v>
      </c>
      <c r="Q17" s="19">
        <v>0</v>
      </c>
      <c r="R17" s="19" t="s">
        <v>107</v>
      </c>
      <c r="S17" s="19" t="s">
        <v>107</v>
      </c>
      <c r="T17" s="19"/>
      <c r="U17" s="19">
        <v>0.70770014755286403</v>
      </c>
      <c r="V17" s="19">
        <v>0</v>
      </c>
      <c r="W17" s="19">
        <v>0.27858170555180201</v>
      </c>
      <c r="X17" s="19">
        <v>0</v>
      </c>
      <c r="Y17" s="19"/>
      <c r="Z17" s="19">
        <v>0.66070327115065297</v>
      </c>
      <c r="AA17" s="19">
        <v>0.97160068953268397</v>
      </c>
      <c r="AB17" s="19">
        <v>0.80712688019719903</v>
      </c>
      <c r="AC17" s="19">
        <v>0</v>
      </c>
      <c r="AD17" s="19">
        <v>0</v>
      </c>
      <c r="AE17" s="19" t="s">
        <v>107</v>
      </c>
      <c r="AF17" s="19">
        <v>0</v>
      </c>
      <c r="AG17" s="19">
        <v>0</v>
      </c>
      <c r="AH17" s="19">
        <v>0.51663272404772298</v>
      </c>
      <c r="AI17" s="19">
        <v>0</v>
      </c>
      <c r="AJ17" s="19"/>
      <c r="AK17" s="19">
        <v>0.92971750558823896</v>
      </c>
      <c r="AL17" s="19">
        <v>0</v>
      </c>
      <c r="AM17" s="19" t="s">
        <v>107</v>
      </c>
      <c r="AN17" s="19">
        <v>0.434400771529452</v>
      </c>
      <c r="AO17" s="19">
        <v>0</v>
      </c>
      <c r="AP17" s="19">
        <v>5.3113286377298702E-2</v>
      </c>
      <c r="AQ17" s="19">
        <v>0.94124385232013097</v>
      </c>
      <c r="AR17" s="19"/>
      <c r="AS17" s="19">
        <v>0.618251867935244</v>
      </c>
      <c r="AT17" s="19" t="s">
        <v>107</v>
      </c>
      <c r="AU17" s="19"/>
      <c r="AV17" s="19">
        <v>0.49387178379187102</v>
      </c>
      <c r="AW17" s="19">
        <v>0.96508607833397497</v>
      </c>
      <c r="AX17" s="19" t="s">
        <v>107</v>
      </c>
      <c r="AY17" s="19"/>
      <c r="AZ17" s="19">
        <v>0.22617305681418901</v>
      </c>
      <c r="BA17" s="19">
        <v>0.62513122100728702</v>
      </c>
      <c r="BB17" s="19"/>
      <c r="BC17" s="19">
        <v>0.58877556916823703</v>
      </c>
      <c r="BD17" s="19">
        <v>0.63844831631104704</v>
      </c>
      <c r="BE17" s="19"/>
      <c r="BF17" s="19">
        <v>0.62043246573344701</v>
      </c>
      <c r="BG17" s="19">
        <v>0</v>
      </c>
      <c r="BH17" s="19"/>
      <c r="BI17" s="19">
        <v>0.752953806338585</v>
      </c>
      <c r="BJ17" s="19">
        <v>0.55546246954772305</v>
      </c>
      <c r="BK17" s="19"/>
      <c r="BL17" s="19">
        <v>0</v>
      </c>
      <c r="BM17" s="19">
        <v>0.75982938255964605</v>
      </c>
      <c r="BN17" s="19">
        <v>7.2405553057595898E-2</v>
      </c>
      <c r="BO17" s="19">
        <v>0</v>
      </c>
    </row>
    <row r="18" spans="2:67" x14ac:dyDescent="0.35">
      <c r="B18" s="16" t="s">
        <v>722</v>
      </c>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BO26"/>
  <sheetViews>
    <sheetView showGridLines="0" topLeftCell="A7" workbookViewId="0">
      <pane xSplit="2" topLeftCell="C1" activePane="topRight" state="frozen"/>
      <selection pane="topRight" activeCell="B22" sqref="B22"/>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203</v>
      </c>
      <c r="BA7" s="10">
        <v>217</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35">
      <c r="B8" s="11" t="s">
        <v>34</v>
      </c>
      <c r="C8" s="11">
        <v>156</v>
      </c>
      <c r="D8" s="11">
        <v>9</v>
      </c>
      <c r="E8" s="11">
        <v>28</v>
      </c>
      <c r="F8" s="11">
        <v>7</v>
      </c>
      <c r="G8" s="11">
        <v>5</v>
      </c>
      <c r="H8" s="11">
        <v>3</v>
      </c>
      <c r="I8" s="11">
        <v>6</v>
      </c>
      <c r="J8" s="11">
        <v>13</v>
      </c>
      <c r="K8" s="11">
        <v>0</v>
      </c>
      <c r="L8" s="11">
        <v>15</v>
      </c>
      <c r="M8" s="11">
        <v>36</v>
      </c>
      <c r="N8" s="11">
        <v>13</v>
      </c>
      <c r="O8" s="11">
        <v>6</v>
      </c>
      <c r="P8" s="11">
        <v>8</v>
      </c>
      <c r="Q8" s="11">
        <v>4</v>
      </c>
      <c r="R8" s="11">
        <v>4</v>
      </c>
      <c r="S8" s="11">
        <v>0</v>
      </c>
      <c r="T8" s="11"/>
      <c r="U8" s="11">
        <v>112</v>
      </c>
      <c r="V8" s="11">
        <v>33</v>
      </c>
      <c r="W8" s="11">
        <v>9</v>
      </c>
      <c r="X8" s="11">
        <v>2</v>
      </c>
      <c r="Y8" s="11"/>
      <c r="Z8" s="11">
        <v>39</v>
      </c>
      <c r="AA8" s="11">
        <v>45</v>
      </c>
      <c r="AB8" s="11">
        <v>24</v>
      </c>
      <c r="AC8" s="11">
        <v>17</v>
      </c>
      <c r="AD8" s="11">
        <v>9</v>
      </c>
      <c r="AE8" s="11">
        <v>6</v>
      </c>
      <c r="AF8" s="11">
        <v>7</v>
      </c>
      <c r="AG8" s="11">
        <v>3</v>
      </c>
      <c r="AH8" s="11">
        <v>2</v>
      </c>
      <c r="AI8" s="11">
        <v>2</v>
      </c>
      <c r="AJ8" s="11"/>
      <c r="AK8" s="11">
        <v>35</v>
      </c>
      <c r="AL8" s="11">
        <v>13</v>
      </c>
      <c r="AM8" s="11">
        <v>14</v>
      </c>
      <c r="AN8" s="11">
        <v>35</v>
      </c>
      <c r="AO8" s="11">
        <v>27</v>
      </c>
      <c r="AP8" s="11">
        <v>18</v>
      </c>
      <c r="AQ8" s="11">
        <v>14</v>
      </c>
      <c r="AR8" s="11"/>
      <c r="AS8" s="11">
        <v>156</v>
      </c>
      <c r="AT8" s="11" t="s">
        <v>106</v>
      </c>
      <c r="AU8" s="11"/>
      <c r="AV8" s="11">
        <v>83</v>
      </c>
      <c r="AW8" s="11">
        <v>74</v>
      </c>
      <c r="AX8" s="11" t="s">
        <v>106</v>
      </c>
      <c r="AY8" s="11"/>
      <c r="AZ8" s="11">
        <v>46</v>
      </c>
      <c r="BA8" s="11">
        <v>110</v>
      </c>
      <c r="BB8" s="11"/>
      <c r="BC8" s="11">
        <v>59</v>
      </c>
      <c r="BD8" s="11">
        <v>97</v>
      </c>
      <c r="BE8" s="11"/>
      <c r="BF8" s="11">
        <v>154</v>
      </c>
      <c r="BG8" s="11">
        <v>2</v>
      </c>
      <c r="BH8" s="11"/>
      <c r="BI8" s="11">
        <v>74</v>
      </c>
      <c r="BJ8" s="11">
        <v>82</v>
      </c>
      <c r="BK8" s="11"/>
      <c r="BL8" s="11">
        <v>9</v>
      </c>
      <c r="BM8" s="11">
        <v>76</v>
      </c>
      <c r="BN8" s="11">
        <v>55</v>
      </c>
      <c r="BO8" s="11">
        <v>16</v>
      </c>
    </row>
    <row r="9" spans="2:67" x14ac:dyDescent="0.35">
      <c r="B9" s="18" t="s">
        <v>425</v>
      </c>
      <c r="C9" s="17">
        <v>0.21736569871131101</v>
      </c>
      <c r="D9" s="17">
        <v>1.5628844412528702E-2</v>
      </c>
      <c r="E9" s="17">
        <v>0.348327839688372</v>
      </c>
      <c r="F9" s="17">
        <v>0.493024472542337</v>
      </c>
      <c r="G9" s="17">
        <v>0.17515797094454399</v>
      </c>
      <c r="H9" s="17">
        <v>9.9764988033565594E-2</v>
      </c>
      <c r="I9" s="17">
        <v>0.87848025022273102</v>
      </c>
      <c r="J9" s="17">
        <v>0.328235144088113</v>
      </c>
      <c r="K9" s="17">
        <v>0</v>
      </c>
      <c r="L9" s="17">
        <v>5.0752045233745397E-3</v>
      </c>
      <c r="M9" s="17">
        <v>3.5697107483820503E-2</v>
      </c>
      <c r="N9" s="17">
        <v>8.1160575027833302E-4</v>
      </c>
      <c r="O9" s="17">
        <v>3.8672811533117801E-3</v>
      </c>
      <c r="P9" s="17">
        <v>0.18563206289150899</v>
      </c>
      <c r="Q9" s="17">
        <v>0.98153609432380495</v>
      </c>
      <c r="R9" s="17">
        <v>0.78956628579274102</v>
      </c>
      <c r="S9" s="17">
        <v>0.66666666666666696</v>
      </c>
      <c r="T9" s="17"/>
      <c r="U9" s="17">
        <v>0.197920308370234</v>
      </c>
      <c r="V9" s="17">
        <v>0.26693921550650601</v>
      </c>
      <c r="W9" s="17">
        <v>0.23466016452399899</v>
      </c>
      <c r="X9" s="17">
        <v>0.38066696788647503</v>
      </c>
      <c r="Y9" s="17"/>
      <c r="Z9" s="17">
        <v>7.6582864540026094E-2</v>
      </c>
      <c r="AA9" s="17">
        <v>0.489859770978683</v>
      </c>
      <c r="AB9" s="17">
        <v>2.61393562046702E-4</v>
      </c>
      <c r="AC9" s="17">
        <v>8.0826109201526108E-3</v>
      </c>
      <c r="AD9" s="17">
        <v>1.6682405365371002E-2</v>
      </c>
      <c r="AE9" s="17">
        <v>0.29364117344935597</v>
      </c>
      <c r="AF9" s="17">
        <v>0.67828923855486201</v>
      </c>
      <c r="AG9" s="17">
        <v>8.4824343027792806E-2</v>
      </c>
      <c r="AH9" s="17">
        <v>0.34631913929511199</v>
      </c>
      <c r="AI9" s="17">
        <v>0.347756529984734</v>
      </c>
      <c r="AJ9" s="17"/>
      <c r="AK9" s="17">
        <v>0.185870198919664</v>
      </c>
      <c r="AL9" s="17">
        <v>0.20375959830144699</v>
      </c>
      <c r="AM9" s="17">
        <v>0.29468102612420799</v>
      </c>
      <c r="AN9" s="17">
        <v>6.5812434661090005E-2</v>
      </c>
      <c r="AO9" s="17">
        <v>0.31352388801366099</v>
      </c>
      <c r="AP9" s="17">
        <v>0.33366377137673497</v>
      </c>
      <c r="AQ9" s="17">
        <v>0.28046522028630599</v>
      </c>
      <c r="AR9" s="17"/>
      <c r="AS9" s="17">
        <v>0.21736569871131101</v>
      </c>
      <c r="AT9" s="17" t="s">
        <v>107</v>
      </c>
      <c r="AU9" s="17"/>
      <c r="AV9" s="17">
        <v>0.20831786927420601</v>
      </c>
      <c r="AW9" s="17">
        <v>0.227526351623074</v>
      </c>
      <c r="AX9" s="17" t="s">
        <v>107</v>
      </c>
      <c r="AY9" s="17"/>
      <c r="AZ9" s="17">
        <v>0.74077511651016303</v>
      </c>
      <c r="BA9" s="17">
        <v>0</v>
      </c>
      <c r="BB9" s="17"/>
      <c r="BC9" s="17">
        <v>7.8442020476124905E-2</v>
      </c>
      <c r="BD9" s="17">
        <v>0.30168528910901898</v>
      </c>
      <c r="BE9" s="17"/>
      <c r="BF9" s="17">
        <v>0.21473770030429501</v>
      </c>
      <c r="BG9" s="17">
        <v>0.38066696788647503</v>
      </c>
      <c r="BH9" s="17"/>
      <c r="BI9" s="17">
        <v>0.138555911796095</v>
      </c>
      <c r="BJ9" s="17">
        <v>0.28792644575242898</v>
      </c>
      <c r="BK9" s="17"/>
      <c r="BL9" s="17">
        <v>0.24754865016872901</v>
      </c>
      <c r="BM9" s="17">
        <v>9.9008557749956497E-2</v>
      </c>
      <c r="BN9" s="17">
        <v>0.28832807905080499</v>
      </c>
      <c r="BO9" s="17">
        <v>0.53138066395156403</v>
      </c>
    </row>
    <row r="10" spans="2:67" x14ac:dyDescent="0.35">
      <c r="B10" s="18" t="s">
        <v>426</v>
      </c>
      <c r="C10" s="17">
        <v>0.13562755015236799</v>
      </c>
      <c r="D10" s="17">
        <v>2.7933318480620799E-2</v>
      </c>
      <c r="E10" s="17">
        <v>0.228422606722994</v>
      </c>
      <c r="F10" s="17">
        <v>0.48821591059106301</v>
      </c>
      <c r="G10" s="17">
        <v>1.3081254409623799E-3</v>
      </c>
      <c r="H10" s="17">
        <v>0</v>
      </c>
      <c r="I10" s="17">
        <v>2.23775932584734E-2</v>
      </c>
      <c r="J10" s="17">
        <v>0.11191878119691499</v>
      </c>
      <c r="K10" s="17">
        <v>0.5</v>
      </c>
      <c r="L10" s="17">
        <v>0.14795314606458199</v>
      </c>
      <c r="M10" s="17">
        <v>0.18604870162360601</v>
      </c>
      <c r="N10" s="17">
        <v>1.17735369809729E-2</v>
      </c>
      <c r="O10" s="17">
        <v>5.6100610005191599E-2</v>
      </c>
      <c r="P10" s="17">
        <v>2.1897718310485599E-2</v>
      </c>
      <c r="Q10" s="17">
        <v>1.7466205812994701E-2</v>
      </c>
      <c r="R10" s="17">
        <v>1.5833991361531E-3</v>
      </c>
      <c r="S10" s="17">
        <v>0</v>
      </c>
      <c r="T10" s="17"/>
      <c r="U10" s="17">
        <v>9.6852156044026E-2</v>
      </c>
      <c r="V10" s="17">
        <v>0.16921047932779101</v>
      </c>
      <c r="W10" s="17">
        <v>0.44485188878843901</v>
      </c>
      <c r="X10" s="17">
        <v>0.36304240860167197</v>
      </c>
      <c r="Y10" s="17"/>
      <c r="Z10" s="17">
        <v>8.1155303603452494E-2</v>
      </c>
      <c r="AA10" s="17">
        <v>0</v>
      </c>
      <c r="AB10" s="17">
        <v>0.21232329301469299</v>
      </c>
      <c r="AC10" s="17">
        <v>1.50567151776781E-2</v>
      </c>
      <c r="AD10" s="17">
        <v>0.56866591150708101</v>
      </c>
      <c r="AE10" s="17">
        <v>0.42892707620431098</v>
      </c>
      <c r="AF10" s="17">
        <v>0.12650967230153801</v>
      </c>
      <c r="AG10" s="17">
        <v>0.83558769996401605</v>
      </c>
      <c r="AH10" s="17">
        <v>0.182218188585864</v>
      </c>
      <c r="AI10" s="17">
        <v>0.472541509088936</v>
      </c>
      <c r="AJ10" s="17"/>
      <c r="AK10" s="17">
        <v>3.1794863817896701E-2</v>
      </c>
      <c r="AL10" s="17">
        <v>0.160039156907785</v>
      </c>
      <c r="AM10" s="17">
        <v>7.7993829953469498E-2</v>
      </c>
      <c r="AN10" s="17">
        <v>0.15518124000980499</v>
      </c>
      <c r="AO10" s="17">
        <v>0.35033665223611998</v>
      </c>
      <c r="AP10" s="17">
        <v>4.0902009417934003E-2</v>
      </c>
      <c r="AQ10" s="17">
        <v>9.6282916351600897E-2</v>
      </c>
      <c r="AR10" s="17"/>
      <c r="AS10" s="17">
        <v>0.13562755015236799</v>
      </c>
      <c r="AT10" s="17" t="s">
        <v>107</v>
      </c>
      <c r="AU10" s="17"/>
      <c r="AV10" s="17">
        <v>0.14791251572712599</v>
      </c>
      <c r="AW10" s="17">
        <v>0.12183161466245</v>
      </c>
      <c r="AX10" s="17" t="s">
        <v>107</v>
      </c>
      <c r="AY10" s="17"/>
      <c r="AZ10" s="17">
        <v>2.8151358899448801E-2</v>
      </c>
      <c r="BA10" s="17">
        <v>0.18026113260636001</v>
      </c>
      <c r="BB10" s="17"/>
      <c r="BC10" s="17">
        <v>0.146640090531275</v>
      </c>
      <c r="BD10" s="17">
        <v>0.12894349955866199</v>
      </c>
      <c r="BE10" s="17"/>
      <c r="BF10" s="17">
        <v>0.131967775254383</v>
      </c>
      <c r="BG10" s="17">
        <v>0.36304240860167197</v>
      </c>
      <c r="BH10" s="17"/>
      <c r="BI10" s="17">
        <v>0.135006997338533</v>
      </c>
      <c r="BJ10" s="17">
        <v>0.13618314954981001</v>
      </c>
      <c r="BK10" s="17"/>
      <c r="BL10" s="17">
        <v>0.36661519909863</v>
      </c>
      <c r="BM10" s="17">
        <v>8.2028978099007194E-2</v>
      </c>
      <c r="BN10" s="17">
        <v>0.16639480422994599</v>
      </c>
      <c r="BO10" s="17">
        <v>0.16352492907258001</v>
      </c>
    </row>
    <row r="11" spans="2:67" x14ac:dyDescent="0.35">
      <c r="B11" s="18" t="s">
        <v>424</v>
      </c>
      <c r="C11" s="17">
        <v>0.38506710180168402</v>
      </c>
      <c r="D11" s="17">
        <v>0.624231700253984</v>
      </c>
      <c r="E11" s="17">
        <v>0.41281178016104503</v>
      </c>
      <c r="F11" s="17">
        <v>1.7797904476344901E-2</v>
      </c>
      <c r="G11" s="17">
        <v>0.19020988113717299</v>
      </c>
      <c r="H11" s="17">
        <v>0.90023501196643396</v>
      </c>
      <c r="I11" s="17">
        <v>4.9571078259397897E-2</v>
      </c>
      <c r="J11" s="17">
        <v>1.8746738112727201E-2</v>
      </c>
      <c r="K11" s="17">
        <v>0</v>
      </c>
      <c r="L11" s="17">
        <v>0.41206113914741099</v>
      </c>
      <c r="M11" s="17">
        <v>0.34854257976033998</v>
      </c>
      <c r="N11" s="17">
        <v>0.981122285903123</v>
      </c>
      <c r="O11" s="17">
        <v>0.938098468264841</v>
      </c>
      <c r="P11" s="17">
        <v>0.18563206289150899</v>
      </c>
      <c r="Q11" s="17">
        <v>0</v>
      </c>
      <c r="R11" s="17">
        <v>0.20885031507110599</v>
      </c>
      <c r="S11" s="17">
        <v>0.33333333333333298</v>
      </c>
      <c r="T11" s="17"/>
      <c r="U11" s="17">
        <v>0.37671138327338699</v>
      </c>
      <c r="V11" s="17">
        <v>0.48171921872729401</v>
      </c>
      <c r="W11" s="17">
        <v>0.18586327900886501</v>
      </c>
      <c r="X11" s="17">
        <v>0.18058531778849601</v>
      </c>
      <c r="Y11" s="17"/>
      <c r="Z11" s="17">
        <v>0.49468563932067799</v>
      </c>
      <c r="AA11" s="17">
        <v>0.194154713024178</v>
      </c>
      <c r="AB11" s="17">
        <v>0.50848835261313197</v>
      </c>
      <c r="AC11" s="17">
        <v>0.77954830764035998</v>
      </c>
      <c r="AD11" s="17">
        <v>0.21591824465483</v>
      </c>
      <c r="AE11" s="17">
        <v>0.22917618494837899</v>
      </c>
      <c r="AF11" s="17">
        <v>0.19286424656582099</v>
      </c>
      <c r="AG11" s="17">
        <v>4.3690030351862003E-2</v>
      </c>
      <c r="AH11" s="17">
        <v>0.16136301582225299</v>
      </c>
      <c r="AI11" s="17">
        <v>0.13380586244369599</v>
      </c>
      <c r="AJ11" s="17"/>
      <c r="AK11" s="17">
        <v>0.26940279496691799</v>
      </c>
      <c r="AL11" s="17">
        <v>0.63440797295568196</v>
      </c>
      <c r="AM11" s="17">
        <v>0.62687374559129305</v>
      </c>
      <c r="AN11" s="17">
        <v>0.36044560768432599</v>
      </c>
      <c r="AO11" s="17">
        <v>0.28072496396026397</v>
      </c>
      <c r="AP11" s="17">
        <v>0.43759753875226798</v>
      </c>
      <c r="AQ11" s="17">
        <v>0.398065215315833</v>
      </c>
      <c r="AR11" s="17"/>
      <c r="AS11" s="17">
        <v>0.38506710180168402</v>
      </c>
      <c r="AT11" s="17" t="s">
        <v>107</v>
      </c>
      <c r="AU11" s="17"/>
      <c r="AV11" s="17">
        <v>0.270859760533534</v>
      </c>
      <c r="AW11" s="17">
        <v>0.51332119441776802</v>
      </c>
      <c r="AX11" s="17" t="s">
        <v>107</v>
      </c>
      <c r="AY11" s="17"/>
      <c r="AZ11" s="17">
        <v>0.225968799902487</v>
      </c>
      <c r="BA11" s="17">
        <v>0.45113873211650601</v>
      </c>
      <c r="BB11" s="17"/>
      <c r="BC11" s="17">
        <v>0.47333052908012802</v>
      </c>
      <c r="BD11" s="17">
        <v>0.331495701089005</v>
      </c>
      <c r="BE11" s="17"/>
      <c r="BF11" s="17">
        <v>0.38835781598513502</v>
      </c>
      <c r="BG11" s="17">
        <v>0.18058531778849601</v>
      </c>
      <c r="BH11" s="17"/>
      <c r="BI11" s="17">
        <v>0.56677979673296797</v>
      </c>
      <c r="BJ11" s="17">
        <v>0.222374319558786</v>
      </c>
      <c r="BK11" s="17"/>
      <c r="BL11" s="17">
        <v>2.3962811241363198E-3</v>
      </c>
      <c r="BM11" s="17">
        <v>0.37342650225833901</v>
      </c>
      <c r="BN11" s="17">
        <v>0.479405967661794</v>
      </c>
      <c r="BO11" s="17">
        <v>0.29744584540583502</v>
      </c>
    </row>
    <row r="12" spans="2:67" x14ac:dyDescent="0.35">
      <c r="B12" s="18" t="s">
        <v>433</v>
      </c>
      <c r="C12" s="17">
        <v>0</v>
      </c>
      <c r="D12" s="17">
        <v>0</v>
      </c>
      <c r="E12" s="17">
        <v>0</v>
      </c>
      <c r="F12" s="17">
        <v>0</v>
      </c>
      <c r="G12" s="17">
        <v>0</v>
      </c>
      <c r="H12" s="17">
        <v>0</v>
      </c>
      <c r="I12" s="17">
        <v>0</v>
      </c>
      <c r="J12" s="17">
        <v>0</v>
      </c>
      <c r="K12" s="17">
        <v>0</v>
      </c>
      <c r="L12" s="17">
        <v>0</v>
      </c>
      <c r="M12" s="17">
        <v>0</v>
      </c>
      <c r="N12" s="17">
        <v>0</v>
      </c>
      <c r="O12" s="17">
        <v>0</v>
      </c>
      <c r="P12" s="17">
        <v>0</v>
      </c>
      <c r="Q12" s="17">
        <v>0</v>
      </c>
      <c r="R12" s="17">
        <v>0</v>
      </c>
      <c r="S12" s="17">
        <v>0</v>
      </c>
      <c r="T12" s="17"/>
      <c r="U12" s="17">
        <v>0</v>
      </c>
      <c r="V12" s="17">
        <v>0</v>
      </c>
      <c r="W12" s="17">
        <v>0</v>
      </c>
      <c r="X12" s="17">
        <v>0</v>
      </c>
      <c r="Y12" s="17"/>
      <c r="Z12" s="17">
        <v>0</v>
      </c>
      <c r="AA12" s="17">
        <v>0</v>
      </c>
      <c r="AB12" s="17">
        <v>0</v>
      </c>
      <c r="AC12" s="17">
        <v>0</v>
      </c>
      <c r="AD12" s="17">
        <v>0</v>
      </c>
      <c r="AE12" s="17">
        <v>0</v>
      </c>
      <c r="AF12" s="17">
        <v>0</v>
      </c>
      <c r="AG12" s="17">
        <v>0</v>
      </c>
      <c r="AH12" s="17">
        <v>0</v>
      </c>
      <c r="AI12" s="17">
        <v>0</v>
      </c>
      <c r="AJ12" s="17"/>
      <c r="AK12" s="17">
        <v>0</v>
      </c>
      <c r="AL12" s="17">
        <v>0</v>
      </c>
      <c r="AM12" s="17">
        <v>0</v>
      </c>
      <c r="AN12" s="17">
        <v>0</v>
      </c>
      <c r="AO12" s="17">
        <v>0</v>
      </c>
      <c r="AP12" s="17">
        <v>0</v>
      </c>
      <c r="AQ12" s="17">
        <v>0</v>
      </c>
      <c r="AR12" s="17"/>
      <c r="AS12" s="17">
        <v>0</v>
      </c>
      <c r="AT12" s="17" t="s">
        <v>107</v>
      </c>
      <c r="AU12" s="17"/>
      <c r="AV12" s="17">
        <v>0</v>
      </c>
      <c r="AW12" s="17">
        <v>0</v>
      </c>
      <c r="AX12" s="17" t="s">
        <v>107</v>
      </c>
      <c r="AY12" s="17"/>
      <c r="AZ12" s="17">
        <v>0</v>
      </c>
      <c r="BA12" s="17">
        <v>0</v>
      </c>
      <c r="BB12" s="17"/>
      <c r="BC12" s="17">
        <v>0</v>
      </c>
      <c r="BD12" s="17">
        <v>0</v>
      </c>
      <c r="BE12" s="17"/>
      <c r="BF12" s="17">
        <v>0</v>
      </c>
      <c r="BG12" s="17">
        <v>0</v>
      </c>
      <c r="BH12" s="17"/>
      <c r="BI12" s="17">
        <v>0</v>
      </c>
      <c r="BJ12" s="17">
        <v>0</v>
      </c>
      <c r="BK12" s="17"/>
      <c r="BL12" s="17">
        <v>0</v>
      </c>
      <c r="BM12" s="17">
        <v>0</v>
      </c>
      <c r="BN12" s="17">
        <v>0</v>
      </c>
      <c r="BO12" s="17">
        <v>0</v>
      </c>
    </row>
    <row r="13" spans="2:67" x14ac:dyDescent="0.35">
      <c r="B13" s="18" t="s">
        <v>430</v>
      </c>
      <c r="C13" s="17">
        <v>0</v>
      </c>
      <c r="D13" s="17">
        <v>0</v>
      </c>
      <c r="E13" s="17">
        <v>0</v>
      </c>
      <c r="F13" s="17">
        <v>0</v>
      </c>
      <c r="G13" s="17">
        <v>0</v>
      </c>
      <c r="H13" s="17">
        <v>0</v>
      </c>
      <c r="I13" s="17">
        <v>0</v>
      </c>
      <c r="J13" s="17">
        <v>0</v>
      </c>
      <c r="K13" s="17">
        <v>0</v>
      </c>
      <c r="L13" s="17">
        <v>0</v>
      </c>
      <c r="M13" s="17">
        <v>0</v>
      </c>
      <c r="N13" s="17">
        <v>0</v>
      </c>
      <c r="O13" s="17">
        <v>0</v>
      </c>
      <c r="P13" s="17">
        <v>0</v>
      </c>
      <c r="Q13" s="17">
        <v>0</v>
      </c>
      <c r="R13" s="17">
        <v>0</v>
      </c>
      <c r="S13" s="17">
        <v>0</v>
      </c>
      <c r="T13" s="17"/>
      <c r="U13" s="17">
        <v>0</v>
      </c>
      <c r="V13" s="17">
        <v>0</v>
      </c>
      <c r="W13" s="17">
        <v>0</v>
      </c>
      <c r="X13" s="17">
        <v>0</v>
      </c>
      <c r="Y13" s="17"/>
      <c r="Z13" s="17">
        <v>0</v>
      </c>
      <c r="AA13" s="17">
        <v>0</v>
      </c>
      <c r="AB13" s="17">
        <v>0</v>
      </c>
      <c r="AC13" s="17">
        <v>0</v>
      </c>
      <c r="AD13" s="17">
        <v>0</v>
      </c>
      <c r="AE13" s="17">
        <v>0</v>
      </c>
      <c r="AF13" s="17">
        <v>0</v>
      </c>
      <c r="AG13" s="17">
        <v>0</v>
      </c>
      <c r="AH13" s="17">
        <v>0</v>
      </c>
      <c r="AI13" s="17">
        <v>0</v>
      </c>
      <c r="AJ13" s="17"/>
      <c r="AK13" s="17">
        <v>0</v>
      </c>
      <c r="AL13" s="17">
        <v>0</v>
      </c>
      <c r="AM13" s="17">
        <v>0</v>
      </c>
      <c r="AN13" s="17">
        <v>0</v>
      </c>
      <c r="AO13" s="17">
        <v>0</v>
      </c>
      <c r="AP13" s="17">
        <v>0</v>
      </c>
      <c r="AQ13" s="17">
        <v>0</v>
      </c>
      <c r="AR13" s="17"/>
      <c r="AS13" s="17">
        <v>0</v>
      </c>
      <c r="AT13" s="17" t="s">
        <v>107</v>
      </c>
      <c r="AU13" s="17"/>
      <c r="AV13" s="17">
        <v>0</v>
      </c>
      <c r="AW13" s="17">
        <v>0</v>
      </c>
      <c r="AX13" s="17" t="s">
        <v>107</v>
      </c>
      <c r="AY13" s="17"/>
      <c r="AZ13" s="17">
        <v>0</v>
      </c>
      <c r="BA13" s="17">
        <v>0</v>
      </c>
      <c r="BB13" s="17"/>
      <c r="BC13" s="17">
        <v>0</v>
      </c>
      <c r="BD13" s="17">
        <v>0</v>
      </c>
      <c r="BE13" s="17"/>
      <c r="BF13" s="17">
        <v>0</v>
      </c>
      <c r="BG13" s="17">
        <v>0</v>
      </c>
      <c r="BH13" s="17"/>
      <c r="BI13" s="17">
        <v>0</v>
      </c>
      <c r="BJ13" s="17">
        <v>0</v>
      </c>
      <c r="BK13" s="17"/>
      <c r="BL13" s="17">
        <v>0</v>
      </c>
      <c r="BM13" s="17">
        <v>0</v>
      </c>
      <c r="BN13" s="17">
        <v>0</v>
      </c>
      <c r="BO13" s="17">
        <v>0</v>
      </c>
    </row>
    <row r="14" spans="2:67" x14ac:dyDescent="0.35">
      <c r="B14" s="18" t="s">
        <v>438</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c r="U14" s="17">
        <v>0</v>
      </c>
      <c r="V14" s="17">
        <v>0</v>
      </c>
      <c r="W14" s="17">
        <v>0</v>
      </c>
      <c r="X14" s="17">
        <v>0</v>
      </c>
      <c r="Y14" s="17"/>
      <c r="Z14" s="17">
        <v>0</v>
      </c>
      <c r="AA14" s="17">
        <v>0</v>
      </c>
      <c r="AB14" s="17">
        <v>0</v>
      </c>
      <c r="AC14" s="17">
        <v>0</v>
      </c>
      <c r="AD14" s="17">
        <v>0</v>
      </c>
      <c r="AE14" s="17">
        <v>0</v>
      </c>
      <c r="AF14" s="17">
        <v>0</v>
      </c>
      <c r="AG14" s="17">
        <v>0</v>
      </c>
      <c r="AH14" s="17">
        <v>0</v>
      </c>
      <c r="AI14" s="17">
        <v>0</v>
      </c>
      <c r="AJ14" s="17"/>
      <c r="AK14" s="17">
        <v>0</v>
      </c>
      <c r="AL14" s="17">
        <v>0</v>
      </c>
      <c r="AM14" s="17">
        <v>0</v>
      </c>
      <c r="AN14" s="17">
        <v>0</v>
      </c>
      <c r="AO14" s="17">
        <v>0</v>
      </c>
      <c r="AP14" s="17">
        <v>0</v>
      </c>
      <c r="AQ14" s="17">
        <v>0</v>
      </c>
      <c r="AR14" s="17"/>
      <c r="AS14" s="17">
        <v>0</v>
      </c>
      <c r="AT14" s="17" t="s">
        <v>107</v>
      </c>
      <c r="AU14" s="17"/>
      <c r="AV14" s="17">
        <v>0</v>
      </c>
      <c r="AW14" s="17">
        <v>0</v>
      </c>
      <c r="AX14" s="17" t="s">
        <v>107</v>
      </c>
      <c r="AY14" s="17"/>
      <c r="AZ14" s="17">
        <v>0</v>
      </c>
      <c r="BA14" s="17">
        <v>0</v>
      </c>
      <c r="BB14" s="17"/>
      <c r="BC14" s="17">
        <v>0</v>
      </c>
      <c r="BD14" s="17">
        <v>0</v>
      </c>
      <c r="BE14" s="17"/>
      <c r="BF14" s="17">
        <v>0</v>
      </c>
      <c r="BG14" s="17">
        <v>0</v>
      </c>
      <c r="BH14" s="17"/>
      <c r="BI14" s="17">
        <v>0</v>
      </c>
      <c r="BJ14" s="17">
        <v>0</v>
      </c>
      <c r="BK14" s="17"/>
      <c r="BL14" s="17">
        <v>0</v>
      </c>
      <c r="BM14" s="17">
        <v>0</v>
      </c>
      <c r="BN14" s="17">
        <v>0</v>
      </c>
      <c r="BO14" s="17">
        <v>0</v>
      </c>
    </row>
    <row r="15" spans="2:67" x14ac:dyDescent="0.35">
      <c r="B15" s="18" t="s">
        <v>439</v>
      </c>
      <c r="C15" s="17">
        <v>0</v>
      </c>
      <c r="D15" s="17">
        <v>0</v>
      </c>
      <c r="E15" s="17">
        <v>0</v>
      </c>
      <c r="F15" s="17">
        <v>0</v>
      </c>
      <c r="G15" s="17">
        <v>0</v>
      </c>
      <c r="H15" s="17">
        <v>0</v>
      </c>
      <c r="I15" s="17">
        <v>0</v>
      </c>
      <c r="J15" s="17">
        <v>0</v>
      </c>
      <c r="K15" s="17">
        <v>0</v>
      </c>
      <c r="L15" s="17">
        <v>0</v>
      </c>
      <c r="M15" s="17">
        <v>0</v>
      </c>
      <c r="N15" s="17">
        <v>0</v>
      </c>
      <c r="O15" s="17">
        <v>0</v>
      </c>
      <c r="P15" s="17">
        <v>0</v>
      </c>
      <c r="Q15" s="17">
        <v>0</v>
      </c>
      <c r="R15" s="17">
        <v>0</v>
      </c>
      <c r="S15" s="17">
        <v>0</v>
      </c>
      <c r="T15" s="17"/>
      <c r="U15" s="17">
        <v>0</v>
      </c>
      <c r="V15" s="17">
        <v>0</v>
      </c>
      <c r="W15" s="17">
        <v>0</v>
      </c>
      <c r="X15" s="17">
        <v>0</v>
      </c>
      <c r="Y15" s="17"/>
      <c r="Z15" s="17">
        <v>0</v>
      </c>
      <c r="AA15" s="17">
        <v>0</v>
      </c>
      <c r="AB15" s="17">
        <v>0</v>
      </c>
      <c r="AC15" s="17">
        <v>0</v>
      </c>
      <c r="AD15" s="17">
        <v>0</v>
      </c>
      <c r="AE15" s="17">
        <v>0</v>
      </c>
      <c r="AF15" s="17">
        <v>0</v>
      </c>
      <c r="AG15" s="17">
        <v>0</v>
      </c>
      <c r="AH15" s="17">
        <v>0</v>
      </c>
      <c r="AI15" s="17">
        <v>0</v>
      </c>
      <c r="AJ15" s="17"/>
      <c r="AK15" s="17">
        <v>0</v>
      </c>
      <c r="AL15" s="17">
        <v>0</v>
      </c>
      <c r="AM15" s="17">
        <v>0</v>
      </c>
      <c r="AN15" s="17">
        <v>0</v>
      </c>
      <c r="AO15" s="17">
        <v>0</v>
      </c>
      <c r="AP15" s="17">
        <v>0</v>
      </c>
      <c r="AQ15" s="17">
        <v>0</v>
      </c>
      <c r="AR15" s="17"/>
      <c r="AS15" s="17">
        <v>0</v>
      </c>
      <c r="AT15" s="17" t="s">
        <v>107</v>
      </c>
      <c r="AU15" s="17"/>
      <c r="AV15" s="17">
        <v>0</v>
      </c>
      <c r="AW15" s="17">
        <v>0</v>
      </c>
      <c r="AX15" s="17" t="s">
        <v>107</v>
      </c>
      <c r="AY15" s="17"/>
      <c r="AZ15" s="17">
        <v>0</v>
      </c>
      <c r="BA15" s="17">
        <v>0</v>
      </c>
      <c r="BB15" s="17"/>
      <c r="BC15" s="17">
        <v>0</v>
      </c>
      <c r="BD15" s="17">
        <v>0</v>
      </c>
      <c r="BE15" s="17"/>
      <c r="BF15" s="17">
        <v>0</v>
      </c>
      <c r="BG15" s="17">
        <v>0</v>
      </c>
      <c r="BH15" s="17"/>
      <c r="BI15" s="17">
        <v>0</v>
      </c>
      <c r="BJ15" s="17">
        <v>0</v>
      </c>
      <c r="BK15" s="17"/>
      <c r="BL15" s="17">
        <v>0</v>
      </c>
      <c r="BM15" s="17">
        <v>0</v>
      </c>
      <c r="BN15" s="17">
        <v>0</v>
      </c>
      <c r="BO15" s="17">
        <v>0</v>
      </c>
    </row>
    <row r="16" spans="2:67" x14ac:dyDescent="0.35">
      <c r="B16" s="18" t="s">
        <v>440</v>
      </c>
      <c r="C16" s="17">
        <v>0</v>
      </c>
      <c r="D16" s="17">
        <v>0</v>
      </c>
      <c r="E16" s="17">
        <v>0</v>
      </c>
      <c r="F16" s="17">
        <v>0</v>
      </c>
      <c r="G16" s="17">
        <v>0</v>
      </c>
      <c r="H16" s="17">
        <v>0</v>
      </c>
      <c r="I16" s="17">
        <v>0</v>
      </c>
      <c r="J16" s="17">
        <v>0</v>
      </c>
      <c r="K16" s="17">
        <v>0</v>
      </c>
      <c r="L16" s="17">
        <v>0</v>
      </c>
      <c r="M16" s="17">
        <v>0</v>
      </c>
      <c r="N16" s="17">
        <v>0</v>
      </c>
      <c r="O16" s="17">
        <v>0</v>
      </c>
      <c r="P16" s="17">
        <v>0</v>
      </c>
      <c r="Q16" s="17">
        <v>0</v>
      </c>
      <c r="R16" s="17">
        <v>0</v>
      </c>
      <c r="S16" s="17">
        <v>0</v>
      </c>
      <c r="T16" s="17"/>
      <c r="U16" s="17">
        <v>0</v>
      </c>
      <c r="V16" s="17">
        <v>0</v>
      </c>
      <c r="W16" s="17">
        <v>0</v>
      </c>
      <c r="X16" s="17">
        <v>0</v>
      </c>
      <c r="Y16" s="17"/>
      <c r="Z16" s="17">
        <v>0</v>
      </c>
      <c r="AA16" s="17">
        <v>0</v>
      </c>
      <c r="AB16" s="17">
        <v>0</v>
      </c>
      <c r="AC16" s="17">
        <v>0</v>
      </c>
      <c r="AD16" s="17">
        <v>0</v>
      </c>
      <c r="AE16" s="17">
        <v>0</v>
      </c>
      <c r="AF16" s="17">
        <v>0</v>
      </c>
      <c r="AG16" s="17">
        <v>0</v>
      </c>
      <c r="AH16" s="17">
        <v>0</v>
      </c>
      <c r="AI16" s="17">
        <v>0</v>
      </c>
      <c r="AJ16" s="17"/>
      <c r="AK16" s="17">
        <v>0</v>
      </c>
      <c r="AL16" s="17">
        <v>0</v>
      </c>
      <c r="AM16" s="17">
        <v>0</v>
      </c>
      <c r="AN16" s="17">
        <v>0</v>
      </c>
      <c r="AO16" s="17">
        <v>0</v>
      </c>
      <c r="AP16" s="17">
        <v>0</v>
      </c>
      <c r="AQ16" s="17">
        <v>0</v>
      </c>
      <c r="AR16" s="17"/>
      <c r="AS16" s="17">
        <v>0</v>
      </c>
      <c r="AT16" s="17" t="s">
        <v>107</v>
      </c>
      <c r="AU16" s="17"/>
      <c r="AV16" s="17">
        <v>0</v>
      </c>
      <c r="AW16" s="17">
        <v>0</v>
      </c>
      <c r="AX16" s="17" t="s">
        <v>107</v>
      </c>
      <c r="AY16" s="17"/>
      <c r="AZ16" s="17">
        <v>0</v>
      </c>
      <c r="BA16" s="17">
        <v>0</v>
      </c>
      <c r="BB16" s="17"/>
      <c r="BC16" s="17">
        <v>0</v>
      </c>
      <c r="BD16" s="17">
        <v>0</v>
      </c>
      <c r="BE16" s="17"/>
      <c r="BF16" s="17">
        <v>0</v>
      </c>
      <c r="BG16" s="17">
        <v>0</v>
      </c>
      <c r="BH16" s="17"/>
      <c r="BI16" s="17">
        <v>0</v>
      </c>
      <c r="BJ16" s="17">
        <v>0</v>
      </c>
      <c r="BK16" s="17"/>
      <c r="BL16" s="17">
        <v>0</v>
      </c>
      <c r="BM16" s="17">
        <v>0</v>
      </c>
      <c r="BN16" s="17">
        <v>0</v>
      </c>
      <c r="BO16" s="17">
        <v>0</v>
      </c>
    </row>
    <row r="17" spans="2:67" x14ac:dyDescent="0.35">
      <c r="B17" s="18" t="s">
        <v>441</v>
      </c>
      <c r="C17" s="17">
        <v>0</v>
      </c>
      <c r="D17" s="17">
        <v>0</v>
      </c>
      <c r="E17" s="17">
        <v>0</v>
      </c>
      <c r="F17" s="17">
        <v>0</v>
      </c>
      <c r="G17" s="17">
        <v>0</v>
      </c>
      <c r="H17" s="17">
        <v>0</v>
      </c>
      <c r="I17" s="17">
        <v>0</v>
      </c>
      <c r="J17" s="17">
        <v>0</v>
      </c>
      <c r="K17" s="17">
        <v>0</v>
      </c>
      <c r="L17" s="17">
        <v>0</v>
      </c>
      <c r="M17" s="17">
        <v>0</v>
      </c>
      <c r="N17" s="17">
        <v>0</v>
      </c>
      <c r="O17" s="17">
        <v>0</v>
      </c>
      <c r="P17" s="17">
        <v>0</v>
      </c>
      <c r="Q17" s="17">
        <v>0</v>
      </c>
      <c r="R17" s="17">
        <v>0</v>
      </c>
      <c r="S17" s="17">
        <v>0</v>
      </c>
      <c r="T17" s="17"/>
      <c r="U17" s="17">
        <v>0</v>
      </c>
      <c r="V17" s="17">
        <v>0</v>
      </c>
      <c r="W17" s="17">
        <v>0</v>
      </c>
      <c r="X17" s="17">
        <v>0</v>
      </c>
      <c r="Y17" s="17"/>
      <c r="Z17" s="17">
        <v>0</v>
      </c>
      <c r="AA17" s="17">
        <v>0</v>
      </c>
      <c r="AB17" s="17">
        <v>0</v>
      </c>
      <c r="AC17" s="17">
        <v>0</v>
      </c>
      <c r="AD17" s="17">
        <v>0</v>
      </c>
      <c r="AE17" s="17">
        <v>0</v>
      </c>
      <c r="AF17" s="17">
        <v>0</v>
      </c>
      <c r="AG17" s="17">
        <v>0</v>
      </c>
      <c r="AH17" s="17">
        <v>0</v>
      </c>
      <c r="AI17" s="17">
        <v>0</v>
      </c>
      <c r="AJ17" s="17"/>
      <c r="AK17" s="17">
        <v>0</v>
      </c>
      <c r="AL17" s="17">
        <v>0</v>
      </c>
      <c r="AM17" s="17">
        <v>0</v>
      </c>
      <c r="AN17" s="17">
        <v>0</v>
      </c>
      <c r="AO17" s="17">
        <v>0</v>
      </c>
      <c r="AP17" s="17">
        <v>0</v>
      </c>
      <c r="AQ17" s="17">
        <v>0</v>
      </c>
      <c r="AR17" s="17"/>
      <c r="AS17" s="17">
        <v>0</v>
      </c>
      <c r="AT17" s="17" t="s">
        <v>107</v>
      </c>
      <c r="AU17" s="17"/>
      <c r="AV17" s="17">
        <v>0</v>
      </c>
      <c r="AW17" s="17">
        <v>0</v>
      </c>
      <c r="AX17" s="17" t="s">
        <v>107</v>
      </c>
      <c r="AY17" s="17"/>
      <c r="AZ17" s="17">
        <v>0</v>
      </c>
      <c r="BA17" s="17">
        <v>0</v>
      </c>
      <c r="BB17" s="17"/>
      <c r="BC17" s="17">
        <v>0</v>
      </c>
      <c r="BD17" s="17">
        <v>0</v>
      </c>
      <c r="BE17" s="17"/>
      <c r="BF17" s="17">
        <v>0</v>
      </c>
      <c r="BG17" s="17">
        <v>0</v>
      </c>
      <c r="BH17" s="17"/>
      <c r="BI17" s="17">
        <v>0</v>
      </c>
      <c r="BJ17" s="17">
        <v>0</v>
      </c>
      <c r="BK17" s="17"/>
      <c r="BL17" s="17">
        <v>0</v>
      </c>
      <c r="BM17" s="17">
        <v>0</v>
      </c>
      <c r="BN17" s="17">
        <v>0</v>
      </c>
      <c r="BO17" s="17">
        <v>0</v>
      </c>
    </row>
    <row r="18" spans="2:67" x14ac:dyDescent="0.35">
      <c r="B18" s="18" t="s">
        <v>431</v>
      </c>
      <c r="C18" s="17">
        <v>0</v>
      </c>
      <c r="D18" s="17">
        <v>0</v>
      </c>
      <c r="E18" s="17">
        <v>0</v>
      </c>
      <c r="F18" s="17">
        <v>0</v>
      </c>
      <c r="G18" s="17">
        <v>0</v>
      </c>
      <c r="H18" s="17">
        <v>0</v>
      </c>
      <c r="I18" s="17">
        <v>0</v>
      </c>
      <c r="J18" s="17">
        <v>0</v>
      </c>
      <c r="K18" s="17">
        <v>0</v>
      </c>
      <c r="L18" s="17">
        <v>0</v>
      </c>
      <c r="M18" s="17">
        <v>0</v>
      </c>
      <c r="N18" s="17">
        <v>0</v>
      </c>
      <c r="O18" s="17">
        <v>0</v>
      </c>
      <c r="P18" s="17">
        <v>0</v>
      </c>
      <c r="Q18" s="17">
        <v>0</v>
      </c>
      <c r="R18" s="17">
        <v>0</v>
      </c>
      <c r="S18" s="17">
        <v>0</v>
      </c>
      <c r="T18" s="17"/>
      <c r="U18" s="17">
        <v>0</v>
      </c>
      <c r="V18" s="17">
        <v>0</v>
      </c>
      <c r="W18" s="17">
        <v>0</v>
      </c>
      <c r="X18" s="17">
        <v>0</v>
      </c>
      <c r="Y18" s="17"/>
      <c r="Z18" s="17">
        <v>0</v>
      </c>
      <c r="AA18" s="17">
        <v>0</v>
      </c>
      <c r="AB18" s="17">
        <v>0</v>
      </c>
      <c r="AC18" s="17">
        <v>0</v>
      </c>
      <c r="AD18" s="17">
        <v>0</v>
      </c>
      <c r="AE18" s="17">
        <v>0</v>
      </c>
      <c r="AF18" s="17">
        <v>0</v>
      </c>
      <c r="AG18" s="17">
        <v>0</v>
      </c>
      <c r="AH18" s="17">
        <v>0</v>
      </c>
      <c r="AI18" s="17">
        <v>0</v>
      </c>
      <c r="AJ18" s="17"/>
      <c r="AK18" s="17">
        <v>0</v>
      </c>
      <c r="AL18" s="17">
        <v>0</v>
      </c>
      <c r="AM18" s="17">
        <v>0</v>
      </c>
      <c r="AN18" s="17">
        <v>0</v>
      </c>
      <c r="AO18" s="17">
        <v>0</v>
      </c>
      <c r="AP18" s="17">
        <v>0</v>
      </c>
      <c r="AQ18" s="17">
        <v>0</v>
      </c>
      <c r="AR18" s="17"/>
      <c r="AS18" s="17">
        <v>0</v>
      </c>
      <c r="AT18" s="17" t="s">
        <v>107</v>
      </c>
      <c r="AU18" s="17"/>
      <c r="AV18" s="17">
        <v>0</v>
      </c>
      <c r="AW18" s="17">
        <v>0</v>
      </c>
      <c r="AX18" s="17" t="s">
        <v>107</v>
      </c>
      <c r="AY18" s="17"/>
      <c r="AZ18" s="17">
        <v>0</v>
      </c>
      <c r="BA18" s="17">
        <v>0</v>
      </c>
      <c r="BB18" s="17"/>
      <c r="BC18" s="17">
        <v>0</v>
      </c>
      <c r="BD18" s="17">
        <v>0</v>
      </c>
      <c r="BE18" s="17"/>
      <c r="BF18" s="17">
        <v>0</v>
      </c>
      <c r="BG18" s="17">
        <v>0</v>
      </c>
      <c r="BH18" s="17"/>
      <c r="BI18" s="17">
        <v>0</v>
      </c>
      <c r="BJ18" s="17">
        <v>0</v>
      </c>
      <c r="BK18" s="17"/>
      <c r="BL18" s="17">
        <v>0</v>
      </c>
      <c r="BM18" s="17">
        <v>0</v>
      </c>
      <c r="BN18" s="17">
        <v>0</v>
      </c>
      <c r="BO18" s="17">
        <v>0</v>
      </c>
    </row>
    <row r="19" spans="2:67" x14ac:dyDescent="0.35">
      <c r="B19" s="18" t="s">
        <v>432</v>
      </c>
      <c r="C19" s="17">
        <v>0</v>
      </c>
      <c r="D19" s="17">
        <v>0</v>
      </c>
      <c r="E19" s="17">
        <v>0</v>
      </c>
      <c r="F19" s="17">
        <v>0</v>
      </c>
      <c r="G19" s="17">
        <v>0</v>
      </c>
      <c r="H19" s="17">
        <v>0</v>
      </c>
      <c r="I19" s="17">
        <v>0</v>
      </c>
      <c r="J19" s="17">
        <v>0</v>
      </c>
      <c r="K19" s="17">
        <v>0</v>
      </c>
      <c r="L19" s="17">
        <v>0</v>
      </c>
      <c r="M19" s="17">
        <v>0</v>
      </c>
      <c r="N19" s="17">
        <v>0</v>
      </c>
      <c r="O19" s="17">
        <v>0</v>
      </c>
      <c r="P19" s="17">
        <v>0</v>
      </c>
      <c r="Q19" s="17">
        <v>0</v>
      </c>
      <c r="R19" s="17">
        <v>0</v>
      </c>
      <c r="S19" s="17">
        <v>0</v>
      </c>
      <c r="T19" s="17"/>
      <c r="U19" s="17">
        <v>0</v>
      </c>
      <c r="V19" s="17">
        <v>0</v>
      </c>
      <c r="W19" s="17">
        <v>0</v>
      </c>
      <c r="X19" s="17">
        <v>0</v>
      </c>
      <c r="Y19" s="17"/>
      <c r="Z19" s="17">
        <v>0</v>
      </c>
      <c r="AA19" s="17">
        <v>0</v>
      </c>
      <c r="AB19" s="17">
        <v>0</v>
      </c>
      <c r="AC19" s="17">
        <v>0</v>
      </c>
      <c r="AD19" s="17">
        <v>0</v>
      </c>
      <c r="AE19" s="17">
        <v>0</v>
      </c>
      <c r="AF19" s="17">
        <v>0</v>
      </c>
      <c r="AG19" s="17">
        <v>0</v>
      </c>
      <c r="AH19" s="17">
        <v>0</v>
      </c>
      <c r="AI19" s="17">
        <v>0</v>
      </c>
      <c r="AJ19" s="17"/>
      <c r="AK19" s="17">
        <v>0</v>
      </c>
      <c r="AL19" s="17">
        <v>0</v>
      </c>
      <c r="AM19" s="17">
        <v>0</v>
      </c>
      <c r="AN19" s="17">
        <v>0</v>
      </c>
      <c r="AO19" s="17">
        <v>0</v>
      </c>
      <c r="AP19" s="17">
        <v>0</v>
      </c>
      <c r="AQ19" s="17">
        <v>0</v>
      </c>
      <c r="AR19" s="17"/>
      <c r="AS19" s="17">
        <v>0</v>
      </c>
      <c r="AT19" s="17" t="s">
        <v>107</v>
      </c>
      <c r="AU19" s="17"/>
      <c r="AV19" s="17">
        <v>0</v>
      </c>
      <c r="AW19" s="17">
        <v>0</v>
      </c>
      <c r="AX19" s="17" t="s">
        <v>107</v>
      </c>
      <c r="AY19" s="17"/>
      <c r="AZ19" s="17">
        <v>0</v>
      </c>
      <c r="BA19" s="17">
        <v>0</v>
      </c>
      <c r="BB19" s="17"/>
      <c r="BC19" s="17">
        <v>0</v>
      </c>
      <c r="BD19" s="17">
        <v>0</v>
      </c>
      <c r="BE19" s="17"/>
      <c r="BF19" s="17">
        <v>0</v>
      </c>
      <c r="BG19" s="17">
        <v>0</v>
      </c>
      <c r="BH19" s="17"/>
      <c r="BI19" s="17">
        <v>0</v>
      </c>
      <c r="BJ19" s="17">
        <v>0</v>
      </c>
      <c r="BK19" s="17"/>
      <c r="BL19" s="17">
        <v>0</v>
      </c>
      <c r="BM19" s="17">
        <v>0</v>
      </c>
      <c r="BN19" s="17">
        <v>0</v>
      </c>
      <c r="BO19" s="17">
        <v>0</v>
      </c>
    </row>
    <row r="20" spans="2:67" x14ac:dyDescent="0.35">
      <c r="B20" s="18" t="s">
        <v>427</v>
      </c>
      <c r="C20" s="17">
        <v>0.13218022323923601</v>
      </c>
      <c r="D20" s="17">
        <v>9.6449777925428897E-3</v>
      </c>
      <c r="E20" s="17">
        <v>4.7298139478116098E-3</v>
      </c>
      <c r="F20" s="17">
        <v>9.6171239025496201E-4</v>
      </c>
      <c r="G20" s="17">
        <v>0.63201589703635797</v>
      </c>
      <c r="H20" s="17">
        <v>0</v>
      </c>
      <c r="I20" s="17">
        <v>0</v>
      </c>
      <c r="J20" s="17">
        <v>0.54109933660224496</v>
      </c>
      <c r="K20" s="17">
        <v>0.5</v>
      </c>
      <c r="L20" s="17">
        <v>0.43406464284406998</v>
      </c>
      <c r="M20" s="17">
        <v>9.65933333513017E-2</v>
      </c>
      <c r="N20" s="17">
        <v>0</v>
      </c>
      <c r="O20" s="17">
        <v>0</v>
      </c>
      <c r="P20" s="17">
        <v>2.5016710322408602E-3</v>
      </c>
      <c r="Q20" s="17">
        <v>9.9769986319996409E-4</v>
      </c>
      <c r="R20" s="17">
        <v>0</v>
      </c>
      <c r="S20" s="17">
        <v>0</v>
      </c>
      <c r="T20" s="17"/>
      <c r="U20" s="17">
        <v>0.16966647535794999</v>
      </c>
      <c r="V20" s="17">
        <v>2.6091269753075599E-2</v>
      </c>
      <c r="W20" s="17">
        <v>7.9861274080498507E-2</v>
      </c>
      <c r="X20" s="17">
        <v>2.3659884375830099E-2</v>
      </c>
      <c r="Y20" s="17"/>
      <c r="Z20" s="17">
        <v>0.23755127958345401</v>
      </c>
      <c r="AA20" s="17">
        <v>0.14539456953482899</v>
      </c>
      <c r="AB20" s="17">
        <v>0.13946348040506401</v>
      </c>
      <c r="AC20" s="17">
        <v>0</v>
      </c>
      <c r="AD20" s="17">
        <v>9.25768678617611E-2</v>
      </c>
      <c r="AE20" s="17">
        <v>0</v>
      </c>
      <c r="AF20" s="17">
        <v>0</v>
      </c>
      <c r="AG20" s="17">
        <v>3.02415263533647E-2</v>
      </c>
      <c r="AH20" s="17">
        <v>0.227611293475879</v>
      </c>
      <c r="AI20" s="17">
        <v>1.8577141872731299E-2</v>
      </c>
      <c r="AJ20" s="17"/>
      <c r="AK20" s="17">
        <v>0.35223580955997102</v>
      </c>
      <c r="AL20" s="17">
        <v>0</v>
      </c>
      <c r="AM20" s="17">
        <v>0</v>
      </c>
      <c r="AN20" s="17">
        <v>9.9367000548781698E-2</v>
      </c>
      <c r="AO20" s="17">
        <v>4.5020583516942603E-2</v>
      </c>
      <c r="AP20" s="17">
        <v>0.186218512103488</v>
      </c>
      <c r="AQ20" s="17">
        <v>7.3158878059494097E-3</v>
      </c>
      <c r="AR20" s="17"/>
      <c r="AS20" s="17">
        <v>0.13218022323923601</v>
      </c>
      <c r="AT20" s="17" t="s">
        <v>107</v>
      </c>
      <c r="AU20" s="17"/>
      <c r="AV20" s="17">
        <v>0.16907546044664501</v>
      </c>
      <c r="AW20" s="17">
        <v>9.0747114672413101E-2</v>
      </c>
      <c r="AX20" s="17" t="s">
        <v>107</v>
      </c>
      <c r="AY20" s="17"/>
      <c r="AZ20" s="17">
        <v>5.1047246879011299E-3</v>
      </c>
      <c r="BA20" s="17">
        <v>0.18495316463540001</v>
      </c>
      <c r="BB20" s="17"/>
      <c r="BC20" s="17">
        <v>0.162337830245912</v>
      </c>
      <c r="BD20" s="17">
        <v>0.113876093212725</v>
      </c>
      <c r="BE20" s="17"/>
      <c r="BF20" s="17">
        <v>0.13392663512631001</v>
      </c>
      <c r="BG20" s="17">
        <v>2.3659884375830099E-2</v>
      </c>
      <c r="BH20" s="17"/>
      <c r="BI20" s="17">
        <v>9.6961703999207005E-2</v>
      </c>
      <c r="BJ20" s="17">
        <v>0.163712411366225</v>
      </c>
      <c r="BK20" s="17"/>
      <c r="BL20" s="17">
        <v>0</v>
      </c>
      <c r="BM20" s="17">
        <v>0.26475897342652099</v>
      </c>
      <c r="BN20" s="17">
        <v>8.5392443738773697E-3</v>
      </c>
      <c r="BO20" s="17">
        <v>6.2531622365816003E-3</v>
      </c>
    </row>
    <row r="21" spans="2:67" x14ac:dyDescent="0.35">
      <c r="B21" s="18" t="s">
        <v>111</v>
      </c>
      <c r="C21" s="19">
        <v>0.129759426095402</v>
      </c>
      <c r="D21" s="19">
        <v>0.32256115906032301</v>
      </c>
      <c r="E21" s="19">
        <v>5.7079594797773197E-3</v>
      </c>
      <c r="F21" s="19">
        <v>0</v>
      </c>
      <c r="G21" s="19">
        <v>1.3081254409623799E-3</v>
      </c>
      <c r="H21" s="19">
        <v>0</v>
      </c>
      <c r="I21" s="19">
        <v>4.9571078259397897E-2</v>
      </c>
      <c r="J21" s="19">
        <v>0</v>
      </c>
      <c r="K21" s="19">
        <v>0</v>
      </c>
      <c r="L21" s="19">
        <v>8.4586742056242303E-4</v>
      </c>
      <c r="M21" s="19">
        <v>0.333118277780932</v>
      </c>
      <c r="N21" s="19">
        <v>6.2925713656256004E-3</v>
      </c>
      <c r="O21" s="19">
        <v>1.9336405766558901E-3</v>
      </c>
      <c r="P21" s="19">
        <v>0.60433648487425595</v>
      </c>
      <c r="Q21" s="19">
        <v>0</v>
      </c>
      <c r="R21" s="19">
        <v>0</v>
      </c>
      <c r="S21" s="19">
        <v>0</v>
      </c>
      <c r="T21" s="19"/>
      <c r="U21" s="19">
        <v>0.158849676954404</v>
      </c>
      <c r="V21" s="19">
        <v>5.6039816685334101E-2</v>
      </c>
      <c r="W21" s="19">
        <v>5.4763393598197901E-2</v>
      </c>
      <c r="X21" s="19">
        <v>5.2045421347526599E-2</v>
      </c>
      <c r="Y21" s="19"/>
      <c r="Z21" s="19">
        <v>0.11002491295239</v>
      </c>
      <c r="AA21" s="19">
        <v>0.17059094646231099</v>
      </c>
      <c r="AB21" s="19">
        <v>0.13946348040506401</v>
      </c>
      <c r="AC21" s="19">
        <v>0.19731236626181001</v>
      </c>
      <c r="AD21" s="19">
        <v>0.106156570610957</v>
      </c>
      <c r="AE21" s="19">
        <v>4.8255565397954198E-2</v>
      </c>
      <c r="AF21" s="19">
        <v>2.33684257777917E-3</v>
      </c>
      <c r="AG21" s="19">
        <v>5.6564003029643001E-3</v>
      </c>
      <c r="AH21" s="19">
        <v>8.2488362820891697E-2</v>
      </c>
      <c r="AI21" s="19">
        <v>2.7318956609901399E-2</v>
      </c>
      <c r="AJ21" s="19"/>
      <c r="AK21" s="19">
        <v>0.16069633273555001</v>
      </c>
      <c r="AL21" s="19">
        <v>1.7932718350860499E-3</v>
      </c>
      <c r="AM21" s="19">
        <v>4.51398331029687E-4</v>
      </c>
      <c r="AN21" s="19">
        <v>0.31919371709599698</v>
      </c>
      <c r="AO21" s="19">
        <v>1.03939122730111E-2</v>
      </c>
      <c r="AP21" s="19">
        <v>1.6181683495743E-3</v>
      </c>
      <c r="AQ21" s="19">
        <v>0.21787076024031099</v>
      </c>
      <c r="AR21" s="19"/>
      <c r="AS21" s="19">
        <v>0.129759426095402</v>
      </c>
      <c r="AT21" s="19" t="s">
        <v>107</v>
      </c>
      <c r="AU21" s="19"/>
      <c r="AV21" s="19">
        <v>0.20383439401848999</v>
      </c>
      <c r="AW21" s="19">
        <v>4.6573724624294197E-2</v>
      </c>
      <c r="AX21" s="19" t="s">
        <v>107</v>
      </c>
      <c r="AY21" s="19"/>
      <c r="AZ21" s="19">
        <v>0</v>
      </c>
      <c r="BA21" s="19">
        <v>0.18364697064173399</v>
      </c>
      <c r="BB21" s="19"/>
      <c r="BC21" s="19">
        <v>0.13924952966656001</v>
      </c>
      <c r="BD21" s="19">
        <v>0.12399941703058801</v>
      </c>
      <c r="BE21" s="19"/>
      <c r="BF21" s="19">
        <v>0.13101007332987699</v>
      </c>
      <c r="BG21" s="19">
        <v>5.2045421347526599E-2</v>
      </c>
      <c r="BH21" s="19"/>
      <c r="BI21" s="19">
        <v>6.2695590133196394E-2</v>
      </c>
      <c r="BJ21" s="19">
        <v>0.18980367377275001</v>
      </c>
      <c r="BK21" s="19"/>
      <c r="BL21" s="19">
        <v>0.38343986960850501</v>
      </c>
      <c r="BM21" s="19">
        <v>0.18077698846617599</v>
      </c>
      <c r="BN21" s="19">
        <v>5.7331904683576997E-2</v>
      </c>
      <c r="BO21" s="19">
        <v>1.39539933343856E-3</v>
      </c>
    </row>
    <row r="22" spans="2:67" x14ac:dyDescent="0.35">
      <c r="B22" s="16" t="s">
        <v>721</v>
      </c>
    </row>
    <row r="23" spans="2:67" x14ac:dyDescent="0.35">
      <c r="B23" t="s">
        <v>86</v>
      </c>
    </row>
    <row r="24" spans="2:67" x14ac:dyDescent="0.35">
      <c r="B24" t="s">
        <v>87</v>
      </c>
    </row>
    <row r="26" spans="2:67" x14ac:dyDescent="0.35">
      <c r="B2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BO30"/>
  <sheetViews>
    <sheetView showGridLines="0" topLeftCell="A13" workbookViewId="0">
      <pane xSplit="2" topLeftCell="C1" activePane="topRight" state="frozen"/>
      <selection pane="topRight" activeCell="B26" sqref="B26"/>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203</v>
      </c>
      <c r="BA7" s="10">
        <v>217</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35">
      <c r="B8" s="11" t="s">
        <v>34</v>
      </c>
      <c r="C8" s="11">
        <v>156</v>
      </c>
      <c r="D8" s="11">
        <v>9</v>
      </c>
      <c r="E8" s="11">
        <v>28</v>
      </c>
      <c r="F8" s="11">
        <v>7</v>
      </c>
      <c r="G8" s="11">
        <v>5</v>
      </c>
      <c r="H8" s="11">
        <v>3</v>
      </c>
      <c r="I8" s="11">
        <v>6</v>
      </c>
      <c r="J8" s="11">
        <v>13</v>
      </c>
      <c r="K8" s="11">
        <v>0</v>
      </c>
      <c r="L8" s="11">
        <v>15</v>
      </c>
      <c r="M8" s="11">
        <v>36</v>
      </c>
      <c r="N8" s="11">
        <v>13</v>
      </c>
      <c r="O8" s="11">
        <v>6</v>
      </c>
      <c r="P8" s="11">
        <v>8</v>
      </c>
      <c r="Q8" s="11">
        <v>4</v>
      </c>
      <c r="R8" s="11">
        <v>4</v>
      </c>
      <c r="S8" s="11">
        <v>0</v>
      </c>
      <c r="T8" s="11"/>
      <c r="U8" s="11">
        <v>112</v>
      </c>
      <c r="V8" s="11">
        <v>33</v>
      </c>
      <c r="W8" s="11">
        <v>9</v>
      </c>
      <c r="X8" s="11">
        <v>2</v>
      </c>
      <c r="Y8" s="11"/>
      <c r="Z8" s="11">
        <v>39</v>
      </c>
      <c r="AA8" s="11">
        <v>45</v>
      </c>
      <c r="AB8" s="11">
        <v>24</v>
      </c>
      <c r="AC8" s="11">
        <v>17</v>
      </c>
      <c r="AD8" s="11">
        <v>9</v>
      </c>
      <c r="AE8" s="11">
        <v>6</v>
      </c>
      <c r="AF8" s="11">
        <v>7</v>
      </c>
      <c r="AG8" s="11">
        <v>3</v>
      </c>
      <c r="AH8" s="11">
        <v>2</v>
      </c>
      <c r="AI8" s="11">
        <v>2</v>
      </c>
      <c r="AJ8" s="11"/>
      <c r="AK8" s="11">
        <v>35</v>
      </c>
      <c r="AL8" s="11">
        <v>13</v>
      </c>
      <c r="AM8" s="11">
        <v>14</v>
      </c>
      <c r="AN8" s="11">
        <v>35</v>
      </c>
      <c r="AO8" s="11">
        <v>27</v>
      </c>
      <c r="AP8" s="11">
        <v>18</v>
      </c>
      <c r="AQ8" s="11">
        <v>14</v>
      </c>
      <c r="AR8" s="11"/>
      <c r="AS8" s="11">
        <v>156</v>
      </c>
      <c r="AT8" s="11" t="s">
        <v>106</v>
      </c>
      <c r="AU8" s="11"/>
      <c r="AV8" s="11">
        <v>83</v>
      </c>
      <c r="AW8" s="11">
        <v>74</v>
      </c>
      <c r="AX8" s="11" t="s">
        <v>106</v>
      </c>
      <c r="AY8" s="11"/>
      <c r="AZ8" s="11">
        <v>46</v>
      </c>
      <c r="BA8" s="11">
        <v>110</v>
      </c>
      <c r="BB8" s="11"/>
      <c r="BC8" s="11">
        <v>59</v>
      </c>
      <c r="BD8" s="11">
        <v>97</v>
      </c>
      <c r="BE8" s="11"/>
      <c r="BF8" s="11">
        <v>154</v>
      </c>
      <c r="BG8" s="11">
        <v>2</v>
      </c>
      <c r="BH8" s="11"/>
      <c r="BI8" s="11">
        <v>74</v>
      </c>
      <c r="BJ8" s="11">
        <v>82</v>
      </c>
      <c r="BK8" s="11"/>
      <c r="BL8" s="11">
        <v>9</v>
      </c>
      <c r="BM8" s="11">
        <v>76</v>
      </c>
      <c r="BN8" s="11">
        <v>55</v>
      </c>
      <c r="BO8" s="11">
        <v>16</v>
      </c>
    </row>
    <row r="9" spans="2:67" x14ac:dyDescent="0.35">
      <c r="B9" s="18" t="s">
        <v>443</v>
      </c>
      <c r="C9" s="17">
        <v>0.56660475834367896</v>
      </c>
      <c r="D9" s="17">
        <v>0.87206533077679105</v>
      </c>
      <c r="E9" s="17">
        <v>0.29638166267925398</v>
      </c>
      <c r="F9" s="17">
        <v>0.95671049192527002</v>
      </c>
      <c r="G9" s="17">
        <v>0.99476749823614996</v>
      </c>
      <c r="H9" s="17">
        <v>9.9764988033565594E-2</v>
      </c>
      <c r="I9" s="17">
        <v>0.86569305407503205</v>
      </c>
      <c r="J9" s="17">
        <v>0.41573257209136699</v>
      </c>
      <c r="K9" s="17">
        <v>0.5</v>
      </c>
      <c r="L9" s="17">
        <v>0.85373858877654196</v>
      </c>
      <c r="M9" s="17">
        <v>0.52651574642727805</v>
      </c>
      <c r="N9" s="17">
        <v>0.588592210966846</v>
      </c>
      <c r="O9" s="17">
        <v>0.938098468264841</v>
      </c>
      <c r="P9" s="17">
        <v>2.3148553826606001E-2</v>
      </c>
      <c r="Q9" s="17">
        <v>0.98353149405020501</v>
      </c>
      <c r="R9" s="17">
        <v>0.233403251176096</v>
      </c>
      <c r="S9" s="17">
        <v>0</v>
      </c>
      <c r="T9" s="17"/>
      <c r="U9" s="17">
        <v>0.58426734709930495</v>
      </c>
      <c r="V9" s="17">
        <v>0.53971636672331103</v>
      </c>
      <c r="W9" s="17">
        <v>0.48186729111807902</v>
      </c>
      <c r="X9" s="17">
        <v>0.419847749052569</v>
      </c>
      <c r="Y9" s="17"/>
      <c r="Z9" s="17">
        <v>0.77788574404767097</v>
      </c>
      <c r="AA9" s="17">
        <v>0.58532879028543805</v>
      </c>
      <c r="AB9" s="17">
        <v>0.42627269123478401</v>
      </c>
      <c r="AC9" s="17">
        <v>0.41392520291753998</v>
      </c>
      <c r="AD9" s="17">
        <v>0.457202820616459</v>
      </c>
      <c r="AE9" s="17">
        <v>9.1796045201063506E-2</v>
      </c>
      <c r="AF9" s="17">
        <v>0.69903511827871301</v>
      </c>
      <c r="AG9" s="17">
        <v>0.24287966472853301</v>
      </c>
      <c r="AH9" s="17">
        <v>0.64056294863332797</v>
      </c>
      <c r="AI9" s="17">
        <v>0.54206172444490297</v>
      </c>
      <c r="AJ9" s="17"/>
      <c r="AK9" s="17">
        <v>0.56579244075233404</v>
      </c>
      <c r="AL9" s="17">
        <v>0.39480852454836801</v>
      </c>
      <c r="AM9" s="17">
        <v>0.45174874163587603</v>
      </c>
      <c r="AN9" s="17">
        <v>0.50502976497409802</v>
      </c>
      <c r="AO9" s="17">
        <v>0.58473980003232495</v>
      </c>
      <c r="AP9" s="17">
        <v>0.70265630126774004</v>
      </c>
      <c r="AQ9" s="17">
        <v>0.78785897844545705</v>
      </c>
      <c r="AR9" s="17"/>
      <c r="AS9" s="17">
        <v>0.56660475834367896</v>
      </c>
      <c r="AT9" s="17" t="s">
        <v>107</v>
      </c>
      <c r="AU9" s="17"/>
      <c r="AV9" s="17">
        <v>0.60069872207770703</v>
      </c>
      <c r="AW9" s="17">
        <v>0.528317461451557</v>
      </c>
      <c r="AX9" s="17" t="s">
        <v>107</v>
      </c>
      <c r="AY9" s="17"/>
      <c r="AZ9" s="17">
        <v>0.56718747976261397</v>
      </c>
      <c r="BA9" s="17">
        <v>0.566362761077154</v>
      </c>
      <c r="BB9" s="17"/>
      <c r="BC9" s="17">
        <v>0.56254164732823198</v>
      </c>
      <c r="BD9" s="17">
        <v>0.56907085959376902</v>
      </c>
      <c r="BE9" s="17"/>
      <c r="BF9" s="17">
        <v>0.56896651087985595</v>
      </c>
      <c r="BG9" s="17">
        <v>0.419847749052569</v>
      </c>
      <c r="BH9" s="17"/>
      <c r="BI9" s="17">
        <v>0.59258545461256595</v>
      </c>
      <c r="BJ9" s="17">
        <v>0.54334346797433397</v>
      </c>
      <c r="BK9" s="17"/>
      <c r="BL9" s="17">
        <v>0.98541127915732696</v>
      </c>
      <c r="BM9" s="17">
        <v>0.55971481844923598</v>
      </c>
      <c r="BN9" s="17">
        <v>0.57035437770924702</v>
      </c>
      <c r="BO9" s="17">
        <v>0.38240134984548402</v>
      </c>
    </row>
    <row r="10" spans="2:67" x14ac:dyDescent="0.35">
      <c r="B10" s="18" t="s">
        <v>444</v>
      </c>
      <c r="C10" s="17">
        <v>0.30379758938018497</v>
      </c>
      <c r="D10" s="17">
        <v>0.44717145793909602</v>
      </c>
      <c r="E10" s="17">
        <v>0.23723013759730699</v>
      </c>
      <c r="F10" s="17">
        <v>0.480035130017267</v>
      </c>
      <c r="G10" s="17">
        <v>0.804557617098977</v>
      </c>
      <c r="H10" s="17">
        <v>0</v>
      </c>
      <c r="I10" s="17">
        <v>0.94245761733535405</v>
      </c>
      <c r="J10" s="17">
        <v>1.6280902129107599E-2</v>
      </c>
      <c r="K10" s="17">
        <v>0.5</v>
      </c>
      <c r="L10" s="17">
        <v>0.14626141122345801</v>
      </c>
      <c r="M10" s="17">
        <v>0.32926327243395498</v>
      </c>
      <c r="N10" s="17">
        <v>0.40470941479238898</v>
      </c>
      <c r="O10" s="17">
        <v>2.99839455792517E-2</v>
      </c>
      <c r="P10" s="17">
        <v>0.18938456943987</v>
      </c>
      <c r="Q10" s="17">
        <v>0.48702344357140498</v>
      </c>
      <c r="R10" s="17">
        <v>0.20885031507110599</v>
      </c>
      <c r="S10" s="17">
        <v>0.33333333333333298</v>
      </c>
      <c r="T10" s="17"/>
      <c r="U10" s="17">
        <v>0.27447570790404002</v>
      </c>
      <c r="V10" s="17">
        <v>0.37747475327848601</v>
      </c>
      <c r="W10" s="17">
        <v>0.385782497088625</v>
      </c>
      <c r="X10" s="17">
        <v>0.36804559140250798</v>
      </c>
      <c r="Y10" s="17"/>
      <c r="Z10" s="17">
        <v>0.15915640325272701</v>
      </c>
      <c r="AA10" s="17">
        <v>0.29818120716274199</v>
      </c>
      <c r="AB10" s="17">
        <v>0.57123400683881798</v>
      </c>
      <c r="AC10" s="17">
        <v>0.34788804981684601</v>
      </c>
      <c r="AD10" s="17">
        <v>0.24751310036510199</v>
      </c>
      <c r="AE10" s="17">
        <v>0.34738169681355402</v>
      </c>
      <c r="AF10" s="17">
        <v>0.14147991574205401</v>
      </c>
      <c r="AG10" s="17">
        <v>0.45389652093101901</v>
      </c>
      <c r="AH10" s="17">
        <v>0.35214317889253399</v>
      </c>
      <c r="AI10" s="17">
        <v>0.25691963268057999</v>
      </c>
      <c r="AJ10" s="17"/>
      <c r="AK10" s="17">
        <v>7.2863331532581996E-2</v>
      </c>
      <c r="AL10" s="17">
        <v>0.34322988629165302</v>
      </c>
      <c r="AM10" s="17">
        <v>0.28959881568913698</v>
      </c>
      <c r="AN10" s="17">
        <v>0.39624257342886399</v>
      </c>
      <c r="AO10" s="17">
        <v>0.35091412462235499</v>
      </c>
      <c r="AP10" s="17">
        <v>0.45773474282947701</v>
      </c>
      <c r="AQ10" s="17">
        <v>0.344233683745092</v>
      </c>
      <c r="AR10" s="17"/>
      <c r="AS10" s="17">
        <v>0.30379758938018497</v>
      </c>
      <c r="AT10" s="17" t="s">
        <v>107</v>
      </c>
      <c r="AU10" s="17"/>
      <c r="AV10" s="17">
        <v>0.44129537857468598</v>
      </c>
      <c r="AW10" s="17">
        <v>0.14938847702326899</v>
      </c>
      <c r="AX10" s="17" t="s">
        <v>107</v>
      </c>
      <c r="AY10" s="17"/>
      <c r="AZ10" s="17">
        <v>0.30872435759653799</v>
      </c>
      <c r="BA10" s="17">
        <v>0.30175156120545399</v>
      </c>
      <c r="BB10" s="17"/>
      <c r="BC10" s="17">
        <v>0.29700637108488698</v>
      </c>
      <c r="BD10" s="17">
        <v>0.307919512670984</v>
      </c>
      <c r="BE10" s="17"/>
      <c r="BF10" s="17">
        <v>0.302763649792199</v>
      </c>
      <c r="BG10" s="17">
        <v>0.36804559140250798</v>
      </c>
      <c r="BH10" s="17"/>
      <c r="BI10" s="17">
        <v>0.31036475972844701</v>
      </c>
      <c r="BJ10" s="17">
        <v>0.29791780637533999</v>
      </c>
      <c r="BK10" s="17"/>
      <c r="BL10" s="17">
        <v>0.60020482784113904</v>
      </c>
      <c r="BM10" s="17">
        <v>0.22155888356105</v>
      </c>
      <c r="BN10" s="17">
        <v>0.32050378946923502</v>
      </c>
      <c r="BO10" s="17">
        <v>0.43773782006423001</v>
      </c>
    </row>
    <row r="11" spans="2:67" x14ac:dyDescent="0.35">
      <c r="B11" s="18" t="s">
        <v>445</v>
      </c>
      <c r="C11" s="17">
        <v>0.28361170168523497</v>
      </c>
      <c r="D11" s="17">
        <v>0.17672350148676699</v>
      </c>
      <c r="E11" s="17">
        <v>0.26849396230167799</v>
      </c>
      <c r="F11" s="17">
        <v>3.65575213429448E-2</v>
      </c>
      <c r="G11" s="17">
        <v>2.1592537397440801E-2</v>
      </c>
      <c r="H11" s="17">
        <v>0</v>
      </c>
      <c r="I11" s="17">
        <v>4.9571078259397897E-2</v>
      </c>
      <c r="J11" s="17">
        <v>0.789484336554934</v>
      </c>
      <c r="K11" s="17">
        <v>0.5</v>
      </c>
      <c r="L11" s="17">
        <v>0.82073880861257198</v>
      </c>
      <c r="M11" s="17">
        <v>0.12190243550081201</v>
      </c>
      <c r="N11" s="17">
        <v>6.6983742407647701E-3</v>
      </c>
      <c r="O11" s="17">
        <v>5.8034250581847503E-2</v>
      </c>
      <c r="P11" s="17">
        <v>0.77432500703588103</v>
      </c>
      <c r="Q11" s="17">
        <v>1.5470806086594799E-2</v>
      </c>
      <c r="R11" s="17">
        <v>0.207266915934952</v>
      </c>
      <c r="S11" s="17">
        <v>0.33333333333333298</v>
      </c>
      <c r="T11" s="17"/>
      <c r="U11" s="17">
        <v>0.30508932932278199</v>
      </c>
      <c r="V11" s="17">
        <v>0.23923296841306299</v>
      </c>
      <c r="W11" s="17">
        <v>0.202446247251962</v>
      </c>
      <c r="X11" s="17">
        <v>0.18341565227224599</v>
      </c>
      <c r="Y11" s="17"/>
      <c r="Z11" s="17">
        <v>0.33751875373201601</v>
      </c>
      <c r="AA11" s="17">
        <v>0.41394615327509399</v>
      </c>
      <c r="AB11" s="17">
        <v>0.172790033174202</v>
      </c>
      <c r="AC11" s="17">
        <v>0.116930282692549</v>
      </c>
      <c r="AD11" s="17">
        <v>0.23646458572427501</v>
      </c>
      <c r="AE11" s="17">
        <v>0.34529632947877897</v>
      </c>
      <c r="AF11" s="17">
        <v>0.18508399425232</v>
      </c>
      <c r="AG11" s="17">
        <v>9.6881025755023997E-2</v>
      </c>
      <c r="AH11" s="17">
        <v>7.5247808666896801E-2</v>
      </c>
      <c r="AI11" s="17">
        <v>0.22798504514682</v>
      </c>
      <c r="AJ11" s="17"/>
      <c r="AK11" s="17">
        <v>0.80011535023425895</v>
      </c>
      <c r="AL11" s="17">
        <v>1.8194639154869099E-3</v>
      </c>
      <c r="AM11" s="17">
        <v>0.24441852861667901</v>
      </c>
      <c r="AN11" s="17">
        <v>0.10021095931858801</v>
      </c>
      <c r="AO11" s="17">
        <v>6.34536866844123E-2</v>
      </c>
      <c r="AP11" s="17">
        <v>0.302785801102051</v>
      </c>
      <c r="AQ11" s="17">
        <v>0.13381160412235099</v>
      </c>
      <c r="AR11" s="17"/>
      <c r="AS11" s="17">
        <v>0.28361170168523497</v>
      </c>
      <c r="AT11" s="17" t="s">
        <v>107</v>
      </c>
      <c r="AU11" s="17"/>
      <c r="AV11" s="17">
        <v>0.30970308316011202</v>
      </c>
      <c r="AW11" s="17">
        <v>0.25431125200307603</v>
      </c>
      <c r="AX11" s="17" t="s">
        <v>107</v>
      </c>
      <c r="AY11" s="17"/>
      <c r="AZ11" s="17">
        <v>0.26651743355751401</v>
      </c>
      <c r="BA11" s="17">
        <v>0.29071074768858401</v>
      </c>
      <c r="BB11" s="17"/>
      <c r="BC11" s="17">
        <v>0.21485283370979399</v>
      </c>
      <c r="BD11" s="17">
        <v>0.325344829238079</v>
      </c>
      <c r="BE11" s="17"/>
      <c r="BF11" s="17">
        <v>0.28522415123676997</v>
      </c>
      <c r="BG11" s="17">
        <v>0.18341565227224599</v>
      </c>
      <c r="BH11" s="17"/>
      <c r="BI11" s="17">
        <v>0.291938048199333</v>
      </c>
      <c r="BJ11" s="17">
        <v>0.27615687591860699</v>
      </c>
      <c r="BK11" s="17"/>
      <c r="BL11" s="17">
        <v>1.0848480074282399E-3</v>
      </c>
      <c r="BM11" s="17">
        <v>0.361661784522948</v>
      </c>
      <c r="BN11" s="17">
        <v>0.28198056466791799</v>
      </c>
      <c r="BO11" s="17">
        <v>3.8016016025862298E-2</v>
      </c>
    </row>
    <row r="12" spans="2:67" x14ac:dyDescent="0.35">
      <c r="B12" s="18" t="s">
        <v>446</v>
      </c>
      <c r="C12" s="17">
        <v>0.209851263769848</v>
      </c>
      <c r="D12" s="17">
        <v>3.3589051859839798E-2</v>
      </c>
      <c r="E12" s="17">
        <v>0.41248573165038999</v>
      </c>
      <c r="F12" s="17">
        <v>7.69369912203969E-3</v>
      </c>
      <c r="G12" s="17">
        <v>0</v>
      </c>
      <c r="H12" s="17">
        <v>0</v>
      </c>
      <c r="I12" s="17">
        <v>3.83615884430972E-2</v>
      </c>
      <c r="J12" s="17">
        <v>8.3302314512490996E-2</v>
      </c>
      <c r="K12" s="17">
        <v>0</v>
      </c>
      <c r="L12" s="17">
        <v>0.114107498480049</v>
      </c>
      <c r="M12" s="17">
        <v>0.133165137668215</v>
      </c>
      <c r="N12" s="17">
        <v>0.39841684342676398</v>
      </c>
      <c r="O12" s="17">
        <v>2.99839455792517E-2</v>
      </c>
      <c r="P12" s="17">
        <v>0.35186807850477297</v>
      </c>
      <c r="Q12" s="17">
        <v>0.49950115006840001</v>
      </c>
      <c r="R12" s="17">
        <v>0.76659674882390405</v>
      </c>
      <c r="S12" s="17">
        <v>0.33333333333333298</v>
      </c>
      <c r="T12" s="17"/>
      <c r="U12" s="17">
        <v>0.197682291592649</v>
      </c>
      <c r="V12" s="17">
        <v>0.25407337378203299</v>
      </c>
      <c r="W12" s="17">
        <v>0.18028097792915501</v>
      </c>
      <c r="X12" s="17">
        <v>0.278671387606299</v>
      </c>
      <c r="Y12" s="17"/>
      <c r="Z12" s="17">
        <v>0.227658712829889</v>
      </c>
      <c r="AA12" s="17">
        <v>0.16544264858371099</v>
      </c>
      <c r="AB12" s="17">
        <v>0.211922282780936</v>
      </c>
      <c r="AC12" s="17">
        <v>0.29322308061666202</v>
      </c>
      <c r="AD12" s="17">
        <v>1.71202812941415E-2</v>
      </c>
      <c r="AE12" s="17">
        <v>0.42790170061849497</v>
      </c>
      <c r="AF12" s="17">
        <v>7.0158255979613796E-2</v>
      </c>
      <c r="AG12" s="17">
        <v>0.68778381295603597</v>
      </c>
      <c r="AH12" s="17">
        <v>0.22547383405312901</v>
      </c>
      <c r="AI12" s="17">
        <v>0.22830925418752299</v>
      </c>
      <c r="AJ12" s="17"/>
      <c r="AK12" s="17">
        <v>2.5327579201801901E-2</v>
      </c>
      <c r="AL12" s="17">
        <v>0.24299680721730901</v>
      </c>
      <c r="AM12" s="17">
        <v>0.32038765579538098</v>
      </c>
      <c r="AN12" s="17">
        <v>0.333784785778244</v>
      </c>
      <c r="AO12" s="17">
        <v>5.4120512105020099E-2</v>
      </c>
      <c r="AP12" s="17">
        <v>0.400778172438438</v>
      </c>
      <c r="AQ12" s="17">
        <v>0.275878698748873</v>
      </c>
      <c r="AR12" s="17"/>
      <c r="AS12" s="17">
        <v>0.209851263769848</v>
      </c>
      <c r="AT12" s="17" t="s">
        <v>107</v>
      </c>
      <c r="AU12" s="17"/>
      <c r="AV12" s="17">
        <v>0.13781105697451501</v>
      </c>
      <c r="AW12" s="17">
        <v>0.29075194188577602</v>
      </c>
      <c r="AX12" s="17" t="s">
        <v>107</v>
      </c>
      <c r="AY12" s="17"/>
      <c r="AZ12" s="17">
        <v>0.38099279185227197</v>
      </c>
      <c r="BA12" s="17">
        <v>0.138778225025914</v>
      </c>
      <c r="BB12" s="17"/>
      <c r="BC12" s="17">
        <v>0.161402636835971</v>
      </c>
      <c r="BD12" s="17">
        <v>0.23925711042098499</v>
      </c>
      <c r="BE12" s="17"/>
      <c r="BF12" s="17">
        <v>0.20874374527518799</v>
      </c>
      <c r="BG12" s="17">
        <v>0.278671387606299</v>
      </c>
      <c r="BH12" s="17"/>
      <c r="BI12" s="17">
        <v>0.32875606050370998</v>
      </c>
      <c r="BJ12" s="17">
        <v>0.103392261497201</v>
      </c>
      <c r="BK12" s="17"/>
      <c r="BL12" s="17">
        <v>1.29516323425392E-2</v>
      </c>
      <c r="BM12" s="17">
        <v>0.15520777901504201</v>
      </c>
      <c r="BN12" s="17">
        <v>0.205909898600111</v>
      </c>
      <c r="BO12" s="17">
        <v>0.60401744791839995</v>
      </c>
    </row>
    <row r="13" spans="2:67" x14ac:dyDescent="0.35">
      <c r="B13" s="18" t="s">
        <v>447</v>
      </c>
      <c r="C13" s="17">
        <v>0.17118088720928501</v>
      </c>
      <c r="D13" s="17">
        <v>8.9691498881158294E-2</v>
      </c>
      <c r="E13" s="17">
        <v>1.10898704488994E-2</v>
      </c>
      <c r="F13" s="17">
        <v>0.46753286894395302</v>
      </c>
      <c r="G13" s="17">
        <v>0</v>
      </c>
      <c r="H13" s="17">
        <v>0</v>
      </c>
      <c r="I13" s="17">
        <v>0.84331546081655795</v>
      </c>
      <c r="J13" s="17">
        <v>0.30998157317211</v>
      </c>
      <c r="K13" s="17">
        <v>0</v>
      </c>
      <c r="L13" s="17">
        <v>1.5654022661422799E-2</v>
      </c>
      <c r="M13" s="17">
        <v>0.157019762200309</v>
      </c>
      <c r="N13" s="17">
        <v>8.1160575027833302E-4</v>
      </c>
      <c r="O13" s="17">
        <v>0.93616482768818499</v>
      </c>
      <c r="P13" s="17">
        <v>0</v>
      </c>
      <c r="Q13" s="17">
        <v>0.49650805047879998</v>
      </c>
      <c r="R13" s="17">
        <v>2.29695369688372E-2</v>
      </c>
      <c r="S13" s="17">
        <v>0.33333333333333298</v>
      </c>
      <c r="T13" s="17"/>
      <c r="U13" s="17">
        <v>0.15153772126312401</v>
      </c>
      <c r="V13" s="17">
        <v>0.25528343616125898</v>
      </c>
      <c r="W13" s="17">
        <v>0.127182796216667</v>
      </c>
      <c r="X13" s="17">
        <v>0.100348469540398</v>
      </c>
      <c r="Y13" s="17"/>
      <c r="Z13" s="17">
        <v>5.3407150069644298E-2</v>
      </c>
      <c r="AA13" s="17">
        <v>0.30173217278930697</v>
      </c>
      <c r="AB13" s="17">
        <v>0.10889690845224</v>
      </c>
      <c r="AC13" s="17">
        <v>0.20458878591403001</v>
      </c>
      <c r="AD13" s="17">
        <v>2.16342099227213E-2</v>
      </c>
      <c r="AE13" s="17">
        <v>3.97353735078394E-2</v>
      </c>
      <c r="AF13" s="17">
        <v>0.60839276414823396</v>
      </c>
      <c r="AG13" s="17">
        <v>3.4491279322956397E-2</v>
      </c>
      <c r="AH13" s="17">
        <v>6.7379247369539E-2</v>
      </c>
      <c r="AI13" s="17">
        <v>5.2805805215189801E-2</v>
      </c>
      <c r="AJ13" s="17"/>
      <c r="AK13" s="17">
        <v>0.181320840705926</v>
      </c>
      <c r="AL13" s="17">
        <v>0.19374681918776099</v>
      </c>
      <c r="AM13" s="17">
        <v>3.1118894011036201E-2</v>
      </c>
      <c r="AN13" s="17">
        <v>9.6803443676101497E-2</v>
      </c>
      <c r="AO13" s="17">
        <v>0.197240074900118</v>
      </c>
      <c r="AP13" s="17">
        <v>7.0695433402013397E-2</v>
      </c>
      <c r="AQ13" s="17">
        <v>0.53034391899029598</v>
      </c>
      <c r="AR13" s="17"/>
      <c r="AS13" s="17">
        <v>0.17118088720928501</v>
      </c>
      <c r="AT13" s="17" t="s">
        <v>107</v>
      </c>
      <c r="AU13" s="17"/>
      <c r="AV13" s="17">
        <v>0.192516572215673</v>
      </c>
      <c r="AW13" s="17">
        <v>0.147221053362772</v>
      </c>
      <c r="AX13" s="17" t="s">
        <v>107</v>
      </c>
      <c r="AY13" s="17"/>
      <c r="AZ13" s="17">
        <v>0.24818684703240099</v>
      </c>
      <c r="BA13" s="17">
        <v>0.13920122904363999</v>
      </c>
      <c r="BB13" s="17"/>
      <c r="BC13" s="17">
        <v>0.15896735680560001</v>
      </c>
      <c r="BD13" s="17">
        <v>0.17859387752188899</v>
      </c>
      <c r="BE13" s="17"/>
      <c r="BF13" s="17">
        <v>0.172320789438699</v>
      </c>
      <c r="BG13" s="17">
        <v>0.100348469540398</v>
      </c>
      <c r="BH13" s="17"/>
      <c r="BI13" s="17">
        <v>0.105625073332536</v>
      </c>
      <c r="BJ13" s="17">
        <v>0.229874957845567</v>
      </c>
      <c r="BK13" s="17"/>
      <c r="BL13" s="17">
        <v>0.38343986960850501</v>
      </c>
      <c r="BM13" s="17">
        <v>0.16804499268477299</v>
      </c>
      <c r="BN13" s="17">
        <v>0.10226836608565</v>
      </c>
      <c r="BO13" s="17">
        <v>0.31389860126274699</v>
      </c>
    </row>
    <row r="14" spans="2:67" x14ac:dyDescent="0.35">
      <c r="B14" s="18" t="s">
        <v>448</v>
      </c>
      <c r="C14" s="17">
        <v>0.16228611868401199</v>
      </c>
      <c r="D14" s="17">
        <v>0.33686025533507802</v>
      </c>
      <c r="E14" s="17">
        <v>0.17840466102601499</v>
      </c>
      <c r="F14" s="17">
        <v>1.9234247805099199E-3</v>
      </c>
      <c r="G14" s="17">
        <v>2.6162508819247499E-3</v>
      </c>
      <c r="H14" s="17">
        <v>9.9764988033565594E-2</v>
      </c>
      <c r="I14" s="17">
        <v>1.27871961476991E-2</v>
      </c>
      <c r="J14" s="17">
        <v>1.01131198514495E-2</v>
      </c>
      <c r="K14" s="17">
        <v>0.5</v>
      </c>
      <c r="L14" s="17">
        <v>0.42686929438827098</v>
      </c>
      <c r="M14" s="17">
        <v>6.2755603299516599E-2</v>
      </c>
      <c r="N14" s="17">
        <v>0.19727954465598599</v>
      </c>
      <c r="O14" s="17">
        <v>0.93616482768818499</v>
      </c>
      <c r="P14" s="17">
        <v>2.1897718310485599E-2</v>
      </c>
      <c r="Q14" s="17">
        <v>1.44731062233948E-2</v>
      </c>
      <c r="R14" s="17">
        <v>0</v>
      </c>
      <c r="S14" s="17">
        <v>0</v>
      </c>
      <c r="T14" s="17"/>
      <c r="U14" s="17">
        <v>0.18968828346498601</v>
      </c>
      <c r="V14" s="17">
        <v>5.6039816685334101E-2</v>
      </c>
      <c r="W14" s="17">
        <v>0.19438471829913001</v>
      </c>
      <c r="X14" s="17">
        <v>0.21687237252015201</v>
      </c>
      <c r="Y14" s="17"/>
      <c r="Z14" s="17">
        <v>0.23330591061195999</v>
      </c>
      <c r="AA14" s="17">
        <v>0.21631157112250801</v>
      </c>
      <c r="AB14" s="17">
        <v>0</v>
      </c>
      <c r="AC14" s="17">
        <v>0.15046633964130601</v>
      </c>
      <c r="AD14" s="17">
        <v>3.9794115830069102E-2</v>
      </c>
      <c r="AE14" s="17">
        <v>0.37430385917603398</v>
      </c>
      <c r="AF14" s="17">
        <v>2.2590577838302199E-2</v>
      </c>
      <c r="AG14" s="17">
        <v>4.22845926701741E-2</v>
      </c>
      <c r="AH14" s="17">
        <v>0.42108838754815098</v>
      </c>
      <c r="AI14" s="17">
        <v>0.21358573758156499</v>
      </c>
      <c r="AJ14" s="17"/>
      <c r="AK14" s="17">
        <v>0.17456803125356299</v>
      </c>
      <c r="AL14" s="17">
        <v>0.188420753787752</v>
      </c>
      <c r="AM14" s="17">
        <v>4.6596268707264098E-2</v>
      </c>
      <c r="AN14" s="17">
        <v>0.11686176110751401</v>
      </c>
      <c r="AO14" s="17">
        <v>0.195383849773966</v>
      </c>
      <c r="AP14" s="17">
        <v>2.5491366492826101E-2</v>
      </c>
      <c r="AQ14" s="17">
        <v>0.44952191112878698</v>
      </c>
      <c r="AR14" s="17"/>
      <c r="AS14" s="17">
        <v>0.16228611868401199</v>
      </c>
      <c r="AT14" s="17" t="s">
        <v>107</v>
      </c>
      <c r="AU14" s="17"/>
      <c r="AV14" s="17">
        <v>5.0954959084782703E-2</v>
      </c>
      <c r="AW14" s="17">
        <v>0.28731027821479499</v>
      </c>
      <c r="AX14" s="17" t="s">
        <v>107</v>
      </c>
      <c r="AY14" s="17"/>
      <c r="AZ14" s="17">
        <v>0.120262644509989</v>
      </c>
      <c r="BA14" s="17">
        <v>0.179737967113731</v>
      </c>
      <c r="BB14" s="17"/>
      <c r="BC14" s="17">
        <v>0.147199428241376</v>
      </c>
      <c r="BD14" s="17">
        <v>0.17144297066734801</v>
      </c>
      <c r="BE14" s="17"/>
      <c r="BF14" s="17">
        <v>0.161407665081962</v>
      </c>
      <c r="BG14" s="17">
        <v>0.21687237252015201</v>
      </c>
      <c r="BH14" s="17"/>
      <c r="BI14" s="17">
        <v>0.25908789943994198</v>
      </c>
      <c r="BJ14" s="17">
        <v>7.5616604244172006E-2</v>
      </c>
      <c r="BK14" s="17"/>
      <c r="BL14" s="17">
        <v>1.8094578063539202E-2</v>
      </c>
      <c r="BM14" s="17">
        <v>0.13221728155895701</v>
      </c>
      <c r="BN14" s="17">
        <v>0.27185052878940802</v>
      </c>
      <c r="BO14" s="17">
        <v>1.70118303625315E-2</v>
      </c>
    </row>
    <row r="15" spans="2:67" x14ac:dyDescent="0.35">
      <c r="B15" s="18" t="s">
        <v>449</v>
      </c>
      <c r="C15" s="17">
        <v>0.16206841787999701</v>
      </c>
      <c r="D15" s="17">
        <v>9.9336476673701199E-2</v>
      </c>
      <c r="E15" s="17">
        <v>0.32647414730122798</v>
      </c>
      <c r="F15" s="17">
        <v>3.8468495610198502E-3</v>
      </c>
      <c r="G15" s="17">
        <v>1.3081254409623799E-3</v>
      </c>
      <c r="H15" s="17">
        <v>0</v>
      </c>
      <c r="I15" s="17">
        <v>1.27871961476991E-2</v>
      </c>
      <c r="J15" s="17">
        <v>0.26170689890145399</v>
      </c>
      <c r="K15" s="17">
        <v>0</v>
      </c>
      <c r="L15" s="17">
        <v>0.114107498480049</v>
      </c>
      <c r="M15" s="17">
        <v>0.13743780365578601</v>
      </c>
      <c r="N15" s="17">
        <v>0.39841684342676398</v>
      </c>
      <c r="O15" s="17">
        <v>1.9336405766558901E-3</v>
      </c>
      <c r="P15" s="17">
        <v>0</v>
      </c>
      <c r="Q15" s="17">
        <v>0</v>
      </c>
      <c r="R15" s="17">
        <v>1.5833991361531E-3</v>
      </c>
      <c r="S15" s="17">
        <v>0.33333333333333298</v>
      </c>
      <c r="T15" s="17"/>
      <c r="U15" s="17">
        <v>0.18046787417020599</v>
      </c>
      <c r="V15" s="17">
        <v>0.10353328233350099</v>
      </c>
      <c r="W15" s="17">
        <v>0.15245373663511499</v>
      </c>
      <c r="X15" s="17">
        <v>0.13818691241228001</v>
      </c>
      <c r="Y15" s="17"/>
      <c r="Z15" s="17">
        <v>0.11208934299994</v>
      </c>
      <c r="AA15" s="17">
        <v>7.0632732007173599E-2</v>
      </c>
      <c r="AB15" s="17">
        <v>0.49308862479968402</v>
      </c>
      <c r="AC15" s="17">
        <v>0.14245091526269801</v>
      </c>
      <c r="AD15" s="17">
        <v>1.25282630335253E-2</v>
      </c>
      <c r="AE15" s="17">
        <v>5.6078268791317699E-2</v>
      </c>
      <c r="AF15" s="17">
        <v>0.106764588884323</v>
      </c>
      <c r="AG15" s="17">
        <v>0.335257492722007</v>
      </c>
      <c r="AH15" s="17">
        <v>4.8037238651367303E-2</v>
      </c>
      <c r="AI15" s="17">
        <v>6.8610883273869994E-2</v>
      </c>
      <c r="AJ15" s="17"/>
      <c r="AK15" s="17">
        <v>8.9624390897801207E-2</v>
      </c>
      <c r="AL15" s="17">
        <v>0.142623421196722</v>
      </c>
      <c r="AM15" s="17">
        <v>0.18628567342973401</v>
      </c>
      <c r="AN15" s="17">
        <v>0.32268627684221601</v>
      </c>
      <c r="AO15" s="17">
        <v>0.216902271181482</v>
      </c>
      <c r="AP15" s="17">
        <v>2.1149749278033401E-2</v>
      </c>
      <c r="AQ15" s="17">
        <v>1.52127013021255E-2</v>
      </c>
      <c r="AR15" s="17"/>
      <c r="AS15" s="17">
        <v>0.16206841787999701</v>
      </c>
      <c r="AT15" s="17" t="s">
        <v>107</v>
      </c>
      <c r="AU15" s="17"/>
      <c r="AV15" s="17">
        <v>6.99390806741296E-2</v>
      </c>
      <c r="AW15" s="17">
        <v>0.26552905723519399</v>
      </c>
      <c r="AX15" s="17" t="s">
        <v>107</v>
      </c>
      <c r="AY15" s="17"/>
      <c r="AZ15" s="17">
        <v>0.188565569346241</v>
      </c>
      <c r="BA15" s="17">
        <v>0.15106446639104501</v>
      </c>
      <c r="BB15" s="17"/>
      <c r="BC15" s="17">
        <v>0.16910560573703501</v>
      </c>
      <c r="BD15" s="17">
        <v>0.15779720360468399</v>
      </c>
      <c r="BE15" s="17"/>
      <c r="BF15" s="17">
        <v>0.16245274164332901</v>
      </c>
      <c r="BG15" s="17">
        <v>0.13818691241228001</v>
      </c>
      <c r="BH15" s="17"/>
      <c r="BI15" s="17">
        <v>0.205627619737938</v>
      </c>
      <c r="BJ15" s="17">
        <v>0.123068568446098</v>
      </c>
      <c r="BK15" s="17"/>
      <c r="BL15" s="17">
        <v>1.3812776365724399E-2</v>
      </c>
      <c r="BM15" s="17">
        <v>0.17445678477725801</v>
      </c>
      <c r="BN15" s="17">
        <v>0.10613052087420199</v>
      </c>
      <c r="BO15" s="17">
        <v>0.386286546686119</v>
      </c>
    </row>
    <row r="16" spans="2:67" x14ac:dyDescent="0.35">
      <c r="B16" s="18" t="s">
        <v>450</v>
      </c>
      <c r="C16" s="17">
        <v>0.113658442813757</v>
      </c>
      <c r="D16" s="17">
        <v>1.29693481369794E-2</v>
      </c>
      <c r="E16" s="17">
        <v>0.32174433335341701</v>
      </c>
      <c r="F16" s="17">
        <v>3.8468495610198502E-3</v>
      </c>
      <c r="G16" s="17">
        <v>0.63201589703635797</v>
      </c>
      <c r="H16" s="17">
        <v>0</v>
      </c>
      <c r="I16" s="17">
        <v>9.5903971107743104E-3</v>
      </c>
      <c r="J16" s="17">
        <v>8.1404510645538206E-3</v>
      </c>
      <c r="K16" s="17">
        <v>0</v>
      </c>
      <c r="L16" s="17">
        <v>1.31164203997355E-2</v>
      </c>
      <c r="M16" s="17">
        <v>0.132388746184712</v>
      </c>
      <c r="N16" s="17">
        <v>5.8867684904864402E-3</v>
      </c>
      <c r="O16" s="17">
        <v>2.99839455792517E-2</v>
      </c>
      <c r="P16" s="17">
        <v>0</v>
      </c>
      <c r="Q16" s="17">
        <v>1.5470806086594799E-2</v>
      </c>
      <c r="R16" s="17">
        <v>0</v>
      </c>
      <c r="S16" s="17">
        <v>0</v>
      </c>
      <c r="T16" s="17"/>
      <c r="U16" s="17">
        <v>0.13680766770201599</v>
      </c>
      <c r="V16" s="17">
        <v>2.8019908342667099E-2</v>
      </c>
      <c r="W16" s="17">
        <v>0.138677181099087</v>
      </c>
      <c r="X16" s="17">
        <v>0.112484641700074</v>
      </c>
      <c r="Y16" s="17"/>
      <c r="Z16" s="17">
        <v>0.16717060311218501</v>
      </c>
      <c r="AA16" s="17">
        <v>9.8417245650565199E-2</v>
      </c>
      <c r="AB16" s="17">
        <v>3.8073834705497703E-2</v>
      </c>
      <c r="AC16" s="17">
        <v>3.5950796914762799E-4</v>
      </c>
      <c r="AD16" s="17">
        <v>0.49786371932576901</v>
      </c>
      <c r="AE16" s="17">
        <v>2.1381616301192799E-2</v>
      </c>
      <c r="AF16" s="17">
        <v>7.6317297418642599E-2</v>
      </c>
      <c r="AG16" s="17">
        <v>6.0869195547022498E-2</v>
      </c>
      <c r="AH16" s="17">
        <v>6.92560453220534E-2</v>
      </c>
      <c r="AI16" s="17">
        <v>0.107025776301751</v>
      </c>
      <c r="AJ16" s="17"/>
      <c r="AK16" s="17">
        <v>7.9344871681025903E-4</v>
      </c>
      <c r="AL16" s="17">
        <v>0.26604405479335003</v>
      </c>
      <c r="AM16" s="17">
        <v>2.9687870700021299E-2</v>
      </c>
      <c r="AN16" s="17">
        <v>9.07719007644372E-3</v>
      </c>
      <c r="AO16" s="17">
        <v>0.33187941045166403</v>
      </c>
      <c r="AP16" s="17">
        <v>0.25041275651537898</v>
      </c>
      <c r="AQ16" s="17">
        <v>6.80999362295892E-3</v>
      </c>
      <c r="AR16" s="17"/>
      <c r="AS16" s="17">
        <v>0.113658442813757</v>
      </c>
      <c r="AT16" s="17" t="s">
        <v>107</v>
      </c>
      <c r="AU16" s="17"/>
      <c r="AV16" s="17">
        <v>9.6461392097573595E-2</v>
      </c>
      <c r="AW16" s="17">
        <v>0.132970617589794</v>
      </c>
      <c r="AX16" s="17" t="s">
        <v>107</v>
      </c>
      <c r="AY16" s="17"/>
      <c r="AZ16" s="17">
        <v>0.11017243889150501</v>
      </c>
      <c r="BA16" s="17">
        <v>0.115106138733058</v>
      </c>
      <c r="BB16" s="17"/>
      <c r="BC16" s="17">
        <v>0.187995844986378</v>
      </c>
      <c r="BD16" s="17">
        <v>6.8539429395369195E-2</v>
      </c>
      <c r="BE16" s="17"/>
      <c r="BF16" s="17">
        <v>0.11367733273097901</v>
      </c>
      <c r="BG16" s="17">
        <v>0.112484641700074</v>
      </c>
      <c r="BH16" s="17"/>
      <c r="BI16" s="17">
        <v>1.4348309336375801E-2</v>
      </c>
      <c r="BJ16" s="17">
        <v>0.20257376007576</v>
      </c>
      <c r="BK16" s="17"/>
      <c r="BL16" s="17">
        <v>1.0275770718012999E-3</v>
      </c>
      <c r="BM16" s="17">
        <v>5.9734589619954002E-2</v>
      </c>
      <c r="BN16" s="17">
        <v>0.231861169048764</v>
      </c>
      <c r="BO16" s="17">
        <v>3.2278941895487898E-2</v>
      </c>
    </row>
    <row r="17" spans="2:67" x14ac:dyDescent="0.35">
      <c r="B17" s="18" t="s">
        <v>451</v>
      </c>
      <c r="C17" s="17">
        <v>0.113533350256681</v>
      </c>
      <c r="D17" s="17">
        <v>4.1904281514608101E-2</v>
      </c>
      <c r="E17" s="17">
        <v>0.20314329443066001</v>
      </c>
      <c r="F17" s="17">
        <v>1.8759616866599899E-2</v>
      </c>
      <c r="G17" s="17">
        <v>1.8976286515516E-2</v>
      </c>
      <c r="H17" s="17">
        <v>0</v>
      </c>
      <c r="I17" s="17">
        <v>1.91807942215486E-2</v>
      </c>
      <c r="J17" s="17">
        <v>3.1082302668043502E-2</v>
      </c>
      <c r="K17" s="17">
        <v>1</v>
      </c>
      <c r="L17" s="17">
        <v>1.8191624923110099E-2</v>
      </c>
      <c r="M17" s="17">
        <v>0.127533786584514</v>
      </c>
      <c r="N17" s="17">
        <v>0.19687374178084699</v>
      </c>
      <c r="O17" s="17">
        <v>1.9336405766558901E-3</v>
      </c>
      <c r="P17" s="17">
        <v>0.18563206289150899</v>
      </c>
      <c r="Q17" s="17">
        <v>0.482034944255405</v>
      </c>
      <c r="R17" s="17">
        <v>4.7501974084592901E-3</v>
      </c>
      <c r="S17" s="17">
        <v>0.33333333333333298</v>
      </c>
      <c r="T17" s="17"/>
      <c r="U17" s="17">
        <v>0.109847980124096</v>
      </c>
      <c r="V17" s="17">
        <v>0.102601108377469</v>
      </c>
      <c r="W17" s="17">
        <v>0.16751390151185</v>
      </c>
      <c r="X17" s="17">
        <v>0.23627841490379001</v>
      </c>
      <c r="Y17" s="17"/>
      <c r="Z17" s="17">
        <v>0</v>
      </c>
      <c r="AA17" s="17">
        <v>0.14476548752381399</v>
      </c>
      <c r="AB17" s="17">
        <v>0.14353051086179799</v>
      </c>
      <c r="AC17" s="17">
        <v>0.22048312749377899</v>
      </c>
      <c r="AD17" s="17">
        <v>2.1297915047070001E-2</v>
      </c>
      <c r="AE17" s="17">
        <v>6.1467427829735702E-2</v>
      </c>
      <c r="AF17" s="17">
        <v>2.1370323264526599E-2</v>
      </c>
      <c r="AG17" s="17">
        <v>0.68255520844446005</v>
      </c>
      <c r="AH17" s="17">
        <v>0.12354035868036201</v>
      </c>
      <c r="AI17" s="17">
        <v>0.44073232159637199</v>
      </c>
      <c r="AJ17" s="17"/>
      <c r="AK17" s="17">
        <v>1.0841715961977E-3</v>
      </c>
      <c r="AL17" s="17">
        <v>0.28793892410160998</v>
      </c>
      <c r="AM17" s="17">
        <v>1.63577022223425E-2</v>
      </c>
      <c r="AN17" s="17">
        <v>0.20370156507161299</v>
      </c>
      <c r="AO17" s="17">
        <v>6.2054101307982598E-2</v>
      </c>
      <c r="AP17" s="17">
        <v>0.25411611608871498</v>
      </c>
      <c r="AQ17" s="17">
        <v>1.8506861094620099E-2</v>
      </c>
      <c r="AR17" s="17"/>
      <c r="AS17" s="17">
        <v>0.113533350256681</v>
      </c>
      <c r="AT17" s="17" t="s">
        <v>107</v>
      </c>
      <c r="AU17" s="17"/>
      <c r="AV17" s="17">
        <v>4.6319323595981003E-2</v>
      </c>
      <c r="AW17" s="17">
        <v>0.189014259843756</v>
      </c>
      <c r="AX17" s="17" t="s">
        <v>107</v>
      </c>
      <c r="AY17" s="17"/>
      <c r="AZ17" s="17">
        <v>0.19050442703817599</v>
      </c>
      <c r="BA17" s="17">
        <v>8.1568178602850996E-2</v>
      </c>
      <c r="BB17" s="17"/>
      <c r="BC17" s="17">
        <v>2.6136549564240101E-2</v>
      </c>
      <c r="BD17" s="17">
        <v>0.16657875281204201</v>
      </c>
      <c r="BE17" s="17"/>
      <c r="BF17" s="17">
        <v>0.111558020634377</v>
      </c>
      <c r="BG17" s="17">
        <v>0.23627841490379001</v>
      </c>
      <c r="BH17" s="17"/>
      <c r="BI17" s="17">
        <v>0.137562134007436</v>
      </c>
      <c r="BJ17" s="17">
        <v>9.2019665239783902E-2</v>
      </c>
      <c r="BK17" s="17"/>
      <c r="BL17" s="17">
        <v>0.23588961743741299</v>
      </c>
      <c r="BM17" s="17">
        <v>0.11212751864183999</v>
      </c>
      <c r="BN17" s="17">
        <v>0.118819913830709</v>
      </c>
      <c r="BO17" s="17">
        <v>3.9751224015288598E-2</v>
      </c>
    </row>
    <row r="18" spans="2:67" x14ac:dyDescent="0.35">
      <c r="B18" s="18" t="s">
        <v>452</v>
      </c>
      <c r="C18" s="17">
        <v>9.2412518855629594E-2</v>
      </c>
      <c r="D18" s="17">
        <v>8.8361750743383705E-2</v>
      </c>
      <c r="E18" s="17">
        <v>1.61457329073663E-2</v>
      </c>
      <c r="F18" s="17">
        <v>1.9721329256854801E-2</v>
      </c>
      <c r="G18" s="17">
        <v>0</v>
      </c>
      <c r="H18" s="17">
        <v>9.9764988033565594E-2</v>
      </c>
      <c r="I18" s="17">
        <v>4.6374279222473197E-2</v>
      </c>
      <c r="J18" s="17">
        <v>8.7497428003253497E-2</v>
      </c>
      <c r="K18" s="17">
        <v>0</v>
      </c>
      <c r="L18" s="17">
        <v>1.64998900819852E-2</v>
      </c>
      <c r="M18" s="17">
        <v>0.237028149593839</v>
      </c>
      <c r="N18" s="17">
        <v>0.19606213603056899</v>
      </c>
      <c r="O18" s="17">
        <v>0</v>
      </c>
      <c r="P18" s="17">
        <v>2.5016710322408602E-3</v>
      </c>
      <c r="Q18" s="17">
        <v>1.9953997263999299E-3</v>
      </c>
      <c r="R18" s="17">
        <v>0</v>
      </c>
      <c r="S18" s="17">
        <v>0.33333333333333298</v>
      </c>
      <c r="T18" s="17"/>
      <c r="U18" s="17">
        <v>5.20913290450946E-2</v>
      </c>
      <c r="V18" s="17">
        <v>0.19090438984055899</v>
      </c>
      <c r="W18" s="17">
        <v>0.232647119301649</v>
      </c>
      <c r="X18" s="17">
        <v>0.12170751749891499</v>
      </c>
      <c r="Y18" s="17"/>
      <c r="Z18" s="17">
        <v>2.5992724473682801E-3</v>
      </c>
      <c r="AA18" s="17">
        <v>0</v>
      </c>
      <c r="AB18" s="17">
        <v>0.25336906435570999</v>
      </c>
      <c r="AC18" s="17">
        <v>0.14245091526269801</v>
      </c>
      <c r="AD18" s="17">
        <v>0.21967308287902601</v>
      </c>
      <c r="AE18" s="17">
        <v>8.4691235329443004E-2</v>
      </c>
      <c r="AF18" s="17">
        <v>0.18316774381603601</v>
      </c>
      <c r="AG18" s="17">
        <v>7.4962100421637701E-2</v>
      </c>
      <c r="AH18" s="17">
        <v>0.298525350963811</v>
      </c>
      <c r="AI18" s="17">
        <v>0.16380199357363801</v>
      </c>
      <c r="AJ18" s="17"/>
      <c r="AK18" s="17">
        <v>3.3327330383392298E-3</v>
      </c>
      <c r="AL18" s="17">
        <v>0.101850374968462</v>
      </c>
      <c r="AM18" s="17">
        <v>0.19840191543317801</v>
      </c>
      <c r="AN18" s="17">
        <v>0.15051585990837599</v>
      </c>
      <c r="AO18" s="17">
        <v>0.13660834423195301</v>
      </c>
      <c r="AP18" s="17">
        <v>6.1104511302320301E-2</v>
      </c>
      <c r="AQ18" s="17">
        <v>1.5542908621246101E-2</v>
      </c>
      <c r="AR18" s="17"/>
      <c r="AS18" s="17">
        <v>9.2412518855629594E-2</v>
      </c>
      <c r="AT18" s="17" t="s">
        <v>107</v>
      </c>
      <c r="AU18" s="17"/>
      <c r="AV18" s="17">
        <v>0.120985116369015</v>
      </c>
      <c r="AW18" s="17">
        <v>6.0325679891750798E-2</v>
      </c>
      <c r="AX18" s="17" t="s">
        <v>107</v>
      </c>
      <c r="AY18" s="17"/>
      <c r="AZ18" s="17">
        <v>2.4627414296013499E-2</v>
      </c>
      <c r="BA18" s="17">
        <v>0.120562865627729</v>
      </c>
      <c r="BB18" s="17"/>
      <c r="BC18" s="17">
        <v>0.15165045783065501</v>
      </c>
      <c r="BD18" s="17">
        <v>5.6458109831685997E-2</v>
      </c>
      <c r="BE18" s="17"/>
      <c r="BF18" s="17">
        <v>9.1941076042252004E-2</v>
      </c>
      <c r="BG18" s="17">
        <v>0.12170751749891499</v>
      </c>
      <c r="BH18" s="17"/>
      <c r="BI18" s="17">
        <v>0.12743717822322001</v>
      </c>
      <c r="BJ18" s="17">
        <v>6.1053899240319898E-2</v>
      </c>
      <c r="BK18" s="17"/>
      <c r="BL18" s="17">
        <v>0</v>
      </c>
      <c r="BM18" s="17">
        <v>0.13546892026754001</v>
      </c>
      <c r="BN18" s="17">
        <v>7.2736453376000196E-2</v>
      </c>
      <c r="BO18" s="17">
        <v>1.11026992853602E-2</v>
      </c>
    </row>
    <row r="19" spans="2:67" ht="43.5" x14ac:dyDescent="0.35">
      <c r="B19" s="18" t="s">
        <v>453</v>
      </c>
      <c r="C19" s="17">
        <v>9.1825494777866307E-2</v>
      </c>
      <c r="D19" s="17">
        <v>1.2304474068092101E-2</v>
      </c>
      <c r="E19" s="17">
        <v>0.17334879856754801</v>
      </c>
      <c r="F19" s="17">
        <v>3.8468495610198502E-3</v>
      </c>
      <c r="G19" s="17">
        <v>2.6162508819247499E-3</v>
      </c>
      <c r="H19" s="17">
        <v>0.90023501196643396</v>
      </c>
      <c r="I19" s="17">
        <v>1.27871961476991E-2</v>
      </c>
      <c r="J19" s="17">
        <v>8.1404510645538206E-3</v>
      </c>
      <c r="K19" s="17">
        <v>0</v>
      </c>
      <c r="L19" s="17">
        <v>2.5376022616872699E-3</v>
      </c>
      <c r="M19" s="17">
        <v>5.9357634145038397E-2</v>
      </c>
      <c r="N19" s="17">
        <v>0</v>
      </c>
      <c r="O19" s="17">
        <v>0</v>
      </c>
      <c r="P19" s="17">
        <v>0.18313039185926799</v>
      </c>
      <c r="Q19" s="17">
        <v>1.9953997263999299E-3</v>
      </c>
      <c r="R19" s="17">
        <v>0.76659674882390405</v>
      </c>
      <c r="S19" s="17">
        <v>0</v>
      </c>
      <c r="T19" s="17"/>
      <c r="U19" s="17">
        <v>6.6006155826770302E-2</v>
      </c>
      <c r="V19" s="17">
        <v>0.172018156127309</v>
      </c>
      <c r="W19" s="17">
        <v>0.10641249547963499</v>
      </c>
      <c r="X19" s="17">
        <v>0.147344102481478</v>
      </c>
      <c r="Y19" s="17"/>
      <c r="Z19" s="17">
        <v>0.11208934299994</v>
      </c>
      <c r="AA19" s="17">
        <v>6.7228682926159994E-2</v>
      </c>
      <c r="AB19" s="17">
        <v>0</v>
      </c>
      <c r="AC19" s="17">
        <v>0.23479484671704701</v>
      </c>
      <c r="AD19" s="17">
        <v>1.62316900971814E-3</v>
      </c>
      <c r="AE19" s="17">
        <v>0.35684584202207098</v>
      </c>
      <c r="AF19" s="17">
        <v>5.1333330037646202E-2</v>
      </c>
      <c r="AG19" s="17">
        <v>1.0223579612352001E-2</v>
      </c>
      <c r="AH19" s="17">
        <v>0.10430039816087799</v>
      </c>
      <c r="AI19" s="17">
        <v>0.11219551676178</v>
      </c>
      <c r="AJ19" s="17"/>
      <c r="AK19" s="17">
        <v>7.22386371403273E-2</v>
      </c>
      <c r="AL19" s="17">
        <v>0.11202170654409099</v>
      </c>
      <c r="AM19" s="17">
        <v>0.23044025432148799</v>
      </c>
      <c r="AN19" s="17">
        <v>0.15980351661196401</v>
      </c>
      <c r="AO19" s="17">
        <v>6.0653430964282603E-3</v>
      </c>
      <c r="AP19" s="17">
        <v>1.71163180080099E-2</v>
      </c>
      <c r="AQ19" s="17">
        <v>7.6167576669402506E-2</v>
      </c>
      <c r="AR19" s="17"/>
      <c r="AS19" s="17">
        <v>9.1825494777866307E-2</v>
      </c>
      <c r="AT19" s="17" t="s">
        <v>107</v>
      </c>
      <c r="AU19" s="17"/>
      <c r="AV19" s="17">
        <v>7.3864161914072704E-2</v>
      </c>
      <c r="AW19" s="17">
        <v>0.11199595337573</v>
      </c>
      <c r="AX19" s="17" t="s">
        <v>107</v>
      </c>
      <c r="AY19" s="17"/>
      <c r="AZ19" s="17">
        <v>0.204154617050362</v>
      </c>
      <c r="BA19" s="17">
        <v>4.5176547857746802E-2</v>
      </c>
      <c r="BB19" s="17"/>
      <c r="BC19" s="17">
        <v>0.10029874448463801</v>
      </c>
      <c r="BD19" s="17">
        <v>8.6682664169803803E-2</v>
      </c>
      <c r="BE19" s="17"/>
      <c r="BF19" s="17">
        <v>9.09320368559422E-2</v>
      </c>
      <c r="BG19" s="17">
        <v>0.147344102481478</v>
      </c>
      <c r="BH19" s="17"/>
      <c r="BI19" s="17">
        <v>0.153435724304092</v>
      </c>
      <c r="BJ19" s="17">
        <v>3.6664023202995701E-2</v>
      </c>
      <c r="BK19" s="17"/>
      <c r="BL19" s="17">
        <v>1.15127876708211E-2</v>
      </c>
      <c r="BM19" s="17">
        <v>7.7998773848422701E-2</v>
      </c>
      <c r="BN19" s="17">
        <v>1.49040843437592E-2</v>
      </c>
      <c r="BO19" s="17">
        <v>0.47177523149211698</v>
      </c>
    </row>
    <row r="20" spans="2:67" x14ac:dyDescent="0.35">
      <c r="B20" s="18" t="s">
        <v>454</v>
      </c>
      <c r="C20" s="17">
        <v>9.0473276951305498E-2</v>
      </c>
      <c r="D20" s="17">
        <v>1.32974813777462E-3</v>
      </c>
      <c r="E20" s="17">
        <v>6.5209702131047501E-4</v>
      </c>
      <c r="F20" s="17">
        <v>0</v>
      </c>
      <c r="G20" s="17">
        <v>0.172541720062619</v>
      </c>
      <c r="H20" s="17">
        <v>0</v>
      </c>
      <c r="I20" s="17">
        <v>6.3935980738495397E-3</v>
      </c>
      <c r="J20" s="17">
        <v>9.1267854580016402E-3</v>
      </c>
      <c r="K20" s="17">
        <v>0</v>
      </c>
      <c r="L20" s="17">
        <v>0.420948222444334</v>
      </c>
      <c r="M20" s="17">
        <v>0.17359194733210501</v>
      </c>
      <c r="N20" s="17">
        <v>0</v>
      </c>
      <c r="O20" s="17">
        <v>2.99839455792517E-2</v>
      </c>
      <c r="P20" s="17">
        <v>3.6290423524248702E-2</v>
      </c>
      <c r="Q20" s="17">
        <v>9.9769986319996409E-4</v>
      </c>
      <c r="R20" s="17">
        <v>0</v>
      </c>
      <c r="S20" s="17">
        <v>0</v>
      </c>
      <c r="T20" s="17"/>
      <c r="U20" s="17">
        <v>8.51299847004615E-2</v>
      </c>
      <c r="V20" s="17">
        <v>0.11014738832795599</v>
      </c>
      <c r="W20" s="17">
        <v>9.4326678239594494E-2</v>
      </c>
      <c r="X20" s="17">
        <v>5.81767059326566E-2</v>
      </c>
      <c r="Y20" s="17"/>
      <c r="Z20" s="17">
        <v>0.203860271360505</v>
      </c>
      <c r="AA20" s="17">
        <v>1.46173067289372E-4</v>
      </c>
      <c r="AB20" s="17">
        <v>0</v>
      </c>
      <c r="AC20" s="17">
        <v>0.205830690605254</v>
      </c>
      <c r="AD20" s="17">
        <v>1.9611296171322699E-2</v>
      </c>
      <c r="AE20" s="17">
        <v>4.6362501277008999E-2</v>
      </c>
      <c r="AF20" s="17">
        <v>0.150769113856936</v>
      </c>
      <c r="AG20" s="17">
        <v>5.3437913478138997E-2</v>
      </c>
      <c r="AH20" s="17">
        <v>1.11961021100138E-2</v>
      </c>
      <c r="AI20" s="17">
        <v>2.35124608426131E-2</v>
      </c>
      <c r="AJ20" s="17"/>
      <c r="AK20" s="17">
        <v>0.22631063295758699</v>
      </c>
      <c r="AL20" s="17">
        <v>8.9748790347005197E-2</v>
      </c>
      <c r="AM20" s="17">
        <v>7.7700866575334496E-2</v>
      </c>
      <c r="AN20" s="17">
        <v>9.9686627579950199E-2</v>
      </c>
      <c r="AO20" s="17">
        <v>5.3896168302416904E-3</v>
      </c>
      <c r="AP20" s="17">
        <v>1.0341491341521E-2</v>
      </c>
      <c r="AQ20" s="17">
        <v>2.34448200624427E-3</v>
      </c>
      <c r="AR20" s="17"/>
      <c r="AS20" s="17">
        <v>9.0473276951305498E-2</v>
      </c>
      <c r="AT20" s="17" t="s">
        <v>107</v>
      </c>
      <c r="AU20" s="17"/>
      <c r="AV20" s="17">
        <v>0.16293709198221601</v>
      </c>
      <c r="AW20" s="17">
        <v>9.0968895746989607E-3</v>
      </c>
      <c r="AX20" s="17" t="s">
        <v>107</v>
      </c>
      <c r="AY20" s="17"/>
      <c r="AZ20" s="17">
        <v>4.6698762624563302E-2</v>
      </c>
      <c r="BA20" s="17">
        <v>0.10865231150592899</v>
      </c>
      <c r="BB20" s="17"/>
      <c r="BC20" s="17">
        <v>0.13706495262142099</v>
      </c>
      <c r="BD20" s="17">
        <v>6.2194505050403998E-2</v>
      </c>
      <c r="BE20" s="17"/>
      <c r="BF20" s="17">
        <v>9.0993023905005105E-2</v>
      </c>
      <c r="BG20" s="17">
        <v>5.81767059326566E-2</v>
      </c>
      <c r="BH20" s="17"/>
      <c r="BI20" s="17">
        <v>9.1021533995650897E-2</v>
      </c>
      <c r="BJ20" s="17">
        <v>8.9982406107292398E-2</v>
      </c>
      <c r="BK20" s="17"/>
      <c r="BL20" s="17">
        <v>0.38343986960850501</v>
      </c>
      <c r="BM20" s="17">
        <v>0.13396407626489501</v>
      </c>
      <c r="BN20" s="17">
        <v>4.7704440567609904E-3</v>
      </c>
      <c r="BO20" s="17">
        <v>1.9794431723063902E-2</v>
      </c>
    </row>
    <row r="21" spans="2:67" ht="43.5" x14ac:dyDescent="0.35">
      <c r="B21" s="18" t="s">
        <v>455</v>
      </c>
      <c r="C21" s="17">
        <v>8.4199586837840207E-2</v>
      </c>
      <c r="D21" s="17">
        <v>1.92899555850858E-2</v>
      </c>
      <c r="E21" s="17">
        <v>6.0340079904325598E-3</v>
      </c>
      <c r="F21" s="17">
        <v>3.3672384172179902E-2</v>
      </c>
      <c r="G21" s="17">
        <v>2.6162508819247499E-3</v>
      </c>
      <c r="H21" s="17">
        <v>0</v>
      </c>
      <c r="I21" s="17">
        <v>2.55743922953981E-2</v>
      </c>
      <c r="J21" s="17">
        <v>7.3682361857765499E-2</v>
      </c>
      <c r="K21" s="17">
        <v>0</v>
      </c>
      <c r="L21" s="17">
        <v>5.0752045233745397E-3</v>
      </c>
      <c r="M21" s="17">
        <v>0.157796153683812</v>
      </c>
      <c r="N21" s="17">
        <v>0.20824147588668099</v>
      </c>
      <c r="O21" s="17">
        <v>1.9336405766558901E-3</v>
      </c>
      <c r="P21" s="17">
        <v>1.2508355161204301E-3</v>
      </c>
      <c r="Q21" s="17">
        <v>9.9769986319996409E-4</v>
      </c>
      <c r="R21" s="17">
        <v>0.76501334968775103</v>
      </c>
      <c r="S21" s="17">
        <v>0.66666666666666696</v>
      </c>
      <c r="T21" s="17"/>
      <c r="U21" s="17">
        <v>7.8913354437219196E-2</v>
      </c>
      <c r="V21" s="17">
        <v>8.2131086438409703E-2</v>
      </c>
      <c r="W21" s="17">
        <v>0.13199480847204501</v>
      </c>
      <c r="X21" s="17">
        <v>0.18362599460741699</v>
      </c>
      <c r="Y21" s="17"/>
      <c r="Z21" s="17">
        <v>6.5319427140603306E-2</v>
      </c>
      <c r="AA21" s="17">
        <v>0.14322868355965601</v>
      </c>
      <c r="AB21" s="17">
        <v>4.1478461366427903E-2</v>
      </c>
      <c r="AC21" s="17">
        <v>1.86676988307685E-3</v>
      </c>
      <c r="AD21" s="17">
        <v>2.16342099227213E-2</v>
      </c>
      <c r="AE21" s="17">
        <v>0.33912828538845302</v>
      </c>
      <c r="AF21" s="17">
        <v>2.91946753506396E-2</v>
      </c>
      <c r="AG21" s="17">
        <v>6.3714631434806601E-2</v>
      </c>
      <c r="AH21" s="17">
        <v>0.20740440877765301</v>
      </c>
      <c r="AI21" s="17">
        <v>0.13192337096673501</v>
      </c>
      <c r="AJ21" s="17"/>
      <c r="AK21" s="17">
        <v>3.1781210348768699E-2</v>
      </c>
      <c r="AL21" s="17">
        <v>1.0948544110271999E-2</v>
      </c>
      <c r="AM21" s="17">
        <v>0.24217758819385099</v>
      </c>
      <c r="AN21" s="17">
        <v>5.6285554022252098E-2</v>
      </c>
      <c r="AO21" s="17">
        <v>5.8284991027292704E-3</v>
      </c>
      <c r="AP21" s="17">
        <v>0.33957374782282801</v>
      </c>
      <c r="AQ21" s="17">
        <v>1.9036564062459901E-2</v>
      </c>
      <c r="AR21" s="17"/>
      <c r="AS21" s="17">
        <v>8.4199586837840207E-2</v>
      </c>
      <c r="AT21" s="17" t="s">
        <v>107</v>
      </c>
      <c r="AU21" s="17"/>
      <c r="AV21" s="17">
        <v>9.9994770428250501E-2</v>
      </c>
      <c r="AW21" s="17">
        <v>6.6461699617997305E-2</v>
      </c>
      <c r="AX21" s="17" t="s">
        <v>107</v>
      </c>
      <c r="AY21" s="17"/>
      <c r="AZ21" s="17">
        <v>0.147237457347763</v>
      </c>
      <c r="BA21" s="17">
        <v>5.8020709838862899E-2</v>
      </c>
      <c r="BB21" s="17"/>
      <c r="BC21" s="17">
        <v>2.6925559454663898E-2</v>
      </c>
      <c r="BD21" s="17">
        <v>0.118962001645206</v>
      </c>
      <c r="BE21" s="17"/>
      <c r="BF21" s="17">
        <v>8.2599523087242804E-2</v>
      </c>
      <c r="BG21" s="17">
        <v>0.18362599460741699</v>
      </c>
      <c r="BH21" s="17"/>
      <c r="BI21" s="17">
        <v>0.12924975057920501</v>
      </c>
      <c r="BJ21" s="17">
        <v>4.3864834869342201E-2</v>
      </c>
      <c r="BK21" s="17"/>
      <c r="BL21" s="17">
        <v>1.20572521678272E-3</v>
      </c>
      <c r="BM21" s="17">
        <v>6.5335578220623303E-2</v>
      </c>
      <c r="BN21" s="17">
        <v>9.0104083415858294E-2</v>
      </c>
      <c r="BO21" s="17">
        <v>0.20422851425855301</v>
      </c>
    </row>
    <row r="22" spans="2:67" ht="29" x14ac:dyDescent="0.35">
      <c r="B22" s="18" t="s">
        <v>456</v>
      </c>
      <c r="C22" s="17">
        <v>7.2688821162098599E-2</v>
      </c>
      <c r="D22" s="17">
        <v>1.2304474068092101E-2</v>
      </c>
      <c r="E22" s="17">
        <v>7.0121535223982697E-3</v>
      </c>
      <c r="F22" s="17">
        <v>1.5874479695835001E-2</v>
      </c>
      <c r="G22" s="17">
        <v>0.172541720062619</v>
      </c>
      <c r="H22" s="17">
        <v>0.90023501196643396</v>
      </c>
      <c r="I22" s="17">
        <v>6.8751872480946594E-2</v>
      </c>
      <c r="J22" s="17">
        <v>8.1404510645538206E-3</v>
      </c>
      <c r="K22" s="17">
        <v>0</v>
      </c>
      <c r="L22" s="17">
        <v>1.69173484112485E-3</v>
      </c>
      <c r="M22" s="17">
        <v>5.4989175636181303E-2</v>
      </c>
      <c r="N22" s="17">
        <v>0.39212427206113798</v>
      </c>
      <c r="O22" s="17">
        <v>1.9336405766558901E-3</v>
      </c>
      <c r="P22" s="17">
        <v>0</v>
      </c>
      <c r="Q22" s="17">
        <v>0</v>
      </c>
      <c r="R22" s="17">
        <v>2.29695369688372E-2</v>
      </c>
      <c r="S22" s="17">
        <v>0</v>
      </c>
      <c r="T22" s="17"/>
      <c r="U22" s="17">
        <v>4.3656311283566E-2</v>
      </c>
      <c r="V22" s="17">
        <v>0.15980421666515701</v>
      </c>
      <c r="W22" s="17">
        <v>0.100356672190586</v>
      </c>
      <c r="X22" s="17">
        <v>0.13614238158099301</v>
      </c>
      <c r="Y22" s="17"/>
      <c r="Z22" s="17">
        <v>0</v>
      </c>
      <c r="AA22" s="17">
        <v>0</v>
      </c>
      <c r="AB22" s="17">
        <v>0.14207037603633399</v>
      </c>
      <c r="AC22" s="17">
        <v>0.30602510171207198</v>
      </c>
      <c r="AD22" s="17">
        <v>9.6548371770410096E-4</v>
      </c>
      <c r="AE22" s="17">
        <v>7.2293507311788499E-3</v>
      </c>
      <c r="AF22" s="17">
        <v>0.13689490501845999</v>
      </c>
      <c r="AG22" s="17">
        <v>6.4734566197573298E-2</v>
      </c>
      <c r="AH22" s="17">
        <v>0.110092253816733</v>
      </c>
      <c r="AI22" s="17">
        <v>0.19763229230617799</v>
      </c>
      <c r="AJ22" s="17"/>
      <c r="AK22" s="17">
        <v>7.2180164076259407E-2</v>
      </c>
      <c r="AL22" s="17">
        <v>7.8704318424319603E-2</v>
      </c>
      <c r="AM22" s="17">
        <v>0.44103368807682403</v>
      </c>
      <c r="AN22" s="17">
        <v>2.9623180881640301E-2</v>
      </c>
      <c r="AO22" s="17">
        <v>5.8981819650685101E-3</v>
      </c>
      <c r="AP22" s="17">
        <v>1.87222944600632E-2</v>
      </c>
      <c r="AQ22" s="17">
        <v>1.1787194574828099E-2</v>
      </c>
      <c r="AR22" s="17"/>
      <c r="AS22" s="17">
        <v>7.2688821162098599E-2</v>
      </c>
      <c r="AT22" s="17" t="s">
        <v>107</v>
      </c>
      <c r="AU22" s="17"/>
      <c r="AV22" s="17">
        <v>9.8715626126465797E-2</v>
      </c>
      <c r="AW22" s="17">
        <v>4.34608904762483E-2</v>
      </c>
      <c r="AX22" s="17" t="s">
        <v>107</v>
      </c>
      <c r="AY22" s="17"/>
      <c r="AZ22" s="17">
        <v>3.3305072869667302E-2</v>
      </c>
      <c r="BA22" s="17">
        <v>8.9044422865743503E-2</v>
      </c>
      <c r="BB22" s="17"/>
      <c r="BC22" s="17">
        <v>4.9994286190855698E-2</v>
      </c>
      <c r="BD22" s="17">
        <v>8.6463246928468906E-2</v>
      </c>
      <c r="BE22" s="17"/>
      <c r="BF22" s="17">
        <v>7.1667666479452205E-2</v>
      </c>
      <c r="BG22" s="17">
        <v>0.13614238158099301</v>
      </c>
      <c r="BH22" s="17"/>
      <c r="BI22" s="17">
        <v>0.112366099385959</v>
      </c>
      <c r="BJ22" s="17">
        <v>3.7164573456089298E-2</v>
      </c>
      <c r="BK22" s="17"/>
      <c r="BL22" s="17">
        <v>0</v>
      </c>
      <c r="BM22" s="17">
        <v>7.7301875037069603E-2</v>
      </c>
      <c r="BN22" s="17">
        <v>9.46338848053489E-2</v>
      </c>
      <c r="BO22" s="17">
        <v>1.9338791457717101E-2</v>
      </c>
    </row>
    <row r="23" spans="2:67" x14ac:dyDescent="0.35">
      <c r="B23" s="18" t="s">
        <v>457</v>
      </c>
      <c r="C23" s="17">
        <v>5.98166614281255E-2</v>
      </c>
      <c r="D23" s="17">
        <v>1.9946222066619299E-3</v>
      </c>
      <c r="E23" s="17">
        <v>0.17432694409951399</v>
      </c>
      <c r="F23" s="17">
        <v>9.6171239025496201E-4</v>
      </c>
      <c r="G23" s="17">
        <v>0.17123359462165699</v>
      </c>
      <c r="H23" s="17">
        <v>0</v>
      </c>
      <c r="I23" s="17">
        <v>0</v>
      </c>
      <c r="J23" s="17">
        <v>0.254552782230348</v>
      </c>
      <c r="K23" s="17">
        <v>0</v>
      </c>
      <c r="L23" s="17">
        <v>2.5376022616872699E-3</v>
      </c>
      <c r="M23" s="17">
        <v>4.1743606379812904E-3</v>
      </c>
      <c r="N23" s="17">
        <v>0</v>
      </c>
      <c r="O23" s="17">
        <v>0</v>
      </c>
      <c r="P23" s="17">
        <v>3.75250654836129E-3</v>
      </c>
      <c r="Q23" s="17">
        <v>0</v>
      </c>
      <c r="R23" s="17">
        <v>0</v>
      </c>
      <c r="S23" s="17">
        <v>0</v>
      </c>
      <c r="T23" s="17"/>
      <c r="U23" s="17">
        <v>6.7364259048683303E-2</v>
      </c>
      <c r="V23" s="17">
        <v>2.6087663299954801E-2</v>
      </c>
      <c r="W23" s="17">
        <v>7.92028874045385E-2</v>
      </c>
      <c r="X23" s="17">
        <v>9.7089261131102805E-2</v>
      </c>
      <c r="Y23" s="17"/>
      <c r="Z23" s="17">
        <v>0</v>
      </c>
      <c r="AA23" s="17">
        <v>7.0836012000187798E-2</v>
      </c>
      <c r="AB23" s="17">
        <v>0.21575394989418401</v>
      </c>
      <c r="AC23" s="17">
        <v>0</v>
      </c>
      <c r="AD23" s="17">
        <v>7.4567435446056798E-4</v>
      </c>
      <c r="AE23" s="17">
        <v>6.2069497108485E-2</v>
      </c>
      <c r="AF23" s="17">
        <v>3.8576422381140299E-2</v>
      </c>
      <c r="AG23" s="17">
        <v>6.0069992941118701E-3</v>
      </c>
      <c r="AH23" s="17">
        <v>8.63087228934072E-2</v>
      </c>
      <c r="AI23" s="17">
        <v>6.7341789593133403E-2</v>
      </c>
      <c r="AJ23" s="17"/>
      <c r="AK23" s="17">
        <v>9.3511430784983099E-2</v>
      </c>
      <c r="AL23" s="17">
        <v>1.10227507245513E-2</v>
      </c>
      <c r="AM23" s="17">
        <v>3.4645513654265299E-3</v>
      </c>
      <c r="AN23" s="17">
        <v>4.0628406657631701E-3</v>
      </c>
      <c r="AO23" s="17">
        <v>0.170765784282671</v>
      </c>
      <c r="AP23" s="17">
        <v>5.3935205672238397E-2</v>
      </c>
      <c r="AQ23" s="17">
        <v>1.17275517106994E-2</v>
      </c>
      <c r="AR23" s="17"/>
      <c r="AS23" s="17">
        <v>5.98166614281255E-2</v>
      </c>
      <c r="AT23" s="17" t="s">
        <v>107</v>
      </c>
      <c r="AU23" s="17"/>
      <c r="AV23" s="17">
        <v>1.76549907722298E-2</v>
      </c>
      <c r="AW23" s="17">
        <v>0.107163940097839</v>
      </c>
      <c r="AX23" s="17" t="s">
        <v>107</v>
      </c>
      <c r="AY23" s="17"/>
      <c r="AZ23" s="17">
        <v>7.9281912124134393E-2</v>
      </c>
      <c r="BA23" s="17">
        <v>5.1732974596653901E-2</v>
      </c>
      <c r="BB23" s="17"/>
      <c r="BC23" s="17">
        <v>8.0235284817441493E-2</v>
      </c>
      <c r="BD23" s="17">
        <v>4.7423597966635901E-2</v>
      </c>
      <c r="BE23" s="17"/>
      <c r="BF23" s="17">
        <v>5.9216835516548001E-2</v>
      </c>
      <c r="BG23" s="17">
        <v>9.7089261131102805E-2</v>
      </c>
      <c r="BH23" s="17"/>
      <c r="BI23" s="17">
        <v>1.53545326966107E-2</v>
      </c>
      <c r="BJ23" s="17">
        <v>9.9624928156586398E-2</v>
      </c>
      <c r="BK23" s="17"/>
      <c r="BL23" s="17">
        <v>1.0848480074282399E-3</v>
      </c>
      <c r="BM23" s="17">
        <v>0.10263768693248999</v>
      </c>
      <c r="BN23" s="17">
        <v>2.54596161264833E-2</v>
      </c>
      <c r="BO23" s="17">
        <v>9.7484281448507494E-3</v>
      </c>
    </row>
    <row r="24" spans="2:67" x14ac:dyDescent="0.35">
      <c r="B24" s="18" t="s">
        <v>104</v>
      </c>
      <c r="C24" s="17">
        <v>1.9810528999942599E-4</v>
      </c>
      <c r="D24" s="17">
        <v>6.6487406888730903E-4</v>
      </c>
      <c r="E24" s="17">
        <v>6.5209702131047501E-4</v>
      </c>
      <c r="F24" s="17">
        <v>0</v>
      </c>
      <c r="G24" s="17">
        <v>0</v>
      </c>
      <c r="H24" s="17">
        <v>0</v>
      </c>
      <c r="I24" s="17">
        <v>0</v>
      </c>
      <c r="J24" s="17">
        <v>4.9316719672391198E-4</v>
      </c>
      <c r="K24" s="17">
        <v>0</v>
      </c>
      <c r="L24" s="17">
        <v>0</v>
      </c>
      <c r="M24" s="17">
        <v>0</v>
      </c>
      <c r="N24" s="17">
        <v>0</v>
      </c>
      <c r="O24" s="17">
        <v>0</v>
      </c>
      <c r="P24" s="17">
        <v>0</v>
      </c>
      <c r="Q24" s="17">
        <v>0</v>
      </c>
      <c r="R24" s="17">
        <v>0</v>
      </c>
      <c r="S24" s="17">
        <v>0</v>
      </c>
      <c r="T24" s="17"/>
      <c r="U24" s="17">
        <v>0</v>
      </c>
      <c r="V24" s="17">
        <v>0</v>
      </c>
      <c r="W24" s="17">
        <v>0</v>
      </c>
      <c r="X24" s="17">
        <v>1.25081756465334E-2</v>
      </c>
      <c r="Y24" s="17"/>
      <c r="Z24" s="17">
        <v>0</v>
      </c>
      <c r="AA24" s="17">
        <v>0</v>
      </c>
      <c r="AB24" s="17">
        <v>0</v>
      </c>
      <c r="AC24" s="17">
        <v>0</v>
      </c>
      <c r="AD24" s="17">
        <v>0</v>
      </c>
      <c r="AE24" s="17">
        <v>0</v>
      </c>
      <c r="AF24" s="17">
        <v>0</v>
      </c>
      <c r="AG24" s="17">
        <v>0</v>
      </c>
      <c r="AH24" s="17">
        <v>3.3689527191179602E-3</v>
      </c>
      <c r="AI24" s="17">
        <v>1.39183876706543E-2</v>
      </c>
      <c r="AJ24" s="17"/>
      <c r="AK24" s="17">
        <v>0</v>
      </c>
      <c r="AL24" s="17">
        <v>0</v>
      </c>
      <c r="AM24" s="17">
        <v>0</v>
      </c>
      <c r="AN24" s="17">
        <v>2.5942268156551598E-4</v>
      </c>
      <c r="AO24" s="17">
        <v>5.8684549477545998E-4</v>
      </c>
      <c r="AP24" s="17">
        <v>0</v>
      </c>
      <c r="AQ24" s="17">
        <v>4.4480957013775401E-4</v>
      </c>
      <c r="AR24" s="17"/>
      <c r="AS24" s="17">
        <v>1.9810528999942599E-4</v>
      </c>
      <c r="AT24" s="17" t="s">
        <v>107</v>
      </c>
      <c r="AU24" s="17"/>
      <c r="AV24" s="17">
        <v>1.54235403497127E-4</v>
      </c>
      <c r="AW24" s="17">
        <v>2.4737088382243902E-4</v>
      </c>
      <c r="AX24" s="17" t="s">
        <v>107</v>
      </c>
      <c r="AY24" s="17"/>
      <c r="AZ24" s="17">
        <v>3.3379828379784E-4</v>
      </c>
      <c r="BA24" s="17">
        <v>1.4175360544002201E-4</v>
      </c>
      <c r="BB24" s="17"/>
      <c r="BC24" s="17">
        <v>1.10930910888515E-4</v>
      </c>
      <c r="BD24" s="17">
        <v>2.51015693993788E-4</v>
      </c>
      <c r="BE24" s="17"/>
      <c r="BF24" s="17">
        <v>0</v>
      </c>
      <c r="BG24" s="17">
        <v>1.25081756465334E-2</v>
      </c>
      <c r="BH24" s="17"/>
      <c r="BI24" s="17">
        <v>2.0734353038080999E-4</v>
      </c>
      <c r="BJ24" s="17">
        <v>1.8983401852197299E-4</v>
      </c>
      <c r="BK24" s="17"/>
      <c r="BL24" s="17">
        <v>0</v>
      </c>
      <c r="BM24" s="17">
        <v>0</v>
      </c>
      <c r="BN24" s="17">
        <v>4.45444991010114E-4</v>
      </c>
      <c r="BO24" s="17">
        <v>4.1116296178477299E-4</v>
      </c>
    </row>
    <row r="25" spans="2:67" x14ac:dyDescent="0.35">
      <c r="B25" s="18" t="s">
        <v>105</v>
      </c>
      <c r="C25" s="19">
        <v>2.1784658660853801E-2</v>
      </c>
      <c r="D25" s="19">
        <v>0</v>
      </c>
      <c r="E25" s="19">
        <v>0</v>
      </c>
      <c r="F25" s="19">
        <v>0</v>
      </c>
      <c r="G25" s="19">
        <v>0</v>
      </c>
      <c r="H25" s="19">
        <v>0</v>
      </c>
      <c r="I25" s="19">
        <v>0</v>
      </c>
      <c r="J25" s="19">
        <v>0</v>
      </c>
      <c r="K25" s="19">
        <v>0</v>
      </c>
      <c r="L25" s="19">
        <v>0</v>
      </c>
      <c r="M25" s="19">
        <v>9.3971755680326702E-2</v>
      </c>
      <c r="N25" s="19">
        <v>0</v>
      </c>
      <c r="O25" s="19">
        <v>0</v>
      </c>
      <c r="P25" s="19">
        <v>0</v>
      </c>
      <c r="Q25" s="19">
        <v>0</v>
      </c>
      <c r="R25" s="19">
        <v>0</v>
      </c>
      <c r="S25" s="19">
        <v>0</v>
      </c>
      <c r="T25" s="19"/>
      <c r="U25" s="19">
        <v>3.02631734033115E-2</v>
      </c>
      <c r="V25" s="19">
        <v>0</v>
      </c>
      <c r="W25" s="19">
        <v>0</v>
      </c>
      <c r="X25" s="19">
        <v>2.8410055925287099E-3</v>
      </c>
      <c r="Y25" s="19"/>
      <c r="Z25" s="19">
        <v>0</v>
      </c>
      <c r="AA25" s="19">
        <v>0</v>
      </c>
      <c r="AB25" s="19">
        <v>0.13975213726901101</v>
      </c>
      <c r="AC25" s="19">
        <v>0</v>
      </c>
      <c r="AD25" s="19">
        <v>0</v>
      </c>
      <c r="AE25" s="19">
        <v>0</v>
      </c>
      <c r="AF25" s="19">
        <v>0</v>
      </c>
      <c r="AG25" s="19">
        <v>0</v>
      </c>
      <c r="AH25" s="19">
        <v>0</v>
      </c>
      <c r="AI25" s="19">
        <v>0</v>
      </c>
      <c r="AJ25" s="19"/>
      <c r="AK25" s="19">
        <v>0</v>
      </c>
      <c r="AL25" s="19">
        <v>0</v>
      </c>
      <c r="AM25" s="19">
        <v>5.11789093024075E-4</v>
      </c>
      <c r="AN25" s="19">
        <v>9.6803443676101497E-2</v>
      </c>
      <c r="AO25" s="19">
        <v>0</v>
      </c>
      <c r="AP25" s="19">
        <v>0</v>
      </c>
      <c r="AQ25" s="19">
        <v>0</v>
      </c>
      <c r="AR25" s="19"/>
      <c r="AS25" s="19">
        <v>2.1784658660853801E-2</v>
      </c>
      <c r="AT25" s="19" t="s">
        <v>107</v>
      </c>
      <c r="AU25" s="19"/>
      <c r="AV25" s="19">
        <v>8.5063965910528897E-5</v>
      </c>
      <c r="AW25" s="19">
        <v>4.6153160692630799E-2</v>
      </c>
      <c r="AX25" s="19" t="s">
        <v>107</v>
      </c>
      <c r="AY25" s="19"/>
      <c r="AZ25" s="19">
        <v>0</v>
      </c>
      <c r="BA25" s="19">
        <v>3.0831568001762299E-2</v>
      </c>
      <c r="BB25" s="19"/>
      <c r="BC25" s="19">
        <v>0</v>
      </c>
      <c r="BD25" s="19">
        <v>3.5006835892063E-2</v>
      </c>
      <c r="BE25" s="19"/>
      <c r="BF25" s="19">
        <v>2.2089517835176702E-2</v>
      </c>
      <c r="BG25" s="19">
        <v>2.8410055925287099E-3</v>
      </c>
      <c r="BH25" s="19"/>
      <c r="BI25" s="19">
        <v>9.5252405783137603E-5</v>
      </c>
      <c r="BJ25" s="19">
        <v>4.1203829402712902E-2</v>
      </c>
      <c r="BK25" s="19"/>
      <c r="BL25" s="19">
        <v>0</v>
      </c>
      <c r="BM25" s="19">
        <v>4.4775088744973102E-2</v>
      </c>
      <c r="BN25" s="19">
        <v>1.2831265569171899E-4</v>
      </c>
      <c r="BO25" s="19">
        <v>0</v>
      </c>
    </row>
    <row r="26" spans="2:67" x14ac:dyDescent="0.35">
      <c r="B26" s="16" t="s">
        <v>721</v>
      </c>
    </row>
    <row r="27" spans="2:67" x14ac:dyDescent="0.35">
      <c r="B27" t="s">
        <v>86</v>
      </c>
    </row>
    <row r="28" spans="2:67" x14ac:dyDescent="0.35">
      <c r="B28" t="s">
        <v>87</v>
      </c>
    </row>
    <row r="30" spans="2:67" x14ac:dyDescent="0.35">
      <c r="B3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BO20"/>
  <sheetViews>
    <sheetView showGridLines="0" topLeftCell="A7" workbookViewId="0">
      <pane xSplit="2" topLeftCell="C1" activePane="topRight" state="frozen"/>
      <selection pane="topRight" activeCell="B16" sqref="B16"/>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203</v>
      </c>
      <c r="BA7" s="10">
        <v>217</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35">
      <c r="B8" s="11" t="s">
        <v>34</v>
      </c>
      <c r="C8" s="11">
        <v>156</v>
      </c>
      <c r="D8" s="11">
        <v>9</v>
      </c>
      <c r="E8" s="11">
        <v>28</v>
      </c>
      <c r="F8" s="11">
        <v>7</v>
      </c>
      <c r="G8" s="11">
        <v>5</v>
      </c>
      <c r="H8" s="11">
        <v>3</v>
      </c>
      <c r="I8" s="11">
        <v>6</v>
      </c>
      <c r="J8" s="11">
        <v>13</v>
      </c>
      <c r="K8" s="11">
        <v>0</v>
      </c>
      <c r="L8" s="11">
        <v>15</v>
      </c>
      <c r="M8" s="11">
        <v>36</v>
      </c>
      <c r="N8" s="11">
        <v>13</v>
      </c>
      <c r="O8" s="11">
        <v>6</v>
      </c>
      <c r="P8" s="11">
        <v>8</v>
      </c>
      <c r="Q8" s="11">
        <v>4</v>
      </c>
      <c r="R8" s="11">
        <v>4</v>
      </c>
      <c r="S8" s="11">
        <v>0</v>
      </c>
      <c r="T8" s="11"/>
      <c r="U8" s="11">
        <v>112</v>
      </c>
      <c r="V8" s="11">
        <v>33</v>
      </c>
      <c r="W8" s="11">
        <v>9</v>
      </c>
      <c r="X8" s="11">
        <v>2</v>
      </c>
      <c r="Y8" s="11"/>
      <c r="Z8" s="11">
        <v>39</v>
      </c>
      <c r="AA8" s="11">
        <v>45</v>
      </c>
      <c r="AB8" s="11">
        <v>24</v>
      </c>
      <c r="AC8" s="11">
        <v>17</v>
      </c>
      <c r="AD8" s="11">
        <v>9</v>
      </c>
      <c r="AE8" s="11">
        <v>6</v>
      </c>
      <c r="AF8" s="11">
        <v>7</v>
      </c>
      <c r="AG8" s="11">
        <v>3</v>
      </c>
      <c r="AH8" s="11">
        <v>2</v>
      </c>
      <c r="AI8" s="11">
        <v>2</v>
      </c>
      <c r="AJ8" s="11"/>
      <c r="AK8" s="11">
        <v>35</v>
      </c>
      <c r="AL8" s="11">
        <v>13</v>
      </c>
      <c r="AM8" s="11">
        <v>14</v>
      </c>
      <c r="AN8" s="11">
        <v>35</v>
      </c>
      <c r="AO8" s="11">
        <v>27</v>
      </c>
      <c r="AP8" s="11">
        <v>18</v>
      </c>
      <c r="AQ8" s="11">
        <v>14</v>
      </c>
      <c r="AR8" s="11"/>
      <c r="AS8" s="11">
        <v>156</v>
      </c>
      <c r="AT8" s="11" t="s">
        <v>106</v>
      </c>
      <c r="AU8" s="11"/>
      <c r="AV8" s="11">
        <v>83</v>
      </c>
      <c r="AW8" s="11">
        <v>74</v>
      </c>
      <c r="AX8" s="11" t="s">
        <v>106</v>
      </c>
      <c r="AY8" s="11"/>
      <c r="AZ8" s="11">
        <v>46</v>
      </c>
      <c r="BA8" s="11">
        <v>110</v>
      </c>
      <c r="BB8" s="11"/>
      <c r="BC8" s="11">
        <v>59</v>
      </c>
      <c r="BD8" s="11">
        <v>97</v>
      </c>
      <c r="BE8" s="11"/>
      <c r="BF8" s="11">
        <v>154</v>
      </c>
      <c r="BG8" s="11">
        <v>2</v>
      </c>
      <c r="BH8" s="11"/>
      <c r="BI8" s="11">
        <v>74</v>
      </c>
      <c r="BJ8" s="11">
        <v>82</v>
      </c>
      <c r="BK8" s="11"/>
      <c r="BL8" s="11">
        <v>9</v>
      </c>
      <c r="BM8" s="11">
        <v>76</v>
      </c>
      <c r="BN8" s="11">
        <v>55</v>
      </c>
      <c r="BO8" s="11">
        <v>16</v>
      </c>
    </row>
    <row r="9" spans="2:67" x14ac:dyDescent="0.35">
      <c r="B9" s="18" t="s">
        <v>459</v>
      </c>
      <c r="C9" s="17">
        <v>8.9256111663689505E-2</v>
      </c>
      <c r="D9" s="17">
        <v>0.32123141092254898</v>
      </c>
      <c r="E9" s="17">
        <v>4.2679743663925698E-2</v>
      </c>
      <c r="F9" s="17">
        <v>0</v>
      </c>
      <c r="G9" s="17">
        <v>0</v>
      </c>
      <c r="H9" s="17">
        <v>0</v>
      </c>
      <c r="I9" s="17">
        <v>0</v>
      </c>
      <c r="J9" s="17">
        <v>4.9316719672391198E-4</v>
      </c>
      <c r="K9" s="17">
        <v>0</v>
      </c>
      <c r="L9" s="17">
        <v>0</v>
      </c>
      <c r="M9" s="17">
        <v>0.119379163179427</v>
      </c>
      <c r="N9" s="17">
        <v>0</v>
      </c>
      <c r="O9" s="17">
        <v>0.93423118711152897</v>
      </c>
      <c r="P9" s="17">
        <v>1.8145211762124299E-2</v>
      </c>
      <c r="Q9" s="17">
        <v>0</v>
      </c>
      <c r="R9" s="17">
        <v>0</v>
      </c>
      <c r="S9" s="17">
        <v>0</v>
      </c>
      <c r="T9" s="17"/>
      <c r="U9" s="17">
        <v>0.10407235949471901</v>
      </c>
      <c r="V9" s="17">
        <v>6.4299505615362199E-2</v>
      </c>
      <c r="W9" s="17">
        <v>1.6047279082203499E-2</v>
      </c>
      <c r="X9" s="17">
        <v>5.4864619008846201E-3</v>
      </c>
      <c r="Y9" s="17"/>
      <c r="Z9" s="17">
        <v>0.18637991607753901</v>
      </c>
      <c r="AA9" s="17">
        <v>0.118097605464957</v>
      </c>
      <c r="AB9" s="17">
        <v>0</v>
      </c>
      <c r="AC9" s="17">
        <v>0</v>
      </c>
      <c r="AD9" s="17">
        <v>0.12638179975272701</v>
      </c>
      <c r="AE9" s="17">
        <v>2.4902732354089799E-2</v>
      </c>
      <c r="AF9" s="17">
        <v>0</v>
      </c>
      <c r="AG9" s="17">
        <v>0</v>
      </c>
      <c r="AH9" s="17">
        <v>3.8196713147461299E-3</v>
      </c>
      <c r="AI9" s="17">
        <v>3.6811626769867002E-3</v>
      </c>
      <c r="AJ9" s="17"/>
      <c r="AK9" s="17">
        <v>2.5965605375621901E-2</v>
      </c>
      <c r="AL9" s="17">
        <v>0</v>
      </c>
      <c r="AM9" s="17">
        <v>8.6741385543545199E-2</v>
      </c>
      <c r="AN9" s="17">
        <v>0.18237071690894299</v>
      </c>
      <c r="AO9" s="17">
        <v>5.2278218335968397E-3</v>
      </c>
      <c r="AP9" s="17">
        <v>0</v>
      </c>
      <c r="AQ9" s="17">
        <v>0.37986070704297997</v>
      </c>
      <c r="AR9" s="17"/>
      <c r="AS9" s="17">
        <v>8.9256111663689505E-2</v>
      </c>
      <c r="AT9" s="17" t="s">
        <v>107</v>
      </c>
      <c r="AU9" s="17"/>
      <c r="AV9" s="17">
        <v>6.1880041890784401E-2</v>
      </c>
      <c r="AW9" s="17">
        <v>0.119999257849667</v>
      </c>
      <c r="AX9" s="17" t="s">
        <v>107</v>
      </c>
      <c r="AY9" s="17"/>
      <c r="AZ9" s="17">
        <v>2.0226199898314302E-2</v>
      </c>
      <c r="BA9" s="17">
        <v>0.117923412045792</v>
      </c>
      <c r="BB9" s="17"/>
      <c r="BC9" s="17">
        <v>0.21823747070646601</v>
      </c>
      <c r="BD9" s="17">
        <v>1.0971002159065E-2</v>
      </c>
      <c r="BE9" s="17"/>
      <c r="BF9" s="17">
        <v>9.0604212062693507E-2</v>
      </c>
      <c r="BG9" s="17">
        <v>5.4864619008846201E-3</v>
      </c>
      <c r="BH9" s="17"/>
      <c r="BI9" s="17">
        <v>0.12856869143824201</v>
      </c>
      <c r="BJ9" s="17">
        <v>5.4058389330164699E-2</v>
      </c>
      <c r="BK9" s="17"/>
      <c r="BL9" s="17">
        <v>0</v>
      </c>
      <c r="BM9" s="17">
        <v>0.14416158624040601</v>
      </c>
      <c r="BN9" s="17">
        <v>5.4926348136068101E-2</v>
      </c>
      <c r="BO9" s="17">
        <v>0</v>
      </c>
    </row>
    <row r="10" spans="2:67" x14ac:dyDescent="0.35">
      <c r="B10" s="18" t="s">
        <v>460</v>
      </c>
      <c r="C10" s="17">
        <v>0.27464617000700697</v>
      </c>
      <c r="D10" s="17">
        <v>0.106986832259582</v>
      </c>
      <c r="E10" s="17">
        <v>0.515593134687091</v>
      </c>
      <c r="F10" s="17">
        <v>0.93218060071714104</v>
      </c>
      <c r="G10" s="17">
        <v>0.17123359462165699</v>
      </c>
      <c r="H10" s="17">
        <v>0</v>
      </c>
      <c r="I10" s="17">
        <v>6.3935980738495397E-3</v>
      </c>
      <c r="J10" s="17">
        <v>1.4795015901717401E-3</v>
      </c>
      <c r="K10" s="17">
        <v>0.5</v>
      </c>
      <c r="L10" s="17">
        <v>0.51940169826296101</v>
      </c>
      <c r="M10" s="17">
        <v>0.198805256960329</v>
      </c>
      <c r="N10" s="17">
        <v>5.8867684904864402E-3</v>
      </c>
      <c r="O10" s="17">
        <v>2.80503050025958E-2</v>
      </c>
      <c r="P10" s="17">
        <v>2.1897718310485599E-2</v>
      </c>
      <c r="Q10" s="17">
        <v>0.96406988851081099</v>
      </c>
      <c r="R10" s="17">
        <v>0.20885031507110599</v>
      </c>
      <c r="S10" s="17">
        <v>0</v>
      </c>
      <c r="T10" s="17"/>
      <c r="U10" s="17">
        <v>0.29463712170524697</v>
      </c>
      <c r="V10" s="17">
        <v>0.27479410419567901</v>
      </c>
      <c r="W10" s="17">
        <v>7.5240276298549499E-2</v>
      </c>
      <c r="X10" s="17">
        <v>6.6006642751491706E-2</v>
      </c>
      <c r="Y10" s="17"/>
      <c r="Z10" s="17">
        <v>0.37764236788743899</v>
      </c>
      <c r="AA10" s="17">
        <v>0.14476548752381399</v>
      </c>
      <c r="AB10" s="17">
        <v>0.36269547972448901</v>
      </c>
      <c r="AC10" s="17">
        <v>0.12422579176519601</v>
      </c>
      <c r="AD10" s="17">
        <v>0.55466636959703997</v>
      </c>
      <c r="AE10" s="17">
        <v>3.0756605684267101E-2</v>
      </c>
      <c r="AF10" s="17">
        <v>0.46482575627276301</v>
      </c>
      <c r="AG10" s="17">
        <v>0.310922116238531</v>
      </c>
      <c r="AH10" s="17">
        <v>6.9257121996395103E-3</v>
      </c>
      <c r="AI10" s="17">
        <v>2.35608314796944E-2</v>
      </c>
      <c r="AJ10" s="17"/>
      <c r="AK10" s="17">
        <v>0.17701377604806701</v>
      </c>
      <c r="AL10" s="17">
        <v>0.40123459767504599</v>
      </c>
      <c r="AM10" s="17">
        <v>0.211264715557514</v>
      </c>
      <c r="AN10" s="17">
        <v>5.9589745699072397E-2</v>
      </c>
      <c r="AO10" s="17">
        <v>0.700843201992293</v>
      </c>
      <c r="AP10" s="17">
        <v>0.30509278262385198</v>
      </c>
      <c r="AQ10" s="17">
        <v>0.15197959596833699</v>
      </c>
      <c r="AR10" s="17"/>
      <c r="AS10" s="17">
        <v>0.27464617000700697</v>
      </c>
      <c r="AT10" s="17" t="s">
        <v>107</v>
      </c>
      <c r="AU10" s="17"/>
      <c r="AV10" s="17">
        <v>0.30807104339908298</v>
      </c>
      <c r="AW10" s="17">
        <v>0.23711025716544101</v>
      </c>
      <c r="AX10" s="17" t="s">
        <v>107</v>
      </c>
      <c r="AY10" s="17"/>
      <c r="AZ10" s="17">
        <v>0.295351228981243</v>
      </c>
      <c r="BA10" s="17">
        <v>0.26604760556061102</v>
      </c>
      <c r="BB10" s="17"/>
      <c r="BC10" s="17">
        <v>0.448921118479159</v>
      </c>
      <c r="BD10" s="17">
        <v>0.16887016077352801</v>
      </c>
      <c r="BE10" s="17"/>
      <c r="BF10" s="17">
        <v>0.27800379452540402</v>
      </c>
      <c r="BG10" s="17">
        <v>6.6006642751491706E-2</v>
      </c>
      <c r="BH10" s="17"/>
      <c r="BI10" s="17">
        <v>0.19558119576187899</v>
      </c>
      <c r="BJ10" s="17">
        <v>0.345435393857147</v>
      </c>
      <c r="BK10" s="17"/>
      <c r="BL10" s="17">
        <v>0.58254161306095098</v>
      </c>
      <c r="BM10" s="17">
        <v>0.245164141364172</v>
      </c>
      <c r="BN10" s="17">
        <v>0.30371482411137801</v>
      </c>
      <c r="BO10" s="17">
        <v>0.10680111876340501</v>
      </c>
    </row>
    <row r="11" spans="2:67" x14ac:dyDescent="0.35">
      <c r="B11" s="18" t="s">
        <v>461</v>
      </c>
      <c r="C11" s="17">
        <v>0.230089701623265</v>
      </c>
      <c r="D11" s="17">
        <v>0.110976076672906</v>
      </c>
      <c r="E11" s="17">
        <v>0.19014662849622499</v>
      </c>
      <c r="F11" s="17">
        <v>2.2606466427619699E-2</v>
      </c>
      <c r="G11" s="17">
        <v>0.80717386798090196</v>
      </c>
      <c r="H11" s="17">
        <v>0</v>
      </c>
      <c r="I11" s="17">
        <v>0.480819205778451</v>
      </c>
      <c r="J11" s="17">
        <v>0.26984734996600801</v>
      </c>
      <c r="K11" s="17">
        <v>0</v>
      </c>
      <c r="L11" s="17">
        <v>4.1040996040331401E-2</v>
      </c>
      <c r="M11" s="17">
        <v>0.258369749802219</v>
      </c>
      <c r="N11" s="17">
        <v>0</v>
      </c>
      <c r="O11" s="17">
        <v>5.8009217299676702E-3</v>
      </c>
      <c r="P11" s="17">
        <v>0.77307417151976099</v>
      </c>
      <c r="Q11" s="17">
        <v>1.7466205812994701E-2</v>
      </c>
      <c r="R11" s="17">
        <v>0.76501334968775103</v>
      </c>
      <c r="S11" s="17">
        <v>0</v>
      </c>
      <c r="T11" s="17"/>
      <c r="U11" s="17">
        <v>0.22425688172525601</v>
      </c>
      <c r="V11" s="17">
        <v>0.21936204679589499</v>
      </c>
      <c r="W11" s="17">
        <v>0.33885463293366402</v>
      </c>
      <c r="X11" s="17">
        <v>0.25519282947794902</v>
      </c>
      <c r="Y11" s="17"/>
      <c r="Z11" s="17">
        <v>0.10433402149995399</v>
      </c>
      <c r="AA11" s="17">
        <v>0.39847484260573601</v>
      </c>
      <c r="AB11" s="17">
        <v>0.34809543992041198</v>
      </c>
      <c r="AC11" s="17">
        <v>2.5164872815082399E-2</v>
      </c>
      <c r="AD11" s="17">
        <v>7.7373208494836504E-2</v>
      </c>
      <c r="AE11" s="17">
        <v>0.2848568760604</v>
      </c>
      <c r="AF11" s="17">
        <v>0.22718054792122599</v>
      </c>
      <c r="AG11" s="17">
        <v>0.106691245675896</v>
      </c>
      <c r="AH11" s="17">
        <v>0.29603997837907498</v>
      </c>
      <c r="AI11" s="17">
        <v>0.171616570115042</v>
      </c>
      <c r="AJ11" s="17"/>
      <c r="AK11" s="17">
        <v>0.274140060368882</v>
      </c>
      <c r="AL11" s="17">
        <v>0.28997160805133299</v>
      </c>
      <c r="AM11" s="17">
        <v>0.29194857936510499</v>
      </c>
      <c r="AN11" s="17">
        <v>0.21245278070587001</v>
      </c>
      <c r="AO11" s="17">
        <v>0.18812604815784201</v>
      </c>
      <c r="AP11" s="17">
        <v>0.238516884625456</v>
      </c>
      <c r="AQ11" s="17">
        <v>0.114276676175334</v>
      </c>
      <c r="AR11" s="17"/>
      <c r="AS11" s="17">
        <v>0.230089701623265</v>
      </c>
      <c r="AT11" s="17" t="s">
        <v>107</v>
      </c>
      <c r="AU11" s="17"/>
      <c r="AV11" s="17">
        <v>0.28359714405634701</v>
      </c>
      <c r="AW11" s="17">
        <v>0.17000119591723001</v>
      </c>
      <c r="AX11" s="17" t="s">
        <v>107</v>
      </c>
      <c r="AY11" s="17"/>
      <c r="AZ11" s="17">
        <v>0.335156234904185</v>
      </c>
      <c r="BA11" s="17">
        <v>0.18645682143202799</v>
      </c>
      <c r="BB11" s="17"/>
      <c r="BC11" s="17">
        <v>0.162989590827924</v>
      </c>
      <c r="BD11" s="17">
        <v>0.27081604813077498</v>
      </c>
      <c r="BE11" s="17"/>
      <c r="BF11" s="17">
        <v>0.22968571835757201</v>
      </c>
      <c r="BG11" s="17">
        <v>0.25519282947794902</v>
      </c>
      <c r="BH11" s="17"/>
      <c r="BI11" s="17">
        <v>0.139129825653136</v>
      </c>
      <c r="BJ11" s="17">
        <v>0.31152878489504898</v>
      </c>
      <c r="BK11" s="17"/>
      <c r="BL11" s="17">
        <v>7.3900463588171005E-4</v>
      </c>
      <c r="BM11" s="17">
        <v>0.27786304723836802</v>
      </c>
      <c r="BN11" s="17">
        <v>0.162147532455367</v>
      </c>
      <c r="BO11" s="17">
        <v>0.37560863644529802</v>
      </c>
    </row>
    <row r="12" spans="2:67" x14ac:dyDescent="0.35">
      <c r="B12" s="18" t="s">
        <v>462</v>
      </c>
      <c r="C12" s="17">
        <v>0.28039060516159198</v>
      </c>
      <c r="D12" s="17">
        <v>4.92178962723685E-2</v>
      </c>
      <c r="E12" s="17">
        <v>0.24391624260905001</v>
      </c>
      <c r="F12" s="17">
        <v>2.4529891208129598E-2</v>
      </c>
      <c r="G12" s="17">
        <v>1.3081254409623799E-3</v>
      </c>
      <c r="H12" s="17">
        <v>1</v>
      </c>
      <c r="I12" s="17">
        <v>0.453625720777527</v>
      </c>
      <c r="J12" s="17">
        <v>0.64783666991494904</v>
      </c>
      <c r="K12" s="17">
        <v>0.5</v>
      </c>
      <c r="L12" s="17">
        <v>9.3045416261866593E-3</v>
      </c>
      <c r="M12" s="17">
        <v>0.22152224633770701</v>
      </c>
      <c r="N12" s="17">
        <v>0.987414857268749</v>
      </c>
      <c r="O12" s="17">
        <v>2.99839455792517E-2</v>
      </c>
      <c r="P12" s="17">
        <v>0.18313039185926799</v>
      </c>
      <c r="Q12" s="17">
        <v>1.7466205812994701E-2</v>
      </c>
      <c r="R12" s="17">
        <v>2.6136335241143401E-2</v>
      </c>
      <c r="S12" s="17">
        <v>1</v>
      </c>
      <c r="T12" s="17"/>
      <c r="U12" s="17">
        <v>0.23494833927494799</v>
      </c>
      <c r="V12" s="17">
        <v>0.39073949526584001</v>
      </c>
      <c r="W12" s="17">
        <v>0.40342884427797698</v>
      </c>
      <c r="X12" s="17">
        <v>0.44495819764549599</v>
      </c>
      <c r="Y12" s="17"/>
      <c r="Z12" s="17">
        <v>0.17453053022671</v>
      </c>
      <c r="AA12" s="17">
        <v>0.195905108905709</v>
      </c>
      <c r="AB12" s="17">
        <v>0.28920908035509901</v>
      </c>
      <c r="AC12" s="17">
        <v>0.65288936406764597</v>
      </c>
      <c r="AD12" s="17">
        <v>0.14897721509721901</v>
      </c>
      <c r="AE12" s="17">
        <v>0.56498537738445498</v>
      </c>
      <c r="AF12" s="17">
        <v>0.27641551776719198</v>
      </c>
      <c r="AG12" s="17">
        <v>0.53924420177572197</v>
      </c>
      <c r="AH12" s="17">
        <v>0.39798566405831298</v>
      </c>
      <c r="AI12" s="17">
        <v>0.49899492372187199</v>
      </c>
      <c r="AJ12" s="17"/>
      <c r="AK12" s="17">
        <v>0.34758805541422499</v>
      </c>
      <c r="AL12" s="17">
        <v>0.30456331469144898</v>
      </c>
      <c r="AM12" s="17">
        <v>0.40818958317620702</v>
      </c>
      <c r="AN12" s="17">
        <v>0.420924345480855</v>
      </c>
      <c r="AO12" s="17">
        <v>5.3109424953442702E-2</v>
      </c>
      <c r="AP12" s="17">
        <v>0.241328029592867</v>
      </c>
      <c r="AQ12" s="17">
        <v>9.2356763060336897E-2</v>
      </c>
      <c r="AR12" s="17"/>
      <c r="AS12" s="17">
        <v>0.28039060516159198</v>
      </c>
      <c r="AT12" s="17" t="s">
        <v>107</v>
      </c>
      <c r="AU12" s="17"/>
      <c r="AV12" s="17">
        <v>0.20670474612301401</v>
      </c>
      <c r="AW12" s="17">
        <v>0.36313933991622099</v>
      </c>
      <c r="AX12" s="17" t="s">
        <v>107</v>
      </c>
      <c r="AY12" s="17"/>
      <c r="AZ12" s="17">
        <v>0.25353014654648598</v>
      </c>
      <c r="BA12" s="17">
        <v>0.29154543378338499</v>
      </c>
      <c r="BB12" s="17"/>
      <c r="BC12" s="17">
        <v>0.14336512741193599</v>
      </c>
      <c r="BD12" s="17">
        <v>0.36355808463432499</v>
      </c>
      <c r="BE12" s="17"/>
      <c r="BF12" s="17">
        <v>0.27774222788272201</v>
      </c>
      <c r="BG12" s="17">
        <v>0.44495819764549599</v>
      </c>
      <c r="BH12" s="17"/>
      <c r="BI12" s="17">
        <v>0.379450530565551</v>
      </c>
      <c r="BJ12" s="17">
        <v>0.191699306632128</v>
      </c>
      <c r="BK12" s="17"/>
      <c r="BL12" s="17">
        <v>3.0055836873240298E-2</v>
      </c>
      <c r="BM12" s="17">
        <v>0.30133589067900701</v>
      </c>
      <c r="BN12" s="17">
        <v>0.23887768858792299</v>
      </c>
      <c r="BO12" s="17">
        <v>0.47702454651015602</v>
      </c>
    </row>
    <row r="13" spans="2:67" x14ac:dyDescent="0.35">
      <c r="B13" s="18" t="s">
        <v>463</v>
      </c>
      <c r="C13" s="17">
        <v>8.1956462975145E-2</v>
      </c>
      <c r="D13" s="17">
        <v>0.41092290980370699</v>
      </c>
      <c r="E13" s="17">
        <v>6.3600565010877999E-3</v>
      </c>
      <c r="F13" s="17">
        <v>1.8759616866599899E-2</v>
      </c>
      <c r="G13" s="17">
        <v>0</v>
      </c>
      <c r="H13" s="17">
        <v>0</v>
      </c>
      <c r="I13" s="17">
        <v>9.5903971107743104E-3</v>
      </c>
      <c r="J13" s="17">
        <v>7.9356976938699697E-2</v>
      </c>
      <c r="K13" s="17">
        <v>0</v>
      </c>
      <c r="L13" s="17">
        <v>1.9883359764234901E-2</v>
      </c>
      <c r="M13" s="17">
        <v>0.19794332095321199</v>
      </c>
      <c r="N13" s="17">
        <v>6.2925713656256004E-3</v>
      </c>
      <c r="O13" s="17">
        <v>0</v>
      </c>
      <c r="P13" s="17">
        <v>1.2508355161204301E-3</v>
      </c>
      <c r="Q13" s="17">
        <v>9.9769986319996409E-4</v>
      </c>
      <c r="R13" s="17">
        <v>0</v>
      </c>
      <c r="S13" s="17">
        <v>0</v>
      </c>
      <c r="T13" s="17"/>
      <c r="U13" s="17">
        <v>8.7218486502679896E-2</v>
      </c>
      <c r="V13" s="17">
        <v>5.0804848127223801E-2</v>
      </c>
      <c r="W13" s="17">
        <v>0.112663632556585</v>
      </c>
      <c r="X13" s="17">
        <v>0.14894277510435899</v>
      </c>
      <c r="Y13" s="17"/>
      <c r="Z13" s="17">
        <v>1.6225682154664601E-4</v>
      </c>
      <c r="AA13" s="17">
        <v>0.14275695549978401</v>
      </c>
      <c r="AB13" s="17">
        <v>0</v>
      </c>
      <c r="AC13" s="17">
        <v>0.197340474594836</v>
      </c>
      <c r="AD13" s="17">
        <v>9.1855732703717996E-2</v>
      </c>
      <c r="AE13" s="17">
        <v>4.5105614122313703E-2</v>
      </c>
      <c r="AF13" s="17">
        <v>3.0559848049903401E-2</v>
      </c>
      <c r="AG13" s="17">
        <v>4.1006985893515202E-2</v>
      </c>
      <c r="AH13" s="17">
        <v>0.22561541228509399</v>
      </c>
      <c r="AI13" s="17">
        <v>0.17492173497496899</v>
      </c>
      <c r="AJ13" s="17"/>
      <c r="AK13" s="17">
        <v>5.39798597956063E-4</v>
      </c>
      <c r="AL13" s="17">
        <v>4.9551597768567404E-4</v>
      </c>
      <c r="AM13" s="17">
        <v>1.8557363576298799E-3</v>
      </c>
      <c r="AN13" s="17">
        <v>0.12382083071674201</v>
      </c>
      <c r="AO13" s="17">
        <v>4.1333341753547102E-2</v>
      </c>
      <c r="AP13" s="17">
        <v>0.21471147446820499</v>
      </c>
      <c r="AQ13" s="17">
        <v>0.24467435092828599</v>
      </c>
      <c r="AR13" s="17"/>
      <c r="AS13" s="17">
        <v>8.1956462975145E-2</v>
      </c>
      <c r="AT13" s="17" t="s">
        <v>107</v>
      </c>
      <c r="AU13" s="17"/>
      <c r="AV13" s="17">
        <v>0.135764825946212</v>
      </c>
      <c r="AW13" s="17">
        <v>2.15300254853882E-2</v>
      </c>
      <c r="AX13" s="17" t="s">
        <v>107</v>
      </c>
      <c r="AY13" s="17"/>
      <c r="AZ13" s="17">
        <v>9.0106687466158394E-2</v>
      </c>
      <c r="BA13" s="17">
        <v>7.8571771792870601E-2</v>
      </c>
      <c r="BB13" s="17"/>
      <c r="BC13" s="17">
        <v>1.77118534354762E-2</v>
      </c>
      <c r="BD13" s="17">
        <v>0.120949665793134</v>
      </c>
      <c r="BE13" s="17"/>
      <c r="BF13" s="17">
        <v>8.0878455912146693E-2</v>
      </c>
      <c r="BG13" s="17">
        <v>0.14894277510435899</v>
      </c>
      <c r="BH13" s="17"/>
      <c r="BI13" s="17">
        <v>6.6739361570610597E-2</v>
      </c>
      <c r="BJ13" s="17">
        <v>9.5580786614790705E-2</v>
      </c>
      <c r="BK13" s="17"/>
      <c r="BL13" s="17">
        <v>0.38666354542992698</v>
      </c>
      <c r="BM13" s="17">
        <v>2.7483524315844401E-2</v>
      </c>
      <c r="BN13" s="17">
        <v>0.12473242915722101</v>
      </c>
      <c r="BO13" s="17">
        <v>2.8943211500831099E-2</v>
      </c>
    </row>
    <row r="14" spans="2:67" x14ac:dyDescent="0.35">
      <c r="B14" s="18" t="s">
        <v>464</v>
      </c>
      <c r="C14" s="17">
        <v>1.6341898610443099E-3</v>
      </c>
      <c r="D14" s="17">
        <v>6.6487406888730903E-4</v>
      </c>
      <c r="E14" s="17">
        <v>1.30419404262095E-3</v>
      </c>
      <c r="F14" s="17">
        <v>1.9234247805099199E-3</v>
      </c>
      <c r="G14" s="17">
        <v>0</v>
      </c>
      <c r="H14" s="17">
        <v>0</v>
      </c>
      <c r="I14" s="17">
        <v>3.1967990369247698E-3</v>
      </c>
      <c r="J14" s="17">
        <v>4.9316719672391198E-4</v>
      </c>
      <c r="K14" s="17">
        <v>0</v>
      </c>
      <c r="L14" s="17">
        <v>1.69173484112485E-3</v>
      </c>
      <c r="M14" s="17">
        <v>3.5920670253539299E-3</v>
      </c>
      <c r="N14" s="17">
        <v>0</v>
      </c>
      <c r="O14" s="17">
        <v>0</v>
      </c>
      <c r="P14" s="17">
        <v>2.5016710322408602E-3</v>
      </c>
      <c r="Q14" s="17">
        <v>0</v>
      </c>
      <c r="R14" s="17">
        <v>0</v>
      </c>
      <c r="S14" s="17">
        <v>0</v>
      </c>
      <c r="T14" s="17"/>
      <c r="U14" s="17">
        <v>0</v>
      </c>
      <c r="V14" s="17">
        <v>0</v>
      </c>
      <c r="W14" s="17">
        <v>1.17395423848264E-2</v>
      </c>
      <c r="X14" s="17">
        <v>6.1968189803080401E-2</v>
      </c>
      <c r="Y14" s="17"/>
      <c r="Z14" s="17">
        <v>0</v>
      </c>
      <c r="AA14" s="17">
        <v>0</v>
      </c>
      <c r="AB14" s="17">
        <v>0</v>
      </c>
      <c r="AC14" s="17">
        <v>0</v>
      </c>
      <c r="AD14" s="17">
        <v>0</v>
      </c>
      <c r="AE14" s="17">
        <v>1.13722899652013E-3</v>
      </c>
      <c r="AF14" s="17">
        <v>1.0183299889162799E-3</v>
      </c>
      <c r="AG14" s="17">
        <v>2.1354504163360001E-3</v>
      </c>
      <c r="AH14" s="17">
        <v>6.5793890448385503E-2</v>
      </c>
      <c r="AI14" s="17">
        <v>6.3995421112114106E-2</v>
      </c>
      <c r="AJ14" s="17"/>
      <c r="AK14" s="17">
        <v>9.9953465232490899E-4</v>
      </c>
      <c r="AL14" s="17">
        <v>2.9064631519142999E-3</v>
      </c>
      <c r="AM14" s="17">
        <v>0</v>
      </c>
      <c r="AN14" s="17">
        <v>6.4121994689277496E-4</v>
      </c>
      <c r="AO14" s="17">
        <v>7.2075711291089302E-4</v>
      </c>
      <c r="AP14" s="17">
        <v>3.50828689619692E-4</v>
      </c>
      <c r="AQ14" s="17">
        <v>9.5709794341187395E-3</v>
      </c>
      <c r="AR14" s="17"/>
      <c r="AS14" s="17">
        <v>1.6341898610443099E-3</v>
      </c>
      <c r="AT14" s="17" t="s">
        <v>107</v>
      </c>
      <c r="AU14" s="17"/>
      <c r="AV14" s="17">
        <v>3.5556157859303601E-4</v>
      </c>
      <c r="AW14" s="17">
        <v>3.0700810072537199E-3</v>
      </c>
      <c r="AX14" s="17" t="s">
        <v>107</v>
      </c>
      <c r="AY14" s="17"/>
      <c r="AZ14" s="17">
        <v>3.5584079141247299E-3</v>
      </c>
      <c r="BA14" s="17">
        <v>8.3508501623718505E-4</v>
      </c>
      <c r="BB14" s="17"/>
      <c r="BC14" s="17">
        <v>2.2722707101332498E-3</v>
      </c>
      <c r="BD14" s="17">
        <v>1.24690731483417E-3</v>
      </c>
      <c r="BE14" s="17"/>
      <c r="BF14" s="17">
        <v>6.6323809479399798E-4</v>
      </c>
      <c r="BG14" s="17">
        <v>6.1968189803080401E-2</v>
      </c>
      <c r="BH14" s="17"/>
      <c r="BI14" s="17">
        <v>3.28673623362883E-3</v>
      </c>
      <c r="BJ14" s="17">
        <v>1.54615925701752E-4</v>
      </c>
      <c r="BK14" s="17"/>
      <c r="BL14" s="17">
        <v>0</v>
      </c>
      <c r="BM14" s="17">
        <v>3.3814967691736498E-4</v>
      </c>
      <c r="BN14" s="17">
        <v>2.9593409082497701E-3</v>
      </c>
      <c r="BO14" s="17">
        <v>4.2416769028717398E-3</v>
      </c>
    </row>
    <row r="15" spans="2:67" x14ac:dyDescent="0.35">
      <c r="B15" s="18" t="s">
        <v>104</v>
      </c>
      <c r="C15" s="19">
        <v>4.2026758708257797E-2</v>
      </c>
      <c r="D15" s="19">
        <v>0</v>
      </c>
      <c r="E15" s="19">
        <v>0</v>
      </c>
      <c r="F15" s="19">
        <v>0</v>
      </c>
      <c r="G15" s="19">
        <v>2.0284411956478399E-2</v>
      </c>
      <c r="H15" s="19">
        <v>0</v>
      </c>
      <c r="I15" s="19">
        <v>4.6374279222473197E-2</v>
      </c>
      <c r="J15" s="19">
        <v>4.9316719672391198E-4</v>
      </c>
      <c r="K15" s="19">
        <v>0</v>
      </c>
      <c r="L15" s="19">
        <v>0.40867766946516099</v>
      </c>
      <c r="M15" s="19">
        <v>3.8819574175157101E-4</v>
      </c>
      <c r="N15" s="19">
        <v>4.05802875139167E-4</v>
      </c>
      <c r="O15" s="19">
        <v>1.9336405766558901E-3</v>
      </c>
      <c r="P15" s="19">
        <v>0</v>
      </c>
      <c r="Q15" s="19">
        <v>0</v>
      </c>
      <c r="R15" s="19">
        <v>0</v>
      </c>
      <c r="S15" s="19">
        <v>0</v>
      </c>
      <c r="T15" s="19"/>
      <c r="U15" s="19">
        <v>5.486681129715E-2</v>
      </c>
      <c r="V15" s="19">
        <v>0</v>
      </c>
      <c r="W15" s="19">
        <v>4.2025792466194603E-2</v>
      </c>
      <c r="X15" s="19">
        <v>1.7444903316739199E-2</v>
      </c>
      <c r="Y15" s="19"/>
      <c r="Z15" s="19">
        <v>0.15695090748681101</v>
      </c>
      <c r="AA15" s="19">
        <v>0</v>
      </c>
      <c r="AB15" s="19">
        <v>0</v>
      </c>
      <c r="AC15" s="19">
        <v>3.7949675723951502E-4</v>
      </c>
      <c r="AD15" s="19">
        <v>7.4567435446056798E-4</v>
      </c>
      <c r="AE15" s="19">
        <v>4.8255565397954198E-2</v>
      </c>
      <c r="AF15" s="19">
        <v>0</v>
      </c>
      <c r="AG15" s="19">
        <v>0</v>
      </c>
      <c r="AH15" s="19">
        <v>3.8196713147461299E-3</v>
      </c>
      <c r="AI15" s="19">
        <v>6.3229355919321203E-2</v>
      </c>
      <c r="AJ15" s="19"/>
      <c r="AK15" s="19">
        <v>0.173753169542923</v>
      </c>
      <c r="AL15" s="19">
        <v>8.2850045257150699E-4</v>
      </c>
      <c r="AM15" s="19">
        <v>0</v>
      </c>
      <c r="AN15" s="19">
        <v>2.0036054162446499E-4</v>
      </c>
      <c r="AO15" s="19">
        <v>1.06394041963675E-2</v>
      </c>
      <c r="AP15" s="19">
        <v>0</v>
      </c>
      <c r="AQ15" s="19">
        <v>7.2809273906070697E-3</v>
      </c>
      <c r="AR15" s="19"/>
      <c r="AS15" s="19">
        <v>4.2026758708257797E-2</v>
      </c>
      <c r="AT15" s="19" t="s">
        <v>107</v>
      </c>
      <c r="AU15" s="19"/>
      <c r="AV15" s="19">
        <v>3.6266370059666502E-3</v>
      </c>
      <c r="AW15" s="19">
        <v>8.5149842658799296E-2</v>
      </c>
      <c r="AX15" s="19" t="s">
        <v>107</v>
      </c>
      <c r="AY15" s="19"/>
      <c r="AZ15" s="19">
        <v>2.07109428948882E-3</v>
      </c>
      <c r="BA15" s="19">
        <v>5.8619870369076198E-2</v>
      </c>
      <c r="BB15" s="19"/>
      <c r="BC15" s="19">
        <v>6.5025684289057003E-3</v>
      </c>
      <c r="BD15" s="19">
        <v>6.3588131194338302E-2</v>
      </c>
      <c r="BE15" s="19"/>
      <c r="BF15" s="19">
        <v>4.2422353164667699E-2</v>
      </c>
      <c r="BG15" s="19">
        <v>1.7444903316739199E-2</v>
      </c>
      <c r="BH15" s="19"/>
      <c r="BI15" s="19">
        <v>8.7243658776952906E-2</v>
      </c>
      <c r="BJ15" s="19">
        <v>1.5427227450193E-3</v>
      </c>
      <c r="BK15" s="19"/>
      <c r="BL15" s="19">
        <v>0</v>
      </c>
      <c r="BM15" s="19">
        <v>3.6536604852851402E-3</v>
      </c>
      <c r="BN15" s="19">
        <v>0.112641836643793</v>
      </c>
      <c r="BO15" s="19">
        <v>7.3808098774390497E-3</v>
      </c>
    </row>
    <row r="16" spans="2:67" x14ac:dyDescent="0.35">
      <c r="B16" s="16" t="s">
        <v>721</v>
      </c>
    </row>
    <row r="17" spans="2:2" x14ac:dyDescent="0.35">
      <c r="B17" t="s">
        <v>86</v>
      </c>
    </row>
    <row r="18" spans="2:2" x14ac:dyDescent="0.35">
      <c r="B18" t="s">
        <v>87</v>
      </c>
    </row>
    <row r="20" spans="2:2" x14ac:dyDescent="0.3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BO24"/>
  <sheetViews>
    <sheetView showGridLines="0" topLeftCell="A12" workbookViewId="0">
      <pane xSplit="2" topLeftCell="C1" activePane="topRight" state="frozen"/>
      <selection pane="topRight" activeCell="B20" sqref="B20"/>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476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203</v>
      </c>
      <c r="BA7" s="10">
        <v>217</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35">
      <c r="B8" s="11" t="s">
        <v>34</v>
      </c>
      <c r="C8" s="11">
        <v>156</v>
      </c>
      <c r="D8" s="11">
        <v>9</v>
      </c>
      <c r="E8" s="11">
        <v>28</v>
      </c>
      <c r="F8" s="11">
        <v>7</v>
      </c>
      <c r="G8" s="11">
        <v>5</v>
      </c>
      <c r="H8" s="11">
        <v>3</v>
      </c>
      <c r="I8" s="11">
        <v>6</v>
      </c>
      <c r="J8" s="11">
        <v>13</v>
      </c>
      <c r="K8" s="11">
        <v>0</v>
      </c>
      <c r="L8" s="11">
        <v>15</v>
      </c>
      <c r="M8" s="11">
        <v>36</v>
      </c>
      <c r="N8" s="11">
        <v>13</v>
      </c>
      <c r="O8" s="11">
        <v>6</v>
      </c>
      <c r="P8" s="11">
        <v>8</v>
      </c>
      <c r="Q8" s="11">
        <v>4</v>
      </c>
      <c r="R8" s="11">
        <v>4</v>
      </c>
      <c r="S8" s="11">
        <v>0</v>
      </c>
      <c r="T8" s="11"/>
      <c r="U8" s="11">
        <v>112</v>
      </c>
      <c r="V8" s="11">
        <v>33</v>
      </c>
      <c r="W8" s="11">
        <v>9</v>
      </c>
      <c r="X8" s="11">
        <v>2</v>
      </c>
      <c r="Y8" s="11"/>
      <c r="Z8" s="11">
        <v>39</v>
      </c>
      <c r="AA8" s="11">
        <v>45</v>
      </c>
      <c r="AB8" s="11">
        <v>24</v>
      </c>
      <c r="AC8" s="11">
        <v>17</v>
      </c>
      <c r="AD8" s="11">
        <v>9</v>
      </c>
      <c r="AE8" s="11">
        <v>6</v>
      </c>
      <c r="AF8" s="11">
        <v>7</v>
      </c>
      <c r="AG8" s="11">
        <v>3</v>
      </c>
      <c r="AH8" s="11">
        <v>2</v>
      </c>
      <c r="AI8" s="11">
        <v>2</v>
      </c>
      <c r="AJ8" s="11"/>
      <c r="AK8" s="11">
        <v>35</v>
      </c>
      <c r="AL8" s="11">
        <v>13</v>
      </c>
      <c r="AM8" s="11">
        <v>14</v>
      </c>
      <c r="AN8" s="11">
        <v>35</v>
      </c>
      <c r="AO8" s="11">
        <v>27</v>
      </c>
      <c r="AP8" s="11">
        <v>18</v>
      </c>
      <c r="AQ8" s="11">
        <v>14</v>
      </c>
      <c r="AR8" s="11"/>
      <c r="AS8" s="11">
        <v>156</v>
      </c>
      <c r="AT8" s="11" t="s">
        <v>106</v>
      </c>
      <c r="AU8" s="11"/>
      <c r="AV8" s="11">
        <v>83</v>
      </c>
      <c r="AW8" s="11">
        <v>74</v>
      </c>
      <c r="AX8" s="11" t="s">
        <v>106</v>
      </c>
      <c r="AY8" s="11"/>
      <c r="AZ8" s="11">
        <v>46</v>
      </c>
      <c r="BA8" s="11">
        <v>110</v>
      </c>
      <c r="BB8" s="11"/>
      <c r="BC8" s="11">
        <v>59</v>
      </c>
      <c r="BD8" s="11">
        <v>97</v>
      </c>
      <c r="BE8" s="11"/>
      <c r="BF8" s="11">
        <v>154</v>
      </c>
      <c r="BG8" s="11">
        <v>2</v>
      </c>
      <c r="BH8" s="11"/>
      <c r="BI8" s="11">
        <v>74</v>
      </c>
      <c r="BJ8" s="11">
        <v>82</v>
      </c>
      <c r="BK8" s="11"/>
      <c r="BL8" s="11">
        <v>9</v>
      </c>
      <c r="BM8" s="11">
        <v>76</v>
      </c>
      <c r="BN8" s="11">
        <v>55</v>
      </c>
      <c r="BO8" s="11">
        <v>16</v>
      </c>
    </row>
    <row r="9" spans="2:67" ht="29" x14ac:dyDescent="0.35">
      <c r="B9" s="18" t="s">
        <v>466</v>
      </c>
      <c r="C9" s="17">
        <v>0.54177701492278596</v>
      </c>
      <c r="D9" s="17">
        <v>0.12594004701654701</v>
      </c>
      <c r="E9" s="17">
        <v>0.38383029503126098</v>
      </c>
      <c r="F9" s="17">
        <v>0.494947897322847</v>
      </c>
      <c r="G9" s="17">
        <v>0.82353390361449297</v>
      </c>
      <c r="H9" s="17">
        <v>0</v>
      </c>
      <c r="I9" s="17">
        <v>0.87208665214888104</v>
      </c>
      <c r="J9" s="17">
        <v>0.15599834197680901</v>
      </c>
      <c r="K9" s="17">
        <v>0</v>
      </c>
      <c r="L9" s="17">
        <v>0.84654324032074402</v>
      </c>
      <c r="M9" s="17">
        <v>0.58373830399268301</v>
      </c>
      <c r="N9" s="17">
        <v>0.99249002000895703</v>
      </c>
      <c r="O9" s="17">
        <v>0.94196574941815303</v>
      </c>
      <c r="P9" s="17">
        <v>0.35186807850477297</v>
      </c>
      <c r="Q9" s="17">
        <v>4.9884993159998196E-3</v>
      </c>
      <c r="R9" s="17">
        <v>0.97703046303116303</v>
      </c>
      <c r="S9" s="17">
        <v>0.33333333333333298</v>
      </c>
      <c r="T9" s="17"/>
      <c r="U9" s="17">
        <v>0.54781551270870898</v>
      </c>
      <c r="V9" s="17">
        <v>0.58527854998606099</v>
      </c>
      <c r="W9" s="17">
        <v>0.30614032477103997</v>
      </c>
      <c r="X9" s="17">
        <v>0.51775903139384305</v>
      </c>
      <c r="Y9" s="17"/>
      <c r="Z9" s="17">
        <v>0.62494787638249505</v>
      </c>
      <c r="AA9" s="17">
        <v>0.49475605502339598</v>
      </c>
      <c r="AB9" s="17">
        <v>0.70899587332152103</v>
      </c>
      <c r="AC9" s="17">
        <v>0.50050300329124897</v>
      </c>
      <c r="AD9" s="17">
        <v>0.114667111864657</v>
      </c>
      <c r="AE9" s="17">
        <v>0.63547577343012795</v>
      </c>
      <c r="AF9" s="17">
        <v>0.345968728595345</v>
      </c>
      <c r="AG9" s="17">
        <v>0.73878847649722901</v>
      </c>
      <c r="AH9" s="17">
        <v>0.32202327018142202</v>
      </c>
      <c r="AI9" s="17">
        <v>0.62197301806981098</v>
      </c>
      <c r="AJ9" s="17"/>
      <c r="AK9" s="17">
        <v>0.44536268237603099</v>
      </c>
      <c r="AL9" s="17">
        <v>0.81234736963487797</v>
      </c>
      <c r="AM9" s="17">
        <v>0.58794643517788703</v>
      </c>
      <c r="AN9" s="17">
        <v>0.48708485550921898</v>
      </c>
      <c r="AO9" s="17">
        <v>0.46408369308457498</v>
      </c>
      <c r="AP9" s="17">
        <v>0.73851730123022996</v>
      </c>
      <c r="AQ9" s="17">
        <v>0.51514624724639602</v>
      </c>
      <c r="AR9" s="17"/>
      <c r="AS9" s="17">
        <v>0.54177701492278596</v>
      </c>
      <c r="AT9" s="17" t="s">
        <v>107</v>
      </c>
      <c r="AU9" s="17"/>
      <c r="AV9" s="17">
        <v>0.43356727102592701</v>
      </c>
      <c r="AW9" s="17">
        <v>0.66329584516265006</v>
      </c>
      <c r="AX9" s="17" t="s">
        <v>107</v>
      </c>
      <c r="AY9" s="17"/>
      <c r="AZ9" s="17">
        <v>0.50251015740482297</v>
      </c>
      <c r="BA9" s="17">
        <v>0.55808407327967102</v>
      </c>
      <c r="BB9" s="17"/>
      <c r="BC9" s="17">
        <v>0.54871142127815598</v>
      </c>
      <c r="BD9" s="17">
        <v>0.53756818377921101</v>
      </c>
      <c r="BE9" s="17"/>
      <c r="BF9" s="17">
        <v>0.54216353502010395</v>
      </c>
      <c r="BG9" s="17">
        <v>0.51775903139384305</v>
      </c>
      <c r="BH9" s="17"/>
      <c r="BI9" s="17">
        <v>0.62154024142515796</v>
      </c>
      <c r="BJ9" s="17">
        <v>0.47036262505173898</v>
      </c>
      <c r="BK9" s="17"/>
      <c r="BL9" s="17">
        <v>0.35017789752334499</v>
      </c>
      <c r="BM9" s="17">
        <v>0.51319991558134703</v>
      </c>
      <c r="BN9" s="17">
        <v>0.61593817899456205</v>
      </c>
      <c r="BO9" s="17">
        <v>0.556949055644965</v>
      </c>
    </row>
    <row r="10" spans="2:67" x14ac:dyDescent="0.35">
      <c r="B10" s="18" t="s">
        <v>467</v>
      </c>
      <c r="C10" s="17">
        <v>0.46548636930818199</v>
      </c>
      <c r="D10" s="17">
        <v>0.61026073721999696</v>
      </c>
      <c r="E10" s="17">
        <v>0.197158782018623</v>
      </c>
      <c r="F10" s="17">
        <v>2.74150283788945E-2</v>
      </c>
      <c r="G10" s="17">
        <v>0.80586574253994003</v>
      </c>
      <c r="H10" s="17">
        <v>1</v>
      </c>
      <c r="I10" s="17">
        <v>0.87208665214888104</v>
      </c>
      <c r="J10" s="17">
        <v>0.59660299246394899</v>
      </c>
      <c r="K10" s="17">
        <v>1</v>
      </c>
      <c r="L10" s="17">
        <v>0.44675265415250598</v>
      </c>
      <c r="M10" s="17">
        <v>0.48608893676338799</v>
      </c>
      <c r="N10" s="17">
        <v>0.99878259137458303</v>
      </c>
      <c r="O10" s="17">
        <v>2.99839455792517E-2</v>
      </c>
      <c r="P10" s="17">
        <v>7.5050130967225697E-3</v>
      </c>
      <c r="Q10" s="17">
        <v>0.99501150068400002</v>
      </c>
      <c r="R10" s="17">
        <v>2.29695369688372E-2</v>
      </c>
      <c r="S10" s="17">
        <v>0.66666666666666696</v>
      </c>
      <c r="T10" s="17"/>
      <c r="U10" s="17">
        <v>0.47261808519621301</v>
      </c>
      <c r="V10" s="17">
        <v>0.43649490123204598</v>
      </c>
      <c r="W10" s="17">
        <v>0.47526133796492598</v>
      </c>
      <c r="X10" s="17">
        <v>0.49248541274559399</v>
      </c>
      <c r="Y10" s="17"/>
      <c r="Z10" s="17">
        <v>0.516208140375642</v>
      </c>
      <c r="AA10" s="17">
        <v>0.37274682323652603</v>
      </c>
      <c r="AB10" s="17">
        <v>0.490053462586936</v>
      </c>
      <c r="AC10" s="17">
        <v>0.62191673796233504</v>
      </c>
      <c r="AD10" s="17">
        <v>0.65653619616943004</v>
      </c>
      <c r="AE10" s="17">
        <v>7.7077196254663999E-2</v>
      </c>
      <c r="AF10" s="17">
        <v>0.26332760898260699</v>
      </c>
      <c r="AG10" s="17">
        <v>0.474759605544682</v>
      </c>
      <c r="AH10" s="17">
        <v>0.74751385043532304</v>
      </c>
      <c r="AI10" s="17">
        <v>0.521103149467531</v>
      </c>
      <c r="AJ10" s="17"/>
      <c r="AK10" s="17">
        <v>0.51790998121377696</v>
      </c>
      <c r="AL10" s="17">
        <v>0.413217279348643</v>
      </c>
      <c r="AM10" s="17">
        <v>0.45796630258981402</v>
      </c>
      <c r="AN10" s="17">
        <v>0.57398211249980002</v>
      </c>
      <c r="AO10" s="17">
        <v>0.28443727946526698</v>
      </c>
      <c r="AP10" s="17">
        <v>0.65786537080291496</v>
      </c>
      <c r="AQ10" s="17">
        <v>0.21198975724923</v>
      </c>
      <c r="AR10" s="17"/>
      <c r="AS10" s="17">
        <v>0.46548636930818199</v>
      </c>
      <c r="AT10" s="17" t="s">
        <v>107</v>
      </c>
      <c r="AU10" s="17"/>
      <c r="AV10" s="17">
        <v>0.50873660394731801</v>
      </c>
      <c r="AW10" s="17">
        <v>0.41691664044941001</v>
      </c>
      <c r="AX10" s="17" t="s">
        <v>107</v>
      </c>
      <c r="AY10" s="17"/>
      <c r="AZ10" s="17">
        <v>0.42166441507318703</v>
      </c>
      <c r="BA10" s="17">
        <v>0.48368510509181101</v>
      </c>
      <c r="BB10" s="17"/>
      <c r="BC10" s="17">
        <v>0.39790802777224399</v>
      </c>
      <c r="BD10" s="17">
        <v>0.50650297749516204</v>
      </c>
      <c r="BE10" s="17"/>
      <c r="BF10" s="17">
        <v>0.465051875176551</v>
      </c>
      <c r="BG10" s="17">
        <v>0.49248541274559399</v>
      </c>
      <c r="BH10" s="17"/>
      <c r="BI10" s="17">
        <v>0.58128678952656798</v>
      </c>
      <c r="BJ10" s="17">
        <v>0.361806807693896</v>
      </c>
      <c r="BK10" s="17"/>
      <c r="BL10" s="17">
        <v>0.237243085303767</v>
      </c>
      <c r="BM10" s="17">
        <v>0.44603372792189599</v>
      </c>
      <c r="BN10" s="17">
        <v>0.543538049147133</v>
      </c>
      <c r="BO10" s="17">
        <v>0.38931497127659398</v>
      </c>
    </row>
    <row r="11" spans="2:67" ht="29" x14ac:dyDescent="0.35">
      <c r="B11" s="18" t="s">
        <v>468</v>
      </c>
      <c r="C11" s="17">
        <v>0.36502922450389702</v>
      </c>
      <c r="D11" s="17">
        <v>0.357479959057938</v>
      </c>
      <c r="E11" s="17">
        <v>0.39198572888426297</v>
      </c>
      <c r="F11" s="17">
        <v>0.476188280456248</v>
      </c>
      <c r="G11" s="17">
        <v>0.195442382901023</v>
      </c>
      <c r="H11" s="17">
        <v>9.9764988033565594E-2</v>
      </c>
      <c r="I11" s="17">
        <v>0.92165773040827903</v>
      </c>
      <c r="J11" s="17">
        <v>0.11142561400019101</v>
      </c>
      <c r="K11" s="17">
        <v>0.5</v>
      </c>
      <c r="L11" s="17">
        <v>0.43279036633220802</v>
      </c>
      <c r="M11" s="17">
        <v>0.19669713245123499</v>
      </c>
      <c r="N11" s="17">
        <v>0.79013531261276204</v>
      </c>
      <c r="O11" s="17">
        <v>0.96614877326743698</v>
      </c>
      <c r="P11" s="17">
        <v>0.20627894568587399</v>
      </c>
      <c r="Q11" s="17">
        <v>1.7466205812994701E-2</v>
      </c>
      <c r="R11" s="17">
        <v>0.207266915934952</v>
      </c>
      <c r="S11" s="17">
        <v>0.66666666666666696</v>
      </c>
      <c r="T11" s="17"/>
      <c r="U11" s="17">
        <v>0.35202490643436102</v>
      </c>
      <c r="V11" s="17">
        <v>0.38409246572606198</v>
      </c>
      <c r="W11" s="17">
        <v>0.43192713626115398</v>
      </c>
      <c r="X11" s="17">
        <v>0.46699018185879099</v>
      </c>
      <c r="Y11" s="17"/>
      <c r="Z11" s="17">
        <v>0.180405589423658</v>
      </c>
      <c r="AA11" s="17">
        <v>0.46808742948627602</v>
      </c>
      <c r="AB11" s="17">
        <v>0.180943182106554</v>
      </c>
      <c r="AC11" s="17">
        <v>0.44957240135339399</v>
      </c>
      <c r="AD11" s="17">
        <v>0.81197039760502698</v>
      </c>
      <c r="AE11" s="17">
        <v>0.36839243856982701</v>
      </c>
      <c r="AF11" s="17">
        <v>0.710376012366289</v>
      </c>
      <c r="AG11" s="17">
        <v>0.100544974347333</v>
      </c>
      <c r="AH11" s="17">
        <v>0.46900066447518102</v>
      </c>
      <c r="AI11" s="17">
        <v>0.56823264032778398</v>
      </c>
      <c r="AJ11" s="17"/>
      <c r="AK11" s="17">
        <v>0.27407393436455302</v>
      </c>
      <c r="AL11" s="17">
        <v>0.40217459676596301</v>
      </c>
      <c r="AM11" s="17">
        <v>0.49915751858292101</v>
      </c>
      <c r="AN11" s="17">
        <v>0.115061256881582</v>
      </c>
      <c r="AO11" s="17">
        <v>0.35217993303869999</v>
      </c>
      <c r="AP11" s="17">
        <v>0.62663150967647896</v>
      </c>
      <c r="AQ11" s="17">
        <v>0.74243180709989198</v>
      </c>
      <c r="AR11" s="17"/>
      <c r="AS11" s="17">
        <v>0.36502922450389702</v>
      </c>
      <c r="AT11" s="17" t="s">
        <v>107</v>
      </c>
      <c r="AU11" s="17"/>
      <c r="AV11" s="17">
        <v>0.38542126701674201</v>
      </c>
      <c r="AW11" s="17">
        <v>0.342129094967279</v>
      </c>
      <c r="AX11" s="17" t="s">
        <v>107</v>
      </c>
      <c r="AY11" s="17"/>
      <c r="AZ11" s="17">
        <v>0.46615361764838498</v>
      </c>
      <c r="BA11" s="17">
        <v>0.32303346817026601</v>
      </c>
      <c r="BB11" s="17"/>
      <c r="BC11" s="17">
        <v>0.24032794000603899</v>
      </c>
      <c r="BD11" s="17">
        <v>0.44071654695678403</v>
      </c>
      <c r="BE11" s="17"/>
      <c r="BF11" s="17">
        <v>0.36338837238523403</v>
      </c>
      <c r="BG11" s="17">
        <v>0.46699018185879099</v>
      </c>
      <c r="BH11" s="17"/>
      <c r="BI11" s="17">
        <v>0.44242703488617602</v>
      </c>
      <c r="BJ11" s="17">
        <v>0.29573266206304599</v>
      </c>
      <c r="BK11" s="17"/>
      <c r="BL11" s="17">
        <v>3.0203579522810799E-2</v>
      </c>
      <c r="BM11" s="17">
        <v>0.17065116482624099</v>
      </c>
      <c r="BN11" s="17">
        <v>0.68780701329907401</v>
      </c>
      <c r="BO11" s="17">
        <v>0.38530422583444901</v>
      </c>
    </row>
    <row r="12" spans="2:67" ht="43.5" x14ac:dyDescent="0.35">
      <c r="B12" s="18" t="s">
        <v>469</v>
      </c>
      <c r="C12" s="17">
        <v>0.32267139307529502</v>
      </c>
      <c r="D12" s="17">
        <v>0.122615676672111</v>
      </c>
      <c r="E12" s="17">
        <v>0.37747023853017297</v>
      </c>
      <c r="F12" s="17">
        <v>0.47426485567573801</v>
      </c>
      <c r="G12" s="17">
        <v>0.191518006578135</v>
      </c>
      <c r="H12" s="17">
        <v>0</v>
      </c>
      <c r="I12" s="17">
        <v>0.90887053426057995</v>
      </c>
      <c r="J12" s="17">
        <v>0.15501200758336101</v>
      </c>
      <c r="K12" s="17">
        <v>0.5</v>
      </c>
      <c r="L12" s="17">
        <v>0.43109863149108302</v>
      </c>
      <c r="M12" s="17">
        <v>0.21938716975807401</v>
      </c>
      <c r="N12" s="17">
        <v>0.594884782332472</v>
      </c>
      <c r="O12" s="17">
        <v>1.9336405766558901E-3</v>
      </c>
      <c r="P12" s="17">
        <v>0.18938456943987</v>
      </c>
      <c r="Q12" s="17">
        <v>1.84639056761947E-2</v>
      </c>
      <c r="R12" s="17">
        <v>0.97544706389501001</v>
      </c>
      <c r="S12" s="17">
        <v>0.33333333333333298</v>
      </c>
      <c r="T12" s="17"/>
      <c r="U12" s="17">
        <v>0.28320959009329499</v>
      </c>
      <c r="V12" s="17">
        <v>0.46291722219595199</v>
      </c>
      <c r="W12" s="17">
        <v>0.28666326277334397</v>
      </c>
      <c r="X12" s="17">
        <v>0.37753815771472399</v>
      </c>
      <c r="Y12" s="17"/>
      <c r="Z12" s="17">
        <v>0.321914912836892</v>
      </c>
      <c r="AA12" s="17">
        <v>0.27431537838040598</v>
      </c>
      <c r="AB12" s="17">
        <v>0.29788463796041798</v>
      </c>
      <c r="AC12" s="17">
        <v>0.44224795460415001</v>
      </c>
      <c r="AD12" s="17">
        <v>0.41539648696602199</v>
      </c>
      <c r="AE12" s="17">
        <v>0.31509890123351803</v>
      </c>
      <c r="AF12" s="17">
        <v>0.192806588940966</v>
      </c>
      <c r="AG12" s="17">
        <v>5.4677259206428998E-2</v>
      </c>
      <c r="AH12" s="17">
        <v>0.38738069763431898</v>
      </c>
      <c r="AI12" s="17">
        <v>0.533115017280551</v>
      </c>
      <c r="AJ12" s="17"/>
      <c r="AK12" s="17">
        <v>0.24415688632486501</v>
      </c>
      <c r="AL12" s="17">
        <v>0.64738105770238097</v>
      </c>
      <c r="AM12" s="17">
        <v>0.57338739702869901</v>
      </c>
      <c r="AN12" s="17">
        <v>0.13339158061668099</v>
      </c>
      <c r="AO12" s="17">
        <v>0.45066542830302198</v>
      </c>
      <c r="AP12" s="17">
        <v>0.37864431925223602</v>
      </c>
      <c r="AQ12" s="17">
        <v>0.126493073819227</v>
      </c>
      <c r="AR12" s="17"/>
      <c r="AS12" s="17">
        <v>0.32267139307529502</v>
      </c>
      <c r="AT12" s="17" t="s">
        <v>107</v>
      </c>
      <c r="AU12" s="17"/>
      <c r="AV12" s="17">
        <v>0.28352299328872699</v>
      </c>
      <c r="AW12" s="17">
        <v>0.36663478838986702</v>
      </c>
      <c r="AX12" s="17" t="s">
        <v>107</v>
      </c>
      <c r="AY12" s="17"/>
      <c r="AZ12" s="17">
        <v>0.383188884243857</v>
      </c>
      <c r="BA12" s="17">
        <v>0.29753919960535302</v>
      </c>
      <c r="BB12" s="17"/>
      <c r="BC12" s="17">
        <v>0.31826588545832502</v>
      </c>
      <c r="BD12" s="17">
        <v>0.32534531160722402</v>
      </c>
      <c r="BE12" s="17"/>
      <c r="BF12" s="17">
        <v>0.321788425228205</v>
      </c>
      <c r="BG12" s="17">
        <v>0.37753815771472399</v>
      </c>
      <c r="BH12" s="17"/>
      <c r="BI12" s="17">
        <v>0.31888421637049003</v>
      </c>
      <c r="BJ12" s="17">
        <v>0.32606216505841401</v>
      </c>
      <c r="BK12" s="17"/>
      <c r="BL12" s="17">
        <v>0.350963257470986</v>
      </c>
      <c r="BM12" s="17">
        <v>0.20178898091297601</v>
      </c>
      <c r="BN12" s="17">
        <v>0.42305550625057398</v>
      </c>
      <c r="BO12" s="17">
        <v>0.55389137924310405</v>
      </c>
    </row>
    <row r="13" spans="2:67" ht="29" x14ac:dyDescent="0.35">
      <c r="B13" s="18" t="s">
        <v>470</v>
      </c>
      <c r="C13" s="17">
        <v>0.242816665993701</v>
      </c>
      <c r="D13" s="17">
        <v>3.2259303722065202E-2</v>
      </c>
      <c r="E13" s="17">
        <v>6.1759913167189102E-2</v>
      </c>
      <c r="F13" s="17">
        <v>0.46753286894395302</v>
      </c>
      <c r="G13" s="17">
        <v>1.8976286515516E-2</v>
      </c>
      <c r="H13" s="17">
        <v>0</v>
      </c>
      <c r="I13" s="17">
        <v>0.95204801444612797</v>
      </c>
      <c r="J13" s="17">
        <v>2.2941851603489698E-2</v>
      </c>
      <c r="K13" s="17">
        <v>0.5</v>
      </c>
      <c r="L13" s="17">
        <v>0.42856102922939598</v>
      </c>
      <c r="M13" s="17">
        <v>0.234903321011877</v>
      </c>
      <c r="N13" s="17">
        <v>0.39922844917704198</v>
      </c>
      <c r="O13" s="17">
        <v>2.80503050025958E-2</v>
      </c>
      <c r="P13" s="17">
        <v>0.60433648487425595</v>
      </c>
      <c r="Q13" s="17">
        <v>0.484030343981805</v>
      </c>
      <c r="R13" s="17">
        <v>0</v>
      </c>
      <c r="S13" s="17">
        <v>0.33333333333333298</v>
      </c>
      <c r="T13" s="17"/>
      <c r="U13" s="17">
        <v>0.24639485928617599</v>
      </c>
      <c r="V13" s="17">
        <v>0.212738276964064</v>
      </c>
      <c r="W13" s="17">
        <v>0.30104509993071299</v>
      </c>
      <c r="X13" s="17">
        <v>0.27531444477978401</v>
      </c>
      <c r="Y13" s="17"/>
      <c r="Z13" s="17">
        <v>0.23353377202683701</v>
      </c>
      <c r="AA13" s="17">
        <v>0.28841437589163499</v>
      </c>
      <c r="AB13" s="17">
        <v>0.24071779887077399</v>
      </c>
      <c r="AC13" s="17">
        <v>0.227196685292609</v>
      </c>
      <c r="AD13" s="17">
        <v>3.53282178189896E-2</v>
      </c>
      <c r="AE13" s="17">
        <v>0.159426638902157</v>
      </c>
      <c r="AF13" s="17">
        <v>0.53604801208549302</v>
      </c>
      <c r="AG13" s="17">
        <v>5.7624743040038999E-2</v>
      </c>
      <c r="AH13" s="17">
        <v>0.119485981354934</v>
      </c>
      <c r="AI13" s="17">
        <v>0.41789831965617003</v>
      </c>
      <c r="AJ13" s="17"/>
      <c r="AK13" s="17">
        <v>0.401855817390595</v>
      </c>
      <c r="AL13" s="17">
        <v>0.208792647983464</v>
      </c>
      <c r="AM13" s="17">
        <v>0.47728439552137603</v>
      </c>
      <c r="AN13" s="17">
        <v>0.110397211591084</v>
      </c>
      <c r="AO13" s="17">
        <v>0.14371742350317401</v>
      </c>
      <c r="AP13" s="17">
        <v>0.22201099247084299</v>
      </c>
      <c r="AQ13" s="17">
        <v>0.189834756161263</v>
      </c>
      <c r="AR13" s="17"/>
      <c r="AS13" s="17">
        <v>0.242816665993701</v>
      </c>
      <c r="AT13" s="17" t="s">
        <v>107</v>
      </c>
      <c r="AU13" s="17"/>
      <c r="AV13" s="17">
        <v>0.30232493622510898</v>
      </c>
      <c r="AW13" s="17">
        <v>0.175989270163147</v>
      </c>
      <c r="AX13" s="17" t="s">
        <v>107</v>
      </c>
      <c r="AY13" s="17"/>
      <c r="AZ13" s="17">
        <v>0.34885866776306101</v>
      </c>
      <c r="BA13" s="17">
        <v>0.19877868535461199</v>
      </c>
      <c r="BB13" s="17"/>
      <c r="BC13" s="17">
        <v>0.108818102889083</v>
      </c>
      <c r="BD13" s="17">
        <v>0.32414696258817599</v>
      </c>
      <c r="BE13" s="17"/>
      <c r="BF13" s="17">
        <v>0.242293681014389</v>
      </c>
      <c r="BG13" s="17">
        <v>0.27531444477978401</v>
      </c>
      <c r="BH13" s="17"/>
      <c r="BI13" s="17">
        <v>0.31572574712350798</v>
      </c>
      <c r="BJ13" s="17">
        <v>0.177538996405086</v>
      </c>
      <c r="BK13" s="17"/>
      <c r="BL13" s="17">
        <v>1.4388446717181699E-3</v>
      </c>
      <c r="BM13" s="17">
        <v>0.176677877975561</v>
      </c>
      <c r="BN13" s="17">
        <v>0.340029545207579</v>
      </c>
      <c r="BO13" s="17">
        <v>0.370083730269891</v>
      </c>
    </row>
    <row r="14" spans="2:67" ht="29" x14ac:dyDescent="0.35">
      <c r="B14" s="18" t="s">
        <v>471</v>
      </c>
      <c r="C14" s="17">
        <v>0.240612945996551</v>
      </c>
      <c r="D14" s="17">
        <v>0.37211579616081297</v>
      </c>
      <c r="E14" s="17">
        <v>0.17938280655798</v>
      </c>
      <c r="F14" s="17">
        <v>0.46945629372446301</v>
      </c>
      <c r="G14" s="17">
        <v>0.172541720062619</v>
      </c>
      <c r="H14" s="17">
        <v>0</v>
      </c>
      <c r="I14" s="17">
        <v>2.55743922953981E-2</v>
      </c>
      <c r="J14" s="17">
        <v>2.9590031803434702E-3</v>
      </c>
      <c r="K14" s="17">
        <v>0.5</v>
      </c>
      <c r="L14" s="17">
        <v>0.54013092544775798</v>
      </c>
      <c r="M14" s="17">
        <v>0.14180626216464301</v>
      </c>
      <c r="N14" s="17">
        <v>0.79013531261276204</v>
      </c>
      <c r="O14" s="17">
        <v>5.99678911585034E-2</v>
      </c>
      <c r="P14" s="17">
        <v>0.16623601561326401</v>
      </c>
      <c r="Q14" s="17">
        <v>1.6468505949794699E-2</v>
      </c>
      <c r="R14" s="17">
        <v>2.4552936104990299E-2</v>
      </c>
      <c r="S14" s="17">
        <v>0.33333333333333298</v>
      </c>
      <c r="T14" s="17"/>
      <c r="U14" s="17">
        <v>0.26572372960436502</v>
      </c>
      <c r="V14" s="17">
        <v>0.143208970021415</v>
      </c>
      <c r="W14" s="17">
        <v>0.27866388105213902</v>
      </c>
      <c r="X14" s="17">
        <v>0.26087343192527301</v>
      </c>
      <c r="Y14" s="17"/>
      <c r="Z14" s="17">
        <v>0.29249493242359798</v>
      </c>
      <c r="AA14" s="17">
        <v>0.14275695549978401</v>
      </c>
      <c r="AB14" s="17">
        <v>0.211950786417898</v>
      </c>
      <c r="AC14" s="17">
        <v>0.49947143237679498</v>
      </c>
      <c r="AD14" s="17">
        <v>4.8105561246683401E-2</v>
      </c>
      <c r="AE14" s="17">
        <v>6.6182182364941694E-2</v>
      </c>
      <c r="AF14" s="17">
        <v>0.53666545589839798</v>
      </c>
      <c r="AG14" s="17">
        <v>0.12879377262508501</v>
      </c>
      <c r="AH14" s="17">
        <v>0.27669390609797501</v>
      </c>
      <c r="AI14" s="17">
        <v>0.222678760353031</v>
      </c>
      <c r="AJ14" s="17"/>
      <c r="AK14" s="17">
        <v>0.20117350699334299</v>
      </c>
      <c r="AL14" s="17">
        <v>0.43192249591166698</v>
      </c>
      <c r="AM14" s="17">
        <v>0.39771129717168302</v>
      </c>
      <c r="AN14" s="17">
        <v>0.205977305118904</v>
      </c>
      <c r="AO14" s="17">
        <v>0.130091284013721</v>
      </c>
      <c r="AP14" s="17">
        <v>0.28850628260238997</v>
      </c>
      <c r="AQ14" s="17">
        <v>0.24122766435204601</v>
      </c>
      <c r="AR14" s="17"/>
      <c r="AS14" s="17">
        <v>0.240612945996551</v>
      </c>
      <c r="AT14" s="17" t="s">
        <v>107</v>
      </c>
      <c r="AU14" s="17"/>
      <c r="AV14" s="17">
        <v>0.22577386172393299</v>
      </c>
      <c r="AW14" s="17">
        <v>0.25727713997485002</v>
      </c>
      <c r="AX14" s="17" t="s">
        <v>107</v>
      </c>
      <c r="AY14" s="17"/>
      <c r="AZ14" s="17">
        <v>0.32310198819484098</v>
      </c>
      <c r="BA14" s="17">
        <v>0.20635622901032999</v>
      </c>
      <c r="BB14" s="17"/>
      <c r="BC14" s="17">
        <v>0.106427564953937</v>
      </c>
      <c r="BD14" s="17">
        <v>0.32205663155546099</v>
      </c>
      <c r="BE14" s="17"/>
      <c r="BF14" s="17">
        <v>0.24028689510291801</v>
      </c>
      <c r="BG14" s="17">
        <v>0.26087343192527301</v>
      </c>
      <c r="BH14" s="17"/>
      <c r="BI14" s="17">
        <v>0.37999313090894599</v>
      </c>
      <c r="BJ14" s="17">
        <v>0.11582171948647001</v>
      </c>
      <c r="BK14" s="17"/>
      <c r="BL14" s="17">
        <v>1.4388446717181699E-3</v>
      </c>
      <c r="BM14" s="17">
        <v>6.8048368746672902E-2</v>
      </c>
      <c r="BN14" s="17">
        <v>0.466305216058927</v>
      </c>
      <c r="BO14" s="17">
        <v>0.43148981537465098</v>
      </c>
    </row>
    <row r="15" spans="2:67" x14ac:dyDescent="0.35">
      <c r="B15" s="18" t="s">
        <v>472</v>
      </c>
      <c r="C15" s="17">
        <v>0.22042327226307901</v>
      </c>
      <c r="D15" s="17">
        <v>0.14257050632608401</v>
      </c>
      <c r="E15" s="17">
        <v>0.239512477171893</v>
      </c>
      <c r="F15" s="17">
        <v>7.69369912203969E-3</v>
      </c>
      <c r="G15" s="17">
        <v>0.19413425746005999</v>
      </c>
      <c r="H15" s="17">
        <v>0.90023501196643396</v>
      </c>
      <c r="I15" s="17">
        <v>0.912067333297505</v>
      </c>
      <c r="J15" s="17">
        <v>2.54076875871093E-2</v>
      </c>
      <c r="K15" s="17">
        <v>0.5</v>
      </c>
      <c r="L15" s="17">
        <v>0.134836725664847</v>
      </c>
      <c r="M15" s="17">
        <v>0.14695111215700299</v>
      </c>
      <c r="N15" s="17">
        <v>0.40470941479238898</v>
      </c>
      <c r="O15" s="17">
        <v>2.99839455792517E-2</v>
      </c>
      <c r="P15" s="17">
        <v>0.18438122737538801</v>
      </c>
      <c r="Q15" s="17">
        <v>1.6468505949794699E-2</v>
      </c>
      <c r="R15" s="17">
        <v>0.78956628579274102</v>
      </c>
      <c r="S15" s="17">
        <v>0.33333333333333298</v>
      </c>
      <c r="T15" s="17"/>
      <c r="U15" s="17">
        <v>0.139925640513648</v>
      </c>
      <c r="V15" s="17">
        <v>0.43031765369682801</v>
      </c>
      <c r="W15" s="17">
        <v>0.41706139487162203</v>
      </c>
      <c r="X15" s="17">
        <v>0.39539300581280001</v>
      </c>
      <c r="Y15" s="17"/>
      <c r="Z15" s="17">
        <v>0.11208934299994</v>
      </c>
      <c r="AA15" s="17">
        <v>0.252101413356351</v>
      </c>
      <c r="AB15" s="17">
        <v>0.24527733918703601</v>
      </c>
      <c r="AC15" s="17">
        <v>0.359418412787682</v>
      </c>
      <c r="AD15" s="17">
        <v>5.6316303995156497E-2</v>
      </c>
      <c r="AE15" s="17">
        <v>0.33196915497254798</v>
      </c>
      <c r="AF15" s="17">
        <v>0.15077352666535601</v>
      </c>
      <c r="AG15" s="17">
        <v>0.448782735479623</v>
      </c>
      <c r="AH15" s="17">
        <v>0.32266214675965899</v>
      </c>
      <c r="AI15" s="17">
        <v>0.55568886851020105</v>
      </c>
      <c r="AJ15" s="17"/>
      <c r="AK15" s="17">
        <v>0.169386255962895</v>
      </c>
      <c r="AL15" s="17">
        <v>0.367701212710558</v>
      </c>
      <c r="AM15" s="17">
        <v>0.67539542521669405</v>
      </c>
      <c r="AN15" s="17">
        <v>0.14000156874775899</v>
      </c>
      <c r="AO15" s="17">
        <v>7.3581401287054093E-2</v>
      </c>
      <c r="AP15" s="17">
        <v>0.29665395648450399</v>
      </c>
      <c r="AQ15" s="17">
        <v>0.146546288305302</v>
      </c>
      <c r="AR15" s="17"/>
      <c r="AS15" s="17">
        <v>0.22042327226307901</v>
      </c>
      <c r="AT15" s="17" t="s">
        <v>107</v>
      </c>
      <c r="AU15" s="17"/>
      <c r="AV15" s="17">
        <v>0.30565461197967603</v>
      </c>
      <c r="AW15" s="17">
        <v>0.12470903869083</v>
      </c>
      <c r="AX15" s="17" t="s">
        <v>107</v>
      </c>
      <c r="AY15" s="17"/>
      <c r="AZ15" s="17">
        <v>0.42168885201501199</v>
      </c>
      <c r="BA15" s="17">
        <v>0.13684007356311201</v>
      </c>
      <c r="BB15" s="17"/>
      <c r="BC15" s="17">
        <v>0.123495808027227</v>
      </c>
      <c r="BD15" s="17">
        <v>0.27925330171867502</v>
      </c>
      <c r="BE15" s="17"/>
      <c r="BF15" s="17">
        <v>0.21760749389609499</v>
      </c>
      <c r="BG15" s="17">
        <v>0.39539300581280001</v>
      </c>
      <c r="BH15" s="17"/>
      <c r="BI15" s="17">
        <v>0.35139441486156098</v>
      </c>
      <c r="BJ15" s="17">
        <v>0.10316091152963699</v>
      </c>
      <c r="BK15" s="17"/>
      <c r="BL15" s="17">
        <v>1.4388446717181699E-3</v>
      </c>
      <c r="BM15" s="17">
        <v>7.2526675648870498E-2</v>
      </c>
      <c r="BN15" s="17">
        <v>0.24775469912655801</v>
      </c>
      <c r="BO15" s="17">
        <v>0.96411337335903402</v>
      </c>
    </row>
    <row r="16" spans="2:67" ht="29" x14ac:dyDescent="0.35">
      <c r="B16" s="18" t="s">
        <v>473</v>
      </c>
      <c r="C16" s="17">
        <v>0.21855653473961001</v>
      </c>
      <c r="D16" s="17">
        <v>4.7223274065706602E-2</v>
      </c>
      <c r="E16" s="17">
        <v>0.210481496463713</v>
      </c>
      <c r="F16" s="17">
        <v>5.1470288648524799E-2</v>
      </c>
      <c r="G16" s="17">
        <v>0.63724839880020701</v>
      </c>
      <c r="H16" s="17">
        <v>1</v>
      </c>
      <c r="I16" s="17">
        <v>0.44723212270367702</v>
      </c>
      <c r="J16" s="17">
        <v>8.8483762396701401E-2</v>
      </c>
      <c r="K16" s="17">
        <v>0</v>
      </c>
      <c r="L16" s="17">
        <v>0.53124384215083498</v>
      </c>
      <c r="M16" s="17">
        <v>8.1008341646751802E-2</v>
      </c>
      <c r="N16" s="17">
        <v>6.6983742407647701E-3</v>
      </c>
      <c r="O16" s="17">
        <v>3.8672811533117801E-3</v>
      </c>
      <c r="P16" s="17">
        <v>0.18938456943987</v>
      </c>
      <c r="Q16" s="17">
        <v>0.50049884993159999</v>
      </c>
      <c r="R16" s="17">
        <v>0.76659674882390405</v>
      </c>
      <c r="S16" s="17">
        <v>0.33333333333333298</v>
      </c>
      <c r="T16" s="17"/>
      <c r="U16" s="17">
        <v>0.16762172119768901</v>
      </c>
      <c r="V16" s="17">
        <v>0.35940820444411697</v>
      </c>
      <c r="W16" s="17">
        <v>0.29122354746365098</v>
      </c>
      <c r="X16" s="17">
        <v>0.40423787666400102</v>
      </c>
      <c r="Y16" s="17"/>
      <c r="Z16" s="17">
        <v>0.293278734634001</v>
      </c>
      <c r="AA16" s="17">
        <v>0.220025186549348</v>
      </c>
      <c r="AB16" s="17">
        <v>7.6264439270559398E-2</v>
      </c>
      <c r="AC16" s="17">
        <v>0.148699112986241</v>
      </c>
      <c r="AD16" s="17">
        <v>2.8947083553957399E-3</v>
      </c>
      <c r="AE16" s="17">
        <v>0.470577837352818</v>
      </c>
      <c r="AF16" s="17">
        <v>0.22543554900461399</v>
      </c>
      <c r="AG16" s="17">
        <v>0.75174797339196697</v>
      </c>
      <c r="AH16" s="17">
        <v>0.40154048915354801</v>
      </c>
      <c r="AI16" s="17">
        <v>0.52530554138818397</v>
      </c>
      <c r="AJ16" s="17"/>
      <c r="AK16" s="17">
        <v>0.31902012417493403</v>
      </c>
      <c r="AL16" s="17">
        <v>0.14708056414454401</v>
      </c>
      <c r="AM16" s="17">
        <v>0.24416308886485999</v>
      </c>
      <c r="AN16" s="17">
        <v>4.6823637024085402E-2</v>
      </c>
      <c r="AO16" s="17">
        <v>0.24309052819892599</v>
      </c>
      <c r="AP16" s="17">
        <v>0.25703085617285398</v>
      </c>
      <c r="AQ16" s="17">
        <v>0.34107087250206303</v>
      </c>
      <c r="AR16" s="17"/>
      <c r="AS16" s="17">
        <v>0.21855653473961001</v>
      </c>
      <c r="AT16" s="17" t="s">
        <v>107</v>
      </c>
      <c r="AU16" s="17"/>
      <c r="AV16" s="17">
        <v>0.19610890310166401</v>
      </c>
      <c r="AW16" s="17">
        <v>0.24376507733535399</v>
      </c>
      <c r="AX16" s="17" t="s">
        <v>107</v>
      </c>
      <c r="AY16" s="17"/>
      <c r="AZ16" s="17">
        <v>0.34804610314235301</v>
      </c>
      <c r="BA16" s="17">
        <v>0.16478105887970601</v>
      </c>
      <c r="BB16" s="17"/>
      <c r="BC16" s="17">
        <v>0.124592060867408</v>
      </c>
      <c r="BD16" s="17">
        <v>0.275588180096906</v>
      </c>
      <c r="BE16" s="17"/>
      <c r="BF16" s="17">
        <v>0.215568375044008</v>
      </c>
      <c r="BG16" s="17">
        <v>0.40423787666400102</v>
      </c>
      <c r="BH16" s="17"/>
      <c r="BI16" s="17">
        <v>0.28382280443611302</v>
      </c>
      <c r="BJ16" s="17">
        <v>0.16012170162266801</v>
      </c>
      <c r="BK16" s="17"/>
      <c r="BL16" s="17">
        <v>4.55379933717571E-3</v>
      </c>
      <c r="BM16" s="17">
        <v>0.14129951766875501</v>
      </c>
      <c r="BN16" s="17">
        <v>0.28301536826308299</v>
      </c>
      <c r="BO16" s="17">
        <v>0.49504490575214299</v>
      </c>
    </row>
    <row r="17" spans="2:67" ht="29" x14ac:dyDescent="0.35">
      <c r="B17" s="18" t="s">
        <v>474</v>
      </c>
      <c r="C17" s="17">
        <v>0.184396334492236</v>
      </c>
      <c r="D17" s="17">
        <v>3.2924177790952497E-2</v>
      </c>
      <c r="E17" s="17">
        <v>0.375513947466242</v>
      </c>
      <c r="F17" s="17">
        <v>2.3568178817874701E-2</v>
      </c>
      <c r="G17" s="17">
        <v>0</v>
      </c>
      <c r="H17" s="17">
        <v>9.9764988033565594E-2</v>
      </c>
      <c r="I17" s="17">
        <v>0.86569305407503205</v>
      </c>
      <c r="J17" s="17">
        <v>1.01131198514495E-2</v>
      </c>
      <c r="K17" s="17">
        <v>0</v>
      </c>
      <c r="L17" s="17">
        <v>0.41798221109134798</v>
      </c>
      <c r="M17" s="17">
        <v>0.16478618986364399</v>
      </c>
      <c r="N17" s="17">
        <v>4.05802875139167E-4</v>
      </c>
      <c r="O17" s="17">
        <v>1.9336405766558901E-3</v>
      </c>
      <c r="P17" s="17">
        <v>3.75250654836129E-3</v>
      </c>
      <c r="Q17" s="17">
        <v>1.6468505949794699E-2</v>
      </c>
      <c r="R17" s="17">
        <v>1.5833991361531E-3</v>
      </c>
      <c r="S17" s="17">
        <v>0.66666666666666696</v>
      </c>
      <c r="T17" s="17"/>
      <c r="U17" s="17">
        <v>0.16349824556975301</v>
      </c>
      <c r="V17" s="17">
        <v>0.24075818530673099</v>
      </c>
      <c r="W17" s="17">
        <v>0.20841160977102699</v>
      </c>
      <c r="X17" s="17">
        <v>0.29989572520609598</v>
      </c>
      <c r="Y17" s="17"/>
      <c r="Z17" s="17">
        <v>0.27163952293411903</v>
      </c>
      <c r="AA17" s="17">
        <v>0.184726557362901</v>
      </c>
      <c r="AB17" s="17">
        <v>7.9813689633972298E-2</v>
      </c>
      <c r="AC17" s="17">
        <v>1.4649110087412801E-2</v>
      </c>
      <c r="AD17" s="17">
        <v>0.46743531819308598</v>
      </c>
      <c r="AE17" s="17">
        <v>3.5302997710645501E-3</v>
      </c>
      <c r="AF17" s="17">
        <v>6.5044374086956805E-2</v>
      </c>
      <c r="AG17" s="17">
        <v>0.51343124140936902</v>
      </c>
      <c r="AH17" s="17">
        <v>0.27191322209109797</v>
      </c>
      <c r="AI17" s="17">
        <v>0.34354861689636501</v>
      </c>
      <c r="AJ17" s="17"/>
      <c r="AK17" s="17">
        <v>0.247375858359485</v>
      </c>
      <c r="AL17" s="17">
        <v>0.18863925693866601</v>
      </c>
      <c r="AM17" s="17">
        <v>1.6983081760015901E-2</v>
      </c>
      <c r="AN17" s="17">
        <v>0.173745712672703</v>
      </c>
      <c r="AO17" s="17">
        <v>0.26221300390905999</v>
      </c>
      <c r="AP17" s="17">
        <v>0.21989007787100601</v>
      </c>
      <c r="AQ17" s="17">
        <v>1.7126286305475601E-2</v>
      </c>
      <c r="AR17" s="17"/>
      <c r="AS17" s="17">
        <v>0.184396334492236</v>
      </c>
      <c r="AT17" s="17" t="s">
        <v>107</v>
      </c>
      <c r="AU17" s="17"/>
      <c r="AV17" s="17">
        <v>0.16668468899195599</v>
      </c>
      <c r="AW17" s="17">
        <v>0.20428639582413</v>
      </c>
      <c r="AX17" s="17" t="s">
        <v>107</v>
      </c>
      <c r="AY17" s="17"/>
      <c r="AZ17" s="17">
        <v>0.30870598324068499</v>
      </c>
      <c r="BA17" s="17">
        <v>0.132772017584839</v>
      </c>
      <c r="BB17" s="17"/>
      <c r="BC17" s="17">
        <v>0.187233942586566</v>
      </c>
      <c r="BD17" s="17">
        <v>0.18267405103945999</v>
      </c>
      <c r="BE17" s="17"/>
      <c r="BF17" s="17">
        <v>0.182537609104855</v>
      </c>
      <c r="BG17" s="17">
        <v>0.29989572520609598</v>
      </c>
      <c r="BH17" s="17"/>
      <c r="BI17" s="17">
        <v>0.23010788190459</v>
      </c>
      <c r="BJ17" s="17">
        <v>0.14346942604505</v>
      </c>
      <c r="BK17" s="17"/>
      <c r="BL17" s="17">
        <v>1.29516323425392E-2</v>
      </c>
      <c r="BM17" s="17">
        <v>2.7653157678222101E-2</v>
      </c>
      <c r="BN17" s="17">
        <v>0.30513523243370999</v>
      </c>
      <c r="BO17" s="17">
        <v>0.62051218699257904</v>
      </c>
    </row>
    <row r="18" spans="2:67" ht="29" x14ac:dyDescent="0.35">
      <c r="B18" s="18" t="s">
        <v>475</v>
      </c>
      <c r="C18" s="17">
        <v>0.17376057492348401</v>
      </c>
      <c r="D18" s="17">
        <v>0.10332572108702499</v>
      </c>
      <c r="E18" s="17">
        <v>5.0996091228944898E-2</v>
      </c>
      <c r="F18" s="17">
        <v>2.74150283788945E-2</v>
      </c>
      <c r="G18" s="17">
        <v>0.172541720062619</v>
      </c>
      <c r="H18" s="17">
        <v>0</v>
      </c>
      <c r="I18" s="17">
        <v>0.912067333297505</v>
      </c>
      <c r="J18" s="17">
        <v>8.0836478528871505E-2</v>
      </c>
      <c r="K18" s="17">
        <v>0.5</v>
      </c>
      <c r="L18" s="17">
        <v>0.42856102922939598</v>
      </c>
      <c r="M18" s="17">
        <v>0.17022344307647</v>
      </c>
      <c r="N18" s="17">
        <v>0</v>
      </c>
      <c r="O18" s="17">
        <v>3.8672811533117801E-3</v>
      </c>
      <c r="P18" s="17">
        <v>0.20627894568587399</v>
      </c>
      <c r="Q18" s="17">
        <v>1.5470806086594799E-2</v>
      </c>
      <c r="R18" s="17">
        <v>0.76501334968775103</v>
      </c>
      <c r="S18" s="17">
        <v>0.33333333333333298</v>
      </c>
      <c r="T18" s="17"/>
      <c r="U18" s="17">
        <v>0.111952010092586</v>
      </c>
      <c r="V18" s="17">
        <v>0.35595229949601598</v>
      </c>
      <c r="W18" s="17">
        <v>0.243643082696616</v>
      </c>
      <c r="X18" s="17">
        <v>0.31373272582600997</v>
      </c>
      <c r="Y18" s="17"/>
      <c r="Z18" s="17">
        <v>0.15695090748681101</v>
      </c>
      <c r="AA18" s="17">
        <v>0.25195524028906202</v>
      </c>
      <c r="AB18" s="17">
        <v>3.37002997009948E-2</v>
      </c>
      <c r="AC18" s="17">
        <v>9.3235986040329205E-2</v>
      </c>
      <c r="AD18" s="17">
        <v>4.3897608687495301E-2</v>
      </c>
      <c r="AE18" s="17">
        <v>0.450682659024364</v>
      </c>
      <c r="AF18" s="17">
        <v>0.33607866485118398</v>
      </c>
      <c r="AG18" s="17">
        <v>2.1332657099888099E-2</v>
      </c>
      <c r="AH18" s="17">
        <v>0.299148584439971</v>
      </c>
      <c r="AI18" s="17">
        <v>0.30636368559533</v>
      </c>
      <c r="AJ18" s="17"/>
      <c r="AK18" s="17">
        <v>0.26661702411990401</v>
      </c>
      <c r="AL18" s="17">
        <v>0.28726303429595201</v>
      </c>
      <c r="AM18" s="17">
        <v>0.42644604905927902</v>
      </c>
      <c r="AN18" s="17">
        <v>8.6436480200379803E-3</v>
      </c>
      <c r="AO18" s="17">
        <v>1.2757628495615901E-2</v>
      </c>
      <c r="AP18" s="17">
        <v>0.26400118714363102</v>
      </c>
      <c r="AQ18" s="17">
        <v>0.18738576430178</v>
      </c>
      <c r="AR18" s="17"/>
      <c r="AS18" s="17">
        <v>0.17376057492348401</v>
      </c>
      <c r="AT18" s="17" t="s">
        <v>107</v>
      </c>
      <c r="AU18" s="17"/>
      <c r="AV18" s="17">
        <v>0.21123654785909099</v>
      </c>
      <c r="AW18" s="17">
        <v>0.13167530395586799</v>
      </c>
      <c r="AX18" s="17" t="s">
        <v>107</v>
      </c>
      <c r="AY18" s="17"/>
      <c r="AZ18" s="17">
        <v>0.34149033531733203</v>
      </c>
      <c r="BA18" s="17">
        <v>0.10410440267497401</v>
      </c>
      <c r="BB18" s="17"/>
      <c r="BC18" s="17">
        <v>6.8404694874894395E-2</v>
      </c>
      <c r="BD18" s="17">
        <v>0.23770622309908301</v>
      </c>
      <c r="BE18" s="17"/>
      <c r="BF18" s="17">
        <v>0.171508010742836</v>
      </c>
      <c r="BG18" s="17">
        <v>0.31373272582600997</v>
      </c>
      <c r="BH18" s="17"/>
      <c r="BI18" s="17">
        <v>0.23618806618178301</v>
      </c>
      <c r="BJ18" s="17">
        <v>0.11786738460402101</v>
      </c>
      <c r="BK18" s="17"/>
      <c r="BL18" s="17">
        <v>1.7876146247002699E-2</v>
      </c>
      <c r="BM18" s="17">
        <v>6.0977871116709603E-2</v>
      </c>
      <c r="BN18" s="17">
        <v>0.25220449491247598</v>
      </c>
      <c r="BO18" s="17">
        <v>0.53676976225151796</v>
      </c>
    </row>
    <row r="19" spans="2:67" x14ac:dyDescent="0.35">
      <c r="B19" s="18" t="s">
        <v>123</v>
      </c>
      <c r="C19" s="19">
        <v>4.2170900842836E-2</v>
      </c>
      <c r="D19" s="19">
        <v>6.6487406888730903E-4</v>
      </c>
      <c r="E19" s="19">
        <v>3.2604851065523799E-4</v>
      </c>
      <c r="F19" s="19">
        <v>0</v>
      </c>
      <c r="G19" s="19">
        <v>0</v>
      </c>
      <c r="H19" s="19">
        <v>0</v>
      </c>
      <c r="I19" s="19">
        <v>0</v>
      </c>
      <c r="J19" s="19">
        <v>0.23827188010124001</v>
      </c>
      <c r="K19" s="19">
        <v>0</v>
      </c>
      <c r="L19" s="19">
        <v>0</v>
      </c>
      <c r="M19" s="19">
        <v>9.4165853551202494E-2</v>
      </c>
      <c r="N19" s="19">
        <v>0</v>
      </c>
      <c r="O19" s="19">
        <v>0</v>
      </c>
      <c r="P19" s="19">
        <v>0</v>
      </c>
      <c r="Q19" s="19">
        <v>0</v>
      </c>
      <c r="R19" s="19">
        <v>0</v>
      </c>
      <c r="S19" s="19">
        <v>0</v>
      </c>
      <c r="T19" s="19"/>
      <c r="U19" s="19">
        <v>5.8443302017349201E-2</v>
      </c>
      <c r="V19" s="19">
        <v>0</v>
      </c>
      <c r="W19" s="19">
        <v>0</v>
      </c>
      <c r="X19" s="19">
        <v>1.18662552946252E-2</v>
      </c>
      <c r="Y19" s="19"/>
      <c r="Z19" s="19">
        <v>0</v>
      </c>
      <c r="AA19" s="19">
        <v>7.0632732007173599E-2</v>
      </c>
      <c r="AB19" s="19">
        <v>0</v>
      </c>
      <c r="AC19" s="19">
        <v>0.19693286950457001</v>
      </c>
      <c r="AD19" s="19">
        <v>0</v>
      </c>
      <c r="AE19" s="19">
        <v>0</v>
      </c>
      <c r="AF19" s="19">
        <v>0</v>
      </c>
      <c r="AG19" s="19">
        <v>0</v>
      </c>
      <c r="AH19" s="19">
        <v>3.8196713147461299E-3</v>
      </c>
      <c r="AI19" s="19">
        <v>1.2558669840399101E-2</v>
      </c>
      <c r="AJ19" s="19"/>
      <c r="AK19" s="19">
        <v>8.9241320008524097E-2</v>
      </c>
      <c r="AL19" s="19">
        <v>0</v>
      </c>
      <c r="AM19" s="19">
        <v>5.11789093024075E-4</v>
      </c>
      <c r="AN19" s="19">
        <v>9.6803443676101497E-2</v>
      </c>
      <c r="AO19" s="19">
        <v>0</v>
      </c>
      <c r="AP19" s="19">
        <v>7.2912481743308904E-4</v>
      </c>
      <c r="AQ19" s="19">
        <v>6.5298160482170798E-4</v>
      </c>
      <c r="AR19" s="19"/>
      <c r="AS19" s="19">
        <v>4.2170900842836E-2</v>
      </c>
      <c r="AT19" s="19" t="s">
        <v>107</v>
      </c>
      <c r="AU19" s="19"/>
      <c r="AV19" s="19">
        <v>4.1258426302738703E-2</v>
      </c>
      <c r="AW19" s="19">
        <v>4.3195603746134403E-2</v>
      </c>
      <c r="AX19" s="19" t="s">
        <v>107</v>
      </c>
      <c r="AY19" s="19"/>
      <c r="AZ19" s="19">
        <v>2.8859535805560502E-4</v>
      </c>
      <c r="BA19" s="19">
        <v>5.9564123596879903E-2</v>
      </c>
      <c r="BB19" s="19"/>
      <c r="BC19" s="19">
        <v>0</v>
      </c>
      <c r="BD19" s="19">
        <v>6.7766487793468194E-2</v>
      </c>
      <c r="BE19" s="19"/>
      <c r="BF19" s="19">
        <v>4.2658591848718203E-2</v>
      </c>
      <c r="BG19" s="19">
        <v>1.18662552946252E-2</v>
      </c>
      <c r="BH19" s="19"/>
      <c r="BI19" s="19">
        <v>3.9784834194708498E-4</v>
      </c>
      <c r="BJ19" s="19">
        <v>7.9571557614330601E-2</v>
      </c>
      <c r="BK19" s="19"/>
      <c r="BL19" s="19">
        <v>0.38343986960850501</v>
      </c>
      <c r="BM19" s="19">
        <v>4.1905840512341599E-2</v>
      </c>
      <c r="BN19" s="19">
        <v>2.4148450600800601E-4</v>
      </c>
      <c r="BO19" s="19">
        <v>0</v>
      </c>
    </row>
    <row r="20" spans="2:67" x14ac:dyDescent="0.35">
      <c r="B20" s="16" t="s">
        <v>721</v>
      </c>
    </row>
    <row r="21" spans="2:67" x14ac:dyDescent="0.35">
      <c r="B21" t="s">
        <v>86</v>
      </c>
    </row>
    <row r="22" spans="2:67" x14ac:dyDescent="0.35">
      <c r="B22" t="s">
        <v>87</v>
      </c>
    </row>
    <row r="24" spans="2:67" x14ac:dyDescent="0.35">
      <c r="B24"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G19"/>
  <sheetViews>
    <sheetView showGridLines="0" topLeftCell="A7" workbookViewId="0">
      <pane xSplit="2" topLeftCell="C1" activePane="topRight" state="frozen"/>
      <selection pane="topRight" activeCell="B13" sqref="B13"/>
    </sheetView>
  </sheetViews>
  <sheetFormatPr defaultColWidth="10.90625" defaultRowHeight="14.5" x14ac:dyDescent="0.35"/>
  <cols>
    <col min="2" max="2" width="25.7265625" customWidth="1"/>
    <col min="3" max="7" width="20.7265625" customWidth="1"/>
  </cols>
  <sheetData>
    <row r="2" spans="2:7" ht="40" customHeight="1" x14ac:dyDescent="0.35">
      <c r="D2" s="30" t="s">
        <v>486</v>
      </c>
      <c r="E2" s="26"/>
      <c r="F2" s="26"/>
      <c r="G2" s="26"/>
    </row>
    <row r="6" spans="2:7" ht="50" customHeight="1" x14ac:dyDescent="0.35">
      <c r="B6" s="23" t="s">
        <v>15</v>
      </c>
      <c r="C6" s="23" t="s">
        <v>477</v>
      </c>
      <c r="D6" s="23" t="s">
        <v>478</v>
      </c>
      <c r="E6" s="23" t="s">
        <v>479</v>
      </c>
      <c r="F6" s="23" t="s">
        <v>480</v>
      </c>
    </row>
    <row r="7" spans="2:7" ht="29" x14ac:dyDescent="0.35">
      <c r="B7" s="18" t="s">
        <v>481</v>
      </c>
      <c r="C7" s="17">
        <v>7.9744714408068004E-2</v>
      </c>
      <c r="D7" s="17">
        <v>7.9940016537131703E-2</v>
      </c>
      <c r="E7" s="17">
        <v>0.13657697019401699</v>
      </c>
      <c r="F7" s="17">
        <v>0.13349895942307599</v>
      </c>
    </row>
    <row r="8" spans="2:7" ht="29" x14ac:dyDescent="0.35">
      <c r="B8" s="18" t="s">
        <v>482</v>
      </c>
      <c r="C8" s="17">
        <v>0.28739413790172802</v>
      </c>
      <c r="D8" s="17">
        <v>0.15609612149075699</v>
      </c>
      <c r="E8" s="17">
        <v>0.19866824809179101</v>
      </c>
      <c r="F8" s="17">
        <v>0.12781788166484501</v>
      </c>
    </row>
    <row r="9" spans="2:7" ht="29" x14ac:dyDescent="0.35">
      <c r="B9" s="18" t="s">
        <v>483</v>
      </c>
      <c r="C9" s="17">
        <v>0.34701836353939502</v>
      </c>
      <c r="D9" s="17">
        <v>0.316787950052072</v>
      </c>
      <c r="E9" s="17">
        <v>0.35544214127795198</v>
      </c>
      <c r="F9" s="17">
        <v>0.46992294805805501</v>
      </c>
    </row>
    <row r="10" spans="2:7" ht="29" x14ac:dyDescent="0.35">
      <c r="B10" s="18" t="s">
        <v>484</v>
      </c>
      <c r="C10" s="17">
        <v>0.243415252662672</v>
      </c>
      <c r="D10" s="17">
        <v>0.30621064095015799</v>
      </c>
      <c r="E10" s="17">
        <v>0.252418681730043</v>
      </c>
      <c r="F10" s="17">
        <v>0.18848697458206001</v>
      </c>
    </row>
    <row r="11" spans="2:7" ht="29" x14ac:dyDescent="0.35">
      <c r="B11" s="18" t="s">
        <v>485</v>
      </c>
      <c r="C11" s="17">
        <v>2.8141691957592401E-2</v>
      </c>
      <c r="D11" s="17">
        <v>9.8727213046763698E-2</v>
      </c>
      <c r="E11" s="17">
        <v>5.6162040763515303E-2</v>
      </c>
      <c r="F11" s="17">
        <v>8.0117029889045094E-2</v>
      </c>
    </row>
    <row r="12" spans="2:7" x14ac:dyDescent="0.35">
      <c r="B12" s="18" t="s">
        <v>104</v>
      </c>
      <c r="C12" s="17">
        <v>1.42858395305447E-2</v>
      </c>
      <c r="D12" s="17">
        <v>4.2238057923117203E-2</v>
      </c>
      <c r="E12" s="17">
        <v>7.3191794268185001E-4</v>
      </c>
      <c r="F12" s="17">
        <v>1.5620638291996699E-4</v>
      </c>
    </row>
    <row r="13" spans="2:7" x14ac:dyDescent="0.35">
      <c r="B13" s="16" t="s">
        <v>721</v>
      </c>
      <c r="C13" s="16"/>
      <c r="D13" s="16"/>
      <c r="E13" s="16"/>
      <c r="F13" s="16"/>
    </row>
    <row r="14" spans="2:7" x14ac:dyDescent="0.35">
      <c r="B14" t="s">
        <v>86</v>
      </c>
    </row>
    <row r="15" spans="2:7" x14ac:dyDescent="0.35">
      <c r="B15" t="s">
        <v>87</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BO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203</v>
      </c>
      <c r="BA7" s="10">
        <v>217</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35">
      <c r="B8" s="11" t="s">
        <v>34</v>
      </c>
      <c r="C8" s="11">
        <v>156</v>
      </c>
      <c r="D8" s="11">
        <v>9</v>
      </c>
      <c r="E8" s="11">
        <v>28</v>
      </c>
      <c r="F8" s="11">
        <v>7</v>
      </c>
      <c r="G8" s="11">
        <v>5</v>
      </c>
      <c r="H8" s="11">
        <v>3</v>
      </c>
      <c r="I8" s="11">
        <v>6</v>
      </c>
      <c r="J8" s="11">
        <v>13</v>
      </c>
      <c r="K8" s="11">
        <v>0</v>
      </c>
      <c r="L8" s="11">
        <v>15</v>
      </c>
      <c r="M8" s="11">
        <v>36</v>
      </c>
      <c r="N8" s="11">
        <v>13</v>
      </c>
      <c r="O8" s="11">
        <v>6</v>
      </c>
      <c r="P8" s="11">
        <v>8</v>
      </c>
      <c r="Q8" s="11">
        <v>4</v>
      </c>
      <c r="R8" s="11">
        <v>4</v>
      </c>
      <c r="S8" s="11">
        <v>0</v>
      </c>
      <c r="T8" s="11"/>
      <c r="U8" s="11">
        <v>112</v>
      </c>
      <c r="V8" s="11">
        <v>33</v>
      </c>
      <c r="W8" s="11">
        <v>9</v>
      </c>
      <c r="X8" s="11">
        <v>2</v>
      </c>
      <c r="Y8" s="11"/>
      <c r="Z8" s="11">
        <v>39</v>
      </c>
      <c r="AA8" s="11">
        <v>45</v>
      </c>
      <c r="AB8" s="11">
        <v>24</v>
      </c>
      <c r="AC8" s="11">
        <v>17</v>
      </c>
      <c r="AD8" s="11">
        <v>9</v>
      </c>
      <c r="AE8" s="11">
        <v>6</v>
      </c>
      <c r="AF8" s="11">
        <v>7</v>
      </c>
      <c r="AG8" s="11">
        <v>3</v>
      </c>
      <c r="AH8" s="11">
        <v>2</v>
      </c>
      <c r="AI8" s="11">
        <v>2</v>
      </c>
      <c r="AJ8" s="11"/>
      <c r="AK8" s="11">
        <v>35</v>
      </c>
      <c r="AL8" s="11">
        <v>13</v>
      </c>
      <c r="AM8" s="11">
        <v>14</v>
      </c>
      <c r="AN8" s="11">
        <v>35</v>
      </c>
      <c r="AO8" s="11">
        <v>27</v>
      </c>
      <c r="AP8" s="11">
        <v>18</v>
      </c>
      <c r="AQ8" s="11">
        <v>14</v>
      </c>
      <c r="AR8" s="11"/>
      <c r="AS8" s="11">
        <v>156</v>
      </c>
      <c r="AT8" s="11" t="s">
        <v>106</v>
      </c>
      <c r="AU8" s="11"/>
      <c r="AV8" s="11">
        <v>83</v>
      </c>
      <c r="AW8" s="11">
        <v>74</v>
      </c>
      <c r="AX8" s="11" t="s">
        <v>106</v>
      </c>
      <c r="AY8" s="11"/>
      <c r="AZ8" s="11">
        <v>46</v>
      </c>
      <c r="BA8" s="11">
        <v>110</v>
      </c>
      <c r="BB8" s="11"/>
      <c r="BC8" s="11">
        <v>59</v>
      </c>
      <c r="BD8" s="11">
        <v>97</v>
      </c>
      <c r="BE8" s="11"/>
      <c r="BF8" s="11">
        <v>154</v>
      </c>
      <c r="BG8" s="11">
        <v>2</v>
      </c>
      <c r="BH8" s="11"/>
      <c r="BI8" s="11">
        <v>74</v>
      </c>
      <c r="BJ8" s="11">
        <v>82</v>
      </c>
      <c r="BK8" s="11"/>
      <c r="BL8" s="11">
        <v>9</v>
      </c>
      <c r="BM8" s="11">
        <v>76</v>
      </c>
      <c r="BN8" s="11">
        <v>55</v>
      </c>
      <c r="BO8" s="11">
        <v>16</v>
      </c>
    </row>
    <row r="9" spans="2:67" ht="29" x14ac:dyDescent="0.35">
      <c r="B9" s="18" t="s">
        <v>481</v>
      </c>
      <c r="C9" s="17">
        <v>7.9744714408068004E-2</v>
      </c>
      <c r="D9" s="17">
        <v>3.3243703444365402E-3</v>
      </c>
      <c r="E9" s="17">
        <v>1.0437773427588899E-2</v>
      </c>
      <c r="F9" s="17">
        <v>1.5874479695835001E-2</v>
      </c>
      <c r="G9" s="17">
        <v>0</v>
      </c>
      <c r="H9" s="17">
        <v>0</v>
      </c>
      <c r="I9" s="17">
        <v>5.27678772963227E-2</v>
      </c>
      <c r="J9" s="17">
        <v>0.24024454888813601</v>
      </c>
      <c r="K9" s="17">
        <v>0</v>
      </c>
      <c r="L9" s="17">
        <v>2.5376022616872699E-3</v>
      </c>
      <c r="M9" s="17">
        <v>0.10377746740201001</v>
      </c>
      <c r="N9" s="17">
        <v>4.05802875139167E-4</v>
      </c>
      <c r="O9" s="17">
        <v>0</v>
      </c>
      <c r="P9" s="17">
        <v>0.60433648487425595</v>
      </c>
      <c r="Q9" s="17">
        <v>0</v>
      </c>
      <c r="R9" s="17">
        <v>2.29695369688372E-2</v>
      </c>
      <c r="S9" s="17">
        <v>0</v>
      </c>
      <c r="T9" s="17"/>
      <c r="U9" s="17">
        <v>9.9811319065761503E-2</v>
      </c>
      <c r="V9" s="17">
        <v>0</v>
      </c>
      <c r="W9" s="17">
        <v>0.11775009115535399</v>
      </c>
      <c r="X9" s="17">
        <v>9.4571347406001802E-2</v>
      </c>
      <c r="Y9" s="17"/>
      <c r="Z9" s="17">
        <v>0</v>
      </c>
      <c r="AA9" s="17">
        <v>0.25017437810211302</v>
      </c>
      <c r="AB9" s="17">
        <v>0</v>
      </c>
      <c r="AC9" s="17">
        <v>1.56621753106377E-2</v>
      </c>
      <c r="AD9" s="17">
        <v>1.08171049613606E-2</v>
      </c>
      <c r="AE9" s="17">
        <v>3.4140567744819902E-3</v>
      </c>
      <c r="AF9" s="17">
        <v>6.7681052909349504E-2</v>
      </c>
      <c r="AG9" s="17">
        <v>2.9338910229567802E-2</v>
      </c>
      <c r="AH9" s="17">
        <v>9.6176597283474996E-2</v>
      </c>
      <c r="AI9" s="17">
        <v>7.02101884619835E-2</v>
      </c>
      <c r="AJ9" s="17"/>
      <c r="AK9" s="17">
        <v>0.22177195360299801</v>
      </c>
      <c r="AL9" s="17">
        <v>1.19367825306151E-2</v>
      </c>
      <c r="AM9" s="17">
        <v>2.8052874897172099E-2</v>
      </c>
      <c r="AN9" s="17">
        <v>3.6328765831181598E-4</v>
      </c>
      <c r="AO9" s="17">
        <v>0</v>
      </c>
      <c r="AP9" s="17">
        <v>0.20874729747114101</v>
      </c>
      <c r="AQ9" s="17">
        <v>1.8344077152747499E-2</v>
      </c>
      <c r="AR9" s="17"/>
      <c r="AS9" s="17">
        <v>7.9744714408068004E-2</v>
      </c>
      <c r="AT9" s="17" t="s">
        <v>107</v>
      </c>
      <c r="AU9" s="17"/>
      <c r="AV9" s="17">
        <v>0.13822048521651301</v>
      </c>
      <c r="AW9" s="17">
        <v>1.40768086343544E-2</v>
      </c>
      <c r="AX9" s="17" t="s">
        <v>107</v>
      </c>
      <c r="AY9" s="17"/>
      <c r="AZ9" s="17">
        <v>8.9290676629328394E-2</v>
      </c>
      <c r="BA9" s="17">
        <v>7.5780389966176698E-2</v>
      </c>
      <c r="BB9" s="17"/>
      <c r="BC9" s="17">
        <v>6.0372665852949804E-3</v>
      </c>
      <c r="BD9" s="17">
        <v>0.124481377650998</v>
      </c>
      <c r="BE9" s="17"/>
      <c r="BF9" s="17">
        <v>7.9506110212909001E-2</v>
      </c>
      <c r="BG9" s="17">
        <v>9.4571347406001802E-2</v>
      </c>
      <c r="BH9" s="17"/>
      <c r="BI9" s="17">
        <v>5.5070495807349497E-2</v>
      </c>
      <c r="BJ9" s="17">
        <v>0.101836276449665</v>
      </c>
      <c r="BK9" s="17"/>
      <c r="BL9" s="17">
        <v>1.15127876708211E-2</v>
      </c>
      <c r="BM9" s="17">
        <v>0.111234878549394</v>
      </c>
      <c r="BN9" s="17">
        <v>6.9642760557347597E-2</v>
      </c>
      <c r="BO9" s="17">
        <v>6.4973975928924697E-3</v>
      </c>
    </row>
    <row r="10" spans="2:67" ht="29" x14ac:dyDescent="0.35">
      <c r="B10" s="18" t="s">
        <v>482</v>
      </c>
      <c r="C10" s="17">
        <v>0.28739413790172802</v>
      </c>
      <c r="D10" s="17">
        <v>0.65543216998207698</v>
      </c>
      <c r="E10" s="17">
        <v>0.21097267977300699</v>
      </c>
      <c r="F10" s="17">
        <v>1.9721329256854801E-2</v>
      </c>
      <c r="G10" s="17">
        <v>0.345083440125239</v>
      </c>
      <c r="H10" s="17">
        <v>0.90023501196643396</v>
      </c>
      <c r="I10" s="17">
        <v>1.27871961476991E-2</v>
      </c>
      <c r="J10" s="17">
        <v>0.26269323329490202</v>
      </c>
      <c r="K10" s="17">
        <v>0</v>
      </c>
      <c r="L10" s="17">
        <v>0.81989294119200995</v>
      </c>
      <c r="M10" s="17">
        <v>8.6610227831610306E-2</v>
      </c>
      <c r="N10" s="17">
        <v>0.39841684342676398</v>
      </c>
      <c r="O10" s="17">
        <v>2.80503050025958E-2</v>
      </c>
      <c r="P10" s="17">
        <v>0.18187955634314801</v>
      </c>
      <c r="Q10" s="17">
        <v>0.48303264411860503</v>
      </c>
      <c r="R10" s="17">
        <v>0.207266915934952</v>
      </c>
      <c r="S10" s="17">
        <v>0</v>
      </c>
      <c r="T10" s="17"/>
      <c r="U10" s="17">
        <v>0.292710992963019</v>
      </c>
      <c r="V10" s="17">
        <v>0.31332682460410699</v>
      </c>
      <c r="W10" s="17">
        <v>0.162190559413599</v>
      </c>
      <c r="X10" s="17">
        <v>0.141597720116483</v>
      </c>
      <c r="Y10" s="17"/>
      <c r="Z10" s="17">
        <v>0.390256818098771</v>
      </c>
      <c r="AA10" s="17">
        <v>0.28244752053185401</v>
      </c>
      <c r="AB10" s="17">
        <v>0.13577143721524901</v>
      </c>
      <c r="AC10" s="17">
        <v>0.36710243753016703</v>
      </c>
      <c r="AD10" s="17">
        <v>0.20273791746376801</v>
      </c>
      <c r="AE10" s="17">
        <v>0.31985424239482402</v>
      </c>
      <c r="AF10" s="17">
        <v>0.17174401869917999</v>
      </c>
      <c r="AG10" s="17">
        <v>0.363954639485492</v>
      </c>
      <c r="AH10" s="17">
        <v>0.113068143791064</v>
      </c>
      <c r="AI10" s="17">
        <v>8.6679132306382106E-2</v>
      </c>
      <c r="AJ10" s="17"/>
      <c r="AK10" s="17">
        <v>0.50949560276998196</v>
      </c>
      <c r="AL10" s="17">
        <v>7.7872617203713093E-2</v>
      </c>
      <c r="AM10" s="17">
        <v>0.34066647822025797</v>
      </c>
      <c r="AN10" s="17">
        <v>0.25214710333610901</v>
      </c>
      <c r="AO10" s="17">
        <v>8.6921168192995904E-2</v>
      </c>
      <c r="AP10" s="17">
        <v>0.31230928852300899</v>
      </c>
      <c r="AQ10" s="17">
        <v>0.308805138595656</v>
      </c>
      <c r="AR10" s="17"/>
      <c r="AS10" s="17">
        <v>0.28739413790172802</v>
      </c>
      <c r="AT10" s="17" t="s">
        <v>107</v>
      </c>
      <c r="AU10" s="17"/>
      <c r="AV10" s="17">
        <v>0.33976966044141399</v>
      </c>
      <c r="AW10" s="17">
        <v>0.228576770786518</v>
      </c>
      <c r="AX10" s="17" t="s">
        <v>107</v>
      </c>
      <c r="AY10" s="17"/>
      <c r="AZ10" s="17">
        <v>0.215329325536365</v>
      </c>
      <c r="BA10" s="17">
        <v>0.31732179636490898</v>
      </c>
      <c r="BB10" s="17"/>
      <c r="BC10" s="17">
        <v>0.22441687813617101</v>
      </c>
      <c r="BD10" s="17">
        <v>0.32561812401597501</v>
      </c>
      <c r="BE10" s="17"/>
      <c r="BF10" s="17">
        <v>0.28974043169125901</v>
      </c>
      <c r="BG10" s="17">
        <v>0.141597720116483</v>
      </c>
      <c r="BH10" s="17"/>
      <c r="BI10" s="17">
        <v>0.413156188250699</v>
      </c>
      <c r="BJ10" s="17">
        <v>0.17479563244462301</v>
      </c>
      <c r="BK10" s="17"/>
      <c r="BL10" s="17">
        <v>0.23588961743741299</v>
      </c>
      <c r="BM10" s="17">
        <v>0.230337607914539</v>
      </c>
      <c r="BN10" s="17">
        <v>0.45852414616620701</v>
      </c>
      <c r="BO10" s="17">
        <v>1.36525373594315E-2</v>
      </c>
    </row>
    <row r="11" spans="2:67" ht="29" x14ac:dyDescent="0.35">
      <c r="B11" s="18" t="s">
        <v>483</v>
      </c>
      <c r="C11" s="17">
        <v>0.34701836353939502</v>
      </c>
      <c r="D11" s="17">
        <v>0.20831793113994501</v>
      </c>
      <c r="E11" s="17">
        <v>0.55163626891767004</v>
      </c>
      <c r="F11" s="17">
        <v>0.490139335371573</v>
      </c>
      <c r="G11" s="17">
        <v>0.65230030899283598</v>
      </c>
      <c r="H11" s="17">
        <v>0</v>
      </c>
      <c r="I11" s="17">
        <v>1.59839951846238E-2</v>
      </c>
      <c r="J11" s="17">
        <v>8.1822812922319299E-2</v>
      </c>
      <c r="K11" s="17">
        <v>0</v>
      </c>
      <c r="L11" s="17">
        <v>0.139494471858958</v>
      </c>
      <c r="M11" s="17">
        <v>0.35690406186227902</v>
      </c>
      <c r="N11" s="17">
        <v>0.39882264630190301</v>
      </c>
      <c r="O11" s="17">
        <v>0.97001605442074801</v>
      </c>
      <c r="P11" s="17">
        <v>0.20627894568587399</v>
      </c>
      <c r="Q11" s="17">
        <v>0.484030343981805</v>
      </c>
      <c r="R11" s="17">
        <v>1.5833991361531E-3</v>
      </c>
      <c r="S11" s="17">
        <v>0</v>
      </c>
      <c r="T11" s="17"/>
      <c r="U11" s="17">
        <v>0.37326887547262499</v>
      </c>
      <c r="V11" s="17">
        <v>0.25693923883819397</v>
      </c>
      <c r="W11" s="17">
        <v>0.36447097898702102</v>
      </c>
      <c r="X11" s="17">
        <v>0.29068050180382399</v>
      </c>
      <c r="Y11" s="17"/>
      <c r="Z11" s="17">
        <v>0.43451555245315399</v>
      </c>
      <c r="AA11" s="17">
        <v>0.21631157112250801</v>
      </c>
      <c r="AB11" s="17">
        <v>0.39315911392558101</v>
      </c>
      <c r="AC11" s="17">
        <v>0.61568117225227703</v>
      </c>
      <c r="AD11" s="17">
        <v>0.28053765281323201</v>
      </c>
      <c r="AE11" s="17">
        <v>0.22386542706127099</v>
      </c>
      <c r="AF11" s="17">
        <v>0.111633783055423</v>
      </c>
      <c r="AG11" s="17">
        <v>0.19777847023106601</v>
      </c>
      <c r="AH11" s="17">
        <v>0.29682239112214698</v>
      </c>
      <c r="AI11" s="17">
        <v>0.28654635226474701</v>
      </c>
      <c r="AJ11" s="17"/>
      <c r="AK11" s="17">
        <v>3.0272811990708699E-2</v>
      </c>
      <c r="AL11" s="17">
        <v>0.70098726283991997</v>
      </c>
      <c r="AM11" s="17">
        <v>0.37843772319107899</v>
      </c>
      <c r="AN11" s="17">
        <v>0.38389406124832198</v>
      </c>
      <c r="AO11" s="17">
        <v>0.51325791603946103</v>
      </c>
      <c r="AP11" s="17">
        <v>0.214354010782521</v>
      </c>
      <c r="AQ11" s="17">
        <v>0.547694244368228</v>
      </c>
      <c r="AR11" s="17"/>
      <c r="AS11" s="17">
        <v>0.34701836353939502</v>
      </c>
      <c r="AT11" s="17" t="s">
        <v>107</v>
      </c>
      <c r="AU11" s="17"/>
      <c r="AV11" s="17">
        <v>0.27645285523610702</v>
      </c>
      <c r="AW11" s="17">
        <v>0.42626296495413002</v>
      </c>
      <c r="AX11" s="17" t="s">
        <v>107</v>
      </c>
      <c r="AY11" s="17"/>
      <c r="AZ11" s="17">
        <v>0.31984169542950802</v>
      </c>
      <c r="BA11" s="17">
        <v>0.35830451019910498</v>
      </c>
      <c r="BB11" s="17"/>
      <c r="BC11" s="17">
        <v>0.56341285944560404</v>
      </c>
      <c r="BD11" s="17">
        <v>0.215677936256432</v>
      </c>
      <c r="BE11" s="17"/>
      <c r="BF11" s="17">
        <v>0.34792500567171702</v>
      </c>
      <c r="BG11" s="17">
        <v>0.29068050180382399</v>
      </c>
      <c r="BH11" s="17"/>
      <c r="BI11" s="17">
        <v>0.34288621825142002</v>
      </c>
      <c r="BJ11" s="17">
        <v>0.35071799615882698</v>
      </c>
      <c r="BK11" s="17"/>
      <c r="BL11" s="17">
        <v>0.74851403722510701</v>
      </c>
      <c r="BM11" s="17">
        <v>0.37076221283320798</v>
      </c>
      <c r="BN11" s="17">
        <v>0.22377540153365699</v>
      </c>
      <c r="BO11" s="17">
        <v>0.40132741317701598</v>
      </c>
    </row>
    <row r="12" spans="2:67" ht="29" x14ac:dyDescent="0.35">
      <c r="B12" s="18" t="s">
        <v>484</v>
      </c>
      <c r="C12" s="17">
        <v>0.243415252662672</v>
      </c>
      <c r="D12" s="17">
        <v>0.10332572108702499</v>
      </c>
      <c r="E12" s="17">
        <v>0.224344889796493</v>
      </c>
      <c r="F12" s="17">
        <v>0.47041800611471801</v>
      </c>
      <c r="G12" s="17">
        <v>2.6162508819247499E-3</v>
      </c>
      <c r="H12" s="17">
        <v>9.9764988033565594E-2</v>
      </c>
      <c r="I12" s="17">
        <v>0.86888985311195699</v>
      </c>
      <c r="J12" s="17">
        <v>0.38514343662004702</v>
      </c>
      <c r="K12" s="17">
        <v>1</v>
      </c>
      <c r="L12" s="17">
        <v>3.2999780163970503E-2</v>
      </c>
      <c r="M12" s="17">
        <v>0.30394140945846898</v>
      </c>
      <c r="N12" s="17">
        <v>0.19646793890570799</v>
      </c>
      <c r="O12" s="17">
        <v>0</v>
      </c>
      <c r="P12" s="17">
        <v>6.2541775806021398E-3</v>
      </c>
      <c r="Q12" s="17">
        <v>3.2937011899589502E-2</v>
      </c>
      <c r="R12" s="17">
        <v>0.76818014796005696</v>
      </c>
      <c r="S12" s="17">
        <v>0.66666666666666696</v>
      </c>
      <c r="T12" s="17"/>
      <c r="U12" s="17">
        <v>0.20394563909528299</v>
      </c>
      <c r="V12" s="17">
        <v>0.37369411987236401</v>
      </c>
      <c r="W12" s="17">
        <v>0.22949670630862901</v>
      </c>
      <c r="X12" s="17">
        <v>0.353372464443511</v>
      </c>
      <c r="Y12" s="17"/>
      <c r="Z12" s="17">
        <v>0.17522762944807499</v>
      </c>
      <c r="AA12" s="17">
        <v>0.25106653024352399</v>
      </c>
      <c r="AB12" s="17">
        <v>0.24864904572124999</v>
      </c>
      <c r="AC12" s="17">
        <v>1.14660981665251E-3</v>
      </c>
      <c r="AD12" s="17">
        <v>0.50590732476163902</v>
      </c>
      <c r="AE12" s="17">
        <v>0.36840611462116402</v>
      </c>
      <c r="AF12" s="17">
        <v>0.63518556634865198</v>
      </c>
      <c r="AG12" s="17">
        <v>0.37733459073778403</v>
      </c>
      <c r="AH12" s="17">
        <v>0.41198251183422702</v>
      </c>
      <c r="AI12" s="17">
        <v>0.34530518905709601</v>
      </c>
      <c r="AJ12" s="17"/>
      <c r="AK12" s="17">
        <v>0.23845963163631101</v>
      </c>
      <c r="AL12" s="17">
        <v>0.20069113179655801</v>
      </c>
      <c r="AM12" s="17">
        <v>0.24536685776801301</v>
      </c>
      <c r="AN12" s="17">
        <v>0.26272615532117499</v>
      </c>
      <c r="AO12" s="17">
        <v>0.308515614861329</v>
      </c>
      <c r="AP12" s="17">
        <v>0.256088030168307</v>
      </c>
      <c r="AQ12" s="17">
        <v>0.105149408508404</v>
      </c>
      <c r="AR12" s="17"/>
      <c r="AS12" s="17">
        <v>0.243415252662672</v>
      </c>
      <c r="AT12" s="17" t="s">
        <v>107</v>
      </c>
      <c r="AU12" s="17"/>
      <c r="AV12" s="17">
        <v>0.237990797564962</v>
      </c>
      <c r="AW12" s="17">
        <v>0.249506880037658</v>
      </c>
      <c r="AX12" s="17" t="s">
        <v>107</v>
      </c>
      <c r="AY12" s="17"/>
      <c r="AZ12" s="17">
        <v>0.35936220561507098</v>
      </c>
      <c r="BA12" s="17">
        <v>0.19526386374052701</v>
      </c>
      <c r="BB12" s="17"/>
      <c r="BC12" s="17">
        <v>0.16314515175611799</v>
      </c>
      <c r="BD12" s="17">
        <v>0.29213511176520102</v>
      </c>
      <c r="BE12" s="17"/>
      <c r="BF12" s="17">
        <v>0.241645717258204</v>
      </c>
      <c r="BG12" s="17">
        <v>0.353372464443511</v>
      </c>
      <c r="BH12" s="17"/>
      <c r="BI12" s="17">
        <v>0.13089462392054099</v>
      </c>
      <c r="BJ12" s="17">
        <v>0.34415831938511499</v>
      </c>
      <c r="BK12" s="17"/>
      <c r="BL12" s="17">
        <v>2.6447129949401598E-3</v>
      </c>
      <c r="BM12" s="17">
        <v>0.21352350352716601</v>
      </c>
      <c r="BN12" s="17">
        <v>0.23803253817209299</v>
      </c>
      <c r="BO12" s="17">
        <v>0.55072873650415799</v>
      </c>
    </row>
    <row r="13" spans="2:67" ht="29" x14ac:dyDescent="0.35">
      <c r="B13" s="18" t="s">
        <v>485</v>
      </c>
      <c r="C13" s="17">
        <v>2.8141691957592401E-2</v>
      </c>
      <c r="D13" s="17">
        <v>1.92899555850858E-2</v>
      </c>
      <c r="E13" s="17">
        <v>1.9562910639314298E-3</v>
      </c>
      <c r="F13" s="17">
        <v>3.8468495610198502E-3</v>
      </c>
      <c r="G13" s="17">
        <v>0</v>
      </c>
      <c r="H13" s="17">
        <v>0</v>
      </c>
      <c r="I13" s="17">
        <v>3.1967990369247698E-3</v>
      </c>
      <c r="J13" s="17">
        <v>3.0095968274595701E-2</v>
      </c>
      <c r="K13" s="17">
        <v>0</v>
      </c>
      <c r="L13" s="17">
        <v>5.0752045233745397E-3</v>
      </c>
      <c r="M13" s="17">
        <v>9.7757920576556398E-2</v>
      </c>
      <c r="N13" s="17">
        <v>5.8867684904864402E-3</v>
      </c>
      <c r="O13" s="17">
        <v>1.9336405766558901E-3</v>
      </c>
      <c r="P13" s="17">
        <v>1.2508355161204301E-3</v>
      </c>
      <c r="Q13" s="17">
        <v>0</v>
      </c>
      <c r="R13" s="17">
        <v>0</v>
      </c>
      <c r="S13" s="17">
        <v>0.33333333333333298</v>
      </c>
      <c r="T13" s="17"/>
      <c r="U13" s="17">
        <v>3.02631734033115E-2</v>
      </c>
      <c r="V13" s="17">
        <v>0</v>
      </c>
      <c r="W13" s="17">
        <v>8.4641574060144303E-2</v>
      </c>
      <c r="X13" s="17">
        <v>0.107074241299474</v>
      </c>
      <c r="Y13" s="17"/>
      <c r="Z13" s="17">
        <v>0</v>
      </c>
      <c r="AA13" s="17">
        <v>0</v>
      </c>
      <c r="AB13" s="17">
        <v>0.14315676392994101</v>
      </c>
      <c r="AC13" s="17">
        <v>4.07605090265368E-4</v>
      </c>
      <c r="AD13" s="17">
        <v>0</v>
      </c>
      <c r="AE13" s="17">
        <v>3.6204593750304499E-2</v>
      </c>
      <c r="AF13" s="17">
        <v>1.37555789873958E-2</v>
      </c>
      <c r="AG13" s="17">
        <v>3.1593389316090098E-2</v>
      </c>
      <c r="AH13" s="17">
        <v>7.8581403249969303E-2</v>
      </c>
      <c r="AI13" s="17">
        <v>0.19706864265446999</v>
      </c>
      <c r="AJ13" s="17"/>
      <c r="AK13" s="17">
        <v>0</v>
      </c>
      <c r="AL13" s="17">
        <v>8.5122056291933694E-3</v>
      </c>
      <c r="AM13" s="17">
        <v>9.2786817881494201E-4</v>
      </c>
      <c r="AN13" s="17">
        <v>0.100609969754517</v>
      </c>
      <c r="AO13" s="17">
        <v>1.21544984382107E-2</v>
      </c>
      <c r="AP13" s="17">
        <v>8.5013730550214401E-3</v>
      </c>
      <c r="AQ13" s="17">
        <v>1.8405021351617399E-2</v>
      </c>
      <c r="AR13" s="17"/>
      <c r="AS13" s="17">
        <v>2.8141691957592401E-2</v>
      </c>
      <c r="AT13" s="17" t="s">
        <v>107</v>
      </c>
      <c r="AU13" s="17"/>
      <c r="AV13" s="17">
        <v>4.2226026682480097E-3</v>
      </c>
      <c r="AW13" s="17">
        <v>5.5002671811814001E-2</v>
      </c>
      <c r="AX13" s="17" t="s">
        <v>107</v>
      </c>
      <c r="AY13" s="17"/>
      <c r="AZ13" s="17">
        <v>1.58422985059294E-2</v>
      </c>
      <c r="BA13" s="17">
        <v>3.3249483602972099E-2</v>
      </c>
      <c r="BB13" s="17"/>
      <c r="BC13" s="17">
        <v>5.5433243691483001E-3</v>
      </c>
      <c r="BD13" s="17">
        <v>4.1857749025190703E-2</v>
      </c>
      <c r="BE13" s="17"/>
      <c r="BF13" s="17">
        <v>2.68714347515101E-2</v>
      </c>
      <c r="BG13" s="17">
        <v>0.107074241299474</v>
      </c>
      <c r="BH13" s="17"/>
      <c r="BI13" s="17">
        <v>5.3906485048940203E-2</v>
      </c>
      <c r="BJ13" s="17">
        <v>5.0737061268330899E-3</v>
      </c>
      <c r="BK13" s="17"/>
      <c r="BL13" s="17">
        <v>1.4388446717181699E-3</v>
      </c>
      <c r="BM13" s="17">
        <v>4.5040353016296698E-2</v>
      </c>
      <c r="BN13" s="17">
        <v>9.5797085796847491E-3</v>
      </c>
      <c r="BO13" s="17">
        <v>2.77939153665018E-2</v>
      </c>
    </row>
    <row r="14" spans="2:67" x14ac:dyDescent="0.35">
      <c r="B14" s="18" t="s">
        <v>104</v>
      </c>
      <c r="C14" s="19">
        <v>1.42858395305447E-2</v>
      </c>
      <c r="D14" s="19">
        <v>1.03098518614302E-2</v>
      </c>
      <c r="E14" s="19">
        <v>6.5209702131047501E-4</v>
      </c>
      <c r="F14" s="19">
        <v>0</v>
      </c>
      <c r="G14" s="19">
        <v>0</v>
      </c>
      <c r="H14" s="19">
        <v>0</v>
      </c>
      <c r="I14" s="19">
        <v>4.6374279222473197E-2</v>
      </c>
      <c r="J14" s="19">
        <v>0</v>
      </c>
      <c r="K14" s="19">
        <v>0</v>
      </c>
      <c r="L14" s="19">
        <v>0</v>
      </c>
      <c r="M14" s="19">
        <v>5.1008912869075801E-2</v>
      </c>
      <c r="N14" s="19">
        <v>0</v>
      </c>
      <c r="O14" s="19">
        <v>0</v>
      </c>
      <c r="P14" s="19">
        <v>0</v>
      </c>
      <c r="Q14" s="19">
        <v>0</v>
      </c>
      <c r="R14" s="19">
        <v>0</v>
      </c>
      <c r="S14" s="19">
        <v>0</v>
      </c>
      <c r="T14" s="19"/>
      <c r="U14" s="19">
        <v>0</v>
      </c>
      <c r="V14" s="19">
        <v>5.6039816685334101E-2</v>
      </c>
      <c r="W14" s="19">
        <v>4.1450090075252299E-2</v>
      </c>
      <c r="X14" s="19">
        <v>1.2703724930706199E-2</v>
      </c>
      <c r="Y14" s="19"/>
      <c r="Z14" s="19">
        <v>0</v>
      </c>
      <c r="AA14" s="19">
        <v>0</v>
      </c>
      <c r="AB14" s="19">
        <v>7.9263639207978798E-2</v>
      </c>
      <c r="AC14" s="19">
        <v>0</v>
      </c>
      <c r="AD14" s="19">
        <v>0</v>
      </c>
      <c r="AE14" s="19">
        <v>4.8255565397954198E-2</v>
      </c>
      <c r="AF14" s="19">
        <v>0</v>
      </c>
      <c r="AG14" s="19">
        <v>0</v>
      </c>
      <c r="AH14" s="19">
        <v>3.3689527191179602E-3</v>
      </c>
      <c r="AI14" s="19">
        <v>1.41904952553211E-2</v>
      </c>
      <c r="AJ14" s="19"/>
      <c r="AK14" s="19">
        <v>0</v>
      </c>
      <c r="AL14" s="19">
        <v>0</v>
      </c>
      <c r="AM14" s="19">
        <v>6.5481977446622004E-3</v>
      </c>
      <c r="AN14" s="19">
        <v>2.5942268156551598E-4</v>
      </c>
      <c r="AO14" s="19">
        <v>7.9150802468002796E-2</v>
      </c>
      <c r="AP14" s="19">
        <v>0</v>
      </c>
      <c r="AQ14" s="19">
        <v>1.60211002334762E-3</v>
      </c>
      <c r="AR14" s="19"/>
      <c r="AS14" s="19">
        <v>1.42858395305447E-2</v>
      </c>
      <c r="AT14" s="19" t="s">
        <v>107</v>
      </c>
      <c r="AU14" s="19"/>
      <c r="AV14" s="19">
        <v>3.3435988727561401E-3</v>
      </c>
      <c r="AW14" s="19">
        <v>2.6573903775525699E-2</v>
      </c>
      <c r="AX14" s="19" t="s">
        <v>107</v>
      </c>
      <c r="AY14" s="19"/>
      <c r="AZ14" s="19">
        <v>3.3379828379784E-4</v>
      </c>
      <c r="BA14" s="19">
        <v>2.00799561263099E-2</v>
      </c>
      <c r="BB14" s="19"/>
      <c r="BC14" s="19">
        <v>3.74445197076635E-2</v>
      </c>
      <c r="BD14" s="19">
        <v>2.2970128620304099E-4</v>
      </c>
      <c r="BE14" s="19"/>
      <c r="BF14" s="19">
        <v>1.43113004144012E-2</v>
      </c>
      <c r="BG14" s="19">
        <v>1.2703724930706199E-2</v>
      </c>
      <c r="BH14" s="19"/>
      <c r="BI14" s="19">
        <v>4.0859887210499199E-3</v>
      </c>
      <c r="BJ14" s="19">
        <v>2.3418069434936899E-2</v>
      </c>
      <c r="BK14" s="19"/>
      <c r="BL14" s="19">
        <v>0</v>
      </c>
      <c r="BM14" s="19">
        <v>2.9101444159396798E-2</v>
      </c>
      <c r="BN14" s="19">
        <v>4.45444991010114E-4</v>
      </c>
      <c r="BO14" s="19">
        <v>0</v>
      </c>
    </row>
    <row r="15" spans="2:67" x14ac:dyDescent="0.35">
      <c r="B15" s="16" t="s">
        <v>721</v>
      </c>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BO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203</v>
      </c>
      <c r="BA7" s="10">
        <v>217</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35">
      <c r="B8" s="11" t="s">
        <v>34</v>
      </c>
      <c r="C8" s="11">
        <v>156</v>
      </c>
      <c r="D8" s="11">
        <v>9</v>
      </c>
      <c r="E8" s="11">
        <v>28</v>
      </c>
      <c r="F8" s="11">
        <v>7</v>
      </c>
      <c r="G8" s="11">
        <v>5</v>
      </c>
      <c r="H8" s="11">
        <v>3</v>
      </c>
      <c r="I8" s="11">
        <v>6</v>
      </c>
      <c r="J8" s="11">
        <v>13</v>
      </c>
      <c r="K8" s="11">
        <v>0</v>
      </c>
      <c r="L8" s="11">
        <v>15</v>
      </c>
      <c r="M8" s="11">
        <v>36</v>
      </c>
      <c r="N8" s="11">
        <v>13</v>
      </c>
      <c r="O8" s="11">
        <v>6</v>
      </c>
      <c r="P8" s="11">
        <v>8</v>
      </c>
      <c r="Q8" s="11">
        <v>4</v>
      </c>
      <c r="R8" s="11">
        <v>4</v>
      </c>
      <c r="S8" s="11">
        <v>0</v>
      </c>
      <c r="T8" s="11"/>
      <c r="U8" s="11">
        <v>112</v>
      </c>
      <c r="V8" s="11">
        <v>33</v>
      </c>
      <c r="W8" s="11">
        <v>9</v>
      </c>
      <c r="X8" s="11">
        <v>2</v>
      </c>
      <c r="Y8" s="11"/>
      <c r="Z8" s="11">
        <v>39</v>
      </c>
      <c r="AA8" s="11">
        <v>45</v>
      </c>
      <c r="AB8" s="11">
        <v>24</v>
      </c>
      <c r="AC8" s="11">
        <v>17</v>
      </c>
      <c r="AD8" s="11">
        <v>9</v>
      </c>
      <c r="AE8" s="11">
        <v>6</v>
      </c>
      <c r="AF8" s="11">
        <v>7</v>
      </c>
      <c r="AG8" s="11">
        <v>3</v>
      </c>
      <c r="AH8" s="11">
        <v>2</v>
      </c>
      <c r="AI8" s="11">
        <v>2</v>
      </c>
      <c r="AJ8" s="11"/>
      <c r="AK8" s="11">
        <v>35</v>
      </c>
      <c r="AL8" s="11">
        <v>13</v>
      </c>
      <c r="AM8" s="11">
        <v>14</v>
      </c>
      <c r="AN8" s="11">
        <v>35</v>
      </c>
      <c r="AO8" s="11">
        <v>27</v>
      </c>
      <c r="AP8" s="11">
        <v>18</v>
      </c>
      <c r="AQ8" s="11">
        <v>14</v>
      </c>
      <c r="AR8" s="11"/>
      <c r="AS8" s="11">
        <v>156</v>
      </c>
      <c r="AT8" s="11" t="s">
        <v>106</v>
      </c>
      <c r="AU8" s="11"/>
      <c r="AV8" s="11">
        <v>83</v>
      </c>
      <c r="AW8" s="11">
        <v>74</v>
      </c>
      <c r="AX8" s="11" t="s">
        <v>106</v>
      </c>
      <c r="AY8" s="11"/>
      <c r="AZ8" s="11">
        <v>46</v>
      </c>
      <c r="BA8" s="11">
        <v>110</v>
      </c>
      <c r="BB8" s="11"/>
      <c r="BC8" s="11">
        <v>59</v>
      </c>
      <c r="BD8" s="11">
        <v>97</v>
      </c>
      <c r="BE8" s="11"/>
      <c r="BF8" s="11">
        <v>154</v>
      </c>
      <c r="BG8" s="11">
        <v>2</v>
      </c>
      <c r="BH8" s="11"/>
      <c r="BI8" s="11">
        <v>74</v>
      </c>
      <c r="BJ8" s="11">
        <v>82</v>
      </c>
      <c r="BK8" s="11"/>
      <c r="BL8" s="11">
        <v>9</v>
      </c>
      <c r="BM8" s="11">
        <v>76</v>
      </c>
      <c r="BN8" s="11">
        <v>55</v>
      </c>
      <c r="BO8" s="11">
        <v>16</v>
      </c>
    </row>
    <row r="9" spans="2:67" ht="29" x14ac:dyDescent="0.35">
      <c r="B9" s="18" t="s">
        <v>481</v>
      </c>
      <c r="C9" s="17">
        <v>7.9940016537131703E-2</v>
      </c>
      <c r="D9" s="17">
        <v>0.32522065533587302</v>
      </c>
      <c r="E9" s="17">
        <v>1.01117249169337E-2</v>
      </c>
      <c r="F9" s="17">
        <v>2.8851371707648899E-3</v>
      </c>
      <c r="G9" s="17">
        <v>0.17123359462165699</v>
      </c>
      <c r="H9" s="17">
        <v>0</v>
      </c>
      <c r="I9" s="17">
        <v>5.27678772963227E-2</v>
      </c>
      <c r="J9" s="17">
        <v>1.4795015901717401E-3</v>
      </c>
      <c r="K9" s="17">
        <v>0</v>
      </c>
      <c r="L9" s="17">
        <v>1.3962287820298E-2</v>
      </c>
      <c r="M9" s="17">
        <v>8.5833836348107206E-2</v>
      </c>
      <c r="N9" s="17">
        <v>4.05802875139167E-4</v>
      </c>
      <c r="O9" s="17">
        <v>0</v>
      </c>
      <c r="P9" s="17">
        <v>0.60433648487425595</v>
      </c>
      <c r="Q9" s="17">
        <v>9.9769986319996409E-4</v>
      </c>
      <c r="R9" s="17">
        <v>0</v>
      </c>
      <c r="S9" s="17">
        <v>0</v>
      </c>
      <c r="T9" s="17"/>
      <c r="U9" s="17">
        <v>6.8060156744469205E-2</v>
      </c>
      <c r="V9" s="17">
        <v>0.11014738832795599</v>
      </c>
      <c r="W9" s="17">
        <v>0.117998331109647</v>
      </c>
      <c r="X9" s="17">
        <v>8.4236662788257102E-2</v>
      </c>
      <c r="Y9" s="17"/>
      <c r="Z9" s="17">
        <v>7.8954275572517399E-2</v>
      </c>
      <c r="AA9" s="17">
        <v>0.103687818528733</v>
      </c>
      <c r="AB9" s="17">
        <v>3.5179522545342699E-2</v>
      </c>
      <c r="AC9" s="17">
        <v>1.56621753106377E-2</v>
      </c>
      <c r="AD9" s="17">
        <v>0.13219130187039699</v>
      </c>
      <c r="AE9" s="17">
        <v>2.3658444079154701E-2</v>
      </c>
      <c r="AF9" s="17">
        <v>0.171812578991521</v>
      </c>
      <c r="AG9" s="17">
        <v>0.28548309648680198</v>
      </c>
      <c r="AH9" s="17">
        <v>1.0131474982061701E-2</v>
      </c>
      <c r="AI9" s="17">
        <v>5.55532100269207E-2</v>
      </c>
      <c r="AJ9" s="17"/>
      <c r="AK9" s="17">
        <v>0.13547711061911999</v>
      </c>
      <c r="AL9" s="17">
        <v>7.1599329076847407E-2</v>
      </c>
      <c r="AM9" s="17">
        <v>5.0613951881740199E-2</v>
      </c>
      <c r="AN9" s="17">
        <v>0.11197118234550101</v>
      </c>
      <c r="AO9" s="17">
        <v>3.50841471492193E-2</v>
      </c>
      <c r="AP9" s="17">
        <v>5.6467278604731899E-2</v>
      </c>
      <c r="AQ9" s="17">
        <v>1.1347593655117E-2</v>
      </c>
      <c r="AR9" s="17"/>
      <c r="AS9" s="17">
        <v>7.9940016537131703E-2</v>
      </c>
      <c r="AT9" s="17" t="s">
        <v>107</v>
      </c>
      <c r="AU9" s="17"/>
      <c r="AV9" s="17">
        <v>0.140857548774493</v>
      </c>
      <c r="AW9" s="17">
        <v>1.15300287486083E-2</v>
      </c>
      <c r="AX9" s="17" t="s">
        <v>107</v>
      </c>
      <c r="AY9" s="17"/>
      <c r="AZ9" s="17">
        <v>7.8993093570029899E-3</v>
      </c>
      <c r="BA9" s="17">
        <v>0.109857664403918</v>
      </c>
      <c r="BB9" s="17"/>
      <c r="BC9" s="17">
        <v>8.5947759674834603E-2</v>
      </c>
      <c r="BD9" s="17">
        <v>7.6293622725644994E-2</v>
      </c>
      <c r="BE9" s="17"/>
      <c r="BF9" s="17">
        <v>7.9870870843650604E-2</v>
      </c>
      <c r="BG9" s="17">
        <v>8.4236662788257102E-2</v>
      </c>
      <c r="BH9" s="17"/>
      <c r="BI9" s="17">
        <v>7.7394473148402698E-2</v>
      </c>
      <c r="BJ9" s="17">
        <v>8.2219117270236494E-2</v>
      </c>
      <c r="BK9" s="17"/>
      <c r="BL9" s="17">
        <v>1.2085216151647401E-2</v>
      </c>
      <c r="BM9" s="17">
        <v>0.101801447841033</v>
      </c>
      <c r="BN9" s="17">
        <v>8.3502300912386307E-2</v>
      </c>
      <c r="BO9" s="17">
        <v>5.3479847896609799E-3</v>
      </c>
    </row>
    <row r="10" spans="2:67" ht="29" x14ac:dyDescent="0.35">
      <c r="B10" s="18" t="s">
        <v>482</v>
      </c>
      <c r="C10" s="17">
        <v>0.15609612149075699</v>
      </c>
      <c r="D10" s="17">
        <v>0.17672350148676699</v>
      </c>
      <c r="E10" s="17">
        <v>0.182808426463171</v>
      </c>
      <c r="F10" s="17">
        <v>0.48244563624953302</v>
      </c>
      <c r="G10" s="17">
        <v>0.172541720062619</v>
      </c>
      <c r="H10" s="17">
        <v>9.9764988033565594E-2</v>
      </c>
      <c r="I10" s="17">
        <v>9.5903971107743104E-3</v>
      </c>
      <c r="J10" s="17">
        <v>9.0456431183597003E-2</v>
      </c>
      <c r="K10" s="17">
        <v>0</v>
      </c>
      <c r="L10" s="17">
        <v>0.41036940430628599</v>
      </c>
      <c r="M10" s="17">
        <v>0.15235890047098599</v>
      </c>
      <c r="N10" s="17">
        <v>6.2925713656256004E-3</v>
      </c>
      <c r="O10" s="17">
        <v>1.9336405766558901E-3</v>
      </c>
      <c r="P10" s="17">
        <v>2.06468827943652E-2</v>
      </c>
      <c r="Q10" s="17">
        <v>0</v>
      </c>
      <c r="R10" s="17">
        <v>2.29695369688372E-2</v>
      </c>
      <c r="S10" s="17">
        <v>0</v>
      </c>
      <c r="T10" s="17"/>
      <c r="U10" s="17">
        <v>0.15171896734117599</v>
      </c>
      <c r="V10" s="17">
        <v>0.15764590648666099</v>
      </c>
      <c r="W10" s="17">
        <v>0.21036867365769801</v>
      </c>
      <c r="X10" s="17">
        <v>0.14352801143335001</v>
      </c>
      <c r="Y10" s="17"/>
      <c r="Z10" s="17">
        <v>0.36882427671058499</v>
      </c>
      <c r="AA10" s="17">
        <v>9.8360138724840299E-2</v>
      </c>
      <c r="AB10" s="17">
        <v>3.33265527691377E-2</v>
      </c>
      <c r="AC10" s="17">
        <v>5.5549802136188202E-2</v>
      </c>
      <c r="AD10" s="17">
        <v>0.117478085822384</v>
      </c>
      <c r="AE10" s="17">
        <v>2.0410111684253902E-2</v>
      </c>
      <c r="AF10" s="17">
        <v>9.4997268498019205E-2</v>
      </c>
      <c r="AG10" s="17">
        <v>7.3808668209562403E-2</v>
      </c>
      <c r="AH10" s="17">
        <v>0.31039278988564101</v>
      </c>
      <c r="AI10" s="17">
        <v>0.109466164831272</v>
      </c>
      <c r="AJ10" s="17"/>
      <c r="AK10" s="17">
        <v>0.249656544401231</v>
      </c>
      <c r="AL10" s="17">
        <v>0.28718961318090602</v>
      </c>
      <c r="AM10" s="17">
        <v>0.133037746684705</v>
      </c>
      <c r="AN10" s="17">
        <v>6.2360024189610699E-3</v>
      </c>
      <c r="AO10" s="17">
        <v>0.16742110950375499</v>
      </c>
      <c r="AP10" s="17">
        <v>0.27921986276960098</v>
      </c>
      <c r="AQ10" s="17">
        <v>1.21078402702359E-2</v>
      </c>
      <c r="AR10" s="17"/>
      <c r="AS10" s="17">
        <v>0.15609612149075699</v>
      </c>
      <c r="AT10" s="17" t="s">
        <v>107</v>
      </c>
      <c r="AU10" s="17"/>
      <c r="AV10" s="17">
        <v>0.18565101342767301</v>
      </c>
      <c r="AW10" s="17">
        <v>0.122906172353988</v>
      </c>
      <c r="AX10" s="17" t="s">
        <v>107</v>
      </c>
      <c r="AY10" s="17"/>
      <c r="AZ10" s="17">
        <v>0.164320483889068</v>
      </c>
      <c r="BA10" s="17">
        <v>0.15268064171838</v>
      </c>
      <c r="BB10" s="17"/>
      <c r="BC10" s="17">
        <v>0.23398171804585</v>
      </c>
      <c r="BD10" s="17">
        <v>0.108823534968187</v>
      </c>
      <c r="BE10" s="17"/>
      <c r="BF10" s="17">
        <v>0.156298379399572</v>
      </c>
      <c r="BG10" s="17">
        <v>0.14352801143335001</v>
      </c>
      <c r="BH10" s="17"/>
      <c r="BI10" s="17">
        <v>0.10695246165203499</v>
      </c>
      <c r="BJ10" s="17">
        <v>0.20009590230840299</v>
      </c>
      <c r="BK10" s="17"/>
      <c r="BL10" s="17">
        <v>0.34792440724663998</v>
      </c>
      <c r="BM10" s="17">
        <v>0.140255382645296</v>
      </c>
      <c r="BN10" s="17">
        <v>0.17703015010127399</v>
      </c>
      <c r="BO10" s="17">
        <v>9.7820154549890705E-3</v>
      </c>
    </row>
    <row r="11" spans="2:67" ht="29" x14ac:dyDescent="0.35">
      <c r="B11" s="18" t="s">
        <v>483</v>
      </c>
      <c r="C11" s="17">
        <v>0.316787950052072</v>
      </c>
      <c r="D11" s="17">
        <v>0.43154261352656798</v>
      </c>
      <c r="E11" s="17">
        <v>0.53271701312642294</v>
      </c>
      <c r="F11" s="17">
        <v>0.48821591059106301</v>
      </c>
      <c r="G11" s="17">
        <v>0.65230030899283598</v>
      </c>
      <c r="H11" s="17">
        <v>0</v>
      </c>
      <c r="I11" s="17">
        <v>1.59839951846238E-2</v>
      </c>
      <c r="J11" s="17">
        <v>0.25405961503362401</v>
      </c>
      <c r="K11" s="17">
        <v>0.5</v>
      </c>
      <c r="L11" s="17">
        <v>1.5654022661422799E-2</v>
      </c>
      <c r="M11" s="17">
        <v>0.18475634414991801</v>
      </c>
      <c r="N11" s="17">
        <v>0.20194890452105499</v>
      </c>
      <c r="O11" s="17">
        <v>0.96421513269078096</v>
      </c>
      <c r="P11" s="17">
        <v>0.20002476810527201</v>
      </c>
      <c r="Q11" s="17">
        <v>0.96406988851081099</v>
      </c>
      <c r="R11" s="17">
        <v>1.5833991361531E-3</v>
      </c>
      <c r="S11" s="17">
        <v>0</v>
      </c>
      <c r="T11" s="17"/>
      <c r="U11" s="17">
        <v>0.36435916197867002</v>
      </c>
      <c r="V11" s="17">
        <v>0.183354503436952</v>
      </c>
      <c r="W11" s="17">
        <v>0.23681393617250501</v>
      </c>
      <c r="X11" s="17">
        <v>0.21086208288817701</v>
      </c>
      <c r="Y11" s="17"/>
      <c r="Z11" s="17">
        <v>0.24581789769976201</v>
      </c>
      <c r="AA11" s="17">
        <v>0.404528058450003</v>
      </c>
      <c r="AB11" s="17">
        <v>0.26050047035262403</v>
      </c>
      <c r="AC11" s="17">
        <v>0.34739920914587602</v>
      </c>
      <c r="AD11" s="17">
        <v>2.10760752386135E-2</v>
      </c>
      <c r="AE11" s="17">
        <v>0.51851973849980304</v>
      </c>
      <c r="AF11" s="17">
        <v>0.484670122188749</v>
      </c>
      <c r="AG11" s="17">
        <v>0.47534372440700901</v>
      </c>
      <c r="AH11" s="17">
        <v>9.9524447059142096E-2</v>
      </c>
      <c r="AI11" s="17">
        <v>0.21695583016091499</v>
      </c>
      <c r="AJ11" s="17"/>
      <c r="AK11" s="17">
        <v>8.9241320008524097E-2</v>
      </c>
      <c r="AL11" s="17">
        <v>7.8101282264866302E-3</v>
      </c>
      <c r="AM11" s="17">
        <v>3.08533168744465E-2</v>
      </c>
      <c r="AN11" s="17">
        <v>0.47510067360639802</v>
      </c>
      <c r="AO11" s="17">
        <v>0.52482308157893698</v>
      </c>
      <c r="AP11" s="17">
        <v>0.18242475249361501</v>
      </c>
      <c r="AQ11" s="17">
        <v>0.84862166137350903</v>
      </c>
      <c r="AR11" s="17"/>
      <c r="AS11" s="17">
        <v>0.316787950052072</v>
      </c>
      <c r="AT11" s="17" t="s">
        <v>107</v>
      </c>
      <c r="AU11" s="17"/>
      <c r="AV11" s="17">
        <v>0.25007236450646803</v>
      </c>
      <c r="AW11" s="17">
        <v>0.39170911354726301</v>
      </c>
      <c r="AX11" s="17" t="s">
        <v>107</v>
      </c>
      <c r="AY11" s="17"/>
      <c r="AZ11" s="17">
        <v>0.39487638123423102</v>
      </c>
      <c r="BA11" s="17">
        <v>0.28435875442054998</v>
      </c>
      <c r="BB11" s="17"/>
      <c r="BC11" s="17">
        <v>0.40219395543122799</v>
      </c>
      <c r="BD11" s="17">
        <v>0.26495085876167501</v>
      </c>
      <c r="BE11" s="17"/>
      <c r="BF11" s="17">
        <v>0.31849260924776901</v>
      </c>
      <c r="BG11" s="17">
        <v>0.21086208288817701</v>
      </c>
      <c r="BH11" s="17"/>
      <c r="BI11" s="17">
        <v>0.26605885866250101</v>
      </c>
      <c r="BJ11" s="17">
        <v>0.36220721490830299</v>
      </c>
      <c r="BK11" s="17"/>
      <c r="BL11" s="17">
        <v>0.63624062761122302</v>
      </c>
      <c r="BM11" s="17">
        <v>0.29810410760225498</v>
      </c>
      <c r="BN11" s="17">
        <v>0.304504430743402</v>
      </c>
      <c r="BO11" s="17">
        <v>0.28649433720941803</v>
      </c>
    </row>
    <row r="12" spans="2:67" ht="29" x14ac:dyDescent="0.35">
      <c r="B12" s="18" t="s">
        <v>484</v>
      </c>
      <c r="C12" s="17">
        <v>0.30621064095015799</v>
      </c>
      <c r="D12" s="17">
        <v>2.6603570342846199E-2</v>
      </c>
      <c r="E12" s="17">
        <v>0.261642722491296</v>
      </c>
      <c r="F12" s="17">
        <v>6.7319867317847297E-3</v>
      </c>
      <c r="G12" s="17">
        <v>2.6162508819247499E-3</v>
      </c>
      <c r="H12" s="17">
        <v>0.90023501196643396</v>
      </c>
      <c r="I12" s="17">
        <v>3.51647894061725E-2</v>
      </c>
      <c r="J12" s="17">
        <v>0.38563660381677101</v>
      </c>
      <c r="K12" s="17">
        <v>0.5</v>
      </c>
      <c r="L12" s="17">
        <v>0.142877941541208</v>
      </c>
      <c r="M12" s="17">
        <v>0.54445937748118001</v>
      </c>
      <c r="N12" s="17">
        <v>0.39882264630190301</v>
      </c>
      <c r="O12" s="17">
        <v>3.1917586155907597E-2</v>
      </c>
      <c r="P12" s="17">
        <v>0.16998852216162499</v>
      </c>
      <c r="Q12" s="17">
        <v>3.4932411625989403E-2</v>
      </c>
      <c r="R12" s="17">
        <v>0.973863664758857</v>
      </c>
      <c r="S12" s="17">
        <v>0.66666666666666696</v>
      </c>
      <c r="T12" s="17"/>
      <c r="U12" s="17">
        <v>0.28915846274093199</v>
      </c>
      <c r="V12" s="17">
        <v>0.372393522057063</v>
      </c>
      <c r="W12" s="17">
        <v>0.25407005030622798</v>
      </c>
      <c r="X12" s="17">
        <v>0.38428066752929402</v>
      </c>
      <c r="Y12" s="17"/>
      <c r="Z12" s="17">
        <v>8.70114553035546E-2</v>
      </c>
      <c r="AA12" s="17">
        <v>0.213918522492554</v>
      </c>
      <c r="AB12" s="17">
        <v>0.62582170944159099</v>
      </c>
      <c r="AC12" s="17">
        <v>0.43896600647762601</v>
      </c>
      <c r="AD12" s="17">
        <v>0.72859685177659095</v>
      </c>
      <c r="AE12" s="17">
        <v>0.349048680873978</v>
      </c>
      <c r="AF12" s="17">
        <v>0.199846777361255</v>
      </c>
      <c r="AG12" s="17">
        <v>0.125628671870088</v>
      </c>
      <c r="AH12" s="17">
        <v>0.46276433057023397</v>
      </c>
      <c r="AI12" s="17">
        <v>0.31603896280476501</v>
      </c>
      <c r="AJ12" s="17"/>
      <c r="AK12" s="17">
        <v>0.189869997163603</v>
      </c>
      <c r="AL12" s="17">
        <v>0.240407824328909</v>
      </c>
      <c r="AM12" s="17">
        <v>0.776344092080827</v>
      </c>
      <c r="AN12" s="17">
        <v>0.40262619286915902</v>
      </c>
      <c r="AO12" s="17">
        <v>0.21039531960425301</v>
      </c>
      <c r="AP12" s="17">
        <v>0.33701849477657098</v>
      </c>
      <c r="AQ12" s="17">
        <v>0.10184258025040201</v>
      </c>
      <c r="AR12" s="17"/>
      <c r="AS12" s="17">
        <v>0.30621064095015799</v>
      </c>
      <c r="AT12" s="17" t="s">
        <v>107</v>
      </c>
      <c r="AU12" s="17"/>
      <c r="AV12" s="17">
        <v>0.35127384172108</v>
      </c>
      <c r="AW12" s="17">
        <v>0.25560496305699099</v>
      </c>
      <c r="AX12" s="17" t="s">
        <v>107</v>
      </c>
      <c r="AY12" s="17"/>
      <c r="AZ12" s="17">
        <v>0.23413912610650101</v>
      </c>
      <c r="BA12" s="17">
        <v>0.33614108287276601</v>
      </c>
      <c r="BB12" s="17"/>
      <c r="BC12" s="17">
        <v>0.24901886032710899</v>
      </c>
      <c r="BD12" s="17">
        <v>0.340923136167045</v>
      </c>
      <c r="BE12" s="17"/>
      <c r="BF12" s="17">
        <v>0.30495426427579497</v>
      </c>
      <c r="BG12" s="17">
        <v>0.38428066752929402</v>
      </c>
      <c r="BH12" s="17"/>
      <c r="BI12" s="17">
        <v>0.382986781776257</v>
      </c>
      <c r="BJ12" s="17">
        <v>0.23747067775939701</v>
      </c>
      <c r="BK12" s="17"/>
      <c r="BL12" s="17">
        <v>2.3109043187714601E-3</v>
      </c>
      <c r="BM12" s="17">
        <v>0.33468040682369199</v>
      </c>
      <c r="BN12" s="17">
        <v>0.30687052171078899</v>
      </c>
      <c r="BO12" s="17">
        <v>0.35298472847051199</v>
      </c>
    </row>
    <row r="13" spans="2:67" ht="29" x14ac:dyDescent="0.35">
      <c r="B13" s="18" t="s">
        <v>485</v>
      </c>
      <c r="C13" s="17">
        <v>9.8727213046763698E-2</v>
      </c>
      <c r="D13" s="17">
        <v>3.9244785239058902E-2</v>
      </c>
      <c r="E13" s="17">
        <v>7.3382020330535098E-3</v>
      </c>
      <c r="F13" s="17">
        <v>1.9721329256854801E-2</v>
      </c>
      <c r="G13" s="17">
        <v>1.3081254409623799E-3</v>
      </c>
      <c r="H13" s="17">
        <v>0</v>
      </c>
      <c r="I13" s="17">
        <v>0.84011866177963401</v>
      </c>
      <c r="J13" s="17">
        <v>0.26836784837583599</v>
      </c>
      <c r="K13" s="17">
        <v>0</v>
      </c>
      <c r="L13" s="17">
        <v>8.4586742056242305E-3</v>
      </c>
      <c r="M13" s="17">
        <v>3.2591541549807902E-2</v>
      </c>
      <c r="N13" s="17">
        <v>0.39212427206113798</v>
      </c>
      <c r="O13" s="17">
        <v>1.9336405766558901E-3</v>
      </c>
      <c r="P13" s="17">
        <v>3.75250654836129E-3</v>
      </c>
      <c r="Q13" s="17">
        <v>0</v>
      </c>
      <c r="R13" s="17">
        <v>1.5833991361531E-3</v>
      </c>
      <c r="S13" s="17">
        <v>0.33333333333333298</v>
      </c>
      <c r="T13" s="17"/>
      <c r="U13" s="17">
        <v>7.1836439897603604E-2</v>
      </c>
      <c r="V13" s="17">
        <v>0.176458679691368</v>
      </c>
      <c r="W13" s="17">
        <v>0.134453086657285</v>
      </c>
      <c r="X13" s="17">
        <v>0.161297210505153</v>
      </c>
      <c r="Y13" s="17"/>
      <c r="Z13" s="17">
        <v>6.2441187226770001E-2</v>
      </c>
      <c r="AA13" s="17">
        <v>0.179505461803869</v>
      </c>
      <c r="AB13" s="17">
        <v>4.5171744891304801E-2</v>
      </c>
      <c r="AC13" s="17">
        <v>0.14242280692967199</v>
      </c>
      <c r="AD13" s="17">
        <v>6.5768529201403999E-4</v>
      </c>
      <c r="AE13" s="17">
        <v>4.01074594648562E-2</v>
      </c>
      <c r="AF13" s="17">
        <v>4.86732529604567E-2</v>
      </c>
      <c r="AG13" s="17">
        <v>3.9735839026538003E-2</v>
      </c>
      <c r="AH13" s="17">
        <v>4.2074336719527698E-2</v>
      </c>
      <c r="AI13" s="17">
        <v>0.28634471416035001</v>
      </c>
      <c r="AJ13" s="17"/>
      <c r="AK13" s="17">
        <v>0.15827608471799201</v>
      </c>
      <c r="AL13" s="17">
        <v>0.39299310518685099</v>
      </c>
      <c r="AM13" s="17">
        <v>9.1508924782818298E-3</v>
      </c>
      <c r="AN13" s="17">
        <v>3.8065260784153399E-3</v>
      </c>
      <c r="AO13" s="17">
        <v>5.1785689756585297E-2</v>
      </c>
      <c r="AP13" s="17">
        <v>0.14486961135548199</v>
      </c>
      <c r="AQ13" s="17">
        <v>2.4982533275776299E-2</v>
      </c>
      <c r="AR13" s="17"/>
      <c r="AS13" s="17">
        <v>9.8727213046763698E-2</v>
      </c>
      <c r="AT13" s="17" t="s">
        <v>107</v>
      </c>
      <c r="AU13" s="17"/>
      <c r="AV13" s="17">
        <v>6.70262710565937E-2</v>
      </c>
      <c r="AW13" s="17">
        <v>0.13432716226962699</v>
      </c>
      <c r="AX13" s="17" t="s">
        <v>107</v>
      </c>
      <c r="AY13" s="17"/>
      <c r="AZ13" s="17">
        <v>0.19843090112940001</v>
      </c>
      <c r="BA13" s="17">
        <v>5.7321458608265201E-2</v>
      </c>
      <c r="BB13" s="17"/>
      <c r="BC13" s="17">
        <v>2.1639504687795501E-2</v>
      </c>
      <c r="BD13" s="17">
        <v>0.145515522110409</v>
      </c>
      <c r="BE13" s="17"/>
      <c r="BF13" s="17">
        <v>9.7720277494589697E-2</v>
      </c>
      <c r="BG13" s="17">
        <v>0.161297210505153</v>
      </c>
      <c r="BH13" s="17"/>
      <c r="BI13" s="17">
        <v>7.9051186503037996E-2</v>
      </c>
      <c r="BJ13" s="17">
        <v>0.116343745029267</v>
      </c>
      <c r="BK13" s="17"/>
      <c r="BL13" s="17">
        <v>1.4388446717181699E-3</v>
      </c>
      <c r="BM13" s="17">
        <v>0.11985700265785</v>
      </c>
      <c r="BN13" s="17">
        <v>1.50776957851789E-2</v>
      </c>
      <c r="BO13" s="17">
        <v>0.34507244975453799</v>
      </c>
    </row>
    <row r="14" spans="2:67" x14ac:dyDescent="0.35">
      <c r="B14" s="18" t="s">
        <v>104</v>
      </c>
      <c r="C14" s="19">
        <v>4.2238057923117203E-2</v>
      </c>
      <c r="D14" s="19">
        <v>6.6487406888730903E-4</v>
      </c>
      <c r="E14" s="19">
        <v>5.38191096912209E-3</v>
      </c>
      <c r="F14" s="19">
        <v>0</v>
      </c>
      <c r="G14" s="19">
        <v>0</v>
      </c>
      <c r="H14" s="19">
        <v>0</v>
      </c>
      <c r="I14" s="19">
        <v>4.6374279222473197E-2</v>
      </c>
      <c r="J14" s="19">
        <v>0</v>
      </c>
      <c r="K14" s="19">
        <v>0</v>
      </c>
      <c r="L14" s="19">
        <v>0.40867766946516099</v>
      </c>
      <c r="M14" s="19">
        <v>0</v>
      </c>
      <c r="N14" s="19">
        <v>4.05802875139167E-4</v>
      </c>
      <c r="O14" s="19">
        <v>0</v>
      </c>
      <c r="P14" s="19">
        <v>1.2508355161204301E-3</v>
      </c>
      <c r="Q14" s="19">
        <v>0</v>
      </c>
      <c r="R14" s="19">
        <v>0</v>
      </c>
      <c r="S14" s="19">
        <v>0</v>
      </c>
      <c r="T14" s="19"/>
      <c r="U14" s="19">
        <v>5.486681129715E-2</v>
      </c>
      <c r="V14" s="19">
        <v>0</v>
      </c>
      <c r="W14" s="19">
        <v>4.6295922096638201E-2</v>
      </c>
      <c r="X14" s="19">
        <v>1.5795364855769201E-2</v>
      </c>
      <c r="Y14" s="19"/>
      <c r="Z14" s="19">
        <v>0.15695090748681101</v>
      </c>
      <c r="AA14" s="19">
        <v>0</v>
      </c>
      <c r="AB14" s="19">
        <v>0</v>
      </c>
      <c r="AC14" s="19">
        <v>0</v>
      </c>
      <c r="AD14" s="19">
        <v>0</v>
      </c>
      <c r="AE14" s="19">
        <v>4.8255565397954198E-2</v>
      </c>
      <c r="AF14" s="19">
        <v>0</v>
      </c>
      <c r="AG14" s="19">
        <v>0</v>
      </c>
      <c r="AH14" s="19">
        <v>7.5112620783393397E-2</v>
      </c>
      <c r="AI14" s="19">
        <v>1.5641118015777701E-2</v>
      </c>
      <c r="AJ14" s="19"/>
      <c r="AK14" s="19">
        <v>0.17747894308952999</v>
      </c>
      <c r="AL14" s="19">
        <v>0</v>
      </c>
      <c r="AM14" s="19">
        <v>0</v>
      </c>
      <c r="AN14" s="19">
        <v>2.5942268156551598E-4</v>
      </c>
      <c r="AO14" s="19">
        <v>1.0490652407250599E-2</v>
      </c>
      <c r="AP14" s="19">
        <v>0</v>
      </c>
      <c r="AQ14" s="19">
        <v>1.09779117495946E-3</v>
      </c>
      <c r="AR14" s="19"/>
      <c r="AS14" s="19">
        <v>4.2238057923117203E-2</v>
      </c>
      <c r="AT14" s="19" t="s">
        <v>107</v>
      </c>
      <c r="AU14" s="19"/>
      <c r="AV14" s="19">
        <v>5.1189605136924598E-3</v>
      </c>
      <c r="AW14" s="19">
        <v>8.39225600235219E-2</v>
      </c>
      <c r="AX14" s="19" t="s">
        <v>107</v>
      </c>
      <c r="AY14" s="19"/>
      <c r="AZ14" s="19">
        <v>3.3379828379784E-4</v>
      </c>
      <c r="BA14" s="19">
        <v>5.9640397976121799E-2</v>
      </c>
      <c r="BB14" s="19"/>
      <c r="BC14" s="19">
        <v>7.2182018331836701E-3</v>
      </c>
      <c r="BD14" s="19">
        <v>6.3493325267039394E-2</v>
      </c>
      <c r="BE14" s="19"/>
      <c r="BF14" s="19">
        <v>4.2663598738624603E-2</v>
      </c>
      <c r="BG14" s="19">
        <v>1.5795364855769201E-2</v>
      </c>
      <c r="BH14" s="19"/>
      <c r="BI14" s="19">
        <v>8.75562382577664E-2</v>
      </c>
      <c r="BJ14" s="19">
        <v>1.6633427243932799E-3</v>
      </c>
      <c r="BK14" s="19"/>
      <c r="BL14" s="19">
        <v>0</v>
      </c>
      <c r="BM14" s="19">
        <v>5.3016524298730898E-3</v>
      </c>
      <c r="BN14" s="19">
        <v>0.11301490074697</v>
      </c>
      <c r="BO14" s="19">
        <v>3.1848432088076901E-4</v>
      </c>
    </row>
    <row r="15" spans="2:67" x14ac:dyDescent="0.35">
      <c r="B15" s="16" t="s">
        <v>721</v>
      </c>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BO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203</v>
      </c>
      <c r="BA7" s="10">
        <v>217</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35">
      <c r="B8" s="11" t="s">
        <v>34</v>
      </c>
      <c r="C8" s="11">
        <v>156</v>
      </c>
      <c r="D8" s="11">
        <v>9</v>
      </c>
      <c r="E8" s="11">
        <v>28</v>
      </c>
      <c r="F8" s="11">
        <v>7</v>
      </c>
      <c r="G8" s="11">
        <v>5</v>
      </c>
      <c r="H8" s="11">
        <v>3</v>
      </c>
      <c r="I8" s="11">
        <v>6</v>
      </c>
      <c r="J8" s="11">
        <v>13</v>
      </c>
      <c r="K8" s="11">
        <v>0</v>
      </c>
      <c r="L8" s="11">
        <v>15</v>
      </c>
      <c r="M8" s="11">
        <v>36</v>
      </c>
      <c r="N8" s="11">
        <v>13</v>
      </c>
      <c r="O8" s="11">
        <v>6</v>
      </c>
      <c r="P8" s="11">
        <v>8</v>
      </c>
      <c r="Q8" s="11">
        <v>4</v>
      </c>
      <c r="R8" s="11">
        <v>4</v>
      </c>
      <c r="S8" s="11">
        <v>0</v>
      </c>
      <c r="T8" s="11"/>
      <c r="U8" s="11">
        <v>112</v>
      </c>
      <c r="V8" s="11">
        <v>33</v>
      </c>
      <c r="W8" s="11">
        <v>9</v>
      </c>
      <c r="X8" s="11">
        <v>2</v>
      </c>
      <c r="Y8" s="11"/>
      <c r="Z8" s="11">
        <v>39</v>
      </c>
      <c r="AA8" s="11">
        <v>45</v>
      </c>
      <c r="AB8" s="11">
        <v>24</v>
      </c>
      <c r="AC8" s="11">
        <v>17</v>
      </c>
      <c r="AD8" s="11">
        <v>9</v>
      </c>
      <c r="AE8" s="11">
        <v>6</v>
      </c>
      <c r="AF8" s="11">
        <v>7</v>
      </c>
      <c r="AG8" s="11">
        <v>3</v>
      </c>
      <c r="AH8" s="11">
        <v>2</v>
      </c>
      <c r="AI8" s="11">
        <v>2</v>
      </c>
      <c r="AJ8" s="11"/>
      <c r="AK8" s="11">
        <v>35</v>
      </c>
      <c r="AL8" s="11">
        <v>13</v>
      </c>
      <c r="AM8" s="11">
        <v>14</v>
      </c>
      <c r="AN8" s="11">
        <v>35</v>
      </c>
      <c r="AO8" s="11">
        <v>27</v>
      </c>
      <c r="AP8" s="11">
        <v>18</v>
      </c>
      <c r="AQ8" s="11">
        <v>14</v>
      </c>
      <c r="AR8" s="11"/>
      <c r="AS8" s="11">
        <v>156</v>
      </c>
      <c r="AT8" s="11" t="s">
        <v>106</v>
      </c>
      <c r="AU8" s="11"/>
      <c r="AV8" s="11">
        <v>83</v>
      </c>
      <c r="AW8" s="11">
        <v>74</v>
      </c>
      <c r="AX8" s="11" t="s">
        <v>106</v>
      </c>
      <c r="AY8" s="11"/>
      <c r="AZ8" s="11">
        <v>46</v>
      </c>
      <c r="BA8" s="11">
        <v>110</v>
      </c>
      <c r="BB8" s="11"/>
      <c r="BC8" s="11">
        <v>59</v>
      </c>
      <c r="BD8" s="11">
        <v>97</v>
      </c>
      <c r="BE8" s="11"/>
      <c r="BF8" s="11">
        <v>154</v>
      </c>
      <c r="BG8" s="11">
        <v>2</v>
      </c>
      <c r="BH8" s="11"/>
      <c r="BI8" s="11">
        <v>74</v>
      </c>
      <c r="BJ8" s="11">
        <v>82</v>
      </c>
      <c r="BK8" s="11"/>
      <c r="BL8" s="11">
        <v>9</v>
      </c>
      <c r="BM8" s="11">
        <v>76</v>
      </c>
      <c r="BN8" s="11">
        <v>55</v>
      </c>
      <c r="BO8" s="11">
        <v>16</v>
      </c>
    </row>
    <row r="9" spans="2:67" ht="29" x14ac:dyDescent="0.35">
      <c r="B9" s="18" t="s">
        <v>481</v>
      </c>
      <c r="C9" s="17">
        <v>0.13657697019401699</v>
      </c>
      <c r="D9" s="17">
        <v>1.2304474068092101E-2</v>
      </c>
      <c r="E9" s="17">
        <v>1.01117249169337E-2</v>
      </c>
      <c r="F9" s="17">
        <v>1.9234247805099199E-3</v>
      </c>
      <c r="G9" s="17">
        <v>1.3081254409623799E-3</v>
      </c>
      <c r="H9" s="17">
        <v>0</v>
      </c>
      <c r="I9" s="17">
        <v>6.3935980738495397E-3</v>
      </c>
      <c r="J9" s="17">
        <v>0.239751381691412</v>
      </c>
      <c r="K9" s="17">
        <v>0.5</v>
      </c>
      <c r="L9" s="17">
        <v>0.40952353688572402</v>
      </c>
      <c r="M9" s="17">
        <v>9.5330440776457206E-2</v>
      </c>
      <c r="N9" s="17">
        <v>5.8867684904864402E-3</v>
      </c>
      <c r="O9" s="17">
        <v>0</v>
      </c>
      <c r="P9" s="17">
        <v>0.76807082945527905</v>
      </c>
      <c r="Q9" s="17">
        <v>0.48303264411860503</v>
      </c>
      <c r="R9" s="17">
        <v>0</v>
      </c>
      <c r="S9" s="17">
        <v>0</v>
      </c>
      <c r="T9" s="17"/>
      <c r="U9" s="17">
        <v>0.173250651007267</v>
      </c>
      <c r="V9" s="17">
        <v>3.8301602762107097E-2</v>
      </c>
      <c r="W9" s="17">
        <v>4.92219888473443E-2</v>
      </c>
      <c r="X9" s="17">
        <v>8.4205670622121198E-2</v>
      </c>
      <c r="Y9" s="17"/>
      <c r="Z9" s="17">
        <v>0.15695090748681101</v>
      </c>
      <c r="AA9" s="17">
        <v>0.221018245469459</v>
      </c>
      <c r="AB9" s="17">
        <v>0</v>
      </c>
      <c r="AC9" s="17">
        <v>0.19693286950457001</v>
      </c>
      <c r="AD9" s="17">
        <v>7.4567435446056798E-4</v>
      </c>
      <c r="AE9" s="17">
        <v>0.242687296321143</v>
      </c>
      <c r="AF9" s="17">
        <v>3.1698452668252601E-2</v>
      </c>
      <c r="AG9" s="17">
        <v>2.1354504163360001E-3</v>
      </c>
      <c r="AH9" s="17">
        <v>8.63087228934072E-2</v>
      </c>
      <c r="AI9" s="17">
        <v>7.7064762161793504E-2</v>
      </c>
      <c r="AJ9" s="17"/>
      <c r="AK9" s="17">
        <v>0.395210993665424</v>
      </c>
      <c r="AL9" s="17">
        <v>1.19000860301945E-2</v>
      </c>
      <c r="AM9" s="17">
        <v>9.6318742405376205E-4</v>
      </c>
      <c r="AN9" s="17">
        <v>0.156575040309783</v>
      </c>
      <c r="AO9" s="17">
        <v>3.96949557546338E-3</v>
      </c>
      <c r="AP9" s="17">
        <v>1.49698673722797E-2</v>
      </c>
      <c r="AQ9" s="17">
        <v>9.2559385360625995E-2</v>
      </c>
      <c r="AR9" s="17"/>
      <c r="AS9" s="17">
        <v>0.13657697019401699</v>
      </c>
      <c r="AT9" s="17" t="s">
        <v>107</v>
      </c>
      <c r="AU9" s="17"/>
      <c r="AV9" s="17">
        <v>0.17814888705844401</v>
      </c>
      <c r="AW9" s="17">
        <v>8.9891981150799896E-2</v>
      </c>
      <c r="AX9" s="17" t="s">
        <v>107</v>
      </c>
      <c r="AY9" s="17"/>
      <c r="AZ9" s="17">
        <v>8.2390611463535005E-2</v>
      </c>
      <c r="BA9" s="17">
        <v>0.15907991975041799</v>
      </c>
      <c r="BB9" s="17"/>
      <c r="BC9" s="17">
        <v>2.3673128302979001E-2</v>
      </c>
      <c r="BD9" s="17">
        <v>0.20510384641495499</v>
      </c>
      <c r="BE9" s="17"/>
      <c r="BF9" s="17">
        <v>0.13741977865805</v>
      </c>
      <c r="BG9" s="17">
        <v>8.4205670622121198E-2</v>
      </c>
      <c r="BH9" s="17"/>
      <c r="BI9" s="17">
        <v>0.131761389046755</v>
      </c>
      <c r="BJ9" s="17">
        <v>0.14088850327243299</v>
      </c>
      <c r="BK9" s="17"/>
      <c r="BL9" s="17">
        <v>0.618757058565092</v>
      </c>
      <c r="BM9" s="17">
        <v>0.106051974231788</v>
      </c>
      <c r="BN9" s="17">
        <v>0.14161898970339901</v>
      </c>
      <c r="BO9" s="17">
        <v>3.3560621877958001E-3</v>
      </c>
    </row>
    <row r="10" spans="2:67" ht="29" x14ac:dyDescent="0.35">
      <c r="B10" s="18" t="s">
        <v>482</v>
      </c>
      <c r="C10" s="17">
        <v>0.19866824809179101</v>
      </c>
      <c r="D10" s="17">
        <v>0.90688320000636202</v>
      </c>
      <c r="E10" s="17">
        <v>0.216028542231473</v>
      </c>
      <c r="F10" s="17">
        <v>0.48436906103004301</v>
      </c>
      <c r="G10" s="17">
        <v>0.172541720062619</v>
      </c>
      <c r="H10" s="17">
        <v>0</v>
      </c>
      <c r="I10" s="17">
        <v>5.9161475370172197E-2</v>
      </c>
      <c r="J10" s="17">
        <v>1.67740693258315E-2</v>
      </c>
      <c r="K10" s="17">
        <v>0</v>
      </c>
      <c r="L10" s="17">
        <v>0.42517755954714598</v>
      </c>
      <c r="M10" s="17">
        <v>4.7834506484316502E-2</v>
      </c>
      <c r="N10" s="17">
        <v>0.20235470739619499</v>
      </c>
      <c r="O10" s="17">
        <v>3.3851226732563501E-2</v>
      </c>
      <c r="P10" s="17">
        <v>1.9396047278244798E-2</v>
      </c>
      <c r="Q10" s="17">
        <v>0</v>
      </c>
      <c r="R10" s="17">
        <v>0.23023645290379</v>
      </c>
      <c r="S10" s="17">
        <v>0</v>
      </c>
      <c r="T10" s="17"/>
      <c r="U10" s="17">
        <v>0.19666822897176101</v>
      </c>
      <c r="V10" s="17">
        <v>0.18936174029928801</v>
      </c>
      <c r="W10" s="17">
        <v>0.26584720325077799</v>
      </c>
      <c r="X10" s="17">
        <v>0.17706063421315099</v>
      </c>
      <c r="Y10" s="17"/>
      <c r="Z10" s="17">
        <v>0.31457792486033098</v>
      </c>
      <c r="AA10" s="17">
        <v>0.165117093591128</v>
      </c>
      <c r="AB10" s="17">
        <v>7.1111730610688706E-2</v>
      </c>
      <c r="AC10" s="17">
        <v>0.21318810107771299</v>
      </c>
      <c r="AD10" s="17">
        <v>0.15127448183824899</v>
      </c>
      <c r="AE10" s="17">
        <v>7.6039647583931794E-2</v>
      </c>
      <c r="AF10" s="17">
        <v>5.32855799583992E-2</v>
      </c>
      <c r="AG10" s="17">
        <v>0.48786895792268598</v>
      </c>
      <c r="AH10" s="17">
        <v>0.115184465275763</v>
      </c>
      <c r="AI10" s="17">
        <v>0.106011452184318</v>
      </c>
      <c r="AJ10" s="17"/>
      <c r="AK10" s="17">
        <v>0.20098594015512999</v>
      </c>
      <c r="AL10" s="17">
        <v>9.6123208349078396E-3</v>
      </c>
      <c r="AM10" s="17">
        <v>0.18363955339832599</v>
      </c>
      <c r="AN10" s="17">
        <v>0.25367271422656801</v>
      </c>
      <c r="AO10" s="17">
        <v>0.163458117190977</v>
      </c>
      <c r="AP10" s="17">
        <v>0.26151524749702298</v>
      </c>
      <c r="AQ10" s="17">
        <v>0.234015557308446</v>
      </c>
      <c r="AR10" s="17"/>
      <c r="AS10" s="17">
        <v>0.19866824809179101</v>
      </c>
      <c r="AT10" s="17" t="s">
        <v>107</v>
      </c>
      <c r="AU10" s="17"/>
      <c r="AV10" s="17">
        <v>0.27621705652674999</v>
      </c>
      <c r="AW10" s="17">
        <v>0.111581446588095</v>
      </c>
      <c r="AX10" s="17" t="s">
        <v>107</v>
      </c>
      <c r="AY10" s="17"/>
      <c r="AZ10" s="17">
        <v>0.147995441000805</v>
      </c>
      <c r="BA10" s="17">
        <v>0.21971206148994499</v>
      </c>
      <c r="BB10" s="17"/>
      <c r="BC10" s="17">
        <v>0.26252998653762</v>
      </c>
      <c r="BD10" s="17">
        <v>0.1599074285091</v>
      </c>
      <c r="BE10" s="17"/>
      <c r="BF10" s="17">
        <v>0.19901597824195599</v>
      </c>
      <c r="BG10" s="17">
        <v>0.17706063421315099</v>
      </c>
      <c r="BH10" s="17"/>
      <c r="BI10" s="17">
        <v>0.20388547068556201</v>
      </c>
      <c r="BJ10" s="17">
        <v>0.193997113476337</v>
      </c>
      <c r="BK10" s="17"/>
      <c r="BL10" s="17">
        <v>0.35873721177518503</v>
      </c>
      <c r="BM10" s="17">
        <v>0.13094220860897501</v>
      </c>
      <c r="BN10" s="17">
        <v>0.31032980044331498</v>
      </c>
      <c r="BO10" s="17">
        <v>7.1919605579376204E-3</v>
      </c>
    </row>
    <row r="11" spans="2:67" ht="29" x14ac:dyDescent="0.35">
      <c r="B11" s="18" t="s">
        <v>483</v>
      </c>
      <c r="C11" s="17">
        <v>0.35544214127795198</v>
      </c>
      <c r="D11" s="17">
        <v>1.42990962747541E-2</v>
      </c>
      <c r="E11" s="17">
        <v>0.74173340183549896</v>
      </c>
      <c r="F11" s="17">
        <v>0.47330314328548301</v>
      </c>
      <c r="G11" s="17">
        <v>0.82484202905545601</v>
      </c>
      <c r="H11" s="17">
        <v>9.9764988033565594E-2</v>
      </c>
      <c r="I11" s="17">
        <v>1.27871961476991E-2</v>
      </c>
      <c r="J11" s="17">
        <v>0.39180438609442902</v>
      </c>
      <c r="K11" s="17">
        <v>0</v>
      </c>
      <c r="L11" s="17">
        <v>4.2293371028121196E-3</v>
      </c>
      <c r="M11" s="17">
        <v>0.221025497248694</v>
      </c>
      <c r="N11" s="17">
        <v>0.39334168068655501</v>
      </c>
      <c r="O11" s="17">
        <v>0.93423118711152897</v>
      </c>
      <c r="P11" s="17">
        <v>0.18438122737538801</v>
      </c>
      <c r="Q11" s="17">
        <v>0.49950115006840001</v>
      </c>
      <c r="R11" s="17">
        <v>4.7501974084592901E-3</v>
      </c>
      <c r="S11" s="17">
        <v>0.33333333333333298</v>
      </c>
      <c r="T11" s="17"/>
      <c r="U11" s="17">
        <v>0.34984361431137401</v>
      </c>
      <c r="V11" s="17">
        <v>0.41329026685494002</v>
      </c>
      <c r="W11" s="17">
        <v>0.24457323659952199</v>
      </c>
      <c r="X11" s="17">
        <v>0.23081193545991899</v>
      </c>
      <c r="Y11" s="17"/>
      <c r="Z11" s="17">
        <v>0.269272579636608</v>
      </c>
      <c r="AA11" s="17">
        <v>0.286944303129682</v>
      </c>
      <c r="AB11" s="17">
        <v>0.33309142380766099</v>
      </c>
      <c r="AC11" s="17">
        <v>0.44007214006287798</v>
      </c>
      <c r="AD11" s="17">
        <v>0.79675976484196698</v>
      </c>
      <c r="AE11" s="17">
        <v>0.37431000334036901</v>
      </c>
      <c r="AF11" s="17">
        <v>0.63508778275833</v>
      </c>
      <c r="AG11" s="17">
        <v>0.37215870682074298</v>
      </c>
      <c r="AH11" s="17">
        <v>0.36345220636662501</v>
      </c>
      <c r="AI11" s="17">
        <v>0.296394432230419</v>
      </c>
      <c r="AJ11" s="17"/>
      <c r="AK11" s="17">
        <v>0.13938529191811599</v>
      </c>
      <c r="AL11" s="17">
        <v>0.368174882739493</v>
      </c>
      <c r="AM11" s="17">
        <v>0.37309796280938301</v>
      </c>
      <c r="AN11" s="17">
        <v>0.18325696182910101</v>
      </c>
      <c r="AO11" s="17">
        <v>0.792555045651404</v>
      </c>
      <c r="AP11" s="17">
        <v>0.29366574693761199</v>
      </c>
      <c r="AQ11" s="17">
        <v>0.55287059340723699</v>
      </c>
      <c r="AR11" s="17"/>
      <c r="AS11" s="17">
        <v>0.35544214127795198</v>
      </c>
      <c r="AT11" s="17" t="s">
        <v>107</v>
      </c>
      <c r="AU11" s="17"/>
      <c r="AV11" s="17">
        <v>0.27097754684290598</v>
      </c>
      <c r="AW11" s="17">
        <v>0.45029532494516999</v>
      </c>
      <c r="AX11" s="17" t="s">
        <v>107</v>
      </c>
      <c r="AY11" s="17"/>
      <c r="AZ11" s="17">
        <v>0.36501536688770703</v>
      </c>
      <c r="BA11" s="17">
        <v>0.35146649467545799</v>
      </c>
      <c r="BB11" s="17"/>
      <c r="BC11" s="17">
        <v>0.51318383990023497</v>
      </c>
      <c r="BD11" s="17">
        <v>0.259700971842797</v>
      </c>
      <c r="BE11" s="17"/>
      <c r="BF11" s="17">
        <v>0.357447808374173</v>
      </c>
      <c r="BG11" s="17">
        <v>0.23081193545991899</v>
      </c>
      <c r="BH11" s="17"/>
      <c r="BI11" s="17">
        <v>0.31343489999583501</v>
      </c>
      <c r="BJ11" s="17">
        <v>0.393052474233064</v>
      </c>
      <c r="BK11" s="17"/>
      <c r="BL11" s="17">
        <v>4.5905619191143601E-3</v>
      </c>
      <c r="BM11" s="17">
        <v>0.43868955913699798</v>
      </c>
      <c r="BN11" s="17">
        <v>0.31873628244452601</v>
      </c>
      <c r="BO11" s="17">
        <v>0.29843926691429401</v>
      </c>
    </row>
    <row r="12" spans="2:67" ht="29" x14ac:dyDescent="0.35">
      <c r="B12" s="18" t="s">
        <v>484</v>
      </c>
      <c r="C12" s="17">
        <v>0.252418681730043</v>
      </c>
      <c r="D12" s="17">
        <v>2.7268444411733501E-2</v>
      </c>
      <c r="E12" s="17">
        <v>1.9406218013918598E-2</v>
      </c>
      <c r="F12" s="17">
        <v>3.7519233733199701E-2</v>
      </c>
      <c r="G12" s="17">
        <v>1.3081254409623799E-3</v>
      </c>
      <c r="H12" s="17">
        <v>0.90023501196643396</v>
      </c>
      <c r="I12" s="17">
        <v>0.86569305407503205</v>
      </c>
      <c r="J12" s="17">
        <v>0.25553911662379603</v>
      </c>
      <c r="K12" s="17">
        <v>0.5</v>
      </c>
      <c r="L12" s="17">
        <v>0.14372380896177001</v>
      </c>
      <c r="M12" s="17">
        <v>0.53727524343047295</v>
      </c>
      <c r="N12" s="17">
        <v>0.19606213603056899</v>
      </c>
      <c r="O12" s="17">
        <v>0</v>
      </c>
      <c r="P12" s="17">
        <v>2.81518958910878E-2</v>
      </c>
      <c r="Q12" s="17">
        <v>1.7466205812994701E-2</v>
      </c>
      <c r="R12" s="17">
        <v>0.76501334968775103</v>
      </c>
      <c r="S12" s="17">
        <v>0.33333333333333298</v>
      </c>
      <c r="T12" s="17"/>
      <c r="U12" s="17">
        <v>0.22814617666450299</v>
      </c>
      <c r="V12" s="17">
        <v>0.33295512033058999</v>
      </c>
      <c r="W12" s="17">
        <v>0.23395030995708399</v>
      </c>
      <c r="X12" s="17">
        <v>0.34926071686770599</v>
      </c>
      <c r="Y12" s="17"/>
      <c r="Z12" s="17">
        <v>0.19675740078947901</v>
      </c>
      <c r="AA12" s="17">
        <v>0.25106653024352399</v>
      </c>
      <c r="AB12" s="17">
        <v>0.58841027853189698</v>
      </c>
      <c r="AC12" s="17">
        <v>0.148319616229001</v>
      </c>
      <c r="AD12" s="17">
        <v>1.7603019218497801E-2</v>
      </c>
      <c r="AE12" s="17">
        <v>0.22087685566970799</v>
      </c>
      <c r="AF12" s="17">
        <v>0.119936495973216</v>
      </c>
      <c r="AG12" s="17">
        <v>4.7653212952616299E-2</v>
      </c>
      <c r="AH12" s="17">
        <v>0.34369053335858701</v>
      </c>
      <c r="AI12" s="17">
        <v>0.311265053443469</v>
      </c>
      <c r="AJ12" s="17"/>
      <c r="AK12" s="17">
        <v>0.26396257683885599</v>
      </c>
      <c r="AL12" s="17">
        <v>0.577537240542918</v>
      </c>
      <c r="AM12" s="17">
        <v>0.43472752043752699</v>
      </c>
      <c r="AN12" s="17">
        <v>0.40188526219591802</v>
      </c>
      <c r="AO12" s="17">
        <v>1.6763611792793901E-2</v>
      </c>
      <c r="AP12" s="17">
        <v>3.6060472158275597E-2</v>
      </c>
      <c r="AQ12" s="17">
        <v>9.1727854071017995E-2</v>
      </c>
      <c r="AR12" s="17"/>
      <c r="AS12" s="17">
        <v>0.252418681730043</v>
      </c>
      <c r="AT12" s="17" t="s">
        <v>107</v>
      </c>
      <c r="AU12" s="17"/>
      <c r="AV12" s="17">
        <v>0.218204915498622</v>
      </c>
      <c r="AW12" s="17">
        <v>0.29084051603828598</v>
      </c>
      <c r="AX12" s="17" t="s">
        <v>107</v>
      </c>
      <c r="AY12" s="17"/>
      <c r="AZ12" s="17">
        <v>0.28858284381520199</v>
      </c>
      <c r="BA12" s="17">
        <v>0.237400135841038</v>
      </c>
      <c r="BB12" s="17"/>
      <c r="BC12" s="17">
        <v>0.185430977910437</v>
      </c>
      <c r="BD12" s="17">
        <v>0.29307680293375898</v>
      </c>
      <c r="BE12" s="17"/>
      <c r="BF12" s="17">
        <v>0.25086020814707999</v>
      </c>
      <c r="BG12" s="17">
        <v>0.34926071686770599</v>
      </c>
      <c r="BH12" s="17"/>
      <c r="BI12" s="17">
        <v>0.25027547660009902</v>
      </c>
      <c r="BJ12" s="17">
        <v>0.25433755704934702</v>
      </c>
      <c r="BK12" s="17"/>
      <c r="BL12" s="17">
        <v>1.5737318433008799E-2</v>
      </c>
      <c r="BM12" s="17">
        <v>0.28657667961864203</v>
      </c>
      <c r="BN12" s="17">
        <v>0.129889169275098</v>
      </c>
      <c r="BO12" s="17">
        <v>0.65587498084212004</v>
      </c>
    </row>
    <row r="13" spans="2:67" ht="29" x14ac:dyDescent="0.35">
      <c r="B13" s="18" t="s">
        <v>485</v>
      </c>
      <c r="C13" s="17">
        <v>5.6162040763515303E-2</v>
      </c>
      <c r="D13" s="17">
        <v>2.8934933377628699E-2</v>
      </c>
      <c r="E13" s="17">
        <v>1.2068015980865101E-2</v>
      </c>
      <c r="F13" s="17">
        <v>2.8851371707648899E-3</v>
      </c>
      <c r="G13" s="17">
        <v>0</v>
      </c>
      <c r="H13" s="17">
        <v>0</v>
      </c>
      <c r="I13" s="17">
        <v>5.5964676333247497E-2</v>
      </c>
      <c r="J13" s="17">
        <v>9.6131046264531297E-2</v>
      </c>
      <c r="K13" s="17">
        <v>0</v>
      </c>
      <c r="L13" s="17">
        <v>1.7345757502547701E-2</v>
      </c>
      <c r="M13" s="17">
        <v>9.8534312060059498E-2</v>
      </c>
      <c r="N13" s="17">
        <v>0.20235470739619499</v>
      </c>
      <c r="O13" s="17">
        <v>3.1917586155907597E-2</v>
      </c>
      <c r="P13" s="17">
        <v>0</v>
      </c>
      <c r="Q13" s="17">
        <v>0</v>
      </c>
      <c r="R13" s="17">
        <v>0</v>
      </c>
      <c r="S13" s="17">
        <v>0.33333333333333298</v>
      </c>
      <c r="T13" s="17"/>
      <c r="U13" s="17">
        <v>5.20913290450946E-2</v>
      </c>
      <c r="V13" s="17">
        <v>2.6091269753075599E-2</v>
      </c>
      <c r="W13" s="17">
        <v>0.19605297691093401</v>
      </c>
      <c r="X13" s="17">
        <v>0.14879832349892599</v>
      </c>
      <c r="Y13" s="17"/>
      <c r="Z13" s="17">
        <v>6.2441187226770001E-2</v>
      </c>
      <c r="AA13" s="17">
        <v>7.58538275662064E-2</v>
      </c>
      <c r="AB13" s="17">
        <v>3.69328352487693E-3</v>
      </c>
      <c r="AC13" s="17">
        <v>1.48727312583733E-3</v>
      </c>
      <c r="AD13" s="17">
        <v>3.3617059746824898E-2</v>
      </c>
      <c r="AE13" s="17">
        <v>8.6086197084848506E-2</v>
      </c>
      <c r="AF13" s="17">
        <v>0.15999168864180299</v>
      </c>
      <c r="AG13" s="17">
        <v>9.0183671887617806E-2</v>
      </c>
      <c r="AH13" s="17">
        <v>8.7995119386500203E-2</v>
      </c>
      <c r="AI13" s="17">
        <v>0.19902707498633301</v>
      </c>
      <c r="AJ13" s="17"/>
      <c r="AK13" s="17">
        <v>4.5519742247296602E-4</v>
      </c>
      <c r="AL13" s="17">
        <v>3.27754698524865E-2</v>
      </c>
      <c r="AM13" s="17">
        <v>1.02357818604815E-3</v>
      </c>
      <c r="AN13" s="17">
        <v>4.3505987570644604E-3</v>
      </c>
      <c r="AO13" s="17">
        <v>2.3253729789361299E-2</v>
      </c>
      <c r="AP13" s="17">
        <v>0.393788666034809</v>
      </c>
      <c r="AQ13" s="17">
        <v>2.7728818677713901E-2</v>
      </c>
      <c r="AR13" s="17"/>
      <c r="AS13" s="17">
        <v>5.6162040763515303E-2</v>
      </c>
      <c r="AT13" s="17" t="s">
        <v>107</v>
      </c>
      <c r="AU13" s="17"/>
      <c r="AV13" s="17">
        <v>5.6376567597008098E-2</v>
      </c>
      <c r="AW13" s="17">
        <v>5.5921128541359499E-2</v>
      </c>
      <c r="AX13" s="17" t="s">
        <v>107</v>
      </c>
      <c r="AY13" s="17"/>
      <c r="AZ13" s="17">
        <v>0.11568193854895201</v>
      </c>
      <c r="BA13" s="17">
        <v>3.1444135946737103E-2</v>
      </c>
      <c r="BB13" s="17"/>
      <c r="BC13" s="17">
        <v>1.35035740556492E-2</v>
      </c>
      <c r="BD13" s="17">
        <v>8.2053555338246403E-2</v>
      </c>
      <c r="BE13" s="17"/>
      <c r="BF13" s="17">
        <v>5.4671250124286599E-2</v>
      </c>
      <c r="BG13" s="17">
        <v>0.14879832349892599</v>
      </c>
      <c r="BH13" s="17"/>
      <c r="BI13" s="17">
        <v>0.100312089298211</v>
      </c>
      <c r="BJ13" s="17">
        <v>1.6633188720542098E-2</v>
      </c>
      <c r="BK13" s="17"/>
      <c r="BL13" s="17">
        <v>2.17784930759988E-3</v>
      </c>
      <c r="BM13" s="17">
        <v>3.6553840767432601E-2</v>
      </c>
      <c r="BN13" s="17">
        <v>9.8980313142651502E-2</v>
      </c>
      <c r="BO13" s="17">
        <v>3.5137729497852203E-2</v>
      </c>
    </row>
    <row r="14" spans="2:67" x14ac:dyDescent="0.35">
      <c r="B14" s="18" t="s">
        <v>104</v>
      </c>
      <c r="C14" s="19">
        <v>7.3191794268185001E-4</v>
      </c>
      <c r="D14" s="19">
        <v>1.03098518614302E-2</v>
      </c>
      <c r="E14" s="19">
        <v>6.5209702131047501E-4</v>
      </c>
      <c r="F14" s="19">
        <v>0</v>
      </c>
      <c r="G14" s="19">
        <v>0</v>
      </c>
      <c r="H14" s="19">
        <v>0</v>
      </c>
      <c r="I14" s="19">
        <v>0</v>
      </c>
      <c r="J14" s="19">
        <v>0</v>
      </c>
      <c r="K14" s="19">
        <v>0</v>
      </c>
      <c r="L14" s="19">
        <v>0</v>
      </c>
      <c r="M14" s="19">
        <v>0</v>
      </c>
      <c r="N14" s="19">
        <v>0</v>
      </c>
      <c r="O14" s="19">
        <v>0</v>
      </c>
      <c r="P14" s="19">
        <v>0</v>
      </c>
      <c r="Q14" s="19">
        <v>0</v>
      </c>
      <c r="R14" s="19">
        <v>0</v>
      </c>
      <c r="S14" s="19">
        <v>0</v>
      </c>
      <c r="T14" s="19"/>
      <c r="U14" s="19">
        <v>0</v>
      </c>
      <c r="V14" s="19">
        <v>0</v>
      </c>
      <c r="W14" s="19">
        <v>1.0354284434337601E-2</v>
      </c>
      <c r="X14" s="19">
        <v>9.8627193381775405E-3</v>
      </c>
      <c r="Y14" s="19"/>
      <c r="Z14" s="19">
        <v>0</v>
      </c>
      <c r="AA14" s="19">
        <v>0</v>
      </c>
      <c r="AB14" s="19">
        <v>3.69328352487693E-3</v>
      </c>
      <c r="AC14" s="19">
        <v>0</v>
      </c>
      <c r="AD14" s="19">
        <v>0</v>
      </c>
      <c r="AE14" s="19">
        <v>0</v>
      </c>
      <c r="AF14" s="19">
        <v>0</v>
      </c>
      <c r="AG14" s="19">
        <v>0</v>
      </c>
      <c r="AH14" s="19">
        <v>3.3689527191179602E-3</v>
      </c>
      <c r="AI14" s="19">
        <v>1.0237224993667599E-2</v>
      </c>
      <c r="AJ14" s="19"/>
      <c r="AK14" s="19">
        <v>0</v>
      </c>
      <c r="AL14" s="19">
        <v>0</v>
      </c>
      <c r="AM14" s="19">
        <v>6.5481977446622004E-3</v>
      </c>
      <c r="AN14" s="19">
        <v>2.5942268156551598E-4</v>
      </c>
      <c r="AO14" s="19">
        <v>0</v>
      </c>
      <c r="AP14" s="19">
        <v>0</v>
      </c>
      <c r="AQ14" s="19">
        <v>1.09779117495946E-3</v>
      </c>
      <c r="AR14" s="19"/>
      <c r="AS14" s="19">
        <v>7.3191794268185001E-4</v>
      </c>
      <c r="AT14" s="19" t="s">
        <v>107</v>
      </c>
      <c r="AU14" s="19"/>
      <c r="AV14" s="19">
        <v>7.5026476269537503E-5</v>
      </c>
      <c r="AW14" s="19">
        <v>1.4696027362902601E-3</v>
      </c>
      <c r="AX14" s="19" t="s">
        <v>107</v>
      </c>
      <c r="AY14" s="19"/>
      <c r="AZ14" s="19">
        <v>3.3379828379784E-4</v>
      </c>
      <c r="BA14" s="19">
        <v>8.9725229640432705E-4</v>
      </c>
      <c r="BB14" s="19"/>
      <c r="BC14" s="19">
        <v>1.6784932930797099E-3</v>
      </c>
      <c r="BD14" s="19">
        <v>1.5739496114233E-4</v>
      </c>
      <c r="BE14" s="19"/>
      <c r="BF14" s="19">
        <v>5.8497645445374099E-4</v>
      </c>
      <c r="BG14" s="19">
        <v>9.8627193381775405E-3</v>
      </c>
      <c r="BH14" s="19"/>
      <c r="BI14" s="19">
        <v>3.3067437353725997E-4</v>
      </c>
      <c r="BJ14" s="19">
        <v>1.0911632482775301E-3</v>
      </c>
      <c r="BK14" s="19"/>
      <c r="BL14" s="19">
        <v>0</v>
      </c>
      <c r="BM14" s="19">
        <v>1.1857376361640499E-3</v>
      </c>
      <c r="BN14" s="19">
        <v>4.45444991010114E-4</v>
      </c>
      <c r="BO14" s="19">
        <v>0</v>
      </c>
    </row>
    <row r="15" spans="2:67" x14ac:dyDescent="0.35">
      <c r="B15" s="16" t="s">
        <v>721</v>
      </c>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BO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203</v>
      </c>
      <c r="BA7" s="10">
        <v>217</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35">
      <c r="B8" s="11" t="s">
        <v>34</v>
      </c>
      <c r="C8" s="11">
        <v>156</v>
      </c>
      <c r="D8" s="11">
        <v>9</v>
      </c>
      <c r="E8" s="11">
        <v>28</v>
      </c>
      <c r="F8" s="11">
        <v>7</v>
      </c>
      <c r="G8" s="11">
        <v>5</v>
      </c>
      <c r="H8" s="11">
        <v>3</v>
      </c>
      <c r="I8" s="11">
        <v>6</v>
      </c>
      <c r="J8" s="11">
        <v>13</v>
      </c>
      <c r="K8" s="11">
        <v>0</v>
      </c>
      <c r="L8" s="11">
        <v>15</v>
      </c>
      <c r="M8" s="11">
        <v>36</v>
      </c>
      <c r="N8" s="11">
        <v>13</v>
      </c>
      <c r="O8" s="11">
        <v>6</v>
      </c>
      <c r="P8" s="11">
        <v>8</v>
      </c>
      <c r="Q8" s="11">
        <v>4</v>
      </c>
      <c r="R8" s="11">
        <v>4</v>
      </c>
      <c r="S8" s="11">
        <v>0</v>
      </c>
      <c r="T8" s="11"/>
      <c r="U8" s="11">
        <v>112</v>
      </c>
      <c r="V8" s="11">
        <v>33</v>
      </c>
      <c r="W8" s="11">
        <v>9</v>
      </c>
      <c r="X8" s="11">
        <v>2</v>
      </c>
      <c r="Y8" s="11"/>
      <c r="Z8" s="11">
        <v>39</v>
      </c>
      <c r="AA8" s="11">
        <v>45</v>
      </c>
      <c r="AB8" s="11">
        <v>24</v>
      </c>
      <c r="AC8" s="11">
        <v>17</v>
      </c>
      <c r="AD8" s="11">
        <v>9</v>
      </c>
      <c r="AE8" s="11">
        <v>6</v>
      </c>
      <c r="AF8" s="11">
        <v>7</v>
      </c>
      <c r="AG8" s="11">
        <v>3</v>
      </c>
      <c r="AH8" s="11">
        <v>2</v>
      </c>
      <c r="AI8" s="11">
        <v>2</v>
      </c>
      <c r="AJ8" s="11"/>
      <c r="AK8" s="11">
        <v>35</v>
      </c>
      <c r="AL8" s="11">
        <v>13</v>
      </c>
      <c r="AM8" s="11">
        <v>14</v>
      </c>
      <c r="AN8" s="11">
        <v>35</v>
      </c>
      <c r="AO8" s="11">
        <v>27</v>
      </c>
      <c r="AP8" s="11">
        <v>18</v>
      </c>
      <c r="AQ8" s="11">
        <v>14</v>
      </c>
      <c r="AR8" s="11"/>
      <c r="AS8" s="11">
        <v>156</v>
      </c>
      <c r="AT8" s="11" t="s">
        <v>106</v>
      </c>
      <c r="AU8" s="11"/>
      <c r="AV8" s="11">
        <v>83</v>
      </c>
      <c r="AW8" s="11">
        <v>74</v>
      </c>
      <c r="AX8" s="11" t="s">
        <v>106</v>
      </c>
      <c r="AY8" s="11"/>
      <c r="AZ8" s="11">
        <v>46</v>
      </c>
      <c r="BA8" s="11">
        <v>110</v>
      </c>
      <c r="BB8" s="11"/>
      <c r="BC8" s="11">
        <v>59</v>
      </c>
      <c r="BD8" s="11">
        <v>97</v>
      </c>
      <c r="BE8" s="11"/>
      <c r="BF8" s="11">
        <v>154</v>
      </c>
      <c r="BG8" s="11">
        <v>2</v>
      </c>
      <c r="BH8" s="11"/>
      <c r="BI8" s="11">
        <v>74</v>
      </c>
      <c r="BJ8" s="11">
        <v>82</v>
      </c>
      <c r="BK8" s="11"/>
      <c r="BL8" s="11">
        <v>9</v>
      </c>
      <c r="BM8" s="11">
        <v>76</v>
      </c>
      <c r="BN8" s="11">
        <v>55</v>
      </c>
      <c r="BO8" s="11">
        <v>16</v>
      </c>
    </row>
    <row r="9" spans="2:67" ht="29" x14ac:dyDescent="0.35">
      <c r="B9" s="18" t="s">
        <v>481</v>
      </c>
      <c r="C9" s="17">
        <v>0.13349895942307599</v>
      </c>
      <c r="D9" s="17">
        <v>8.9691498881158294E-2</v>
      </c>
      <c r="E9" s="17">
        <v>0.177426515494049</v>
      </c>
      <c r="F9" s="17">
        <v>3.8468495610198502E-3</v>
      </c>
      <c r="G9" s="17">
        <v>0</v>
      </c>
      <c r="H9" s="17">
        <v>0</v>
      </c>
      <c r="I9" s="17">
        <v>6.3935980738495397E-3</v>
      </c>
      <c r="J9" s="17">
        <v>2.9590031803434702E-3</v>
      </c>
      <c r="K9" s="17">
        <v>0</v>
      </c>
      <c r="L9" s="17">
        <v>0.41036940430628599</v>
      </c>
      <c r="M9" s="17">
        <v>0.14556296216202999</v>
      </c>
      <c r="N9" s="17">
        <v>8.1160575027833302E-4</v>
      </c>
      <c r="O9" s="17">
        <v>1.9336405766558901E-3</v>
      </c>
      <c r="P9" s="17">
        <v>0.18187955634314801</v>
      </c>
      <c r="Q9" s="17">
        <v>0.482034944255405</v>
      </c>
      <c r="R9" s="17">
        <v>0</v>
      </c>
      <c r="S9" s="17">
        <v>0.33333333333333298</v>
      </c>
      <c r="T9" s="17"/>
      <c r="U9" s="17">
        <v>0.14288663577946301</v>
      </c>
      <c r="V9" s="17">
        <v>0.119054997821589</v>
      </c>
      <c r="W9" s="17">
        <v>7.6847744905097604E-2</v>
      </c>
      <c r="X9" s="17">
        <v>9.8294501484255503E-2</v>
      </c>
      <c r="Y9" s="17"/>
      <c r="Z9" s="17">
        <v>0.180405589423658</v>
      </c>
      <c r="AA9" s="17">
        <v>0.14476548752381399</v>
      </c>
      <c r="AB9" s="17">
        <v>7.1111730610688706E-2</v>
      </c>
      <c r="AC9" s="17">
        <v>0.20458878591403001</v>
      </c>
      <c r="AD9" s="17">
        <v>1.49712472932063E-2</v>
      </c>
      <c r="AE9" s="17">
        <v>0.25419740387892298</v>
      </c>
      <c r="AF9" s="17">
        <v>4.3042811126124902E-2</v>
      </c>
      <c r="AG9" s="17">
        <v>0</v>
      </c>
      <c r="AH9" s="17">
        <v>2.7000855402359299E-2</v>
      </c>
      <c r="AI9" s="17">
        <v>7.0694075281286697E-2</v>
      </c>
      <c r="AJ9" s="17"/>
      <c r="AK9" s="17">
        <v>0.22434449862728401</v>
      </c>
      <c r="AL9" s="17">
        <v>1.9050637614350999E-3</v>
      </c>
      <c r="AM9" s="17">
        <v>2.0652181248065699E-2</v>
      </c>
      <c r="AN9" s="17">
        <v>0.18280223128732301</v>
      </c>
      <c r="AO9" s="17">
        <v>6.1548612082106E-3</v>
      </c>
      <c r="AP9" s="17">
        <v>0.25846591356350501</v>
      </c>
      <c r="AQ9" s="17">
        <v>9.5381571345575095E-2</v>
      </c>
      <c r="AR9" s="17"/>
      <c r="AS9" s="17">
        <v>0.13349895942307599</v>
      </c>
      <c r="AT9" s="17" t="s">
        <v>107</v>
      </c>
      <c r="AU9" s="17"/>
      <c r="AV9" s="17">
        <v>0.115863496629698</v>
      </c>
      <c r="AW9" s="17">
        <v>0.153303468076498</v>
      </c>
      <c r="AX9" s="17" t="s">
        <v>107</v>
      </c>
      <c r="AY9" s="17"/>
      <c r="AZ9" s="17">
        <v>0.197879319632844</v>
      </c>
      <c r="BA9" s="17">
        <v>0.10676256243745701</v>
      </c>
      <c r="BB9" s="17"/>
      <c r="BC9" s="17">
        <v>3.7346300291436402E-2</v>
      </c>
      <c r="BD9" s="17">
        <v>0.191858721679767</v>
      </c>
      <c r="BE9" s="17"/>
      <c r="BF9" s="17">
        <v>0.13406550284218299</v>
      </c>
      <c r="BG9" s="17">
        <v>9.8294501484255503E-2</v>
      </c>
      <c r="BH9" s="17"/>
      <c r="BI9" s="17">
        <v>0.13298528116474201</v>
      </c>
      <c r="BJ9" s="17">
        <v>0.13395887085115599</v>
      </c>
      <c r="BK9" s="17"/>
      <c r="BL9" s="17">
        <v>0.62002947018819399</v>
      </c>
      <c r="BM9" s="17">
        <v>2.8464745575977099E-2</v>
      </c>
      <c r="BN9" s="17">
        <v>0.23925340767934899</v>
      </c>
      <c r="BO9" s="17">
        <v>6.13181021625095E-3</v>
      </c>
    </row>
    <row r="10" spans="2:67" ht="29" x14ac:dyDescent="0.35">
      <c r="B10" s="18" t="s">
        <v>482</v>
      </c>
      <c r="C10" s="17">
        <v>0.12781788166484501</v>
      </c>
      <c r="D10" s="17">
        <v>0.51790974206328899</v>
      </c>
      <c r="E10" s="17">
        <v>6.68610501174304E-3</v>
      </c>
      <c r="F10" s="17">
        <v>0.46849458133420802</v>
      </c>
      <c r="G10" s="17">
        <v>0.345083440125239</v>
      </c>
      <c r="H10" s="17">
        <v>9.9764988033565594E-2</v>
      </c>
      <c r="I10" s="17">
        <v>6.2358274407097E-2</v>
      </c>
      <c r="J10" s="17">
        <v>2.4658359836195599E-3</v>
      </c>
      <c r="K10" s="17">
        <v>0</v>
      </c>
      <c r="L10" s="17">
        <v>1.3962287820298E-2</v>
      </c>
      <c r="M10" s="17">
        <v>4.96796926717884E-2</v>
      </c>
      <c r="N10" s="17">
        <v>1.17735369809729E-2</v>
      </c>
      <c r="O10" s="17">
        <v>5.99678911585034E-2</v>
      </c>
      <c r="P10" s="17">
        <v>0.78621604121740296</v>
      </c>
      <c r="Q10" s="17">
        <v>9.9769986319996409E-4</v>
      </c>
      <c r="R10" s="17">
        <v>0.23023645290379</v>
      </c>
      <c r="S10" s="17">
        <v>0</v>
      </c>
      <c r="T10" s="17"/>
      <c r="U10" s="17">
        <v>9.5465008950538E-2</v>
      </c>
      <c r="V10" s="17">
        <v>0.192757830714507</v>
      </c>
      <c r="W10" s="17">
        <v>0.294690552612</v>
      </c>
      <c r="X10" s="17">
        <v>0.14749465251053201</v>
      </c>
      <c r="Y10" s="17"/>
      <c r="Z10" s="17">
        <v>0.15502774492615201</v>
      </c>
      <c r="AA10" s="17">
        <v>0.10796309711650399</v>
      </c>
      <c r="AB10" s="17">
        <v>3.8872806070219597E-2</v>
      </c>
      <c r="AC10" s="17">
        <v>0.14414587421605701</v>
      </c>
      <c r="AD10" s="17">
        <v>0.119060781737899</v>
      </c>
      <c r="AE10" s="17">
        <v>8.3914886113565804E-2</v>
      </c>
      <c r="AF10" s="17">
        <v>0.17936139562245099</v>
      </c>
      <c r="AG10" s="17">
        <v>0.125072049116492</v>
      </c>
      <c r="AH10" s="17">
        <v>0.32486246546050301</v>
      </c>
      <c r="AI10" s="17">
        <v>6.2863436584529003E-2</v>
      </c>
      <c r="AJ10" s="17"/>
      <c r="AK10" s="17">
        <v>0.13120331599252399</v>
      </c>
      <c r="AL10" s="17">
        <v>0.19264053459041799</v>
      </c>
      <c r="AM10" s="17">
        <v>0.156451888161521</v>
      </c>
      <c r="AN10" s="17">
        <v>0.11269233519901101</v>
      </c>
      <c r="AO10" s="17">
        <v>0.18831289369905099</v>
      </c>
      <c r="AP10" s="17">
        <v>7.8250189441787604E-2</v>
      </c>
      <c r="AQ10" s="17">
        <v>1.654190940407E-2</v>
      </c>
      <c r="AR10" s="17"/>
      <c r="AS10" s="17">
        <v>0.12781788166484501</v>
      </c>
      <c r="AT10" s="17" t="s">
        <v>107</v>
      </c>
      <c r="AU10" s="17"/>
      <c r="AV10" s="17">
        <v>0.19895202274934001</v>
      </c>
      <c r="AW10" s="17">
        <v>4.7934709379134299E-2</v>
      </c>
      <c r="AX10" s="17" t="s">
        <v>107</v>
      </c>
      <c r="AY10" s="17"/>
      <c r="AZ10" s="17">
        <v>8.84992125586683E-2</v>
      </c>
      <c r="BA10" s="17">
        <v>0.14414645675736901</v>
      </c>
      <c r="BB10" s="17"/>
      <c r="BC10" s="17">
        <v>0.177716755630769</v>
      </c>
      <c r="BD10" s="17">
        <v>9.7531808998450001E-2</v>
      </c>
      <c r="BE10" s="17"/>
      <c r="BF10" s="17">
        <v>0.12750122446616599</v>
      </c>
      <c r="BG10" s="17">
        <v>0.14749465251053201</v>
      </c>
      <c r="BH10" s="17"/>
      <c r="BI10" s="17">
        <v>8.8547580794990505E-2</v>
      </c>
      <c r="BJ10" s="17">
        <v>0.16297775043707499</v>
      </c>
      <c r="BK10" s="17"/>
      <c r="BL10" s="17">
        <v>0.35873721177518503</v>
      </c>
      <c r="BM10" s="17">
        <v>0.124403331077825</v>
      </c>
      <c r="BN10" s="17">
        <v>0.11569709520199099</v>
      </c>
      <c r="BO10" s="17">
        <v>1.28567714183647E-2</v>
      </c>
    </row>
    <row r="11" spans="2:67" ht="29" x14ac:dyDescent="0.35">
      <c r="B11" s="18" t="s">
        <v>483</v>
      </c>
      <c r="C11" s="17">
        <v>0.46992294805805501</v>
      </c>
      <c r="D11" s="17">
        <v>0.33619538126618997</v>
      </c>
      <c r="E11" s="17">
        <v>0.74173340183549896</v>
      </c>
      <c r="F11" s="17">
        <v>0.49832011594536801</v>
      </c>
      <c r="G11" s="17">
        <v>0.65360843443379901</v>
      </c>
      <c r="H11" s="17">
        <v>0</v>
      </c>
      <c r="I11" s="17">
        <v>9.5903971107743104E-3</v>
      </c>
      <c r="J11" s="17">
        <v>0.86785497910018605</v>
      </c>
      <c r="K11" s="17">
        <v>0.5</v>
      </c>
      <c r="L11" s="17">
        <v>0.53843919060663303</v>
      </c>
      <c r="M11" s="17">
        <v>0.16516162477942001</v>
      </c>
      <c r="N11" s="17">
        <v>0.78465434699741499</v>
      </c>
      <c r="O11" s="17">
        <v>0.93423118711152897</v>
      </c>
      <c r="P11" s="17">
        <v>5.0033420644817099E-3</v>
      </c>
      <c r="Q11" s="17">
        <v>0.50049884993159999</v>
      </c>
      <c r="R11" s="17">
        <v>4.7501974084592901E-3</v>
      </c>
      <c r="S11" s="17">
        <v>0.33333333333333298</v>
      </c>
      <c r="T11" s="17"/>
      <c r="U11" s="17">
        <v>0.53141913381622197</v>
      </c>
      <c r="V11" s="17">
        <v>0.34366097972422999</v>
      </c>
      <c r="W11" s="17">
        <v>0.21504771383108201</v>
      </c>
      <c r="X11" s="17">
        <v>0.25124228135978299</v>
      </c>
      <c r="Y11" s="17"/>
      <c r="Z11" s="17">
        <v>0.42622348712341901</v>
      </c>
      <c r="AA11" s="17">
        <v>0.49511289507760597</v>
      </c>
      <c r="AB11" s="17">
        <v>0.46671928435722598</v>
      </c>
      <c r="AC11" s="17">
        <v>0.50145845051507498</v>
      </c>
      <c r="AD11" s="17">
        <v>0.59246849191714102</v>
      </c>
      <c r="AE11" s="17">
        <v>0.32668777583305603</v>
      </c>
      <c r="AF11" s="17">
        <v>0.51318516791503899</v>
      </c>
      <c r="AG11" s="17">
        <v>0.756370167793467</v>
      </c>
      <c r="AH11" s="17">
        <v>0.28097068006230502</v>
      </c>
      <c r="AI11" s="17">
        <v>0.30764661461244602</v>
      </c>
      <c r="AJ11" s="17"/>
      <c r="AK11" s="17">
        <v>0.49254850959721702</v>
      </c>
      <c r="AL11" s="17">
        <v>0.32172660281001803</v>
      </c>
      <c r="AM11" s="17">
        <v>0.48707074212205298</v>
      </c>
      <c r="AN11" s="17">
        <v>0.26609657580025797</v>
      </c>
      <c r="AO11" s="17">
        <v>0.77043986891734095</v>
      </c>
      <c r="AP11" s="17">
        <v>0.240098181472194</v>
      </c>
      <c r="AQ11" s="17">
        <v>0.77369027959335501</v>
      </c>
      <c r="AR11" s="17"/>
      <c r="AS11" s="17">
        <v>0.46992294805805501</v>
      </c>
      <c r="AT11" s="17" t="s">
        <v>107</v>
      </c>
      <c r="AU11" s="17"/>
      <c r="AV11" s="17">
        <v>0.41713229023010601</v>
      </c>
      <c r="AW11" s="17">
        <v>0.52920650936987002</v>
      </c>
      <c r="AX11" s="17" t="s">
        <v>107</v>
      </c>
      <c r="AY11" s="17"/>
      <c r="AZ11" s="17">
        <v>0.39978189699929401</v>
      </c>
      <c r="BA11" s="17">
        <v>0.49905169135780297</v>
      </c>
      <c r="BB11" s="17"/>
      <c r="BC11" s="17">
        <v>0.55048150107805105</v>
      </c>
      <c r="BD11" s="17">
        <v>0.42102801322787597</v>
      </c>
      <c r="BE11" s="17"/>
      <c r="BF11" s="17">
        <v>0.47344216408516199</v>
      </c>
      <c r="BG11" s="17">
        <v>0.25124228135978299</v>
      </c>
      <c r="BH11" s="17"/>
      <c r="BI11" s="17">
        <v>0.45542892215755099</v>
      </c>
      <c r="BJ11" s="17">
        <v>0.48289988068538298</v>
      </c>
      <c r="BK11" s="17"/>
      <c r="BL11" s="17">
        <v>3.31815029601227E-3</v>
      </c>
      <c r="BM11" s="17">
        <v>0.54694421435832197</v>
      </c>
      <c r="BN11" s="17">
        <v>0.46476807836867001</v>
      </c>
      <c r="BO11" s="17">
        <v>0.40424872806007001</v>
      </c>
    </row>
    <row r="12" spans="2:67" ht="29" x14ac:dyDescent="0.35">
      <c r="B12" s="18" t="s">
        <v>484</v>
      </c>
      <c r="C12" s="17">
        <v>0.18848697458206001</v>
      </c>
      <c r="D12" s="17">
        <v>3.3589051859839798E-2</v>
      </c>
      <c r="E12" s="17">
        <v>6.7141824136311201E-2</v>
      </c>
      <c r="F12" s="17">
        <v>2.6453315988639599E-2</v>
      </c>
      <c r="G12" s="17">
        <v>1.3081254409623799E-3</v>
      </c>
      <c r="H12" s="17">
        <v>0</v>
      </c>
      <c r="I12" s="17">
        <v>0.44723212270367702</v>
      </c>
      <c r="J12" s="17">
        <v>8.1329645725595395E-2</v>
      </c>
      <c r="K12" s="17">
        <v>0.5</v>
      </c>
      <c r="L12" s="17">
        <v>3.2999780163970503E-2</v>
      </c>
      <c r="M12" s="17">
        <v>0.53863392852660297</v>
      </c>
      <c r="N12" s="17">
        <v>5.8867684904864402E-3</v>
      </c>
      <c r="O12" s="17">
        <v>1.9336405766558901E-3</v>
      </c>
      <c r="P12" s="17">
        <v>2.6901060374967301E-2</v>
      </c>
      <c r="Q12" s="17">
        <v>1.6468505949794699E-2</v>
      </c>
      <c r="R12" s="17">
        <v>0.76501334968775103</v>
      </c>
      <c r="S12" s="17">
        <v>0</v>
      </c>
      <c r="T12" s="17"/>
      <c r="U12" s="17">
        <v>0.178137892408682</v>
      </c>
      <c r="V12" s="17">
        <v>0.19263006938545599</v>
      </c>
      <c r="W12" s="17">
        <v>0.25734142595922999</v>
      </c>
      <c r="X12" s="17">
        <v>0.361172088926204</v>
      </c>
      <c r="Y12" s="17"/>
      <c r="Z12" s="17">
        <v>0.17573973447845401</v>
      </c>
      <c r="AA12" s="17">
        <v>0.12186832781752199</v>
      </c>
      <c r="AB12" s="17">
        <v>0.41922914850513199</v>
      </c>
      <c r="AC12" s="17">
        <v>4.07605090265368E-4</v>
      </c>
      <c r="AD12" s="17">
        <v>0.248018925222876</v>
      </c>
      <c r="AE12" s="17">
        <v>0.253016602804158</v>
      </c>
      <c r="AF12" s="17">
        <v>0.234932900065349</v>
      </c>
      <c r="AG12" s="17">
        <v>0.112151431841034</v>
      </c>
      <c r="AH12" s="17">
        <v>0.31239894862411899</v>
      </c>
      <c r="AI12" s="17">
        <v>0.30665558823966099</v>
      </c>
      <c r="AJ12" s="17"/>
      <c r="AK12" s="17">
        <v>7.9480329932573104E-2</v>
      </c>
      <c r="AL12" s="17">
        <v>0.28245100722904798</v>
      </c>
      <c r="AM12" s="17">
        <v>0.32722649074362398</v>
      </c>
      <c r="AN12" s="17">
        <v>0.43089200996442401</v>
      </c>
      <c r="AO12" s="17">
        <v>8.3929550084849997E-3</v>
      </c>
      <c r="AP12" s="17">
        <v>9.1243818159322199E-2</v>
      </c>
      <c r="AQ12" s="17">
        <v>0.100961859076307</v>
      </c>
      <c r="AR12" s="17"/>
      <c r="AS12" s="17">
        <v>0.18848697458206001</v>
      </c>
      <c r="AT12" s="17" t="s">
        <v>107</v>
      </c>
      <c r="AU12" s="17"/>
      <c r="AV12" s="17">
        <v>0.156629437229372</v>
      </c>
      <c r="AW12" s="17">
        <v>0.22426277936643599</v>
      </c>
      <c r="AX12" s="17" t="s">
        <v>107</v>
      </c>
      <c r="AY12" s="17"/>
      <c r="AZ12" s="17">
        <v>0.16617524042506199</v>
      </c>
      <c r="BA12" s="17">
        <v>0.19775277210036199</v>
      </c>
      <c r="BB12" s="17"/>
      <c r="BC12" s="17">
        <v>0.22321477494042499</v>
      </c>
      <c r="BD12" s="17">
        <v>0.16740897017827799</v>
      </c>
      <c r="BE12" s="17"/>
      <c r="BF12" s="17">
        <v>0.18570796246718799</v>
      </c>
      <c r="BG12" s="17">
        <v>0.361172088926204</v>
      </c>
      <c r="BH12" s="17"/>
      <c r="BI12" s="17">
        <v>0.19345771941964901</v>
      </c>
      <c r="BJ12" s="17">
        <v>0.18403651883513</v>
      </c>
      <c r="BK12" s="17"/>
      <c r="BL12" s="17">
        <v>1.6476323068890499E-2</v>
      </c>
      <c r="BM12" s="17">
        <v>0.228969654058574</v>
      </c>
      <c r="BN12" s="17">
        <v>0.103103206558498</v>
      </c>
      <c r="BO12" s="17">
        <v>0.39474059309757797</v>
      </c>
    </row>
    <row r="13" spans="2:67" ht="29" x14ac:dyDescent="0.35">
      <c r="B13" s="18" t="s">
        <v>485</v>
      </c>
      <c r="C13" s="17">
        <v>8.0117029889045094E-2</v>
      </c>
      <c r="D13" s="17">
        <v>2.1949451860634999E-2</v>
      </c>
      <c r="E13" s="17">
        <v>6.3600565010877999E-3</v>
      </c>
      <c r="F13" s="17">
        <v>2.8851371707648899E-3</v>
      </c>
      <c r="G13" s="17">
        <v>0</v>
      </c>
      <c r="H13" s="17">
        <v>0.90023501196643396</v>
      </c>
      <c r="I13" s="17">
        <v>0.47442560770460201</v>
      </c>
      <c r="J13" s="17">
        <v>4.53905360102555E-2</v>
      </c>
      <c r="K13" s="17">
        <v>0</v>
      </c>
      <c r="L13" s="17">
        <v>4.2293371028121196E-3</v>
      </c>
      <c r="M13" s="17">
        <v>0.10096179186015899</v>
      </c>
      <c r="N13" s="17">
        <v>0.19687374178084699</v>
      </c>
      <c r="O13" s="17">
        <v>1.9336405766558901E-3</v>
      </c>
      <c r="P13" s="17">
        <v>0</v>
      </c>
      <c r="Q13" s="17">
        <v>0</v>
      </c>
      <c r="R13" s="17">
        <v>0</v>
      </c>
      <c r="S13" s="17">
        <v>0.33333333333333298</v>
      </c>
      <c r="T13" s="17"/>
      <c r="U13" s="17">
        <v>5.20913290450946E-2</v>
      </c>
      <c r="V13" s="17">
        <v>0.15189612235421901</v>
      </c>
      <c r="W13" s="17">
        <v>0.15607256269259101</v>
      </c>
      <c r="X13" s="17">
        <v>0.13193375638104701</v>
      </c>
      <c r="Y13" s="17"/>
      <c r="Z13" s="17">
        <v>6.2603444048316706E-2</v>
      </c>
      <c r="AA13" s="17">
        <v>0.13029019246455401</v>
      </c>
      <c r="AB13" s="17">
        <v>4.0670304567339997E-3</v>
      </c>
      <c r="AC13" s="17">
        <v>0.149399284264573</v>
      </c>
      <c r="AD13" s="17">
        <v>2.5480553828876901E-2</v>
      </c>
      <c r="AE13" s="17">
        <v>8.2183331370296805E-2</v>
      </c>
      <c r="AF13" s="17">
        <v>2.9477725271037099E-2</v>
      </c>
      <c r="AG13" s="17">
        <v>6.4063512490079898E-3</v>
      </c>
      <c r="AH13" s="17">
        <v>5.1398097731595101E-2</v>
      </c>
      <c r="AI13" s="17">
        <v>0.24190306028840999</v>
      </c>
      <c r="AJ13" s="17"/>
      <c r="AK13" s="17">
        <v>7.2423345850401805E-2</v>
      </c>
      <c r="AL13" s="17">
        <v>0.20127679160908099</v>
      </c>
      <c r="AM13" s="17">
        <v>8.5986977247371893E-3</v>
      </c>
      <c r="AN13" s="17">
        <v>7.25742506741856E-3</v>
      </c>
      <c r="AO13" s="17">
        <v>2.66994211669122E-2</v>
      </c>
      <c r="AP13" s="17">
        <v>0.33194189736319102</v>
      </c>
      <c r="AQ13" s="17">
        <v>1.23265894057325E-2</v>
      </c>
      <c r="AR13" s="17"/>
      <c r="AS13" s="17">
        <v>8.0117029889045094E-2</v>
      </c>
      <c r="AT13" s="17" t="s">
        <v>107</v>
      </c>
      <c r="AU13" s="17"/>
      <c r="AV13" s="17">
        <v>0.111347726685214</v>
      </c>
      <c r="AW13" s="17">
        <v>4.5045162924239102E-2</v>
      </c>
      <c r="AX13" s="17" t="s">
        <v>107</v>
      </c>
      <c r="AY13" s="17"/>
      <c r="AZ13" s="17">
        <v>0.14733053210033401</v>
      </c>
      <c r="BA13" s="17">
        <v>5.22040627658482E-2</v>
      </c>
      <c r="BB13" s="17"/>
      <c r="BC13" s="17">
        <v>1.1086419959850101E-2</v>
      </c>
      <c r="BD13" s="17">
        <v>0.122015090954488</v>
      </c>
      <c r="BE13" s="17"/>
      <c r="BF13" s="17">
        <v>7.9283146139301097E-2</v>
      </c>
      <c r="BG13" s="17">
        <v>0.13193375638104701</v>
      </c>
      <c r="BH13" s="17"/>
      <c r="BI13" s="17">
        <v>0.12924982208953001</v>
      </c>
      <c r="BJ13" s="17">
        <v>3.6126979191256299E-2</v>
      </c>
      <c r="BK13" s="17"/>
      <c r="BL13" s="17">
        <v>1.4388446717181699E-3</v>
      </c>
      <c r="BM13" s="17">
        <v>7.1218054929300903E-2</v>
      </c>
      <c r="BN13" s="17">
        <v>7.6732767200482499E-2</v>
      </c>
      <c r="BO13" s="17">
        <v>0.18202209720773699</v>
      </c>
    </row>
    <row r="14" spans="2:67" x14ac:dyDescent="0.35">
      <c r="B14" s="18" t="s">
        <v>104</v>
      </c>
      <c r="C14" s="19">
        <v>1.5620638291996699E-4</v>
      </c>
      <c r="D14" s="19">
        <v>6.6487406888730903E-4</v>
      </c>
      <c r="E14" s="19">
        <v>6.5209702131047501E-4</v>
      </c>
      <c r="F14" s="19">
        <v>0</v>
      </c>
      <c r="G14" s="19">
        <v>0</v>
      </c>
      <c r="H14" s="19">
        <v>0</v>
      </c>
      <c r="I14" s="19">
        <v>0</v>
      </c>
      <c r="J14" s="19">
        <v>0</v>
      </c>
      <c r="K14" s="19">
        <v>0</v>
      </c>
      <c r="L14" s="19">
        <v>0</v>
      </c>
      <c r="M14" s="19">
        <v>0</v>
      </c>
      <c r="N14" s="19">
        <v>0</v>
      </c>
      <c r="O14" s="19">
        <v>0</v>
      </c>
      <c r="P14" s="19">
        <v>0</v>
      </c>
      <c r="Q14" s="19">
        <v>0</v>
      </c>
      <c r="R14" s="19">
        <v>0</v>
      </c>
      <c r="S14" s="19">
        <v>0</v>
      </c>
      <c r="T14" s="19"/>
      <c r="U14" s="19">
        <v>0</v>
      </c>
      <c r="V14" s="19">
        <v>0</v>
      </c>
      <c r="W14" s="19">
        <v>0</v>
      </c>
      <c r="X14" s="19">
        <v>9.8627193381775405E-3</v>
      </c>
      <c r="Y14" s="19"/>
      <c r="Z14" s="19">
        <v>0</v>
      </c>
      <c r="AA14" s="19">
        <v>0</v>
      </c>
      <c r="AB14" s="19">
        <v>0</v>
      </c>
      <c r="AC14" s="19">
        <v>0</v>
      </c>
      <c r="AD14" s="19">
        <v>0</v>
      </c>
      <c r="AE14" s="19">
        <v>0</v>
      </c>
      <c r="AF14" s="19">
        <v>0</v>
      </c>
      <c r="AG14" s="19">
        <v>0</v>
      </c>
      <c r="AH14" s="19">
        <v>3.3689527191179602E-3</v>
      </c>
      <c r="AI14" s="19">
        <v>1.0237224993667599E-2</v>
      </c>
      <c r="AJ14" s="19"/>
      <c r="AK14" s="19">
        <v>0</v>
      </c>
      <c r="AL14" s="19">
        <v>0</v>
      </c>
      <c r="AM14" s="19">
        <v>0</v>
      </c>
      <c r="AN14" s="19">
        <v>2.5942268156551598E-4</v>
      </c>
      <c r="AO14" s="19">
        <v>0</v>
      </c>
      <c r="AP14" s="19">
        <v>0</v>
      </c>
      <c r="AQ14" s="19">
        <v>1.09779117495946E-3</v>
      </c>
      <c r="AR14" s="19"/>
      <c r="AS14" s="19">
        <v>1.5620638291996699E-4</v>
      </c>
      <c r="AT14" s="19" t="s">
        <v>107</v>
      </c>
      <c r="AU14" s="19"/>
      <c r="AV14" s="19">
        <v>7.5026476269537503E-5</v>
      </c>
      <c r="AW14" s="19">
        <v>2.4737088382243902E-4</v>
      </c>
      <c r="AX14" s="19" t="s">
        <v>107</v>
      </c>
      <c r="AY14" s="19"/>
      <c r="AZ14" s="19">
        <v>3.3379828379784E-4</v>
      </c>
      <c r="BA14" s="19">
        <v>8.2454581161932794E-5</v>
      </c>
      <c r="BB14" s="19"/>
      <c r="BC14" s="19">
        <v>1.54248099468374E-4</v>
      </c>
      <c r="BD14" s="19">
        <v>1.5739496114233E-4</v>
      </c>
      <c r="BE14" s="19"/>
      <c r="BF14" s="19">
        <v>0</v>
      </c>
      <c r="BG14" s="19">
        <v>9.8627193381775405E-3</v>
      </c>
      <c r="BH14" s="19"/>
      <c r="BI14" s="19">
        <v>3.3067437353725997E-4</v>
      </c>
      <c r="BJ14" s="19">
        <v>0</v>
      </c>
      <c r="BK14" s="19"/>
      <c r="BL14" s="19">
        <v>0</v>
      </c>
      <c r="BM14" s="19">
        <v>0</v>
      </c>
      <c r="BN14" s="19">
        <v>4.45444991010114E-4</v>
      </c>
      <c r="BO14" s="19">
        <v>0</v>
      </c>
    </row>
    <row r="15" spans="2:67" x14ac:dyDescent="0.35">
      <c r="B15" s="16" t="s">
        <v>721</v>
      </c>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BO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496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203</v>
      </c>
      <c r="BA7" s="10">
        <v>217</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35">
      <c r="B8" s="11" t="s">
        <v>34</v>
      </c>
      <c r="C8" s="11">
        <v>156</v>
      </c>
      <c r="D8" s="11">
        <v>9</v>
      </c>
      <c r="E8" s="11">
        <v>28</v>
      </c>
      <c r="F8" s="11">
        <v>7</v>
      </c>
      <c r="G8" s="11">
        <v>5</v>
      </c>
      <c r="H8" s="11">
        <v>3</v>
      </c>
      <c r="I8" s="11">
        <v>6</v>
      </c>
      <c r="J8" s="11">
        <v>13</v>
      </c>
      <c r="K8" s="11">
        <v>0</v>
      </c>
      <c r="L8" s="11">
        <v>15</v>
      </c>
      <c r="M8" s="11">
        <v>36</v>
      </c>
      <c r="N8" s="11">
        <v>13</v>
      </c>
      <c r="O8" s="11">
        <v>6</v>
      </c>
      <c r="P8" s="11">
        <v>8</v>
      </c>
      <c r="Q8" s="11">
        <v>4</v>
      </c>
      <c r="R8" s="11">
        <v>4</v>
      </c>
      <c r="S8" s="11">
        <v>0</v>
      </c>
      <c r="T8" s="11"/>
      <c r="U8" s="11">
        <v>112</v>
      </c>
      <c r="V8" s="11">
        <v>33</v>
      </c>
      <c r="W8" s="11">
        <v>9</v>
      </c>
      <c r="X8" s="11">
        <v>2</v>
      </c>
      <c r="Y8" s="11"/>
      <c r="Z8" s="11">
        <v>39</v>
      </c>
      <c r="AA8" s="11">
        <v>45</v>
      </c>
      <c r="AB8" s="11">
        <v>24</v>
      </c>
      <c r="AC8" s="11">
        <v>17</v>
      </c>
      <c r="AD8" s="11">
        <v>9</v>
      </c>
      <c r="AE8" s="11">
        <v>6</v>
      </c>
      <c r="AF8" s="11">
        <v>7</v>
      </c>
      <c r="AG8" s="11">
        <v>3</v>
      </c>
      <c r="AH8" s="11">
        <v>2</v>
      </c>
      <c r="AI8" s="11">
        <v>2</v>
      </c>
      <c r="AJ8" s="11"/>
      <c r="AK8" s="11">
        <v>35</v>
      </c>
      <c r="AL8" s="11">
        <v>13</v>
      </c>
      <c r="AM8" s="11">
        <v>14</v>
      </c>
      <c r="AN8" s="11">
        <v>35</v>
      </c>
      <c r="AO8" s="11">
        <v>27</v>
      </c>
      <c r="AP8" s="11">
        <v>18</v>
      </c>
      <c r="AQ8" s="11">
        <v>14</v>
      </c>
      <c r="AR8" s="11"/>
      <c r="AS8" s="11">
        <v>156</v>
      </c>
      <c r="AT8" s="11" t="s">
        <v>106</v>
      </c>
      <c r="AU8" s="11"/>
      <c r="AV8" s="11">
        <v>83</v>
      </c>
      <c r="AW8" s="11">
        <v>74</v>
      </c>
      <c r="AX8" s="11" t="s">
        <v>106</v>
      </c>
      <c r="AY8" s="11"/>
      <c r="AZ8" s="11">
        <v>46</v>
      </c>
      <c r="BA8" s="11">
        <v>110</v>
      </c>
      <c r="BB8" s="11"/>
      <c r="BC8" s="11">
        <v>59</v>
      </c>
      <c r="BD8" s="11">
        <v>97</v>
      </c>
      <c r="BE8" s="11"/>
      <c r="BF8" s="11">
        <v>154</v>
      </c>
      <c r="BG8" s="11">
        <v>2</v>
      </c>
      <c r="BH8" s="11"/>
      <c r="BI8" s="11">
        <v>74</v>
      </c>
      <c r="BJ8" s="11">
        <v>82</v>
      </c>
      <c r="BK8" s="11"/>
      <c r="BL8" s="11">
        <v>9</v>
      </c>
      <c r="BM8" s="11">
        <v>76</v>
      </c>
      <c r="BN8" s="11">
        <v>55</v>
      </c>
      <c r="BO8" s="11">
        <v>16</v>
      </c>
    </row>
    <row r="9" spans="2:67" x14ac:dyDescent="0.35">
      <c r="B9" s="18" t="s">
        <v>491</v>
      </c>
      <c r="C9" s="17">
        <v>4.8753179720643899E-2</v>
      </c>
      <c r="D9" s="17">
        <v>1.09747259303175E-2</v>
      </c>
      <c r="E9" s="17">
        <v>9.7814553196571294E-4</v>
      </c>
      <c r="F9" s="17">
        <v>1.5874479695835001E-2</v>
      </c>
      <c r="G9" s="17">
        <v>0</v>
      </c>
      <c r="H9" s="17">
        <v>0</v>
      </c>
      <c r="I9" s="17">
        <v>6.3935980738495397E-3</v>
      </c>
      <c r="J9" s="17">
        <v>7.1541166711059897E-3</v>
      </c>
      <c r="K9" s="17">
        <v>0</v>
      </c>
      <c r="L9" s="17">
        <v>0.41036940430628599</v>
      </c>
      <c r="M9" s="17">
        <v>2.8805376653578199E-2</v>
      </c>
      <c r="N9" s="17">
        <v>4.05802875139167E-4</v>
      </c>
      <c r="O9" s="17">
        <v>1.9336405766558901E-3</v>
      </c>
      <c r="P9" s="17">
        <v>0</v>
      </c>
      <c r="Q9" s="17">
        <v>0</v>
      </c>
      <c r="R9" s="17">
        <v>0</v>
      </c>
      <c r="S9" s="17">
        <v>0.33333333333333298</v>
      </c>
      <c r="T9" s="17"/>
      <c r="U9" s="17">
        <v>5.486681129715E-2</v>
      </c>
      <c r="V9" s="17">
        <v>2.8019908342667099E-2</v>
      </c>
      <c r="W9" s="17">
        <v>4.3656081034909901E-2</v>
      </c>
      <c r="X9" s="17">
        <v>6.4533708476215104E-2</v>
      </c>
      <c r="Y9" s="17"/>
      <c r="Z9" s="17">
        <v>0.180405589423658</v>
      </c>
      <c r="AA9" s="17">
        <v>0</v>
      </c>
      <c r="AB9" s="17">
        <v>0</v>
      </c>
      <c r="AC9" s="17">
        <v>4.07605090265368E-4</v>
      </c>
      <c r="AD9" s="17">
        <v>1.08171049613606E-2</v>
      </c>
      <c r="AE9" s="17">
        <v>1.13722899652013E-3</v>
      </c>
      <c r="AF9" s="17">
        <v>1.33771429620341E-2</v>
      </c>
      <c r="AG9" s="17">
        <v>2.73224884834181E-2</v>
      </c>
      <c r="AH9" s="17">
        <v>1.8708970881458301E-2</v>
      </c>
      <c r="AI9" s="17">
        <v>0.11630308705008401</v>
      </c>
      <c r="AJ9" s="17"/>
      <c r="AK9" s="17">
        <v>0.199975610161816</v>
      </c>
      <c r="AL9" s="17">
        <v>2.7701922219712598E-3</v>
      </c>
      <c r="AM9" s="17">
        <v>7.4242547087808404E-3</v>
      </c>
      <c r="AN9" s="17">
        <v>2.5942268156551598E-4</v>
      </c>
      <c r="AO9" s="17">
        <v>6.1919348813107699E-4</v>
      </c>
      <c r="AP9" s="17">
        <v>7.0722100620527603E-3</v>
      </c>
      <c r="AQ9" s="17">
        <v>1.7023580047811002E-2</v>
      </c>
      <c r="AR9" s="17"/>
      <c r="AS9" s="17">
        <v>4.8753179720643899E-2</v>
      </c>
      <c r="AT9" s="17" t="s">
        <v>107</v>
      </c>
      <c r="AU9" s="17"/>
      <c r="AV9" s="17">
        <v>1.4948916865915899E-2</v>
      </c>
      <c r="AW9" s="17">
        <v>8.6715144431907698E-2</v>
      </c>
      <c r="AX9" s="17" t="s">
        <v>107</v>
      </c>
      <c r="AY9" s="17"/>
      <c r="AZ9" s="17">
        <v>2.6129660535604299E-2</v>
      </c>
      <c r="BA9" s="17">
        <v>5.8148457848510401E-2</v>
      </c>
      <c r="BB9" s="17"/>
      <c r="BC9" s="17">
        <v>3.8634976272673999E-3</v>
      </c>
      <c r="BD9" s="17">
        <v>7.5998928287630996E-2</v>
      </c>
      <c r="BE9" s="17"/>
      <c r="BF9" s="17">
        <v>4.8499224533149199E-2</v>
      </c>
      <c r="BG9" s="17">
        <v>6.4533708476215104E-2</v>
      </c>
      <c r="BH9" s="17"/>
      <c r="BI9" s="17">
        <v>8.7743986142571395E-2</v>
      </c>
      <c r="BJ9" s="17">
        <v>1.3843550643399399E-2</v>
      </c>
      <c r="BK9" s="17"/>
      <c r="BL9" s="17">
        <v>1.2724116231020901E-3</v>
      </c>
      <c r="BM9" s="17">
        <v>1.40520390150166E-2</v>
      </c>
      <c r="BN9" s="17">
        <v>0.11670329322548401</v>
      </c>
      <c r="BO9" s="17">
        <v>9.1599553466890794E-3</v>
      </c>
    </row>
    <row r="10" spans="2:67" x14ac:dyDescent="0.35">
      <c r="B10" s="18" t="s">
        <v>492</v>
      </c>
      <c r="C10" s="17">
        <v>0.35859605233733399</v>
      </c>
      <c r="D10" s="17">
        <v>0.110976076672906</v>
      </c>
      <c r="E10" s="17">
        <v>0.226466315659062</v>
      </c>
      <c r="F10" s="17">
        <v>0.50024354072587796</v>
      </c>
      <c r="G10" s="17">
        <v>0.17384984550358201</v>
      </c>
      <c r="H10" s="17">
        <v>0</v>
      </c>
      <c r="I10" s="17">
        <v>0.84011866177963401</v>
      </c>
      <c r="J10" s="17">
        <v>0.25751178541069097</v>
      </c>
      <c r="K10" s="17">
        <v>0</v>
      </c>
      <c r="L10" s="17">
        <v>3.04621779022832E-2</v>
      </c>
      <c r="M10" s="17">
        <v>0.42711949836010099</v>
      </c>
      <c r="N10" s="17">
        <v>0.39212427206113798</v>
      </c>
      <c r="O10" s="17">
        <v>0.97001605442074801</v>
      </c>
      <c r="P10" s="17">
        <v>0.77182333600363995</v>
      </c>
      <c r="Q10" s="17">
        <v>9.9769986319996409E-4</v>
      </c>
      <c r="R10" s="17">
        <v>0.99683320172769396</v>
      </c>
      <c r="S10" s="17">
        <v>0</v>
      </c>
      <c r="T10" s="17"/>
      <c r="U10" s="17">
        <v>0.37478520498745199</v>
      </c>
      <c r="V10" s="17">
        <v>0.32667495766179999</v>
      </c>
      <c r="W10" s="17">
        <v>0.30499941298333</v>
      </c>
      <c r="X10" s="17">
        <v>0.23614045033052999</v>
      </c>
      <c r="Y10" s="17"/>
      <c r="Z10" s="17">
        <v>2.78967466465025E-4</v>
      </c>
      <c r="AA10" s="17">
        <v>0.54457667628294004</v>
      </c>
      <c r="AB10" s="17">
        <v>0.41902558170909499</v>
      </c>
      <c r="AC10" s="17">
        <v>0.362934042756478</v>
      </c>
      <c r="AD10" s="17">
        <v>0.739930182090482</v>
      </c>
      <c r="AE10" s="17">
        <v>5.7207773139535401E-2</v>
      </c>
      <c r="AF10" s="17">
        <v>0.67077985957751396</v>
      </c>
      <c r="AG10" s="17">
        <v>0.15025143208591499</v>
      </c>
      <c r="AH10" s="17">
        <v>0.26772566790886598</v>
      </c>
      <c r="AI10" s="17">
        <v>0.32412547131677999</v>
      </c>
      <c r="AJ10" s="17"/>
      <c r="AK10" s="17">
        <v>0.29724189215981101</v>
      </c>
      <c r="AL10" s="17">
        <v>0.36080361839353398</v>
      </c>
      <c r="AM10" s="17">
        <v>0.59088235647145904</v>
      </c>
      <c r="AN10" s="17">
        <v>0.39750592675829199</v>
      </c>
      <c r="AO10" s="17">
        <v>0.33356382344524799</v>
      </c>
      <c r="AP10" s="17">
        <v>0.23449423302378</v>
      </c>
      <c r="AQ10" s="17">
        <v>0.39538880664419102</v>
      </c>
      <c r="AR10" s="17"/>
      <c r="AS10" s="17">
        <v>0.35859605233733399</v>
      </c>
      <c r="AT10" s="17" t="s">
        <v>107</v>
      </c>
      <c r="AU10" s="17"/>
      <c r="AV10" s="17">
        <v>0.48845644003912497</v>
      </c>
      <c r="AW10" s="17">
        <v>0.212763691593016</v>
      </c>
      <c r="AX10" s="17" t="s">
        <v>107</v>
      </c>
      <c r="AY10" s="17"/>
      <c r="AZ10" s="17">
        <v>0.40287795279806699</v>
      </c>
      <c r="BA10" s="17">
        <v>0.340206306362967</v>
      </c>
      <c r="BB10" s="17"/>
      <c r="BC10" s="17">
        <v>0.317687036556138</v>
      </c>
      <c r="BD10" s="17">
        <v>0.38342573938610502</v>
      </c>
      <c r="BE10" s="17"/>
      <c r="BF10" s="17">
        <v>0.36056672365317499</v>
      </c>
      <c r="BG10" s="17">
        <v>0.23614045033052999</v>
      </c>
      <c r="BH10" s="17"/>
      <c r="BI10" s="17">
        <v>0.36321306830084399</v>
      </c>
      <c r="BJ10" s="17">
        <v>0.35446230057581002</v>
      </c>
      <c r="BK10" s="17"/>
      <c r="BL10" s="17">
        <v>1.4388446717181699E-3</v>
      </c>
      <c r="BM10" s="17">
        <v>0.38771998852918599</v>
      </c>
      <c r="BN10" s="17">
        <v>0.33287124473241297</v>
      </c>
      <c r="BO10" s="17">
        <v>0.52535117500139294</v>
      </c>
    </row>
    <row r="11" spans="2:67" x14ac:dyDescent="0.35">
      <c r="B11" s="18" t="s">
        <v>493</v>
      </c>
      <c r="C11" s="17">
        <v>0.28289983614521802</v>
      </c>
      <c r="D11" s="17">
        <v>0.75742814293132799</v>
      </c>
      <c r="E11" s="17">
        <v>0.240164574193204</v>
      </c>
      <c r="F11" s="17">
        <v>0.476188280456248</v>
      </c>
      <c r="G11" s="17">
        <v>0.82222577817353104</v>
      </c>
      <c r="H11" s="17">
        <v>9.9764988033565594E-2</v>
      </c>
      <c r="I11" s="17">
        <v>8.15390686286456E-2</v>
      </c>
      <c r="J11" s="17">
        <v>0.17499485600650699</v>
      </c>
      <c r="K11" s="17">
        <v>0.5</v>
      </c>
      <c r="L11" s="17">
        <v>0.119182703003424</v>
      </c>
      <c r="M11" s="17">
        <v>0.28047498066812698</v>
      </c>
      <c r="N11" s="17">
        <v>0.59447897945733297</v>
      </c>
      <c r="O11" s="17">
        <v>2.80503050025958E-2</v>
      </c>
      <c r="P11" s="17">
        <v>6.4442319415336402E-2</v>
      </c>
      <c r="Q11" s="17">
        <v>3.9907994527998598E-3</v>
      </c>
      <c r="R11" s="17">
        <v>0</v>
      </c>
      <c r="S11" s="17">
        <v>0.66666666666666696</v>
      </c>
      <c r="T11" s="17"/>
      <c r="U11" s="17">
        <v>0.27416030919421303</v>
      </c>
      <c r="V11" s="17">
        <v>0.27412289909763599</v>
      </c>
      <c r="W11" s="17">
        <v>0.389113393329658</v>
      </c>
      <c r="X11" s="17">
        <v>0.422906464926182</v>
      </c>
      <c r="Y11" s="17"/>
      <c r="Z11" s="17">
        <v>0.384522824620189</v>
      </c>
      <c r="AA11" s="17">
        <v>0.165117093591128</v>
      </c>
      <c r="AB11" s="17">
        <v>0.28780979896494702</v>
      </c>
      <c r="AC11" s="17">
        <v>0.419283249538008</v>
      </c>
      <c r="AD11" s="17">
        <v>4.0176925667248002E-2</v>
      </c>
      <c r="AE11" s="17">
        <v>0.45728500078975598</v>
      </c>
      <c r="AF11" s="17">
        <v>0.23307654712779999</v>
      </c>
      <c r="AG11" s="17">
        <v>0.469511010367962</v>
      </c>
      <c r="AH11" s="17">
        <v>0.38465403098717299</v>
      </c>
      <c r="AI11" s="17">
        <v>0.37318623167972598</v>
      </c>
      <c r="AJ11" s="17"/>
      <c r="AK11" s="17">
        <v>2.49697858751107E-2</v>
      </c>
      <c r="AL11" s="17">
        <v>0.58914313550147301</v>
      </c>
      <c r="AM11" s="17">
        <v>0.30245892148660097</v>
      </c>
      <c r="AN11" s="17">
        <v>0.26130857417761399</v>
      </c>
      <c r="AO11" s="17">
        <v>0.20851432626256</v>
      </c>
      <c r="AP11" s="17">
        <v>0.72931023394814498</v>
      </c>
      <c r="AQ11" s="17">
        <v>0.24445835803774499</v>
      </c>
      <c r="AR11" s="17"/>
      <c r="AS11" s="17">
        <v>0.28289983614521802</v>
      </c>
      <c r="AT11" s="17" t="s">
        <v>107</v>
      </c>
      <c r="AU11" s="17"/>
      <c r="AV11" s="17">
        <v>0.25016593878329801</v>
      </c>
      <c r="AW11" s="17">
        <v>0.31965978745241103</v>
      </c>
      <c r="AX11" s="17" t="s">
        <v>107</v>
      </c>
      <c r="AY11" s="17"/>
      <c r="AZ11" s="17">
        <v>0.167860512089201</v>
      </c>
      <c r="BA11" s="17">
        <v>0.33067429759429101</v>
      </c>
      <c r="BB11" s="17"/>
      <c r="BC11" s="17">
        <v>0.24626892646460699</v>
      </c>
      <c r="BD11" s="17">
        <v>0.30513293088761101</v>
      </c>
      <c r="BE11" s="17"/>
      <c r="BF11" s="17">
        <v>0.280646717113955</v>
      </c>
      <c r="BG11" s="17">
        <v>0.422906464926182</v>
      </c>
      <c r="BH11" s="17"/>
      <c r="BI11" s="17">
        <v>0.221234817762098</v>
      </c>
      <c r="BJ11" s="17">
        <v>0.338110361813791</v>
      </c>
      <c r="BK11" s="17"/>
      <c r="BL11" s="17">
        <v>0.76125288120727197</v>
      </c>
      <c r="BM11" s="17">
        <v>0.16065797157790301</v>
      </c>
      <c r="BN11" s="17">
        <v>0.40756682443789699</v>
      </c>
      <c r="BO11" s="17">
        <v>0.13362451085320401</v>
      </c>
    </row>
    <row r="12" spans="2:67" x14ac:dyDescent="0.35">
      <c r="B12" s="18" t="s">
        <v>494</v>
      </c>
      <c r="C12" s="17">
        <v>0.21487193278817901</v>
      </c>
      <c r="D12" s="17">
        <v>9.0356372950045602E-2</v>
      </c>
      <c r="E12" s="17">
        <v>0.21097267977300699</v>
      </c>
      <c r="F12" s="17">
        <v>3.8468495610198502E-3</v>
      </c>
      <c r="G12" s="17">
        <v>2.6162508819247499E-3</v>
      </c>
      <c r="H12" s="17">
        <v>0.90023501196643396</v>
      </c>
      <c r="I12" s="17">
        <v>1.91807942215486E-2</v>
      </c>
      <c r="J12" s="17">
        <v>0.25504594942707198</v>
      </c>
      <c r="K12" s="17">
        <v>0.5</v>
      </c>
      <c r="L12" s="17">
        <v>0.43744811252631899</v>
      </c>
      <c r="M12" s="17">
        <v>0.234212474051988</v>
      </c>
      <c r="N12" s="17">
        <v>1.2585142731251201E-2</v>
      </c>
      <c r="O12" s="17">
        <v>0</v>
      </c>
      <c r="P12" s="17">
        <v>0.16373434458102301</v>
      </c>
      <c r="Q12" s="17">
        <v>0.98053839446060498</v>
      </c>
      <c r="R12" s="17">
        <v>1.5833991361531E-3</v>
      </c>
      <c r="S12" s="17">
        <v>0</v>
      </c>
      <c r="T12" s="17"/>
      <c r="U12" s="17">
        <v>0.18963928503785599</v>
      </c>
      <c r="V12" s="17">
        <v>0.31707105680215403</v>
      </c>
      <c r="W12" s="17">
        <v>0.16592823338982499</v>
      </c>
      <c r="X12" s="17">
        <v>0.17473653526627</v>
      </c>
      <c r="Y12" s="17"/>
      <c r="Z12" s="17">
        <v>0.32270327548974798</v>
      </c>
      <c r="AA12" s="17">
        <v>0.219673498118758</v>
      </c>
      <c r="AB12" s="17">
        <v>7.1111730610688706E-2</v>
      </c>
      <c r="AC12" s="17">
        <v>0.21699560585800901</v>
      </c>
      <c r="AD12" s="17">
        <v>0.118185538294895</v>
      </c>
      <c r="AE12" s="17">
        <v>0.41138912709949599</v>
      </c>
      <c r="AF12" s="17">
        <v>6.3496006055764997E-2</v>
      </c>
      <c r="AG12" s="17">
        <v>0.32370911184759699</v>
      </c>
      <c r="AH12" s="17">
        <v>0.253073690083091</v>
      </c>
      <c r="AI12" s="17">
        <v>0.116398157743495</v>
      </c>
      <c r="AJ12" s="17"/>
      <c r="AK12" s="17">
        <v>0.38748725596693001</v>
      </c>
      <c r="AL12" s="17">
        <v>3.2205500761720199E-2</v>
      </c>
      <c r="AM12" s="17">
        <v>9.4678199488733003E-2</v>
      </c>
      <c r="AN12" s="17">
        <v>0.21219563512805201</v>
      </c>
      <c r="AO12" s="17">
        <v>0.21512438115181901</v>
      </c>
      <c r="AP12" s="17">
        <v>2.0490134056170201E-2</v>
      </c>
      <c r="AQ12" s="17">
        <v>0.32666932262104498</v>
      </c>
      <c r="AR12" s="17"/>
      <c r="AS12" s="17">
        <v>0.21487193278817901</v>
      </c>
      <c r="AT12" s="17" t="s">
        <v>107</v>
      </c>
      <c r="AU12" s="17"/>
      <c r="AV12" s="17">
        <v>0.22870623882760199</v>
      </c>
      <c r="AW12" s="17">
        <v>0.199336098153053</v>
      </c>
      <c r="AX12" s="17" t="s">
        <v>107</v>
      </c>
      <c r="AY12" s="17"/>
      <c r="AZ12" s="17">
        <v>0.29944429713083498</v>
      </c>
      <c r="BA12" s="17">
        <v>0.17975003692257299</v>
      </c>
      <c r="BB12" s="17"/>
      <c r="BC12" s="17">
        <v>0.260371637436974</v>
      </c>
      <c r="BD12" s="17">
        <v>0.187255931628836</v>
      </c>
      <c r="BE12" s="17"/>
      <c r="BF12" s="17">
        <v>0.21551782954872001</v>
      </c>
      <c r="BG12" s="17">
        <v>0.17473653526627</v>
      </c>
      <c r="BH12" s="17"/>
      <c r="BI12" s="17">
        <v>0.246115682667225</v>
      </c>
      <c r="BJ12" s="17">
        <v>0.186898473930803</v>
      </c>
      <c r="BK12" s="17"/>
      <c r="BL12" s="17">
        <v>0.23603586249790801</v>
      </c>
      <c r="BM12" s="17">
        <v>0.309289114578853</v>
      </c>
      <c r="BN12" s="17">
        <v>0.14006169629932999</v>
      </c>
      <c r="BO12" s="17">
        <v>2.1630145651696901E-2</v>
      </c>
    </row>
    <row r="13" spans="2:67" x14ac:dyDescent="0.35">
      <c r="B13" s="18" t="s">
        <v>495</v>
      </c>
      <c r="C13" s="17">
        <v>3.6661191125372E-2</v>
      </c>
      <c r="D13" s="17">
        <v>1.09747259303175E-2</v>
      </c>
      <c r="E13" s="17">
        <v>0.16323707365061399</v>
      </c>
      <c r="F13" s="17">
        <v>2.8851371707648899E-3</v>
      </c>
      <c r="G13" s="17">
        <v>0</v>
      </c>
      <c r="H13" s="17">
        <v>0</v>
      </c>
      <c r="I13" s="17">
        <v>3.1967990369247698E-3</v>
      </c>
      <c r="J13" s="17">
        <v>6.5541910793211602E-2</v>
      </c>
      <c r="K13" s="17">
        <v>0</v>
      </c>
      <c r="L13" s="17">
        <v>1.69173484112485E-3</v>
      </c>
      <c r="M13" s="17">
        <v>3.5920670253539299E-3</v>
      </c>
      <c r="N13" s="17">
        <v>4.05802875139167E-4</v>
      </c>
      <c r="O13" s="17">
        <v>0</v>
      </c>
      <c r="P13" s="17">
        <v>0</v>
      </c>
      <c r="Q13" s="17">
        <v>0</v>
      </c>
      <c r="R13" s="17">
        <v>0</v>
      </c>
      <c r="S13" s="17">
        <v>0</v>
      </c>
      <c r="T13" s="17"/>
      <c r="U13" s="17">
        <v>3.9184130434645699E-2</v>
      </c>
      <c r="V13" s="17">
        <v>2.6091269753075599E-2</v>
      </c>
      <c r="W13" s="17">
        <v>3.7293943274887498E-2</v>
      </c>
      <c r="X13" s="17">
        <v>6.0295787612306799E-2</v>
      </c>
      <c r="Y13" s="17"/>
      <c r="Z13" s="17">
        <v>0.11208934299994</v>
      </c>
      <c r="AA13" s="17">
        <v>0</v>
      </c>
      <c r="AB13" s="17">
        <v>3.69328352487693E-3</v>
      </c>
      <c r="AC13" s="17">
        <v>0</v>
      </c>
      <c r="AD13" s="17">
        <v>9.0890248986013902E-2</v>
      </c>
      <c r="AE13" s="17">
        <v>2.4725304576738799E-2</v>
      </c>
      <c r="AF13" s="17">
        <v>1.8367905985338301E-2</v>
      </c>
      <c r="AG13" s="17">
        <v>1.8834687316897801E-3</v>
      </c>
      <c r="AH13" s="17">
        <v>3.1350744906362298E-2</v>
      </c>
      <c r="AI13" s="17">
        <v>3.0429614924563E-2</v>
      </c>
      <c r="AJ13" s="17"/>
      <c r="AK13" s="17">
        <v>1.08413582780801E-3</v>
      </c>
      <c r="AL13" s="17">
        <v>6.8086328805509596E-3</v>
      </c>
      <c r="AM13" s="17">
        <v>0</v>
      </c>
      <c r="AN13" s="17">
        <v>0.125539455453336</v>
      </c>
      <c r="AO13" s="17">
        <v>3.2134887963020803E-2</v>
      </c>
      <c r="AP13" s="17">
        <v>8.2457688504772499E-3</v>
      </c>
      <c r="AQ13" s="17">
        <v>1.3497246724878601E-2</v>
      </c>
      <c r="AR13" s="17"/>
      <c r="AS13" s="17">
        <v>3.6661191125372E-2</v>
      </c>
      <c r="AT13" s="17" t="s">
        <v>107</v>
      </c>
      <c r="AU13" s="17"/>
      <c r="AV13" s="17">
        <v>1.1806239676362599E-2</v>
      </c>
      <c r="AW13" s="17">
        <v>6.4573138025746504E-2</v>
      </c>
      <c r="AX13" s="17" t="s">
        <v>107</v>
      </c>
      <c r="AY13" s="17"/>
      <c r="AZ13" s="17">
        <v>0.10308284797487401</v>
      </c>
      <c r="BA13" s="17">
        <v>9.0770679520222903E-3</v>
      </c>
      <c r="BB13" s="17"/>
      <c r="BC13" s="17">
        <v>7.6511879682158404E-2</v>
      </c>
      <c r="BD13" s="17">
        <v>1.24738547485854E-2</v>
      </c>
      <c r="BE13" s="17"/>
      <c r="BF13" s="17">
        <v>3.6280840854784099E-2</v>
      </c>
      <c r="BG13" s="17">
        <v>6.0295787612306799E-2</v>
      </c>
      <c r="BH13" s="17"/>
      <c r="BI13" s="17">
        <v>7.7513076920448107E-2</v>
      </c>
      <c r="BJ13" s="17">
        <v>8.5282312928375E-5</v>
      </c>
      <c r="BK13" s="17"/>
      <c r="BL13" s="17">
        <v>0</v>
      </c>
      <c r="BM13" s="17">
        <v>1.26607392180736E-2</v>
      </c>
      <c r="BN13" s="17">
        <v>2.2634370063257401E-4</v>
      </c>
      <c r="BO13" s="17">
        <v>0.29866170357511301</v>
      </c>
    </row>
    <row r="14" spans="2:67" x14ac:dyDescent="0.35">
      <c r="B14" s="18" t="s">
        <v>83</v>
      </c>
      <c r="C14" s="19">
        <v>5.82178078832533E-2</v>
      </c>
      <c r="D14" s="19">
        <v>1.92899555850858E-2</v>
      </c>
      <c r="E14" s="19">
        <v>0.15818121119214701</v>
      </c>
      <c r="F14" s="19">
        <v>9.6171239025496201E-4</v>
      </c>
      <c r="G14" s="19">
        <v>1.3081254409623799E-3</v>
      </c>
      <c r="H14" s="19">
        <v>0</v>
      </c>
      <c r="I14" s="19">
        <v>4.9571078259397897E-2</v>
      </c>
      <c r="J14" s="19">
        <v>0.239751381691412</v>
      </c>
      <c r="K14" s="19">
        <v>0</v>
      </c>
      <c r="L14" s="19">
        <v>8.4586742056242303E-4</v>
      </c>
      <c r="M14" s="19">
        <v>2.5795603240851599E-2</v>
      </c>
      <c r="N14" s="19">
        <v>0</v>
      </c>
      <c r="O14" s="19">
        <v>0</v>
      </c>
      <c r="P14" s="19">
        <v>0</v>
      </c>
      <c r="Q14" s="19">
        <v>1.44731062233948E-2</v>
      </c>
      <c r="R14" s="19">
        <v>1.5833991361531E-3</v>
      </c>
      <c r="S14" s="19">
        <v>0</v>
      </c>
      <c r="T14" s="19"/>
      <c r="U14" s="19">
        <v>6.7364259048683303E-2</v>
      </c>
      <c r="V14" s="19">
        <v>2.8019908342667099E-2</v>
      </c>
      <c r="W14" s="19">
        <v>5.90089359873898E-2</v>
      </c>
      <c r="X14" s="19">
        <v>4.1387053388496103E-2</v>
      </c>
      <c r="Y14" s="19"/>
      <c r="Z14" s="19">
        <v>0</v>
      </c>
      <c r="AA14" s="19">
        <v>7.0632732007173599E-2</v>
      </c>
      <c r="AB14" s="19">
        <v>0.21835960519039199</v>
      </c>
      <c r="AC14" s="19">
        <v>3.7949675723951502E-4</v>
      </c>
      <c r="AD14" s="19">
        <v>0</v>
      </c>
      <c r="AE14" s="19">
        <v>4.8255565397954198E-2</v>
      </c>
      <c r="AF14" s="19">
        <v>9.0253829154895104E-4</v>
      </c>
      <c r="AG14" s="19">
        <v>2.73224884834181E-2</v>
      </c>
      <c r="AH14" s="19">
        <v>4.4486895233048697E-2</v>
      </c>
      <c r="AI14" s="19">
        <v>3.9557437285352701E-2</v>
      </c>
      <c r="AJ14" s="19"/>
      <c r="AK14" s="19">
        <v>8.9241320008524097E-2</v>
      </c>
      <c r="AL14" s="19">
        <v>8.2689202407511698E-3</v>
      </c>
      <c r="AM14" s="19">
        <v>4.5562678444256901E-3</v>
      </c>
      <c r="AN14" s="19">
        <v>3.1909858011412401E-3</v>
      </c>
      <c r="AO14" s="19">
        <v>0.21004338768922201</v>
      </c>
      <c r="AP14" s="19">
        <v>3.8742005937423499E-4</v>
      </c>
      <c r="AQ14" s="19">
        <v>2.9626859243288501E-3</v>
      </c>
      <c r="AR14" s="19"/>
      <c r="AS14" s="19">
        <v>5.82178078832533E-2</v>
      </c>
      <c r="AT14" s="19" t="s">
        <v>107</v>
      </c>
      <c r="AU14" s="19"/>
      <c r="AV14" s="19">
        <v>5.9162258076968597E-3</v>
      </c>
      <c r="AW14" s="19">
        <v>0.116952140343866</v>
      </c>
      <c r="AX14" s="19" t="s">
        <v>107</v>
      </c>
      <c r="AY14" s="19"/>
      <c r="AZ14" s="19">
        <v>6.0472947141980199E-4</v>
      </c>
      <c r="BA14" s="19">
        <v>8.2143833319636095E-2</v>
      </c>
      <c r="BB14" s="19"/>
      <c r="BC14" s="19">
        <v>9.5297022232856105E-2</v>
      </c>
      <c r="BD14" s="19">
        <v>3.5712615061231502E-2</v>
      </c>
      <c r="BE14" s="19"/>
      <c r="BF14" s="19">
        <v>5.8488664296216297E-2</v>
      </c>
      <c r="BG14" s="19">
        <v>4.1387053388496103E-2</v>
      </c>
      <c r="BH14" s="19"/>
      <c r="BI14" s="19">
        <v>4.1793682068137104E-3</v>
      </c>
      <c r="BJ14" s="19">
        <v>0.106600030723268</v>
      </c>
      <c r="BK14" s="19"/>
      <c r="BL14" s="19">
        <v>0</v>
      </c>
      <c r="BM14" s="19">
        <v>0.115620147080967</v>
      </c>
      <c r="BN14" s="19">
        <v>2.5705976042441799E-3</v>
      </c>
      <c r="BO14" s="19">
        <v>1.15725095719044E-2</v>
      </c>
    </row>
    <row r="15" spans="2:67" x14ac:dyDescent="0.35">
      <c r="B15" s="16" t="s">
        <v>721</v>
      </c>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K19"/>
  <sheetViews>
    <sheetView showGridLines="0" workbookViewId="0">
      <pane xSplit="2" topLeftCell="C1" activePane="topRight" state="frozen"/>
      <selection pane="topRight" activeCell="B13" sqref="B13"/>
    </sheetView>
  </sheetViews>
  <sheetFormatPr defaultColWidth="10.90625" defaultRowHeight="14.5" x14ac:dyDescent="0.35"/>
  <cols>
    <col min="2" max="2" width="25.7265625" customWidth="1"/>
    <col min="3" max="11" width="20.7265625" customWidth="1"/>
  </cols>
  <sheetData>
    <row r="2" spans="2:11" ht="40" customHeight="1" x14ac:dyDescent="0.35">
      <c r="D2" s="30" t="s">
        <v>510</v>
      </c>
      <c r="E2" s="26"/>
      <c r="F2" s="26"/>
      <c r="G2" s="26"/>
      <c r="H2" s="26"/>
      <c r="I2" s="26"/>
      <c r="J2" s="26"/>
      <c r="K2" s="26"/>
    </row>
    <row r="6" spans="2:11" ht="50" customHeight="1" x14ac:dyDescent="0.35">
      <c r="B6" s="23" t="s">
        <v>15</v>
      </c>
      <c r="C6" s="23" t="s">
        <v>497</v>
      </c>
      <c r="D6" s="23" t="s">
        <v>498</v>
      </c>
      <c r="E6" s="23" t="s">
        <v>499</v>
      </c>
      <c r="F6" s="23" t="s">
        <v>500</v>
      </c>
      <c r="G6" s="23" t="s">
        <v>501</v>
      </c>
      <c r="H6" s="23" t="s">
        <v>502</v>
      </c>
      <c r="I6" s="23" t="s">
        <v>503</v>
      </c>
      <c r="J6" s="23" t="s">
        <v>504</v>
      </c>
    </row>
    <row r="7" spans="2:11" x14ac:dyDescent="0.35">
      <c r="B7" s="18" t="s">
        <v>505</v>
      </c>
      <c r="C7" s="17">
        <v>0.270722173702164</v>
      </c>
      <c r="D7" s="17">
        <v>0.25571186620487601</v>
      </c>
      <c r="E7" s="17">
        <v>0.25013038595682902</v>
      </c>
      <c r="F7" s="17">
        <v>0.248447505531741</v>
      </c>
      <c r="G7" s="17">
        <v>0.28874695961514901</v>
      </c>
      <c r="H7" s="17">
        <v>0.106385137304262</v>
      </c>
      <c r="I7" s="17">
        <v>0.21958680539574099</v>
      </c>
      <c r="J7" s="17">
        <v>0.36579668824313399</v>
      </c>
    </row>
    <row r="8" spans="2:11" x14ac:dyDescent="0.35">
      <c r="B8" s="18" t="s">
        <v>506</v>
      </c>
      <c r="C8" s="17">
        <v>0.34104620725698798</v>
      </c>
      <c r="D8" s="17">
        <v>0.24166109596499499</v>
      </c>
      <c r="E8" s="17">
        <v>0.38176754154626802</v>
      </c>
      <c r="F8" s="17">
        <v>0.28608095144208701</v>
      </c>
      <c r="G8" s="17">
        <v>0.34709865900510001</v>
      </c>
      <c r="H8" s="17">
        <v>0.27424411045416403</v>
      </c>
      <c r="I8" s="17">
        <v>0.210312065961588</v>
      </c>
      <c r="J8" s="17">
        <v>0.26379995124297601</v>
      </c>
    </row>
    <row r="9" spans="2:11" ht="29" x14ac:dyDescent="0.35">
      <c r="B9" s="18" t="s">
        <v>507</v>
      </c>
      <c r="C9" s="17">
        <v>0.21846208877840601</v>
      </c>
      <c r="D9" s="17">
        <v>0.38329382933175898</v>
      </c>
      <c r="E9" s="17">
        <v>0.13861438406158599</v>
      </c>
      <c r="F9" s="17">
        <v>0.33621031070416502</v>
      </c>
      <c r="G9" s="17">
        <v>0.32266067399503001</v>
      </c>
      <c r="H9" s="17">
        <v>0.44355230421004699</v>
      </c>
      <c r="I9" s="17">
        <v>0.41556540303896</v>
      </c>
      <c r="J9" s="17">
        <v>0.27037937133755702</v>
      </c>
    </row>
    <row r="10" spans="2:11" ht="29" x14ac:dyDescent="0.35">
      <c r="B10" s="18" t="s">
        <v>508</v>
      </c>
      <c r="C10" s="17">
        <v>1.3044532253386899E-2</v>
      </c>
      <c r="D10" s="17">
        <v>2.2052442633174199E-2</v>
      </c>
      <c r="E10" s="17">
        <v>0.13262050444316101</v>
      </c>
      <c r="F10" s="17">
        <v>1.78732449746648E-2</v>
      </c>
      <c r="G10" s="17">
        <v>3.8440264917852601E-2</v>
      </c>
      <c r="H10" s="17">
        <v>9.3964774741675403E-2</v>
      </c>
      <c r="I10" s="17">
        <v>3.8950077344016697E-2</v>
      </c>
      <c r="J10" s="17">
        <v>1.50130808193826E-2</v>
      </c>
    </row>
    <row r="11" spans="2:11" x14ac:dyDescent="0.35">
      <c r="B11" s="18" t="s">
        <v>509</v>
      </c>
      <c r="C11" s="17">
        <v>7.3165138801785407E-2</v>
      </c>
      <c r="D11" s="17">
        <v>4.21184985774868E-4</v>
      </c>
      <c r="E11" s="17">
        <v>1.10460572089667E-4</v>
      </c>
      <c r="F11" s="17">
        <v>1.4631263927276299E-2</v>
      </c>
      <c r="G11" s="17">
        <v>3.0534424668686201E-3</v>
      </c>
      <c r="H11" s="17">
        <v>8.1853673289851894E-2</v>
      </c>
      <c r="I11" s="17">
        <v>1.8405118535350901E-2</v>
      </c>
      <c r="J11" s="17">
        <v>8.3559859207270201E-2</v>
      </c>
    </row>
    <row r="12" spans="2:11" x14ac:dyDescent="0.35">
      <c r="B12" s="18" t="s">
        <v>83</v>
      </c>
      <c r="C12" s="17">
        <v>8.3559859207270201E-2</v>
      </c>
      <c r="D12" s="17">
        <v>9.6859580879420704E-2</v>
      </c>
      <c r="E12" s="17">
        <v>9.6756723420066304E-2</v>
      </c>
      <c r="F12" s="17">
        <v>9.6756723420066304E-2</v>
      </c>
      <c r="G12" s="17">
        <v>0</v>
      </c>
      <c r="H12" s="17">
        <v>0</v>
      </c>
      <c r="I12" s="17">
        <v>9.7180529724342907E-2</v>
      </c>
      <c r="J12" s="17">
        <v>1.45104914968092E-3</v>
      </c>
    </row>
    <row r="13" spans="2:11" x14ac:dyDescent="0.35">
      <c r="B13" s="16" t="s">
        <v>723</v>
      </c>
      <c r="C13" s="16"/>
      <c r="D13" s="16"/>
      <c r="E13" s="16"/>
      <c r="F13" s="16"/>
      <c r="G13" s="16"/>
      <c r="H13" s="16"/>
      <c r="I13" s="16"/>
      <c r="J13" s="16"/>
    </row>
    <row r="14" spans="2:11" x14ac:dyDescent="0.35">
      <c r="B14" t="s">
        <v>86</v>
      </c>
    </row>
    <row r="15" spans="2:11" x14ac:dyDescent="0.35">
      <c r="B15" t="s">
        <v>87</v>
      </c>
    </row>
    <row r="19" spans="2:2" x14ac:dyDescent="0.35">
      <c r="B19" s="8" t="str">
        <f>HYPERLINK("#'Contents'!A1", "Return to Contents")</f>
        <v>Return to Contents</v>
      </c>
    </row>
  </sheetData>
  <mergeCells count="1">
    <mergeCell ref="D2:K2"/>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BO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62</v>
      </c>
      <c r="BA7" s="10">
        <v>77</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35">
      <c r="B8" s="11" t="s">
        <v>34</v>
      </c>
      <c r="C8" s="11">
        <v>64</v>
      </c>
      <c r="D8" s="11">
        <v>1</v>
      </c>
      <c r="E8" s="11">
        <v>6</v>
      </c>
      <c r="F8" s="11">
        <v>3</v>
      </c>
      <c r="G8" s="11">
        <v>1</v>
      </c>
      <c r="H8" s="11" t="s">
        <v>106</v>
      </c>
      <c r="I8" s="11">
        <v>5</v>
      </c>
      <c r="J8" s="11">
        <v>4</v>
      </c>
      <c r="K8" s="11" t="s">
        <v>106</v>
      </c>
      <c r="L8" s="11">
        <v>7</v>
      </c>
      <c r="M8" s="11">
        <v>17</v>
      </c>
      <c r="N8" s="11">
        <v>5</v>
      </c>
      <c r="O8" s="11">
        <v>6</v>
      </c>
      <c r="P8" s="11">
        <v>6</v>
      </c>
      <c r="Q8" s="11">
        <v>0</v>
      </c>
      <c r="R8" s="11">
        <v>4</v>
      </c>
      <c r="S8" s="11">
        <v>0</v>
      </c>
      <c r="T8" s="11"/>
      <c r="U8" s="11">
        <v>48</v>
      </c>
      <c r="V8" s="11">
        <v>12</v>
      </c>
      <c r="W8" s="11">
        <v>3</v>
      </c>
      <c r="X8" s="11">
        <v>1</v>
      </c>
      <c r="Y8" s="11"/>
      <c r="Z8" s="11">
        <v>7</v>
      </c>
      <c r="AA8" s="11">
        <v>24</v>
      </c>
      <c r="AB8" s="11">
        <v>10</v>
      </c>
      <c r="AC8" s="11">
        <v>6</v>
      </c>
      <c r="AD8" s="11">
        <v>7</v>
      </c>
      <c r="AE8" s="11">
        <v>0</v>
      </c>
      <c r="AF8" s="11">
        <v>5</v>
      </c>
      <c r="AG8" s="11">
        <v>1</v>
      </c>
      <c r="AH8" s="11">
        <v>1</v>
      </c>
      <c r="AI8" s="11">
        <v>1</v>
      </c>
      <c r="AJ8" s="11"/>
      <c r="AK8" s="11">
        <v>18</v>
      </c>
      <c r="AL8" s="11">
        <v>5</v>
      </c>
      <c r="AM8" s="11">
        <v>8</v>
      </c>
      <c r="AN8" s="11">
        <v>14</v>
      </c>
      <c r="AO8" s="11">
        <v>9</v>
      </c>
      <c r="AP8" s="11">
        <v>4</v>
      </c>
      <c r="AQ8" s="11">
        <v>6</v>
      </c>
      <c r="AR8" s="11"/>
      <c r="AS8" s="11">
        <v>64</v>
      </c>
      <c r="AT8" s="11" t="s">
        <v>106</v>
      </c>
      <c r="AU8" s="11"/>
      <c r="AV8" s="11">
        <v>42</v>
      </c>
      <c r="AW8" s="11">
        <v>22</v>
      </c>
      <c r="AX8" s="11" t="s">
        <v>106</v>
      </c>
      <c r="AY8" s="11"/>
      <c r="AZ8" s="11">
        <v>20</v>
      </c>
      <c r="BA8" s="11">
        <v>44</v>
      </c>
      <c r="BB8" s="11"/>
      <c r="BC8" s="11">
        <v>19</v>
      </c>
      <c r="BD8" s="11">
        <v>45</v>
      </c>
      <c r="BE8" s="11"/>
      <c r="BF8" s="11">
        <v>63</v>
      </c>
      <c r="BG8" s="11">
        <v>1</v>
      </c>
      <c r="BH8" s="11"/>
      <c r="BI8" s="11">
        <v>33</v>
      </c>
      <c r="BJ8" s="11">
        <v>30</v>
      </c>
      <c r="BK8" s="11"/>
      <c r="BL8" s="11">
        <v>0</v>
      </c>
      <c r="BM8" s="11">
        <v>30</v>
      </c>
      <c r="BN8" s="11">
        <v>25</v>
      </c>
      <c r="BO8" s="11">
        <v>9</v>
      </c>
    </row>
    <row r="9" spans="2:67" x14ac:dyDescent="0.35">
      <c r="B9" s="18" t="s">
        <v>505</v>
      </c>
      <c r="C9" s="17">
        <v>0.270722173702164</v>
      </c>
      <c r="D9" s="17">
        <v>0.72456883314557197</v>
      </c>
      <c r="E9" s="17">
        <v>0.191949669678804</v>
      </c>
      <c r="F9" s="17">
        <v>1.8633575116582101E-3</v>
      </c>
      <c r="G9" s="17">
        <v>0</v>
      </c>
      <c r="H9" s="17" t="s">
        <v>107</v>
      </c>
      <c r="I9" s="17">
        <v>0.50188821780175896</v>
      </c>
      <c r="J9" s="17">
        <v>2.8894103122760601E-2</v>
      </c>
      <c r="K9" s="17" t="s">
        <v>107</v>
      </c>
      <c r="L9" s="17">
        <v>0.93281717627093996</v>
      </c>
      <c r="M9" s="17">
        <v>6.5734434599414401E-2</v>
      </c>
      <c r="N9" s="17">
        <v>1.0338134605483299E-3</v>
      </c>
      <c r="O9" s="17">
        <v>0.96517183254771899</v>
      </c>
      <c r="P9" s="17">
        <v>0</v>
      </c>
      <c r="Q9" s="17">
        <v>0</v>
      </c>
      <c r="R9" s="17">
        <v>0</v>
      </c>
      <c r="S9" s="17">
        <v>1</v>
      </c>
      <c r="T9" s="17"/>
      <c r="U9" s="17">
        <v>0.23736385220393399</v>
      </c>
      <c r="V9" s="17">
        <v>0.46020533508879502</v>
      </c>
      <c r="W9" s="17">
        <v>6.5024187486089499E-2</v>
      </c>
      <c r="X9" s="17">
        <v>0.30340627384052898</v>
      </c>
      <c r="Y9" s="17"/>
      <c r="Z9" s="17">
        <v>0.86864594400425399</v>
      </c>
      <c r="AA9" s="17">
        <v>0.31682218111313898</v>
      </c>
      <c r="AB9" s="17">
        <v>6.2381289700869005E-4</v>
      </c>
      <c r="AC9" s="17">
        <v>2.2436464010164598E-3</v>
      </c>
      <c r="AD9" s="17">
        <v>0.17032781958333901</v>
      </c>
      <c r="AE9" s="17">
        <v>0</v>
      </c>
      <c r="AF9" s="17">
        <v>0.19781429568894399</v>
      </c>
      <c r="AG9" s="17">
        <v>1.2025698421757901E-2</v>
      </c>
      <c r="AH9" s="17">
        <v>2.1380084935868501E-2</v>
      </c>
      <c r="AI9" s="17">
        <v>0.45432940987250903</v>
      </c>
      <c r="AJ9" s="17"/>
      <c r="AK9" s="17">
        <v>0.349967577516277</v>
      </c>
      <c r="AL9" s="17">
        <v>0.70802539383191998</v>
      </c>
      <c r="AM9" s="17">
        <v>0.146688941906333</v>
      </c>
      <c r="AN9" s="17">
        <v>5.8659611761436102E-2</v>
      </c>
      <c r="AO9" s="17">
        <v>2.0596537136017799E-3</v>
      </c>
      <c r="AP9" s="17">
        <v>2.91171256304062E-2</v>
      </c>
      <c r="AQ9" s="17">
        <v>0.95525236558181603</v>
      </c>
      <c r="AR9" s="17"/>
      <c r="AS9" s="17">
        <v>0.270722173702164</v>
      </c>
      <c r="AT9" s="17" t="s">
        <v>107</v>
      </c>
      <c r="AU9" s="17"/>
      <c r="AV9" s="17">
        <v>0.113362261830143</v>
      </c>
      <c r="AW9" s="17">
        <v>0.56776769658137105</v>
      </c>
      <c r="AX9" s="17" t="s">
        <v>107</v>
      </c>
      <c r="AY9" s="17"/>
      <c r="AZ9" s="17">
        <v>0.13965763577808499</v>
      </c>
      <c r="BA9" s="17">
        <v>0.32933999375571499</v>
      </c>
      <c r="BB9" s="17"/>
      <c r="BC9" s="17">
        <v>0.44151073281068598</v>
      </c>
      <c r="BD9" s="17">
        <v>0.19817075406998799</v>
      </c>
      <c r="BE9" s="17"/>
      <c r="BF9" s="17">
        <v>0.270335562133378</v>
      </c>
      <c r="BG9" s="17">
        <v>0.30340627384052898</v>
      </c>
      <c r="BH9" s="17"/>
      <c r="BI9" s="17">
        <v>0.39056732560304702</v>
      </c>
      <c r="BJ9" s="17">
        <v>0.139341932860894</v>
      </c>
      <c r="BK9" s="17"/>
      <c r="BL9" s="17">
        <v>1</v>
      </c>
      <c r="BM9" s="17">
        <v>0.27132546571270499</v>
      </c>
      <c r="BN9" s="17">
        <v>0.25283620562384301</v>
      </c>
      <c r="BO9" s="17">
        <v>0.318272851943396</v>
      </c>
    </row>
    <row r="10" spans="2:67" x14ac:dyDescent="0.35">
      <c r="B10" s="18" t="s">
        <v>506</v>
      </c>
      <c r="C10" s="17">
        <v>0.34104620725698798</v>
      </c>
      <c r="D10" s="17">
        <v>0.26452719484777298</v>
      </c>
      <c r="E10" s="17">
        <v>2.5096058395474699E-2</v>
      </c>
      <c r="F10" s="17">
        <v>9.2272381903256304E-2</v>
      </c>
      <c r="G10" s="17">
        <v>0</v>
      </c>
      <c r="H10" s="17" t="s">
        <v>107</v>
      </c>
      <c r="I10" s="17">
        <v>0.49811178219824098</v>
      </c>
      <c r="J10" s="17">
        <v>0.93289500619618804</v>
      </c>
      <c r="K10" s="17" t="s">
        <v>107</v>
      </c>
      <c r="L10" s="17">
        <v>3.1672612362178797E-2</v>
      </c>
      <c r="M10" s="17">
        <v>0.63196576350141898</v>
      </c>
      <c r="N10" s="17">
        <v>0.49948309326972601</v>
      </c>
      <c r="O10" s="17">
        <v>1.9894451190306298E-3</v>
      </c>
      <c r="P10" s="17">
        <v>0.213760289953666</v>
      </c>
      <c r="Q10" s="17">
        <v>0</v>
      </c>
      <c r="R10" s="17">
        <v>0.20951380302053499</v>
      </c>
      <c r="S10" s="17">
        <v>0</v>
      </c>
      <c r="T10" s="17"/>
      <c r="U10" s="17">
        <v>0.32770195211301101</v>
      </c>
      <c r="V10" s="17">
        <v>0.387247851217148</v>
      </c>
      <c r="W10" s="17">
        <v>0.38390184357424301</v>
      </c>
      <c r="X10" s="17">
        <v>0.30808793095937498</v>
      </c>
      <c r="Y10" s="17"/>
      <c r="Z10" s="17">
        <v>0</v>
      </c>
      <c r="AA10" s="17">
        <v>0.36895249690667298</v>
      </c>
      <c r="AB10" s="17">
        <v>0.66565616273941497</v>
      </c>
      <c r="AC10" s="17">
        <v>0.59166684638459299</v>
      </c>
      <c r="AD10" s="17">
        <v>0.116107780928825</v>
      </c>
      <c r="AE10" s="17">
        <v>0.62869032700850203</v>
      </c>
      <c r="AF10" s="17">
        <v>7.0590254511504899E-2</v>
      </c>
      <c r="AG10" s="17">
        <v>0.37528024394294202</v>
      </c>
      <c r="AH10" s="17">
        <v>0.63554154176674804</v>
      </c>
      <c r="AI10" s="17">
        <v>0.37359635707710798</v>
      </c>
      <c r="AJ10" s="17"/>
      <c r="AK10" s="17">
        <v>0.32607077014302799</v>
      </c>
      <c r="AL10" s="17">
        <v>0.26417327252558898</v>
      </c>
      <c r="AM10" s="17">
        <v>0.30166618548882901</v>
      </c>
      <c r="AN10" s="17">
        <v>0.50414979038376995</v>
      </c>
      <c r="AO10" s="17">
        <v>0.13722918270211501</v>
      </c>
      <c r="AP10" s="17">
        <v>0.87467915600901702</v>
      </c>
      <c r="AQ10" s="17">
        <v>2.0556365550284401E-2</v>
      </c>
      <c r="AR10" s="17"/>
      <c r="AS10" s="17">
        <v>0.34104620725698798</v>
      </c>
      <c r="AT10" s="17" t="s">
        <v>107</v>
      </c>
      <c r="AU10" s="17"/>
      <c r="AV10" s="17">
        <v>0.39801216582119098</v>
      </c>
      <c r="AW10" s="17">
        <v>0.233512574664584</v>
      </c>
      <c r="AX10" s="17" t="s">
        <v>107</v>
      </c>
      <c r="AY10" s="17"/>
      <c r="AZ10" s="17">
        <v>0.43165982157085198</v>
      </c>
      <c r="BA10" s="17">
        <v>0.30051981756850599</v>
      </c>
      <c r="BB10" s="17"/>
      <c r="BC10" s="17">
        <v>0.25469690648247301</v>
      </c>
      <c r="BD10" s="17">
        <v>0.377727612546297</v>
      </c>
      <c r="BE10" s="17"/>
      <c r="BF10" s="17">
        <v>0.34143606198298498</v>
      </c>
      <c r="BG10" s="17">
        <v>0.30808793095937498</v>
      </c>
      <c r="BH10" s="17"/>
      <c r="BI10" s="17">
        <v>0.314961278236287</v>
      </c>
      <c r="BJ10" s="17">
        <v>0.36964180918756401</v>
      </c>
      <c r="BK10" s="17"/>
      <c r="BL10" s="17">
        <v>0</v>
      </c>
      <c r="BM10" s="17">
        <v>0.38351983870131501</v>
      </c>
      <c r="BN10" s="17">
        <v>0.30204761666982899</v>
      </c>
      <c r="BO10" s="17">
        <v>0.30277255851469498</v>
      </c>
    </row>
    <row r="11" spans="2:67" ht="29" x14ac:dyDescent="0.35">
      <c r="B11" s="18" t="s">
        <v>507</v>
      </c>
      <c r="C11" s="17">
        <v>0.21846208877840601</v>
      </c>
      <c r="D11" s="17">
        <v>5.4519860033273304E-3</v>
      </c>
      <c r="E11" s="17">
        <v>2.6529588624999101E-2</v>
      </c>
      <c r="F11" s="17">
        <v>0.90213754556176895</v>
      </c>
      <c r="G11" s="17">
        <v>1</v>
      </c>
      <c r="H11" s="17" t="s">
        <v>107</v>
      </c>
      <c r="I11" s="17">
        <v>0</v>
      </c>
      <c r="J11" s="17">
        <v>3.2620818146077001E-2</v>
      </c>
      <c r="K11" s="17" t="s">
        <v>107</v>
      </c>
      <c r="L11" s="17">
        <v>3.83759900470208E-3</v>
      </c>
      <c r="M11" s="17">
        <v>0.2378425373875</v>
      </c>
      <c r="N11" s="17">
        <v>0.49948309326972601</v>
      </c>
      <c r="O11" s="17">
        <v>2.8859832095189601E-2</v>
      </c>
      <c r="P11" s="17">
        <v>0</v>
      </c>
      <c r="Q11" s="17">
        <v>0</v>
      </c>
      <c r="R11" s="17">
        <v>0.79048619697946498</v>
      </c>
      <c r="S11" s="17">
        <v>0</v>
      </c>
      <c r="T11" s="17"/>
      <c r="U11" s="17">
        <v>0.24745189738121201</v>
      </c>
      <c r="V11" s="17">
        <v>7.3549593750325701E-2</v>
      </c>
      <c r="W11" s="17">
        <v>0.32556896900787402</v>
      </c>
      <c r="X11" s="17">
        <v>0.17242365869697701</v>
      </c>
      <c r="Y11" s="17"/>
      <c r="Z11" s="17">
        <v>0</v>
      </c>
      <c r="AA11" s="17">
        <v>0.123824551905964</v>
      </c>
      <c r="AB11" s="17">
        <v>0.33282808136970798</v>
      </c>
      <c r="AC11" s="17">
        <v>0.40608950721439102</v>
      </c>
      <c r="AD11" s="17">
        <v>4.8465906544356799E-2</v>
      </c>
      <c r="AE11" s="17">
        <v>0.37130967299149797</v>
      </c>
      <c r="AF11" s="17">
        <v>0.67568147880727603</v>
      </c>
      <c r="AG11" s="17">
        <v>0.600668359213542</v>
      </c>
      <c r="AH11" s="17">
        <v>6.6854452916509197E-2</v>
      </c>
      <c r="AI11" s="17">
        <v>5.6232226455302702E-2</v>
      </c>
      <c r="AJ11" s="17"/>
      <c r="AK11" s="17">
        <v>3.71484730952013E-4</v>
      </c>
      <c r="AL11" s="17">
        <v>2.5522565402367001E-2</v>
      </c>
      <c r="AM11" s="17">
        <v>0.51563155936094196</v>
      </c>
      <c r="AN11" s="17">
        <v>0.436217838248252</v>
      </c>
      <c r="AO11" s="17">
        <v>0.35905235592498702</v>
      </c>
      <c r="AP11" s="17">
        <v>5.6841674529156498E-2</v>
      </c>
      <c r="AQ11" s="17">
        <v>0</v>
      </c>
      <c r="AR11" s="17"/>
      <c r="AS11" s="17">
        <v>0.21846208877840601</v>
      </c>
      <c r="AT11" s="17" t="s">
        <v>107</v>
      </c>
      <c r="AU11" s="17"/>
      <c r="AV11" s="17">
        <v>0.241091255631354</v>
      </c>
      <c r="AW11" s="17">
        <v>0.17574541068556501</v>
      </c>
      <c r="AX11" s="17" t="s">
        <v>107</v>
      </c>
      <c r="AY11" s="17"/>
      <c r="AZ11" s="17">
        <v>0.36006057659563201</v>
      </c>
      <c r="BA11" s="17">
        <v>0.155133023493537</v>
      </c>
      <c r="BB11" s="17"/>
      <c r="BC11" s="17">
        <v>5.7946897768710703E-2</v>
      </c>
      <c r="BD11" s="17">
        <v>0.286649355191746</v>
      </c>
      <c r="BE11" s="17"/>
      <c r="BF11" s="17">
        <v>0.21900666518108799</v>
      </c>
      <c r="BG11" s="17">
        <v>0.17242365869697701</v>
      </c>
      <c r="BH11" s="17"/>
      <c r="BI11" s="17">
        <v>0.27931056419145001</v>
      </c>
      <c r="BJ11" s="17">
        <v>0.151756951125433</v>
      </c>
      <c r="BK11" s="17"/>
      <c r="BL11" s="17">
        <v>0</v>
      </c>
      <c r="BM11" s="17">
        <v>0.15372773186727801</v>
      </c>
      <c r="BN11" s="17">
        <v>0.24522040245837401</v>
      </c>
      <c r="BO11" s="17">
        <v>0.37346735763539801</v>
      </c>
    </row>
    <row r="12" spans="2:67" ht="29" x14ac:dyDescent="0.35">
      <c r="B12" s="18" t="s">
        <v>508</v>
      </c>
      <c r="C12" s="17">
        <v>1.3044532253386899E-2</v>
      </c>
      <c r="D12" s="17">
        <v>5.4519860033273304E-3</v>
      </c>
      <c r="E12" s="17">
        <v>6.3819933350228605E-2</v>
      </c>
      <c r="F12" s="17">
        <v>3.7267150233164098E-3</v>
      </c>
      <c r="G12" s="17">
        <v>0</v>
      </c>
      <c r="H12" s="17" t="s">
        <v>107</v>
      </c>
      <c r="I12" s="17">
        <v>0</v>
      </c>
      <c r="J12" s="17">
        <v>3.7267150233164098E-3</v>
      </c>
      <c r="K12" s="17" t="s">
        <v>107</v>
      </c>
      <c r="L12" s="17">
        <v>3.1672612362178797E-2</v>
      </c>
      <c r="M12" s="17">
        <v>8.3043613185529996E-3</v>
      </c>
      <c r="N12" s="17">
        <v>0</v>
      </c>
      <c r="O12" s="17">
        <v>3.9788902380612501E-3</v>
      </c>
      <c r="P12" s="17">
        <v>3.2412482436642198E-3</v>
      </c>
      <c r="Q12" s="17">
        <v>1</v>
      </c>
      <c r="R12" s="17">
        <v>0</v>
      </c>
      <c r="S12" s="17">
        <v>0</v>
      </c>
      <c r="T12" s="17"/>
      <c r="U12" s="17">
        <v>0</v>
      </c>
      <c r="V12" s="17">
        <v>0</v>
      </c>
      <c r="W12" s="17">
        <v>0.22550499993179299</v>
      </c>
      <c r="X12" s="17">
        <v>0.19783493520501599</v>
      </c>
      <c r="Y12" s="17"/>
      <c r="Z12" s="17">
        <v>1.5439474809940199E-3</v>
      </c>
      <c r="AA12" s="17">
        <v>0</v>
      </c>
      <c r="AB12" s="17">
        <v>8.9194299386842403E-4</v>
      </c>
      <c r="AC12" s="17">
        <v>0</v>
      </c>
      <c r="AD12" s="17">
        <v>4.3757806775711901E-2</v>
      </c>
      <c r="AE12" s="17">
        <v>0</v>
      </c>
      <c r="AF12" s="17">
        <v>5.59139709922747E-2</v>
      </c>
      <c r="AG12" s="17">
        <v>1.2025698421757901E-2</v>
      </c>
      <c r="AH12" s="17">
        <v>0.26380656926879398</v>
      </c>
      <c r="AI12" s="17">
        <v>0.10686604400920199</v>
      </c>
      <c r="AJ12" s="17"/>
      <c r="AK12" s="17">
        <v>7.8921914604513192E-3</v>
      </c>
      <c r="AL12" s="17">
        <v>2.2787682401240999E-3</v>
      </c>
      <c r="AM12" s="17">
        <v>3.6013313243896401E-2</v>
      </c>
      <c r="AN12" s="17">
        <v>9.7275960654217197E-4</v>
      </c>
      <c r="AO12" s="17">
        <v>7.4111038900336896E-3</v>
      </c>
      <c r="AP12" s="17">
        <v>3.9362043831420397E-2</v>
      </c>
      <c r="AQ12" s="17">
        <v>2.2968417991781401E-2</v>
      </c>
      <c r="AR12" s="17"/>
      <c r="AS12" s="17">
        <v>1.3044532253386899E-2</v>
      </c>
      <c r="AT12" s="17" t="s">
        <v>107</v>
      </c>
      <c r="AU12" s="17"/>
      <c r="AV12" s="17">
        <v>7.9532037532004298E-3</v>
      </c>
      <c r="AW12" s="17">
        <v>2.2655343027847E-2</v>
      </c>
      <c r="AX12" s="17" t="s">
        <v>107</v>
      </c>
      <c r="AY12" s="17"/>
      <c r="AZ12" s="17">
        <v>2.14754836395518E-2</v>
      </c>
      <c r="BA12" s="17">
        <v>9.27384035562334E-3</v>
      </c>
      <c r="BB12" s="17"/>
      <c r="BC12" s="17">
        <v>1.4079745270527E-2</v>
      </c>
      <c r="BD12" s="17">
        <v>1.26047710983818E-2</v>
      </c>
      <c r="BE12" s="17"/>
      <c r="BF12" s="17">
        <v>1.0858695492411599E-2</v>
      </c>
      <c r="BG12" s="17">
        <v>0.19783493520501599</v>
      </c>
      <c r="BH12" s="17"/>
      <c r="BI12" s="17">
        <v>1.49496091823796E-2</v>
      </c>
      <c r="BJ12" s="17">
        <v>1.09560917801402E-2</v>
      </c>
      <c r="BK12" s="17"/>
      <c r="BL12" s="17">
        <v>0</v>
      </c>
      <c r="BM12" s="17">
        <v>8.8956064724479492E-3</v>
      </c>
      <c r="BN12" s="17">
        <v>2.08018830693079E-2</v>
      </c>
      <c r="BO12" s="17">
        <v>5.4872319065111296E-3</v>
      </c>
    </row>
    <row r="13" spans="2:67" x14ac:dyDescent="0.35">
      <c r="B13" s="18" t="s">
        <v>509</v>
      </c>
      <c r="C13" s="17">
        <v>7.3165138801785407E-2</v>
      </c>
      <c r="D13" s="17">
        <v>0</v>
      </c>
      <c r="E13" s="17">
        <v>0</v>
      </c>
      <c r="F13" s="17">
        <v>0</v>
      </c>
      <c r="G13" s="17">
        <v>0</v>
      </c>
      <c r="H13" s="17" t="s">
        <v>107</v>
      </c>
      <c r="I13" s="17">
        <v>0</v>
      </c>
      <c r="J13" s="17">
        <v>1.8633575116582101E-3</v>
      </c>
      <c r="K13" s="17" t="s">
        <v>107</v>
      </c>
      <c r="L13" s="17">
        <v>0</v>
      </c>
      <c r="M13" s="17">
        <v>4.2572336258240299E-4</v>
      </c>
      <c r="N13" s="17">
        <v>0</v>
      </c>
      <c r="O13" s="17">
        <v>0</v>
      </c>
      <c r="P13" s="17">
        <v>0.78299846180266996</v>
      </c>
      <c r="Q13" s="17">
        <v>0</v>
      </c>
      <c r="R13" s="17">
        <v>0</v>
      </c>
      <c r="S13" s="17">
        <v>0</v>
      </c>
      <c r="T13" s="17"/>
      <c r="U13" s="17">
        <v>9.6282608903225E-2</v>
      </c>
      <c r="V13" s="17">
        <v>0</v>
      </c>
      <c r="W13" s="17">
        <v>0</v>
      </c>
      <c r="X13" s="17">
        <v>1.8247201298103501E-2</v>
      </c>
      <c r="Y13" s="17"/>
      <c r="Z13" s="17">
        <v>0</v>
      </c>
      <c r="AA13" s="17">
        <v>0.19040077007422401</v>
      </c>
      <c r="AB13" s="17">
        <v>0</v>
      </c>
      <c r="AC13" s="17">
        <v>0</v>
      </c>
      <c r="AD13" s="17">
        <v>0</v>
      </c>
      <c r="AE13" s="17">
        <v>0</v>
      </c>
      <c r="AF13" s="17">
        <v>0</v>
      </c>
      <c r="AG13" s="17">
        <v>0</v>
      </c>
      <c r="AH13" s="17">
        <v>1.2417351112081001E-2</v>
      </c>
      <c r="AI13" s="17">
        <v>8.9759625858788997E-3</v>
      </c>
      <c r="AJ13" s="17"/>
      <c r="AK13" s="17">
        <v>0.263476151184598</v>
      </c>
      <c r="AL13" s="17">
        <v>0</v>
      </c>
      <c r="AM13" s="17">
        <v>0</v>
      </c>
      <c r="AN13" s="17">
        <v>0</v>
      </c>
      <c r="AO13" s="17">
        <v>7.3460322912027095E-4</v>
      </c>
      <c r="AP13" s="17">
        <v>0</v>
      </c>
      <c r="AQ13" s="17">
        <v>1.2228508761178299E-3</v>
      </c>
      <c r="AR13" s="17"/>
      <c r="AS13" s="17">
        <v>7.3165138801785407E-2</v>
      </c>
      <c r="AT13" s="17" t="s">
        <v>107</v>
      </c>
      <c r="AU13" s="17"/>
      <c r="AV13" s="17">
        <v>0.111755405366184</v>
      </c>
      <c r="AW13" s="17">
        <v>3.18975040632308E-4</v>
      </c>
      <c r="AX13" s="17" t="s">
        <v>107</v>
      </c>
      <c r="AY13" s="17"/>
      <c r="AZ13" s="17">
        <v>3.5744116308632099E-4</v>
      </c>
      <c r="BA13" s="17">
        <v>0.105727940199451</v>
      </c>
      <c r="BB13" s="17"/>
      <c r="BC13" s="17">
        <v>0</v>
      </c>
      <c r="BD13" s="17">
        <v>0.104245878140313</v>
      </c>
      <c r="BE13" s="17"/>
      <c r="BF13" s="17">
        <v>7.3814748547286702E-2</v>
      </c>
      <c r="BG13" s="17">
        <v>1.8247201298103501E-2</v>
      </c>
      <c r="BH13" s="17"/>
      <c r="BI13" s="17">
        <v>2.1122278683654501E-4</v>
      </c>
      <c r="BJ13" s="17">
        <v>0.15314086501459701</v>
      </c>
      <c r="BK13" s="17"/>
      <c r="BL13" s="17">
        <v>0</v>
      </c>
      <c r="BM13" s="17">
        <v>0.15233756029845799</v>
      </c>
      <c r="BN13" s="17">
        <v>5.51173166589736E-4</v>
      </c>
      <c r="BO13" s="17">
        <v>0</v>
      </c>
    </row>
    <row r="14" spans="2:67" x14ac:dyDescent="0.35">
      <c r="B14" s="18" t="s">
        <v>83</v>
      </c>
      <c r="C14" s="19">
        <v>8.3559859207270201E-2</v>
      </c>
      <c r="D14" s="19">
        <v>0</v>
      </c>
      <c r="E14" s="19">
        <v>0.69260474995049404</v>
      </c>
      <c r="F14" s="19">
        <v>0</v>
      </c>
      <c r="G14" s="19">
        <v>0</v>
      </c>
      <c r="H14" s="19" t="s">
        <v>107</v>
      </c>
      <c r="I14" s="19">
        <v>0</v>
      </c>
      <c r="J14" s="19">
        <v>0</v>
      </c>
      <c r="K14" s="19" t="s">
        <v>107</v>
      </c>
      <c r="L14" s="19">
        <v>0</v>
      </c>
      <c r="M14" s="19">
        <v>5.5727179830531701E-2</v>
      </c>
      <c r="N14" s="19">
        <v>0</v>
      </c>
      <c r="O14" s="19">
        <v>0</v>
      </c>
      <c r="P14" s="19">
        <v>0</v>
      </c>
      <c r="Q14" s="19">
        <v>0</v>
      </c>
      <c r="R14" s="19">
        <v>0</v>
      </c>
      <c r="S14" s="19">
        <v>0</v>
      </c>
      <c r="T14" s="19"/>
      <c r="U14" s="19">
        <v>9.1199689398618E-2</v>
      </c>
      <c r="V14" s="19">
        <v>7.8997219943731004E-2</v>
      </c>
      <c r="W14" s="19">
        <v>0</v>
      </c>
      <c r="X14" s="19">
        <v>0</v>
      </c>
      <c r="Y14" s="19"/>
      <c r="Z14" s="19">
        <v>0.129810108514752</v>
      </c>
      <c r="AA14" s="19">
        <v>0</v>
      </c>
      <c r="AB14" s="19">
        <v>0</v>
      </c>
      <c r="AC14" s="19">
        <v>0</v>
      </c>
      <c r="AD14" s="19">
        <v>0.62134068616776705</v>
      </c>
      <c r="AE14" s="19">
        <v>0</v>
      </c>
      <c r="AF14" s="19">
        <v>0</v>
      </c>
      <c r="AG14" s="19">
        <v>0</v>
      </c>
      <c r="AH14" s="19">
        <v>0</v>
      </c>
      <c r="AI14" s="19">
        <v>0</v>
      </c>
      <c r="AJ14" s="19"/>
      <c r="AK14" s="19">
        <v>5.22218249646932E-2</v>
      </c>
      <c r="AL14" s="19">
        <v>0</v>
      </c>
      <c r="AM14" s="19">
        <v>0</v>
      </c>
      <c r="AN14" s="19">
        <v>0</v>
      </c>
      <c r="AO14" s="19">
        <v>0.49351310054014202</v>
      </c>
      <c r="AP14" s="19">
        <v>0</v>
      </c>
      <c r="AQ14" s="19">
        <v>0</v>
      </c>
      <c r="AR14" s="19"/>
      <c r="AS14" s="19">
        <v>8.3559859207270201E-2</v>
      </c>
      <c r="AT14" s="19" t="s">
        <v>107</v>
      </c>
      <c r="AU14" s="19"/>
      <c r="AV14" s="19">
        <v>0.127825707597928</v>
      </c>
      <c r="AW14" s="19">
        <v>0</v>
      </c>
      <c r="AX14" s="19" t="s">
        <v>107</v>
      </c>
      <c r="AY14" s="19"/>
      <c r="AZ14" s="19">
        <v>4.6789041252792998E-2</v>
      </c>
      <c r="BA14" s="19">
        <v>0.100005384627167</v>
      </c>
      <c r="BB14" s="19"/>
      <c r="BC14" s="19">
        <v>0.23176571766760401</v>
      </c>
      <c r="BD14" s="19">
        <v>2.0601628953274099E-2</v>
      </c>
      <c r="BE14" s="19"/>
      <c r="BF14" s="19">
        <v>8.4548266662850993E-2</v>
      </c>
      <c r="BG14" s="19">
        <v>0</v>
      </c>
      <c r="BH14" s="19"/>
      <c r="BI14" s="19">
        <v>0</v>
      </c>
      <c r="BJ14" s="19">
        <v>0.17516235003137201</v>
      </c>
      <c r="BK14" s="19"/>
      <c r="BL14" s="19">
        <v>0</v>
      </c>
      <c r="BM14" s="19">
        <v>3.0193796947795601E-2</v>
      </c>
      <c r="BN14" s="19">
        <v>0.17854271901205801</v>
      </c>
      <c r="BO14" s="19">
        <v>0</v>
      </c>
    </row>
    <row r="15" spans="2:67" x14ac:dyDescent="0.35">
      <c r="B15" s="16" t="s">
        <v>723</v>
      </c>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BO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62</v>
      </c>
      <c r="BA7" s="10">
        <v>77</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35">
      <c r="B8" s="11" t="s">
        <v>34</v>
      </c>
      <c r="C8" s="11">
        <v>64</v>
      </c>
      <c r="D8" s="11">
        <v>1</v>
      </c>
      <c r="E8" s="11">
        <v>6</v>
      </c>
      <c r="F8" s="11">
        <v>3</v>
      </c>
      <c r="G8" s="11">
        <v>1</v>
      </c>
      <c r="H8" s="11" t="s">
        <v>106</v>
      </c>
      <c r="I8" s="11">
        <v>5</v>
      </c>
      <c r="J8" s="11">
        <v>4</v>
      </c>
      <c r="K8" s="11" t="s">
        <v>106</v>
      </c>
      <c r="L8" s="11">
        <v>7</v>
      </c>
      <c r="M8" s="11">
        <v>17</v>
      </c>
      <c r="N8" s="11">
        <v>5</v>
      </c>
      <c r="O8" s="11">
        <v>6</v>
      </c>
      <c r="P8" s="11">
        <v>6</v>
      </c>
      <c r="Q8" s="11">
        <v>0</v>
      </c>
      <c r="R8" s="11">
        <v>4</v>
      </c>
      <c r="S8" s="11">
        <v>0</v>
      </c>
      <c r="T8" s="11"/>
      <c r="U8" s="11">
        <v>48</v>
      </c>
      <c r="V8" s="11">
        <v>12</v>
      </c>
      <c r="W8" s="11">
        <v>3</v>
      </c>
      <c r="X8" s="11">
        <v>1</v>
      </c>
      <c r="Y8" s="11"/>
      <c r="Z8" s="11">
        <v>7</v>
      </c>
      <c r="AA8" s="11">
        <v>24</v>
      </c>
      <c r="AB8" s="11">
        <v>10</v>
      </c>
      <c r="AC8" s="11">
        <v>6</v>
      </c>
      <c r="AD8" s="11">
        <v>7</v>
      </c>
      <c r="AE8" s="11">
        <v>0</v>
      </c>
      <c r="AF8" s="11">
        <v>5</v>
      </c>
      <c r="AG8" s="11">
        <v>1</v>
      </c>
      <c r="AH8" s="11">
        <v>1</v>
      </c>
      <c r="AI8" s="11">
        <v>1</v>
      </c>
      <c r="AJ8" s="11"/>
      <c r="AK8" s="11">
        <v>18</v>
      </c>
      <c r="AL8" s="11">
        <v>5</v>
      </c>
      <c r="AM8" s="11">
        <v>8</v>
      </c>
      <c r="AN8" s="11">
        <v>14</v>
      </c>
      <c r="AO8" s="11">
        <v>9</v>
      </c>
      <c r="AP8" s="11">
        <v>4</v>
      </c>
      <c r="AQ8" s="11">
        <v>6</v>
      </c>
      <c r="AR8" s="11"/>
      <c r="AS8" s="11">
        <v>64</v>
      </c>
      <c r="AT8" s="11" t="s">
        <v>106</v>
      </c>
      <c r="AU8" s="11"/>
      <c r="AV8" s="11">
        <v>42</v>
      </c>
      <c r="AW8" s="11">
        <v>22</v>
      </c>
      <c r="AX8" s="11" t="s">
        <v>106</v>
      </c>
      <c r="AY8" s="11"/>
      <c r="AZ8" s="11">
        <v>20</v>
      </c>
      <c r="BA8" s="11">
        <v>44</v>
      </c>
      <c r="BB8" s="11"/>
      <c r="BC8" s="11">
        <v>19</v>
      </c>
      <c r="BD8" s="11">
        <v>45</v>
      </c>
      <c r="BE8" s="11"/>
      <c r="BF8" s="11">
        <v>63</v>
      </c>
      <c r="BG8" s="11">
        <v>1</v>
      </c>
      <c r="BH8" s="11"/>
      <c r="BI8" s="11">
        <v>33</v>
      </c>
      <c r="BJ8" s="11">
        <v>30</v>
      </c>
      <c r="BK8" s="11"/>
      <c r="BL8" s="11">
        <v>0</v>
      </c>
      <c r="BM8" s="11">
        <v>30</v>
      </c>
      <c r="BN8" s="11">
        <v>25</v>
      </c>
      <c r="BO8" s="11">
        <v>9</v>
      </c>
    </row>
    <row r="9" spans="2:67" x14ac:dyDescent="0.35">
      <c r="B9" s="18" t="s">
        <v>505</v>
      </c>
      <c r="C9" s="17">
        <v>0.25571186620487601</v>
      </c>
      <c r="D9" s="17">
        <v>5.4519860033273304E-3</v>
      </c>
      <c r="E9" s="17">
        <v>0.193383199908328</v>
      </c>
      <c r="F9" s="17">
        <v>5.5900725349746199E-3</v>
      </c>
      <c r="G9" s="17">
        <v>0</v>
      </c>
      <c r="H9" s="17" t="s">
        <v>107</v>
      </c>
      <c r="I9" s="17">
        <v>1.13293068105526E-2</v>
      </c>
      <c r="J9" s="17">
        <v>0.96178910931894801</v>
      </c>
      <c r="K9" s="17" t="s">
        <v>107</v>
      </c>
      <c r="L9" s="17">
        <v>7.6751980094041496E-3</v>
      </c>
      <c r="M9" s="17">
        <v>0.22761966518912999</v>
      </c>
      <c r="N9" s="17">
        <v>0.50051690673027405</v>
      </c>
      <c r="O9" s="17">
        <v>0.96517183254771899</v>
      </c>
      <c r="P9" s="17">
        <v>0</v>
      </c>
      <c r="Q9" s="17">
        <v>1</v>
      </c>
      <c r="R9" s="17">
        <v>0</v>
      </c>
      <c r="S9" s="17">
        <v>1</v>
      </c>
      <c r="T9" s="17"/>
      <c r="U9" s="17">
        <v>0.29649227567013298</v>
      </c>
      <c r="V9" s="17">
        <v>0.102283965035565</v>
      </c>
      <c r="W9" s="17">
        <v>0.16371926955504901</v>
      </c>
      <c r="X9" s="17">
        <v>0.389323008330899</v>
      </c>
      <c r="Y9" s="17"/>
      <c r="Z9" s="17">
        <v>0</v>
      </c>
      <c r="AA9" s="17">
        <v>0.48585291394461</v>
      </c>
      <c r="AB9" s="17">
        <v>1.5157558908771101E-3</v>
      </c>
      <c r="AC9" s="17">
        <v>0.39205776741229498</v>
      </c>
      <c r="AD9" s="17">
        <v>0.183743027044761</v>
      </c>
      <c r="AE9" s="17">
        <v>0.35384294637950903</v>
      </c>
      <c r="AF9" s="17">
        <v>5.85132836354564E-3</v>
      </c>
      <c r="AG9" s="17">
        <v>1.0889885324682E-2</v>
      </c>
      <c r="AH9" s="17">
        <v>0.21548288674482199</v>
      </c>
      <c r="AI9" s="17">
        <v>0.49903912749296198</v>
      </c>
      <c r="AJ9" s="17"/>
      <c r="AK9" s="17">
        <v>0.18076842774318</v>
      </c>
      <c r="AL9" s="17">
        <v>3.0076369410391001E-2</v>
      </c>
      <c r="AM9" s="17">
        <v>0.14779649096320399</v>
      </c>
      <c r="AN9" s="17">
        <v>0.17737405724829799</v>
      </c>
      <c r="AO9" s="17">
        <v>2.63803758909711E-2</v>
      </c>
      <c r="AP9" s="17">
        <v>0.80983201243323899</v>
      </c>
      <c r="AQ9" s="17">
        <v>0.95136763739458097</v>
      </c>
      <c r="AR9" s="17"/>
      <c r="AS9" s="17">
        <v>0.25571186620487601</v>
      </c>
      <c r="AT9" s="17" t="s">
        <v>107</v>
      </c>
      <c r="AU9" s="17"/>
      <c r="AV9" s="17">
        <v>0.25739921347261902</v>
      </c>
      <c r="AW9" s="17">
        <v>0.25252669060670202</v>
      </c>
      <c r="AX9" s="17" t="s">
        <v>107</v>
      </c>
      <c r="AY9" s="17"/>
      <c r="AZ9" s="17">
        <v>0.19302490886572801</v>
      </c>
      <c r="BA9" s="17">
        <v>0.28374822785702197</v>
      </c>
      <c r="BB9" s="17"/>
      <c r="BC9" s="17">
        <v>0.35072786699365299</v>
      </c>
      <c r="BD9" s="17">
        <v>0.21534882443568201</v>
      </c>
      <c r="BE9" s="17"/>
      <c r="BF9" s="17">
        <v>0.254131415372636</v>
      </c>
      <c r="BG9" s="17">
        <v>0.389323008330899</v>
      </c>
      <c r="BH9" s="17"/>
      <c r="BI9" s="17">
        <v>0.38141759688853799</v>
      </c>
      <c r="BJ9" s="17">
        <v>0.11790696621187299</v>
      </c>
      <c r="BK9" s="17"/>
      <c r="BL9" s="17">
        <v>0.74182332241588</v>
      </c>
      <c r="BM9" s="17">
        <v>0.31825805531250001</v>
      </c>
      <c r="BN9" s="17">
        <v>0.25530322007856698</v>
      </c>
      <c r="BO9" s="17">
        <v>3.1521015566834502E-2</v>
      </c>
    </row>
    <row r="10" spans="2:67" x14ac:dyDescent="0.35">
      <c r="B10" s="18" t="s">
        <v>506</v>
      </c>
      <c r="C10" s="17">
        <v>0.24166109596499499</v>
      </c>
      <c r="D10" s="17">
        <v>0.89365098170631796</v>
      </c>
      <c r="E10" s="17">
        <v>7.0987584497850795E-2</v>
      </c>
      <c r="F10" s="17">
        <v>7.4534300466328196E-3</v>
      </c>
      <c r="G10" s="17">
        <v>1.5048911170133E-2</v>
      </c>
      <c r="H10" s="17" t="s">
        <v>107</v>
      </c>
      <c r="I10" s="17">
        <v>0.494335346594724</v>
      </c>
      <c r="J10" s="17">
        <v>5.5900725349746199E-3</v>
      </c>
      <c r="K10" s="17" t="s">
        <v>107</v>
      </c>
      <c r="L10" s="17">
        <v>5.5670026714953399E-2</v>
      </c>
      <c r="M10" s="17">
        <v>0.47008053291170299</v>
      </c>
      <c r="N10" s="17">
        <v>0</v>
      </c>
      <c r="O10" s="17">
        <v>2.8859832095189601E-2</v>
      </c>
      <c r="P10" s="17">
        <v>3.2412482436642198E-3</v>
      </c>
      <c r="Q10" s="17">
        <v>0</v>
      </c>
      <c r="R10" s="17">
        <v>0.79207462635100701</v>
      </c>
      <c r="S10" s="17">
        <v>0</v>
      </c>
      <c r="T10" s="17"/>
      <c r="U10" s="17">
        <v>0.20330027298391201</v>
      </c>
      <c r="V10" s="17">
        <v>0.35792137005323099</v>
      </c>
      <c r="W10" s="17">
        <v>0.394539409020708</v>
      </c>
      <c r="X10" s="17">
        <v>0.28530275072364703</v>
      </c>
      <c r="Y10" s="17"/>
      <c r="Z10" s="17">
        <v>0.129810108514752</v>
      </c>
      <c r="AA10" s="17">
        <v>0.22378543394356501</v>
      </c>
      <c r="AB10" s="17">
        <v>0.66565616273941497</v>
      </c>
      <c r="AC10" s="17">
        <v>1.1218232005082299E-3</v>
      </c>
      <c r="AD10" s="17">
        <v>4.8005119645350501E-2</v>
      </c>
      <c r="AE10" s="17">
        <v>0.27539878901741999</v>
      </c>
      <c r="AF10" s="17">
        <v>2.7956985496137399E-2</v>
      </c>
      <c r="AG10" s="17">
        <v>0.438243587019439</v>
      </c>
      <c r="AH10" s="17">
        <v>0.72190594435469502</v>
      </c>
      <c r="AI10" s="17">
        <v>0.24587993998267099</v>
      </c>
      <c r="AJ10" s="17"/>
      <c r="AK10" s="17">
        <v>0.198811141635478</v>
      </c>
      <c r="AL10" s="17">
        <v>1.4636477384040701E-3</v>
      </c>
      <c r="AM10" s="17">
        <v>0.40677556050727598</v>
      </c>
      <c r="AN10" s="17">
        <v>0.55660867882211096</v>
      </c>
      <c r="AO10" s="17">
        <v>1.33531668614865E-2</v>
      </c>
      <c r="AP10" s="17">
        <v>0.14094016472894499</v>
      </c>
      <c r="AQ10" s="17">
        <v>3.7456809431067402E-3</v>
      </c>
      <c r="AR10" s="17"/>
      <c r="AS10" s="17">
        <v>0.24166109596499499</v>
      </c>
      <c r="AT10" s="17" t="s">
        <v>107</v>
      </c>
      <c r="AU10" s="17"/>
      <c r="AV10" s="17">
        <v>0.248327033178392</v>
      </c>
      <c r="AW10" s="17">
        <v>0.22907792416807701</v>
      </c>
      <c r="AX10" s="17" t="s">
        <v>107</v>
      </c>
      <c r="AY10" s="17"/>
      <c r="AZ10" s="17">
        <v>0.349141091093853</v>
      </c>
      <c r="BA10" s="17">
        <v>0.19359131970355201</v>
      </c>
      <c r="BB10" s="17"/>
      <c r="BC10" s="17">
        <v>0.23129743185071999</v>
      </c>
      <c r="BD10" s="17">
        <v>0.24606360716367501</v>
      </c>
      <c r="BE10" s="17"/>
      <c r="BF10" s="17">
        <v>0.24114487038315999</v>
      </c>
      <c r="BG10" s="17">
        <v>0.28530275072364703</v>
      </c>
      <c r="BH10" s="17"/>
      <c r="BI10" s="17">
        <v>0.20940578203596799</v>
      </c>
      <c r="BJ10" s="17">
        <v>0.27702098199452002</v>
      </c>
      <c r="BK10" s="17"/>
      <c r="BL10" s="17">
        <v>0.25817667758412</v>
      </c>
      <c r="BM10" s="17">
        <v>0.30132994483063202</v>
      </c>
      <c r="BN10" s="17">
        <v>1.7811008046412599E-2</v>
      </c>
      <c r="BO10" s="17">
        <v>0.67583284038734903</v>
      </c>
    </row>
    <row r="11" spans="2:67" ht="29" x14ac:dyDescent="0.35">
      <c r="B11" s="18" t="s">
        <v>507</v>
      </c>
      <c r="C11" s="17">
        <v>0.38329382933175898</v>
      </c>
      <c r="D11" s="17">
        <v>2.1807944013309301E-2</v>
      </c>
      <c r="E11" s="17">
        <v>0.714833747886919</v>
      </c>
      <c r="F11" s="17">
        <v>0.958062394295632</v>
      </c>
      <c r="G11" s="17">
        <v>0.98495108882986704</v>
      </c>
      <c r="H11" s="17" t="s">
        <v>107</v>
      </c>
      <c r="I11" s="17">
        <v>0.494335346594724</v>
      </c>
      <c r="J11" s="17">
        <v>3.0757460634418799E-2</v>
      </c>
      <c r="K11" s="17" t="s">
        <v>107</v>
      </c>
      <c r="L11" s="17">
        <v>3.83759900470208E-3</v>
      </c>
      <c r="M11" s="17">
        <v>0.28739397271238998</v>
      </c>
      <c r="N11" s="17">
        <v>0.49948309326972601</v>
      </c>
      <c r="O11" s="17">
        <v>5.9683353570918803E-3</v>
      </c>
      <c r="P11" s="17">
        <v>0.99513812763450404</v>
      </c>
      <c r="Q11" s="17">
        <v>0</v>
      </c>
      <c r="R11" s="17">
        <v>0</v>
      </c>
      <c r="S11" s="17">
        <v>0</v>
      </c>
      <c r="T11" s="17"/>
      <c r="U11" s="17">
        <v>0.37250687223170198</v>
      </c>
      <c r="V11" s="17">
        <v>0.46978001671155001</v>
      </c>
      <c r="W11" s="17">
        <v>0.27061468475042699</v>
      </c>
      <c r="X11" s="17">
        <v>0.18701916615533601</v>
      </c>
      <c r="Y11" s="17"/>
      <c r="Z11" s="17">
        <v>1.5439474809940199E-3</v>
      </c>
      <c r="AA11" s="17">
        <v>0.29036165211182502</v>
      </c>
      <c r="AB11" s="17">
        <v>0.33282808136970798</v>
      </c>
      <c r="AC11" s="17">
        <v>0.60682040938719695</v>
      </c>
      <c r="AD11" s="17">
        <v>0.63662517730250801</v>
      </c>
      <c r="AE11" s="17">
        <v>0.31224328217971398</v>
      </c>
      <c r="AF11" s="17">
        <v>0.91868196214646802</v>
      </c>
      <c r="AG11" s="17">
        <v>0.222550622319551</v>
      </c>
      <c r="AH11" s="17">
        <v>3.5940712206575499E-2</v>
      </c>
      <c r="AI11" s="17">
        <v>0.19231273359231801</v>
      </c>
      <c r="AJ11" s="17"/>
      <c r="AK11" s="17">
        <v>0.27096939816245103</v>
      </c>
      <c r="AL11" s="17">
        <v>0.96699633511280103</v>
      </c>
      <c r="AM11" s="17">
        <v>0.43146834532353101</v>
      </c>
      <c r="AN11" s="17">
        <v>0.26551354850564501</v>
      </c>
      <c r="AO11" s="17">
        <v>0.85256912794254902</v>
      </c>
      <c r="AP11" s="17">
        <v>2.5762174868741501E-2</v>
      </c>
      <c r="AQ11" s="17">
        <v>2.1859093579265801E-3</v>
      </c>
      <c r="AR11" s="17"/>
      <c r="AS11" s="17">
        <v>0.38329382933175898</v>
      </c>
      <c r="AT11" s="17" t="s">
        <v>107</v>
      </c>
      <c r="AU11" s="17"/>
      <c r="AV11" s="17">
        <v>0.46384961728678598</v>
      </c>
      <c r="AW11" s="17">
        <v>0.231230092962179</v>
      </c>
      <c r="AX11" s="17" t="s">
        <v>107</v>
      </c>
      <c r="AY11" s="17"/>
      <c r="AZ11" s="17">
        <v>0.40676143313295798</v>
      </c>
      <c r="BA11" s="17">
        <v>0.37279808579582602</v>
      </c>
      <c r="BB11" s="17"/>
      <c r="BC11" s="17">
        <v>0.40651025950953801</v>
      </c>
      <c r="BD11" s="17">
        <v>0.37343143001777002</v>
      </c>
      <c r="BE11" s="17"/>
      <c r="BF11" s="17">
        <v>0.38561551036695502</v>
      </c>
      <c r="BG11" s="17">
        <v>0.18701916615533601</v>
      </c>
      <c r="BH11" s="17"/>
      <c r="BI11" s="17">
        <v>0.190319755132904</v>
      </c>
      <c r="BJ11" s="17">
        <v>0.59484164701348496</v>
      </c>
      <c r="BK11" s="17"/>
      <c r="BL11" s="17">
        <v>0</v>
      </c>
      <c r="BM11" s="17">
        <v>0.373574493146687</v>
      </c>
      <c r="BN11" s="17">
        <v>0.42820481072687799</v>
      </c>
      <c r="BO11" s="17">
        <v>0.28919313332351099</v>
      </c>
    </row>
    <row r="12" spans="2:67" ht="29" x14ac:dyDescent="0.35">
      <c r="B12" s="18" t="s">
        <v>508</v>
      </c>
      <c r="C12" s="17">
        <v>2.2052442633174199E-2</v>
      </c>
      <c r="D12" s="17">
        <v>7.9089088277045402E-2</v>
      </c>
      <c r="E12" s="17">
        <v>2.07954677069014E-2</v>
      </c>
      <c r="F12" s="17">
        <v>2.8894103122760601E-2</v>
      </c>
      <c r="G12" s="17">
        <v>0</v>
      </c>
      <c r="H12" s="17" t="s">
        <v>107</v>
      </c>
      <c r="I12" s="17">
        <v>0</v>
      </c>
      <c r="J12" s="17">
        <v>0</v>
      </c>
      <c r="K12" s="17" t="s">
        <v>107</v>
      </c>
      <c r="L12" s="17">
        <v>3.83759900470208E-3</v>
      </c>
      <c r="M12" s="17">
        <v>1.40543824616116E-2</v>
      </c>
      <c r="N12" s="17">
        <v>0</v>
      </c>
      <c r="O12" s="17">
        <v>0</v>
      </c>
      <c r="P12" s="17">
        <v>1.6206241218321099E-3</v>
      </c>
      <c r="Q12" s="17">
        <v>0</v>
      </c>
      <c r="R12" s="17">
        <v>0.20792537364899299</v>
      </c>
      <c r="S12" s="17">
        <v>0</v>
      </c>
      <c r="T12" s="17"/>
      <c r="U12" s="17">
        <v>0</v>
      </c>
      <c r="V12" s="17">
        <v>7.0014648199654694E-2</v>
      </c>
      <c r="W12" s="17">
        <v>0.171126636673816</v>
      </c>
      <c r="X12" s="17">
        <v>9.3528540810354999E-2</v>
      </c>
      <c r="Y12" s="17"/>
      <c r="Z12" s="17">
        <v>0</v>
      </c>
      <c r="AA12" s="17">
        <v>0</v>
      </c>
      <c r="AB12" s="17">
        <v>0</v>
      </c>
      <c r="AC12" s="17">
        <v>0</v>
      </c>
      <c r="AD12" s="17">
        <v>0.13162667600738001</v>
      </c>
      <c r="AE12" s="17">
        <v>5.85149824233566E-2</v>
      </c>
      <c r="AF12" s="17">
        <v>4.7509723993849097E-2</v>
      </c>
      <c r="AG12" s="17">
        <v>0.32831590533632699</v>
      </c>
      <c r="AH12" s="17">
        <v>2.6670456693907101E-2</v>
      </c>
      <c r="AI12" s="17">
        <v>2.8542949120918201E-2</v>
      </c>
      <c r="AJ12" s="17"/>
      <c r="AK12" s="17">
        <v>0</v>
      </c>
      <c r="AL12" s="17">
        <v>1.4636477384040701E-3</v>
      </c>
      <c r="AM12" s="17">
        <v>1.39596032059885E-2</v>
      </c>
      <c r="AN12" s="17">
        <v>0</v>
      </c>
      <c r="AO12" s="17">
        <v>0.10626705418799701</v>
      </c>
      <c r="AP12" s="17">
        <v>2.1972255340491399E-2</v>
      </c>
      <c r="AQ12" s="17">
        <v>4.1477921428268297E-2</v>
      </c>
      <c r="AR12" s="17"/>
      <c r="AS12" s="17">
        <v>2.2052442633174199E-2</v>
      </c>
      <c r="AT12" s="17" t="s">
        <v>107</v>
      </c>
      <c r="AU12" s="17"/>
      <c r="AV12" s="17">
        <v>3.0424136062202699E-2</v>
      </c>
      <c r="AW12" s="17">
        <v>6.2493449926986503E-3</v>
      </c>
      <c r="AX12" s="17" t="s">
        <v>107</v>
      </c>
      <c r="AY12" s="17"/>
      <c r="AZ12" s="17">
        <v>5.0357684581288302E-2</v>
      </c>
      <c r="BA12" s="17">
        <v>9.3930947625252507E-3</v>
      </c>
      <c r="BB12" s="17"/>
      <c r="BC12" s="17">
        <v>1.11194541586005E-2</v>
      </c>
      <c r="BD12" s="17">
        <v>2.6696804285927099E-2</v>
      </c>
      <c r="BE12" s="17"/>
      <c r="BF12" s="17">
        <v>2.12069707881474E-2</v>
      </c>
      <c r="BG12" s="17">
        <v>9.3528540810354999E-2</v>
      </c>
      <c r="BH12" s="17"/>
      <c r="BI12" s="17">
        <v>3.3416142993264598E-2</v>
      </c>
      <c r="BJ12" s="17">
        <v>9.5949867705336696E-3</v>
      </c>
      <c r="BK12" s="17"/>
      <c r="BL12" s="17">
        <v>0</v>
      </c>
      <c r="BM12" s="17">
        <v>6.8375067101804901E-3</v>
      </c>
      <c r="BN12" s="17">
        <v>4.7325989385019203E-2</v>
      </c>
      <c r="BO12" s="17">
        <v>3.4530107223053799E-3</v>
      </c>
    </row>
    <row r="13" spans="2:67" x14ac:dyDescent="0.35">
      <c r="B13" s="18" t="s">
        <v>509</v>
      </c>
      <c r="C13" s="17">
        <v>4.21184985774868E-4</v>
      </c>
      <c r="D13" s="17">
        <v>0</v>
      </c>
      <c r="E13" s="17">
        <v>0</v>
      </c>
      <c r="F13" s="17">
        <v>0</v>
      </c>
      <c r="G13" s="17">
        <v>0</v>
      </c>
      <c r="H13" s="17" t="s">
        <v>107</v>
      </c>
      <c r="I13" s="17">
        <v>0</v>
      </c>
      <c r="J13" s="17">
        <v>0</v>
      </c>
      <c r="K13" s="17" t="s">
        <v>107</v>
      </c>
      <c r="L13" s="17">
        <v>1.91879950235104E-3</v>
      </c>
      <c r="M13" s="17">
        <v>8.5144672516480695E-4</v>
      </c>
      <c r="N13" s="17">
        <v>0</v>
      </c>
      <c r="O13" s="17">
        <v>0</v>
      </c>
      <c r="P13" s="17">
        <v>0</v>
      </c>
      <c r="Q13" s="17">
        <v>0</v>
      </c>
      <c r="R13" s="17">
        <v>0</v>
      </c>
      <c r="S13" s="17">
        <v>0</v>
      </c>
      <c r="T13" s="17"/>
      <c r="U13" s="17">
        <v>0</v>
      </c>
      <c r="V13" s="17">
        <v>0</v>
      </c>
      <c r="W13" s="17">
        <v>0</v>
      </c>
      <c r="X13" s="17">
        <v>3.6028118050523202E-2</v>
      </c>
      <c r="Y13" s="17"/>
      <c r="Z13" s="17">
        <v>0</v>
      </c>
      <c r="AA13" s="17">
        <v>0</v>
      </c>
      <c r="AB13" s="17">
        <v>0</v>
      </c>
      <c r="AC13" s="17">
        <v>0</v>
      </c>
      <c r="AD13" s="17">
        <v>0</v>
      </c>
      <c r="AE13" s="17">
        <v>0</v>
      </c>
      <c r="AF13" s="17">
        <v>0</v>
      </c>
      <c r="AG13" s="17">
        <v>0</v>
      </c>
      <c r="AH13" s="17">
        <v>0</v>
      </c>
      <c r="AI13" s="17">
        <v>3.4225249811129801E-2</v>
      </c>
      <c r="AJ13" s="17"/>
      <c r="AK13" s="17">
        <v>0</v>
      </c>
      <c r="AL13" s="17">
        <v>0</v>
      </c>
      <c r="AM13" s="17">
        <v>0</v>
      </c>
      <c r="AN13" s="17">
        <v>5.03715423946851E-4</v>
      </c>
      <c r="AO13" s="17">
        <v>1.4302751169964999E-3</v>
      </c>
      <c r="AP13" s="17">
        <v>0</v>
      </c>
      <c r="AQ13" s="17">
        <v>1.2228508761178299E-3</v>
      </c>
      <c r="AR13" s="17"/>
      <c r="AS13" s="17">
        <v>4.21184985774868E-4</v>
      </c>
      <c r="AT13" s="17" t="s">
        <v>107</v>
      </c>
      <c r="AU13" s="17"/>
      <c r="AV13" s="17">
        <v>0</v>
      </c>
      <c r="AW13" s="17">
        <v>1.2162484351629099E-3</v>
      </c>
      <c r="AX13" s="17" t="s">
        <v>107</v>
      </c>
      <c r="AY13" s="17"/>
      <c r="AZ13" s="17">
        <v>7.14882326172641E-4</v>
      </c>
      <c r="BA13" s="17">
        <v>2.89830630719531E-4</v>
      </c>
      <c r="BB13" s="17"/>
      <c r="BC13" s="17">
        <v>0</v>
      </c>
      <c r="BD13" s="17">
        <v>6.0010545214116498E-4</v>
      </c>
      <c r="BE13" s="17"/>
      <c r="BF13" s="17">
        <v>0</v>
      </c>
      <c r="BG13" s="17">
        <v>3.6028118050523202E-2</v>
      </c>
      <c r="BH13" s="17"/>
      <c r="BI13" s="17">
        <v>4.2244557367308898E-4</v>
      </c>
      <c r="BJ13" s="17">
        <v>4.1980306636433802E-4</v>
      </c>
      <c r="BK13" s="17"/>
      <c r="BL13" s="17">
        <v>0</v>
      </c>
      <c r="BM13" s="17">
        <v>0</v>
      </c>
      <c r="BN13" s="17">
        <v>1.0882617880825099E-3</v>
      </c>
      <c r="BO13" s="17">
        <v>0</v>
      </c>
    </row>
    <row r="14" spans="2:67" x14ac:dyDescent="0.35">
      <c r="B14" s="18" t="s">
        <v>83</v>
      </c>
      <c r="C14" s="19">
        <v>9.6859580879420704E-2</v>
      </c>
      <c r="D14" s="19">
        <v>0</v>
      </c>
      <c r="E14" s="19">
        <v>0</v>
      </c>
      <c r="F14" s="19">
        <v>0</v>
      </c>
      <c r="G14" s="19">
        <v>0</v>
      </c>
      <c r="H14" s="19" t="s">
        <v>107</v>
      </c>
      <c r="I14" s="19">
        <v>0</v>
      </c>
      <c r="J14" s="19">
        <v>1.8633575116582101E-3</v>
      </c>
      <c r="K14" s="19" t="s">
        <v>107</v>
      </c>
      <c r="L14" s="19">
        <v>0.92706077776388696</v>
      </c>
      <c r="M14" s="19">
        <v>0</v>
      </c>
      <c r="N14" s="19">
        <v>0</v>
      </c>
      <c r="O14" s="19">
        <v>0</v>
      </c>
      <c r="P14" s="19">
        <v>0</v>
      </c>
      <c r="Q14" s="19">
        <v>0</v>
      </c>
      <c r="R14" s="19">
        <v>0</v>
      </c>
      <c r="S14" s="19">
        <v>0</v>
      </c>
      <c r="T14" s="19"/>
      <c r="U14" s="19">
        <v>0.127700579114253</v>
      </c>
      <c r="V14" s="19">
        <v>0</v>
      </c>
      <c r="W14" s="19">
        <v>0</v>
      </c>
      <c r="X14" s="19">
        <v>8.7984159292393699E-3</v>
      </c>
      <c r="Y14" s="19"/>
      <c r="Z14" s="19">
        <v>0.86864594400425399</v>
      </c>
      <c r="AA14" s="19">
        <v>0</v>
      </c>
      <c r="AB14" s="19">
        <v>0</v>
      </c>
      <c r="AC14" s="19">
        <v>0</v>
      </c>
      <c r="AD14" s="19">
        <v>0</v>
      </c>
      <c r="AE14" s="19">
        <v>0</v>
      </c>
      <c r="AF14" s="19">
        <v>0</v>
      </c>
      <c r="AG14" s="19">
        <v>0</v>
      </c>
      <c r="AH14" s="19">
        <v>0</v>
      </c>
      <c r="AI14" s="19">
        <v>0</v>
      </c>
      <c r="AJ14" s="19"/>
      <c r="AK14" s="19">
        <v>0.34945103245889098</v>
      </c>
      <c r="AL14" s="19">
        <v>0</v>
      </c>
      <c r="AM14" s="19">
        <v>0</v>
      </c>
      <c r="AN14" s="19">
        <v>0</v>
      </c>
      <c r="AO14" s="19">
        <v>0</v>
      </c>
      <c r="AP14" s="19">
        <v>1.49339262858271E-3</v>
      </c>
      <c r="AQ14" s="19">
        <v>0</v>
      </c>
      <c r="AR14" s="19"/>
      <c r="AS14" s="19">
        <v>9.6859580879420704E-2</v>
      </c>
      <c r="AT14" s="19" t="s">
        <v>107</v>
      </c>
      <c r="AU14" s="19"/>
      <c r="AV14" s="19">
        <v>0</v>
      </c>
      <c r="AW14" s="19">
        <v>0.27969969883518098</v>
      </c>
      <c r="AX14" s="19" t="s">
        <v>107</v>
      </c>
      <c r="AY14" s="19"/>
      <c r="AZ14" s="19">
        <v>0</v>
      </c>
      <c r="BA14" s="19">
        <v>0.140179441250356</v>
      </c>
      <c r="BB14" s="19"/>
      <c r="BC14" s="19">
        <v>3.4498748748849201E-4</v>
      </c>
      <c r="BD14" s="19">
        <v>0.13785922864480499</v>
      </c>
      <c r="BE14" s="19"/>
      <c r="BF14" s="19">
        <v>9.79012330891018E-2</v>
      </c>
      <c r="BG14" s="19">
        <v>8.7984159292393699E-3</v>
      </c>
      <c r="BH14" s="19"/>
      <c r="BI14" s="19">
        <v>0.18501827737565199</v>
      </c>
      <c r="BJ14" s="19">
        <v>2.1561494322395401E-4</v>
      </c>
      <c r="BK14" s="19"/>
      <c r="BL14" s="19">
        <v>0</v>
      </c>
      <c r="BM14" s="19">
        <v>0</v>
      </c>
      <c r="BN14" s="19">
        <v>0.25026670997504202</v>
      </c>
      <c r="BO14" s="19">
        <v>0</v>
      </c>
    </row>
    <row r="15" spans="2:67" x14ac:dyDescent="0.35">
      <c r="B15" s="16" t="s">
        <v>723</v>
      </c>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BO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62</v>
      </c>
      <c r="BA7" s="10">
        <v>77</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35">
      <c r="B8" s="11" t="s">
        <v>34</v>
      </c>
      <c r="C8" s="11">
        <v>64</v>
      </c>
      <c r="D8" s="11">
        <v>1</v>
      </c>
      <c r="E8" s="11">
        <v>6</v>
      </c>
      <c r="F8" s="11">
        <v>3</v>
      </c>
      <c r="G8" s="11">
        <v>1</v>
      </c>
      <c r="H8" s="11" t="s">
        <v>106</v>
      </c>
      <c r="I8" s="11">
        <v>5</v>
      </c>
      <c r="J8" s="11">
        <v>4</v>
      </c>
      <c r="K8" s="11" t="s">
        <v>106</v>
      </c>
      <c r="L8" s="11">
        <v>7</v>
      </c>
      <c r="M8" s="11">
        <v>17</v>
      </c>
      <c r="N8" s="11">
        <v>5</v>
      </c>
      <c r="O8" s="11">
        <v>6</v>
      </c>
      <c r="P8" s="11">
        <v>6</v>
      </c>
      <c r="Q8" s="11">
        <v>0</v>
      </c>
      <c r="R8" s="11">
        <v>4</v>
      </c>
      <c r="S8" s="11">
        <v>0</v>
      </c>
      <c r="T8" s="11"/>
      <c r="U8" s="11">
        <v>48</v>
      </c>
      <c r="V8" s="11">
        <v>12</v>
      </c>
      <c r="W8" s="11">
        <v>3</v>
      </c>
      <c r="X8" s="11">
        <v>1</v>
      </c>
      <c r="Y8" s="11"/>
      <c r="Z8" s="11">
        <v>7</v>
      </c>
      <c r="AA8" s="11">
        <v>24</v>
      </c>
      <c r="AB8" s="11">
        <v>10</v>
      </c>
      <c r="AC8" s="11">
        <v>6</v>
      </c>
      <c r="AD8" s="11">
        <v>7</v>
      </c>
      <c r="AE8" s="11">
        <v>0</v>
      </c>
      <c r="AF8" s="11">
        <v>5</v>
      </c>
      <c r="AG8" s="11">
        <v>1</v>
      </c>
      <c r="AH8" s="11">
        <v>1</v>
      </c>
      <c r="AI8" s="11">
        <v>1</v>
      </c>
      <c r="AJ8" s="11"/>
      <c r="AK8" s="11">
        <v>18</v>
      </c>
      <c r="AL8" s="11">
        <v>5</v>
      </c>
      <c r="AM8" s="11">
        <v>8</v>
      </c>
      <c r="AN8" s="11">
        <v>14</v>
      </c>
      <c r="AO8" s="11">
        <v>9</v>
      </c>
      <c r="AP8" s="11">
        <v>4</v>
      </c>
      <c r="AQ8" s="11">
        <v>6</v>
      </c>
      <c r="AR8" s="11"/>
      <c r="AS8" s="11">
        <v>64</v>
      </c>
      <c r="AT8" s="11" t="s">
        <v>106</v>
      </c>
      <c r="AU8" s="11"/>
      <c r="AV8" s="11">
        <v>42</v>
      </c>
      <c r="AW8" s="11">
        <v>22</v>
      </c>
      <c r="AX8" s="11" t="s">
        <v>106</v>
      </c>
      <c r="AY8" s="11"/>
      <c r="AZ8" s="11">
        <v>20</v>
      </c>
      <c r="BA8" s="11">
        <v>44</v>
      </c>
      <c r="BB8" s="11"/>
      <c r="BC8" s="11">
        <v>19</v>
      </c>
      <c r="BD8" s="11">
        <v>45</v>
      </c>
      <c r="BE8" s="11"/>
      <c r="BF8" s="11">
        <v>63</v>
      </c>
      <c r="BG8" s="11">
        <v>1</v>
      </c>
      <c r="BH8" s="11"/>
      <c r="BI8" s="11">
        <v>33</v>
      </c>
      <c r="BJ8" s="11">
        <v>30</v>
      </c>
      <c r="BK8" s="11"/>
      <c r="BL8" s="11">
        <v>0</v>
      </c>
      <c r="BM8" s="11">
        <v>30</v>
      </c>
      <c r="BN8" s="11">
        <v>25</v>
      </c>
      <c r="BO8" s="11">
        <v>9</v>
      </c>
    </row>
    <row r="9" spans="2:67" x14ac:dyDescent="0.35">
      <c r="B9" s="18" t="s">
        <v>505</v>
      </c>
      <c r="C9" s="17">
        <v>0.25013038595682902</v>
      </c>
      <c r="D9" s="17">
        <v>0.80365792142261805</v>
      </c>
      <c r="E9" s="17">
        <v>5.7341209180977702E-3</v>
      </c>
      <c r="F9" s="17">
        <v>7.4534300466328196E-3</v>
      </c>
      <c r="G9" s="17">
        <v>0.98495108882986704</v>
      </c>
      <c r="H9" s="17" t="s">
        <v>107</v>
      </c>
      <c r="I9" s="17">
        <v>3.7764356035175201E-3</v>
      </c>
      <c r="J9" s="17">
        <v>5.9651563757179303E-2</v>
      </c>
      <c r="K9" s="17" t="s">
        <v>107</v>
      </c>
      <c r="L9" s="17">
        <v>9.5939975117551902E-3</v>
      </c>
      <c r="M9" s="17">
        <v>0.28334684501966101</v>
      </c>
      <c r="N9" s="17">
        <v>0.49948309326972601</v>
      </c>
      <c r="O9" s="17">
        <v>0.96517183254771899</v>
      </c>
      <c r="P9" s="17">
        <v>0.212139665831833</v>
      </c>
      <c r="Q9" s="17">
        <v>0</v>
      </c>
      <c r="R9" s="17">
        <v>2.30425079431812E-2</v>
      </c>
      <c r="S9" s="17">
        <v>1</v>
      </c>
      <c r="T9" s="17"/>
      <c r="U9" s="17">
        <v>0.23090401459847801</v>
      </c>
      <c r="V9" s="17">
        <v>0.330207070934604</v>
      </c>
      <c r="W9" s="17">
        <v>0.22325928498440401</v>
      </c>
      <c r="X9" s="17">
        <v>0.35187535560164701</v>
      </c>
      <c r="Y9" s="17"/>
      <c r="Z9" s="17">
        <v>0.129810108514752</v>
      </c>
      <c r="AA9" s="17">
        <v>0.35615082591307001</v>
      </c>
      <c r="AB9" s="17">
        <v>6.2381289700869005E-4</v>
      </c>
      <c r="AC9" s="17">
        <v>0.59391049278560903</v>
      </c>
      <c r="AD9" s="17">
        <v>1.54016931066482E-2</v>
      </c>
      <c r="AE9" s="17">
        <v>0.56615005073839797</v>
      </c>
      <c r="AF9" s="17">
        <v>4.3628834815429597E-3</v>
      </c>
      <c r="AG9" s="17">
        <v>0.206029436300456</v>
      </c>
      <c r="AH9" s="17">
        <v>0.19344713124412</v>
      </c>
      <c r="AI9" s="17">
        <v>0.48598153855165199</v>
      </c>
      <c r="AJ9" s="17"/>
      <c r="AK9" s="17">
        <v>5.3109854753031899E-2</v>
      </c>
      <c r="AL9" s="17">
        <v>0.29435038628800803</v>
      </c>
      <c r="AM9" s="17">
        <v>0.107452549165093</v>
      </c>
      <c r="AN9" s="17">
        <v>0.23514370040572999</v>
      </c>
      <c r="AO9" s="17">
        <v>3.5243621475949602E-2</v>
      </c>
      <c r="AP9" s="17">
        <v>0.82678685003524399</v>
      </c>
      <c r="AQ9" s="17">
        <v>0.95084609330802095</v>
      </c>
      <c r="AR9" s="17"/>
      <c r="AS9" s="17">
        <v>0.25013038595682902</v>
      </c>
      <c r="AT9" s="17" t="s">
        <v>107</v>
      </c>
      <c r="AU9" s="17"/>
      <c r="AV9" s="17">
        <v>0.19521274066163899</v>
      </c>
      <c r="AW9" s="17">
        <v>0.35379745381380401</v>
      </c>
      <c r="AX9" s="17" t="s">
        <v>107</v>
      </c>
      <c r="AY9" s="17"/>
      <c r="AZ9" s="17">
        <v>0.35786302562666</v>
      </c>
      <c r="BA9" s="17">
        <v>0.20194761595600499</v>
      </c>
      <c r="BB9" s="17"/>
      <c r="BC9" s="17">
        <v>0.44170879375323102</v>
      </c>
      <c r="BD9" s="17">
        <v>0.16874738507520101</v>
      </c>
      <c r="BE9" s="17"/>
      <c r="BF9" s="17">
        <v>0.248926871643631</v>
      </c>
      <c r="BG9" s="17">
        <v>0.35187535560164701</v>
      </c>
      <c r="BH9" s="17"/>
      <c r="BI9" s="17">
        <v>0.34704671489697397</v>
      </c>
      <c r="BJ9" s="17">
        <v>0.14388586596040401</v>
      </c>
      <c r="BK9" s="17"/>
      <c r="BL9" s="17">
        <v>0.53069297597096199</v>
      </c>
      <c r="BM9" s="17">
        <v>0.306675365232845</v>
      </c>
      <c r="BN9" s="17">
        <v>0.25468025889120699</v>
      </c>
      <c r="BO9" s="17">
        <v>3.3660230742796803E-2</v>
      </c>
    </row>
    <row r="10" spans="2:67" x14ac:dyDescent="0.35">
      <c r="B10" s="18" t="s">
        <v>506</v>
      </c>
      <c r="C10" s="17">
        <v>0.38176754154626802</v>
      </c>
      <c r="D10" s="17">
        <v>0.111801004297009</v>
      </c>
      <c r="E10" s="17">
        <v>0.190516139449279</v>
      </c>
      <c r="F10" s="17">
        <v>0.93662172121950404</v>
      </c>
      <c r="G10" s="17">
        <v>7.5244555850665102E-3</v>
      </c>
      <c r="H10" s="17" t="s">
        <v>107</v>
      </c>
      <c r="I10" s="17">
        <v>0.99244712879296504</v>
      </c>
      <c r="J10" s="17">
        <v>0.90959097560840196</v>
      </c>
      <c r="K10" s="17" t="s">
        <v>107</v>
      </c>
      <c r="L10" s="17">
        <v>2.97538128598277E-2</v>
      </c>
      <c r="M10" s="17">
        <v>0.484560638735897</v>
      </c>
      <c r="N10" s="17">
        <v>0.50051690673027405</v>
      </c>
      <c r="O10" s="17">
        <v>3.2838722333250803E-2</v>
      </c>
      <c r="P10" s="17">
        <v>1.6206241218321099E-3</v>
      </c>
      <c r="Q10" s="17">
        <v>1</v>
      </c>
      <c r="R10" s="17">
        <v>0.20792537364899299</v>
      </c>
      <c r="S10" s="17">
        <v>0</v>
      </c>
      <c r="T10" s="17"/>
      <c r="U10" s="17">
        <v>0.321049309767794</v>
      </c>
      <c r="V10" s="17">
        <v>0.669792929065396</v>
      </c>
      <c r="W10" s="17">
        <v>0.240997795529245</v>
      </c>
      <c r="X10" s="17">
        <v>0.38053795773125298</v>
      </c>
      <c r="Y10" s="17"/>
      <c r="Z10" s="17">
        <v>0</v>
      </c>
      <c r="AA10" s="17">
        <v>0.329623852106742</v>
      </c>
      <c r="AB10" s="17">
        <v>0.66565616273941497</v>
      </c>
      <c r="AC10" s="17">
        <v>0.39093594421178701</v>
      </c>
      <c r="AD10" s="17">
        <v>0.288304884185484</v>
      </c>
      <c r="AE10" s="17">
        <v>0.37279121990621</v>
      </c>
      <c r="AF10" s="17">
        <v>0.87062133589668</v>
      </c>
      <c r="AG10" s="17">
        <v>0.30768082988217399</v>
      </c>
      <c r="AH10" s="17">
        <v>0.45828404953773999</v>
      </c>
      <c r="AI10" s="17">
        <v>0.40060007050340501</v>
      </c>
      <c r="AJ10" s="17"/>
      <c r="AK10" s="17">
        <v>0.31857752316517501</v>
      </c>
      <c r="AL10" s="17">
        <v>0.70054429434708798</v>
      </c>
      <c r="AM10" s="17">
        <v>0.46066297057987998</v>
      </c>
      <c r="AN10" s="17">
        <v>0.49803841531533699</v>
      </c>
      <c r="AO10" s="17">
        <v>0.45267378648774498</v>
      </c>
      <c r="AP10" s="17">
        <v>0.11467716509067</v>
      </c>
      <c r="AQ10" s="17">
        <v>7.8150325078394992E-3</v>
      </c>
      <c r="AR10" s="17"/>
      <c r="AS10" s="17">
        <v>0.38176754154626802</v>
      </c>
      <c r="AT10" s="17" t="s">
        <v>107</v>
      </c>
      <c r="AU10" s="17"/>
      <c r="AV10" s="17">
        <v>0.48914521552280299</v>
      </c>
      <c r="AW10" s="17">
        <v>0.17907260525364099</v>
      </c>
      <c r="AX10" s="17" t="s">
        <v>107</v>
      </c>
      <c r="AY10" s="17"/>
      <c r="AZ10" s="17">
        <v>0.46560395352754902</v>
      </c>
      <c r="BA10" s="17">
        <v>0.344272214516613</v>
      </c>
      <c r="BB10" s="17"/>
      <c r="BC10" s="17">
        <v>0.29372760456726299</v>
      </c>
      <c r="BD10" s="17">
        <v>0.419167133448062</v>
      </c>
      <c r="BE10" s="17"/>
      <c r="BF10" s="17">
        <v>0.381782085967735</v>
      </c>
      <c r="BG10" s="17">
        <v>0.38053795773125298</v>
      </c>
      <c r="BH10" s="17"/>
      <c r="BI10" s="17">
        <v>0.358951621197246</v>
      </c>
      <c r="BJ10" s="17">
        <v>0.40677949290954901</v>
      </c>
      <c r="BK10" s="17"/>
      <c r="BL10" s="17">
        <v>0.46930702402903801</v>
      </c>
      <c r="BM10" s="17">
        <v>0.40335621308872599</v>
      </c>
      <c r="BN10" s="17">
        <v>0.27706675866667901</v>
      </c>
      <c r="BO10" s="17">
        <v>0.60725083866234597</v>
      </c>
    </row>
    <row r="11" spans="2:67" ht="29" x14ac:dyDescent="0.35">
      <c r="B11" s="18" t="s">
        <v>507</v>
      </c>
      <c r="C11" s="17">
        <v>0.13861438406158599</v>
      </c>
      <c r="D11" s="17">
        <v>8.4541074280372802E-2</v>
      </c>
      <c r="E11" s="17">
        <v>0.78008721146667204</v>
      </c>
      <c r="F11" s="17">
        <v>1.8633575116582101E-3</v>
      </c>
      <c r="G11" s="17">
        <v>7.5244555850665102E-3</v>
      </c>
      <c r="H11" s="17" t="s">
        <v>107</v>
      </c>
      <c r="I11" s="17">
        <v>3.7764356035175201E-3</v>
      </c>
      <c r="J11" s="17">
        <v>2.8894103122760601E-2</v>
      </c>
      <c r="K11" s="17" t="s">
        <v>107</v>
      </c>
      <c r="L11" s="17">
        <v>3.1672612362178797E-2</v>
      </c>
      <c r="M11" s="17">
        <v>0.20611236813413</v>
      </c>
      <c r="N11" s="17">
        <v>0</v>
      </c>
      <c r="O11" s="17">
        <v>0</v>
      </c>
      <c r="P11" s="17">
        <v>3.2412482436642198E-3</v>
      </c>
      <c r="Q11" s="17">
        <v>0</v>
      </c>
      <c r="R11" s="17">
        <v>1.58842937154258E-3</v>
      </c>
      <c r="S11" s="17">
        <v>0</v>
      </c>
      <c r="T11" s="17"/>
      <c r="U11" s="17">
        <v>0.16163616416489801</v>
      </c>
      <c r="V11" s="17">
        <v>0</v>
      </c>
      <c r="W11" s="17">
        <v>0.29648152763914298</v>
      </c>
      <c r="X11" s="17">
        <v>0.17413227266477699</v>
      </c>
      <c r="Y11" s="17"/>
      <c r="Z11" s="17">
        <v>0</v>
      </c>
      <c r="AA11" s="17">
        <v>3.7328075524967398E-4</v>
      </c>
      <c r="AB11" s="17">
        <v>0.33372002436357601</v>
      </c>
      <c r="AC11" s="17">
        <v>1.5153563002604301E-2</v>
      </c>
      <c r="AD11" s="17">
        <v>0.66747652213979802</v>
      </c>
      <c r="AE11" s="17">
        <v>3.9534318830977501E-2</v>
      </c>
      <c r="AF11" s="17">
        <v>8.3870956488412099E-2</v>
      </c>
      <c r="AG11" s="17">
        <v>0.15386543472046699</v>
      </c>
      <c r="AH11" s="17">
        <v>3.7512543623940298E-2</v>
      </c>
      <c r="AI11" s="17">
        <v>8.81691037196915E-2</v>
      </c>
      <c r="AJ11" s="17"/>
      <c r="AK11" s="17">
        <v>7.49324697785293E-3</v>
      </c>
      <c r="AL11" s="17">
        <v>2.8265511247805601E-3</v>
      </c>
      <c r="AM11" s="17">
        <v>4.07787135684963E-2</v>
      </c>
      <c r="AN11" s="17">
        <v>0.25173785031108298</v>
      </c>
      <c r="AO11" s="17">
        <v>0.49745203758074902</v>
      </c>
      <c r="AP11" s="17">
        <v>5.8535984874085803E-2</v>
      </c>
      <c r="AQ11" s="17">
        <v>2.40522216237701E-2</v>
      </c>
      <c r="AR11" s="17"/>
      <c r="AS11" s="17">
        <v>0.13861438406158599</v>
      </c>
      <c r="AT11" s="17" t="s">
        <v>107</v>
      </c>
      <c r="AU11" s="17"/>
      <c r="AV11" s="17">
        <v>0.118243282009993</v>
      </c>
      <c r="AW11" s="17">
        <v>0.17706855316065301</v>
      </c>
      <c r="AX11" s="17" t="s">
        <v>107</v>
      </c>
      <c r="AY11" s="17"/>
      <c r="AZ11" s="17">
        <v>1.7362699818012101E-2</v>
      </c>
      <c r="BA11" s="17">
        <v>0.19284346479353001</v>
      </c>
      <c r="BB11" s="17"/>
      <c r="BC11" s="17">
        <v>0.24016358959249501</v>
      </c>
      <c r="BD11" s="17">
        <v>9.5476020097137806E-2</v>
      </c>
      <c r="BE11" s="17"/>
      <c r="BF11" s="17">
        <v>0.13819425235917601</v>
      </c>
      <c r="BG11" s="17">
        <v>0.17413227266477699</v>
      </c>
      <c r="BH11" s="17"/>
      <c r="BI11" s="17">
        <v>1.1985263487505501E-2</v>
      </c>
      <c r="BJ11" s="17">
        <v>0.27743155016856402</v>
      </c>
      <c r="BK11" s="17"/>
      <c r="BL11" s="17">
        <v>0</v>
      </c>
      <c r="BM11" s="17">
        <v>0.120247370907478</v>
      </c>
      <c r="BN11" s="17">
        <v>0.20845850511401401</v>
      </c>
      <c r="BO11" s="17">
        <v>2.6269181294747402E-3</v>
      </c>
    </row>
    <row r="12" spans="2:67" ht="29" x14ac:dyDescent="0.35">
      <c r="B12" s="18" t="s">
        <v>508</v>
      </c>
      <c r="C12" s="17">
        <v>0.13262050444316101</v>
      </c>
      <c r="D12" s="17">
        <v>0</v>
      </c>
      <c r="E12" s="17">
        <v>2.3662528165950301E-2</v>
      </c>
      <c r="F12" s="17">
        <v>5.4061491222204702E-2</v>
      </c>
      <c r="G12" s="17">
        <v>0</v>
      </c>
      <c r="H12" s="17" t="s">
        <v>107</v>
      </c>
      <c r="I12" s="17">
        <v>0</v>
      </c>
      <c r="J12" s="17">
        <v>1.8633575116582101E-3</v>
      </c>
      <c r="K12" s="17" t="s">
        <v>107</v>
      </c>
      <c r="L12" s="17">
        <v>1.91879950235104E-3</v>
      </c>
      <c r="M12" s="17">
        <v>2.5554424747728802E-2</v>
      </c>
      <c r="N12" s="17">
        <v>0</v>
      </c>
      <c r="O12" s="17">
        <v>1.9894451190306298E-3</v>
      </c>
      <c r="P12" s="17">
        <v>0.78299846180266996</v>
      </c>
      <c r="Q12" s="17">
        <v>0</v>
      </c>
      <c r="R12" s="17">
        <v>0.76744368903628402</v>
      </c>
      <c r="S12" s="17">
        <v>0</v>
      </c>
      <c r="T12" s="17"/>
      <c r="U12" s="17">
        <v>0.158709932354578</v>
      </c>
      <c r="V12" s="17">
        <v>0</v>
      </c>
      <c r="W12" s="17">
        <v>0.23926139184720699</v>
      </c>
      <c r="X12" s="17">
        <v>8.4005628633459103E-2</v>
      </c>
      <c r="Y12" s="17"/>
      <c r="Z12" s="17">
        <v>1.5439474809940199E-3</v>
      </c>
      <c r="AA12" s="17">
        <v>0.31385204122493898</v>
      </c>
      <c r="AB12" s="17">
        <v>0</v>
      </c>
      <c r="AC12" s="17">
        <v>0</v>
      </c>
      <c r="AD12" s="17">
        <v>2.881690056807E-2</v>
      </c>
      <c r="AE12" s="17">
        <v>0</v>
      </c>
      <c r="AF12" s="17">
        <v>4.1144824133364802E-2</v>
      </c>
      <c r="AG12" s="17">
        <v>0.33242429909690402</v>
      </c>
      <c r="AH12" s="17">
        <v>0.31075627559419999</v>
      </c>
      <c r="AI12" s="17">
        <v>2.52492872252509E-2</v>
      </c>
      <c r="AJ12" s="17"/>
      <c r="AK12" s="17">
        <v>0.27096939816245103</v>
      </c>
      <c r="AL12" s="17">
        <v>2.2787682401240999E-3</v>
      </c>
      <c r="AM12" s="17">
        <v>0.39110576668653102</v>
      </c>
      <c r="AN12" s="17">
        <v>1.5080033967850201E-2</v>
      </c>
      <c r="AO12" s="17">
        <v>1.46305544555572E-2</v>
      </c>
      <c r="AP12" s="17">
        <v>0</v>
      </c>
      <c r="AQ12" s="17">
        <v>1.7286652560369101E-2</v>
      </c>
      <c r="AR12" s="17"/>
      <c r="AS12" s="17">
        <v>0.13262050444316101</v>
      </c>
      <c r="AT12" s="17" t="s">
        <v>107</v>
      </c>
      <c r="AU12" s="17"/>
      <c r="AV12" s="17">
        <v>0.197229784728257</v>
      </c>
      <c r="AW12" s="17">
        <v>1.06587086031613E-2</v>
      </c>
      <c r="AX12" s="17" t="s">
        <v>107</v>
      </c>
      <c r="AY12" s="17"/>
      <c r="AZ12" s="17">
        <v>0.159170321027779</v>
      </c>
      <c r="BA12" s="17">
        <v>0.12074625992468201</v>
      </c>
      <c r="BB12" s="17"/>
      <c r="BC12" s="17">
        <v>2.40295234956058E-2</v>
      </c>
      <c r="BD12" s="17">
        <v>0.17875023273479401</v>
      </c>
      <c r="BE12" s="17"/>
      <c r="BF12" s="17">
        <v>0.13319555694035601</v>
      </c>
      <c r="BG12" s="17">
        <v>8.4005628633459103E-2</v>
      </c>
      <c r="BH12" s="17"/>
      <c r="BI12" s="17">
        <v>9.6786900255786498E-2</v>
      </c>
      <c r="BJ12" s="17">
        <v>0.17190309096148301</v>
      </c>
      <c r="BK12" s="17"/>
      <c r="BL12" s="17">
        <v>0</v>
      </c>
      <c r="BM12" s="17">
        <v>0.16972105077095101</v>
      </c>
      <c r="BN12" s="17">
        <v>9.7935314387104407E-3</v>
      </c>
      <c r="BO12" s="17">
        <v>0.355635919872552</v>
      </c>
    </row>
    <row r="13" spans="2:67" x14ac:dyDescent="0.35">
      <c r="B13" s="18" t="s">
        <v>509</v>
      </c>
      <c r="C13" s="17">
        <v>1.10460572089667E-4</v>
      </c>
      <c r="D13" s="17">
        <v>0</v>
      </c>
      <c r="E13" s="17">
        <v>0</v>
      </c>
      <c r="F13" s="17">
        <v>0</v>
      </c>
      <c r="G13" s="17">
        <v>0</v>
      </c>
      <c r="H13" s="17" t="s">
        <v>107</v>
      </c>
      <c r="I13" s="17">
        <v>0</v>
      </c>
      <c r="J13" s="17">
        <v>0</v>
      </c>
      <c r="K13" s="17" t="s">
        <v>107</v>
      </c>
      <c r="L13" s="17">
        <v>0</v>
      </c>
      <c r="M13" s="17">
        <v>4.2572336258240299E-4</v>
      </c>
      <c r="N13" s="17">
        <v>0</v>
      </c>
      <c r="O13" s="17">
        <v>0</v>
      </c>
      <c r="P13" s="17">
        <v>0</v>
      </c>
      <c r="Q13" s="17">
        <v>0</v>
      </c>
      <c r="R13" s="17">
        <v>0</v>
      </c>
      <c r="S13" s="17">
        <v>0</v>
      </c>
      <c r="T13" s="17"/>
      <c r="U13" s="17">
        <v>0</v>
      </c>
      <c r="V13" s="17">
        <v>0</v>
      </c>
      <c r="W13" s="17">
        <v>0</v>
      </c>
      <c r="X13" s="17">
        <v>9.44878536886418E-3</v>
      </c>
      <c r="Y13" s="17"/>
      <c r="Z13" s="17">
        <v>0</v>
      </c>
      <c r="AA13" s="17">
        <v>0</v>
      </c>
      <c r="AB13" s="17">
        <v>0</v>
      </c>
      <c r="AC13" s="17">
        <v>0</v>
      </c>
      <c r="AD13" s="17">
        <v>0</v>
      </c>
      <c r="AE13" s="17">
        <v>2.1524410524414499E-2</v>
      </c>
      <c r="AF13" s="17">
        <v>0</v>
      </c>
      <c r="AG13" s="17">
        <v>0</v>
      </c>
      <c r="AH13" s="17">
        <v>0</v>
      </c>
      <c r="AI13" s="17">
        <v>0</v>
      </c>
      <c r="AJ13" s="17"/>
      <c r="AK13" s="17">
        <v>3.9894448259838902E-4</v>
      </c>
      <c r="AL13" s="17">
        <v>0</v>
      </c>
      <c r="AM13" s="17">
        <v>0</v>
      </c>
      <c r="AN13" s="17">
        <v>0</v>
      </c>
      <c r="AO13" s="17">
        <v>0</v>
      </c>
      <c r="AP13" s="17">
        <v>0</v>
      </c>
      <c r="AQ13" s="17">
        <v>0</v>
      </c>
      <c r="AR13" s="17"/>
      <c r="AS13" s="17">
        <v>1.10460572089667E-4</v>
      </c>
      <c r="AT13" s="17" t="s">
        <v>107</v>
      </c>
      <c r="AU13" s="17"/>
      <c r="AV13" s="17">
        <v>1.68977077307055E-4</v>
      </c>
      <c r="AW13" s="17">
        <v>0</v>
      </c>
      <c r="AX13" s="17" t="s">
        <v>107</v>
      </c>
      <c r="AY13" s="17"/>
      <c r="AZ13" s="17">
        <v>0</v>
      </c>
      <c r="BA13" s="17">
        <v>1.59863393328125E-4</v>
      </c>
      <c r="BB13" s="17"/>
      <c r="BC13" s="17">
        <v>3.7048859140537198E-4</v>
      </c>
      <c r="BD13" s="17">
        <v>0</v>
      </c>
      <c r="BE13" s="17"/>
      <c r="BF13" s="17">
        <v>0</v>
      </c>
      <c r="BG13" s="17">
        <v>9.44878536886418E-3</v>
      </c>
      <c r="BH13" s="17"/>
      <c r="BI13" s="17">
        <v>2.1122278683654501E-4</v>
      </c>
      <c r="BJ13" s="17">
        <v>0</v>
      </c>
      <c r="BK13" s="17"/>
      <c r="BL13" s="17">
        <v>0</v>
      </c>
      <c r="BM13" s="17">
        <v>0</v>
      </c>
      <c r="BN13" s="17">
        <v>0</v>
      </c>
      <c r="BO13" s="17">
        <v>8.2609259283063696E-4</v>
      </c>
    </row>
    <row r="14" spans="2:67" x14ac:dyDescent="0.35">
      <c r="B14" s="18" t="s">
        <v>83</v>
      </c>
      <c r="C14" s="19">
        <v>9.6756723420066304E-2</v>
      </c>
      <c r="D14" s="19">
        <v>0</v>
      </c>
      <c r="E14" s="19">
        <v>0</v>
      </c>
      <c r="F14" s="19">
        <v>0</v>
      </c>
      <c r="G14" s="19">
        <v>0</v>
      </c>
      <c r="H14" s="19" t="s">
        <v>107</v>
      </c>
      <c r="I14" s="19">
        <v>0</v>
      </c>
      <c r="J14" s="19">
        <v>0</v>
      </c>
      <c r="K14" s="19" t="s">
        <v>107</v>
      </c>
      <c r="L14" s="19">
        <v>0.92706077776388696</v>
      </c>
      <c r="M14" s="19">
        <v>0</v>
      </c>
      <c r="N14" s="19">
        <v>0</v>
      </c>
      <c r="O14" s="19">
        <v>0</v>
      </c>
      <c r="P14" s="19">
        <v>0</v>
      </c>
      <c r="Q14" s="19">
        <v>0</v>
      </c>
      <c r="R14" s="19">
        <v>0</v>
      </c>
      <c r="S14" s="19">
        <v>0</v>
      </c>
      <c r="T14" s="19"/>
      <c r="U14" s="19">
        <v>0.127700579114253</v>
      </c>
      <c r="V14" s="19">
        <v>0</v>
      </c>
      <c r="W14" s="19">
        <v>0</v>
      </c>
      <c r="X14" s="19">
        <v>0</v>
      </c>
      <c r="Y14" s="19"/>
      <c r="Z14" s="19">
        <v>0.86864594400425399</v>
      </c>
      <c r="AA14" s="19">
        <v>0</v>
      </c>
      <c r="AB14" s="19">
        <v>0</v>
      </c>
      <c r="AC14" s="19">
        <v>0</v>
      </c>
      <c r="AD14" s="19">
        <v>0</v>
      </c>
      <c r="AE14" s="19">
        <v>0</v>
      </c>
      <c r="AF14" s="19">
        <v>0</v>
      </c>
      <c r="AG14" s="19">
        <v>0</v>
      </c>
      <c r="AH14" s="19">
        <v>0</v>
      </c>
      <c r="AI14" s="19">
        <v>0</v>
      </c>
      <c r="AJ14" s="19"/>
      <c r="AK14" s="19">
        <v>0.34945103245889098</v>
      </c>
      <c r="AL14" s="19">
        <v>0</v>
      </c>
      <c r="AM14" s="19">
        <v>0</v>
      </c>
      <c r="AN14" s="19">
        <v>0</v>
      </c>
      <c r="AO14" s="19">
        <v>0</v>
      </c>
      <c r="AP14" s="19">
        <v>0</v>
      </c>
      <c r="AQ14" s="19">
        <v>0</v>
      </c>
      <c r="AR14" s="19"/>
      <c r="AS14" s="19">
        <v>9.6756723420066304E-2</v>
      </c>
      <c r="AT14" s="19" t="s">
        <v>107</v>
      </c>
      <c r="AU14" s="19"/>
      <c r="AV14" s="19">
        <v>0</v>
      </c>
      <c r="AW14" s="19">
        <v>0.27940267916874001</v>
      </c>
      <c r="AX14" s="19" t="s">
        <v>107</v>
      </c>
      <c r="AY14" s="19"/>
      <c r="AZ14" s="19">
        <v>0</v>
      </c>
      <c r="BA14" s="19">
        <v>0.14003058141584299</v>
      </c>
      <c r="BB14" s="19"/>
      <c r="BC14" s="19">
        <v>0</v>
      </c>
      <c r="BD14" s="19">
        <v>0.13785922864480499</v>
      </c>
      <c r="BE14" s="19"/>
      <c r="BF14" s="19">
        <v>9.79012330891018E-2</v>
      </c>
      <c r="BG14" s="19">
        <v>0</v>
      </c>
      <c r="BH14" s="19"/>
      <c r="BI14" s="19">
        <v>0.18501827737565199</v>
      </c>
      <c r="BJ14" s="19">
        <v>0</v>
      </c>
      <c r="BK14" s="19"/>
      <c r="BL14" s="19">
        <v>0</v>
      </c>
      <c r="BM14" s="19">
        <v>0</v>
      </c>
      <c r="BN14" s="19">
        <v>0.25000094588938998</v>
      </c>
      <c r="BO14" s="19">
        <v>0</v>
      </c>
    </row>
    <row r="15" spans="2:67" x14ac:dyDescent="0.35">
      <c r="B15" s="16" t="s">
        <v>723</v>
      </c>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BO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62</v>
      </c>
      <c r="BA7" s="10">
        <v>77</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35">
      <c r="B8" s="11" t="s">
        <v>34</v>
      </c>
      <c r="C8" s="11">
        <v>64</v>
      </c>
      <c r="D8" s="11">
        <v>1</v>
      </c>
      <c r="E8" s="11">
        <v>6</v>
      </c>
      <c r="F8" s="11">
        <v>3</v>
      </c>
      <c r="G8" s="11">
        <v>1</v>
      </c>
      <c r="H8" s="11" t="s">
        <v>106</v>
      </c>
      <c r="I8" s="11">
        <v>5</v>
      </c>
      <c r="J8" s="11">
        <v>4</v>
      </c>
      <c r="K8" s="11" t="s">
        <v>106</v>
      </c>
      <c r="L8" s="11">
        <v>7</v>
      </c>
      <c r="M8" s="11">
        <v>17</v>
      </c>
      <c r="N8" s="11">
        <v>5</v>
      </c>
      <c r="O8" s="11">
        <v>6</v>
      </c>
      <c r="P8" s="11">
        <v>6</v>
      </c>
      <c r="Q8" s="11">
        <v>0</v>
      </c>
      <c r="R8" s="11">
        <v>4</v>
      </c>
      <c r="S8" s="11">
        <v>0</v>
      </c>
      <c r="T8" s="11"/>
      <c r="U8" s="11">
        <v>48</v>
      </c>
      <c r="V8" s="11">
        <v>12</v>
      </c>
      <c r="W8" s="11">
        <v>3</v>
      </c>
      <c r="X8" s="11">
        <v>1</v>
      </c>
      <c r="Y8" s="11"/>
      <c r="Z8" s="11">
        <v>7</v>
      </c>
      <c r="AA8" s="11">
        <v>24</v>
      </c>
      <c r="AB8" s="11">
        <v>10</v>
      </c>
      <c r="AC8" s="11">
        <v>6</v>
      </c>
      <c r="AD8" s="11">
        <v>7</v>
      </c>
      <c r="AE8" s="11">
        <v>0</v>
      </c>
      <c r="AF8" s="11">
        <v>5</v>
      </c>
      <c r="AG8" s="11">
        <v>1</v>
      </c>
      <c r="AH8" s="11">
        <v>1</v>
      </c>
      <c r="AI8" s="11">
        <v>1</v>
      </c>
      <c r="AJ8" s="11"/>
      <c r="AK8" s="11">
        <v>18</v>
      </c>
      <c r="AL8" s="11">
        <v>5</v>
      </c>
      <c r="AM8" s="11">
        <v>8</v>
      </c>
      <c r="AN8" s="11">
        <v>14</v>
      </c>
      <c r="AO8" s="11">
        <v>9</v>
      </c>
      <c r="AP8" s="11">
        <v>4</v>
      </c>
      <c r="AQ8" s="11">
        <v>6</v>
      </c>
      <c r="AR8" s="11"/>
      <c r="AS8" s="11">
        <v>64</v>
      </c>
      <c r="AT8" s="11" t="s">
        <v>106</v>
      </c>
      <c r="AU8" s="11"/>
      <c r="AV8" s="11">
        <v>42</v>
      </c>
      <c r="AW8" s="11">
        <v>22</v>
      </c>
      <c r="AX8" s="11" t="s">
        <v>106</v>
      </c>
      <c r="AY8" s="11"/>
      <c r="AZ8" s="11">
        <v>20</v>
      </c>
      <c r="BA8" s="11">
        <v>44</v>
      </c>
      <c r="BB8" s="11"/>
      <c r="BC8" s="11">
        <v>19</v>
      </c>
      <c r="BD8" s="11">
        <v>45</v>
      </c>
      <c r="BE8" s="11"/>
      <c r="BF8" s="11">
        <v>63</v>
      </c>
      <c r="BG8" s="11">
        <v>1</v>
      </c>
      <c r="BH8" s="11"/>
      <c r="BI8" s="11">
        <v>33</v>
      </c>
      <c r="BJ8" s="11">
        <v>30</v>
      </c>
      <c r="BK8" s="11"/>
      <c r="BL8" s="11">
        <v>0</v>
      </c>
      <c r="BM8" s="11">
        <v>30</v>
      </c>
      <c r="BN8" s="11">
        <v>25</v>
      </c>
      <c r="BO8" s="11">
        <v>9</v>
      </c>
    </row>
    <row r="9" spans="2:67" x14ac:dyDescent="0.35">
      <c r="B9" s="18" t="s">
        <v>505</v>
      </c>
      <c r="C9" s="17">
        <v>0.248447505531741</v>
      </c>
      <c r="D9" s="17">
        <v>9.5445046287027394E-2</v>
      </c>
      <c r="E9" s="17">
        <v>2.5096058395474699E-2</v>
      </c>
      <c r="F9" s="17">
        <v>3.4484175657735198E-2</v>
      </c>
      <c r="G9" s="17">
        <v>0</v>
      </c>
      <c r="H9" s="17" t="s">
        <v>107</v>
      </c>
      <c r="I9" s="17">
        <v>0.49811178219824098</v>
      </c>
      <c r="J9" s="17">
        <v>5.9651563757179303E-2</v>
      </c>
      <c r="K9" s="17" t="s">
        <v>107</v>
      </c>
      <c r="L9" s="17">
        <v>1.1512797014106201E-2</v>
      </c>
      <c r="M9" s="17">
        <v>0.44650924569712402</v>
      </c>
      <c r="N9" s="17">
        <v>0</v>
      </c>
      <c r="O9" s="17">
        <v>0.963182387428688</v>
      </c>
      <c r="P9" s="17">
        <v>0</v>
      </c>
      <c r="Q9" s="17">
        <v>1</v>
      </c>
      <c r="R9" s="17">
        <v>0</v>
      </c>
      <c r="S9" s="17">
        <v>1</v>
      </c>
      <c r="T9" s="17"/>
      <c r="U9" s="17">
        <v>0.25053622262224101</v>
      </c>
      <c r="V9" s="17">
        <v>0.20924854794322301</v>
      </c>
      <c r="W9" s="17">
        <v>0.33484590622886501</v>
      </c>
      <c r="X9" s="17">
        <v>0.37509102892178697</v>
      </c>
      <c r="Y9" s="17"/>
      <c r="Z9" s="17">
        <v>0</v>
      </c>
      <c r="AA9" s="17">
        <v>0.45611170795067102</v>
      </c>
      <c r="AB9" s="17">
        <v>0.33345189426671601</v>
      </c>
      <c r="AC9" s="17">
        <v>0</v>
      </c>
      <c r="AD9" s="17">
        <v>1.63949359292614E-2</v>
      </c>
      <c r="AE9" s="17">
        <v>0.648222398989309</v>
      </c>
      <c r="AF9" s="17">
        <v>7.20786993935075E-2</v>
      </c>
      <c r="AG9" s="17">
        <v>0.20827863228989699</v>
      </c>
      <c r="AH9" s="17">
        <v>0.243037122936308</v>
      </c>
      <c r="AI9" s="17">
        <v>0.46253409894712999</v>
      </c>
      <c r="AJ9" s="17"/>
      <c r="AK9" s="17">
        <v>9.1548953998509799E-4</v>
      </c>
      <c r="AL9" s="17">
        <v>0.53620265231953002</v>
      </c>
      <c r="AM9" s="17">
        <v>5.60895803897967E-3</v>
      </c>
      <c r="AN9" s="17">
        <v>0.24533550285891001</v>
      </c>
      <c r="AO9" s="17">
        <v>4.56686939484603E-2</v>
      </c>
      <c r="AP9" s="17">
        <v>0.86414618474232396</v>
      </c>
      <c r="AQ9" s="17">
        <v>0.96634500279992697</v>
      </c>
      <c r="AR9" s="17"/>
      <c r="AS9" s="17">
        <v>0.248447505531741</v>
      </c>
      <c r="AT9" s="17" t="s">
        <v>107</v>
      </c>
      <c r="AU9" s="17"/>
      <c r="AV9" s="17">
        <v>0.15687137076870999</v>
      </c>
      <c r="AW9" s="17">
        <v>0.421314155686351</v>
      </c>
      <c r="AX9" s="17" t="s">
        <v>107</v>
      </c>
      <c r="AY9" s="17"/>
      <c r="AZ9" s="17">
        <v>0.334093411855578</v>
      </c>
      <c r="BA9" s="17">
        <v>0.21014289312680301</v>
      </c>
      <c r="BB9" s="17"/>
      <c r="BC9" s="17">
        <v>0.29357053170416197</v>
      </c>
      <c r="BD9" s="17">
        <v>0.229279127837139</v>
      </c>
      <c r="BE9" s="17"/>
      <c r="BF9" s="17">
        <v>0.246949472817142</v>
      </c>
      <c r="BG9" s="17">
        <v>0.37509102892178697</v>
      </c>
      <c r="BH9" s="17"/>
      <c r="BI9" s="17">
        <v>0.27974617235277399</v>
      </c>
      <c r="BJ9" s="17">
        <v>0.21413634383903499</v>
      </c>
      <c r="BK9" s="17"/>
      <c r="BL9" s="17">
        <v>0.78886965355508298</v>
      </c>
      <c r="BM9" s="17">
        <v>0.30010824975397898</v>
      </c>
      <c r="BN9" s="17">
        <v>0.15896774464593499</v>
      </c>
      <c r="BO9" s="17">
        <v>0.320897166357615</v>
      </c>
    </row>
    <row r="10" spans="2:67" x14ac:dyDescent="0.35">
      <c r="B10" s="18" t="s">
        <v>506</v>
      </c>
      <c r="C10" s="17">
        <v>0.28608095144208701</v>
      </c>
      <c r="D10" s="17">
        <v>0.100897032290355</v>
      </c>
      <c r="E10" s="17">
        <v>6.9554054268326407E-2</v>
      </c>
      <c r="F10" s="17">
        <v>0.93662172121950404</v>
      </c>
      <c r="G10" s="17">
        <v>1.5048911170133E-2</v>
      </c>
      <c r="H10" s="17" t="s">
        <v>107</v>
      </c>
      <c r="I10" s="17">
        <v>0.50188821780175896</v>
      </c>
      <c r="J10" s="17">
        <v>3.7267150233164098E-3</v>
      </c>
      <c r="K10" s="17" t="s">
        <v>107</v>
      </c>
      <c r="L10" s="17">
        <v>1.91879950235104E-3</v>
      </c>
      <c r="M10" s="17">
        <v>1.5757275911941201E-2</v>
      </c>
      <c r="N10" s="17">
        <v>0.50051690673027405</v>
      </c>
      <c r="O10" s="17">
        <v>3.48281674522814E-2</v>
      </c>
      <c r="P10" s="17">
        <v>1</v>
      </c>
      <c r="Q10" s="17">
        <v>0</v>
      </c>
      <c r="R10" s="17">
        <v>0.79048619697946498</v>
      </c>
      <c r="S10" s="17">
        <v>0</v>
      </c>
      <c r="T10" s="17"/>
      <c r="U10" s="17">
        <v>0.27329803151815701</v>
      </c>
      <c r="V10" s="17">
        <v>0.31723320301749303</v>
      </c>
      <c r="W10" s="17">
        <v>0.34058421713769599</v>
      </c>
      <c r="X10" s="17">
        <v>0.404951481049802</v>
      </c>
      <c r="Y10" s="17"/>
      <c r="Z10" s="17">
        <v>1.5439474809940199E-3</v>
      </c>
      <c r="AA10" s="17">
        <v>0.41418620401778899</v>
      </c>
      <c r="AB10" s="17">
        <v>8.9194299386842403E-4</v>
      </c>
      <c r="AC10" s="17">
        <v>0.59391049278560903</v>
      </c>
      <c r="AD10" s="17">
        <v>2.2758793476475799E-2</v>
      </c>
      <c r="AE10" s="17">
        <v>0.33228614578941601</v>
      </c>
      <c r="AF10" s="17">
        <v>0.70225247058587603</v>
      </c>
      <c r="AG10" s="17">
        <v>0.47988210450859298</v>
      </c>
      <c r="AH10" s="17">
        <v>0.32728581765314502</v>
      </c>
      <c r="AI10" s="17">
        <v>0.41610120944707701</v>
      </c>
      <c r="AJ10" s="17"/>
      <c r="AK10" s="17">
        <v>0.410065467855383</v>
      </c>
      <c r="AL10" s="17">
        <v>0.26927859189049402</v>
      </c>
      <c r="AM10" s="17">
        <v>0.69709407767911202</v>
      </c>
      <c r="AN10" s="17">
        <v>1.80687067390558E-2</v>
      </c>
      <c r="AO10" s="17">
        <v>0.36240270350475101</v>
      </c>
      <c r="AP10" s="17">
        <v>6.9205001305372493E-2</v>
      </c>
      <c r="AQ10" s="17">
        <v>3.0209661876655702E-2</v>
      </c>
      <c r="AR10" s="17"/>
      <c r="AS10" s="17">
        <v>0.28608095144208701</v>
      </c>
      <c r="AT10" s="17" t="s">
        <v>107</v>
      </c>
      <c r="AU10" s="17"/>
      <c r="AV10" s="17">
        <v>0.39113195905977699</v>
      </c>
      <c r="AW10" s="17">
        <v>8.7778022090151397E-2</v>
      </c>
      <c r="AX10" s="17" t="s">
        <v>107</v>
      </c>
      <c r="AY10" s="17"/>
      <c r="AZ10" s="17">
        <v>0.52492362779889901</v>
      </c>
      <c r="BA10" s="17">
        <v>0.17926001234182401</v>
      </c>
      <c r="BB10" s="17"/>
      <c r="BC10" s="17">
        <v>7.8023616195500495E-2</v>
      </c>
      <c r="BD10" s="17">
        <v>0.37446424313222798</v>
      </c>
      <c r="BE10" s="17"/>
      <c r="BF10" s="17">
        <v>0.28467486341336401</v>
      </c>
      <c r="BG10" s="17">
        <v>0.404951481049802</v>
      </c>
      <c r="BH10" s="17"/>
      <c r="BI10" s="17">
        <v>0.18602415644878501</v>
      </c>
      <c r="BJ10" s="17">
        <v>0.39576820716768701</v>
      </c>
      <c r="BK10" s="17"/>
      <c r="BL10" s="17">
        <v>0.21113034644491699</v>
      </c>
      <c r="BM10" s="17">
        <v>0.20604958464711601</v>
      </c>
      <c r="BN10" s="17">
        <v>0.25035572713545301</v>
      </c>
      <c r="BO10" s="17">
        <v>0.67631898449658301</v>
      </c>
    </row>
    <row r="11" spans="2:67" ht="29" x14ac:dyDescent="0.35">
      <c r="B11" s="18" t="s">
        <v>507</v>
      </c>
      <c r="C11" s="17">
        <v>0.33621031070416502</v>
      </c>
      <c r="D11" s="17">
        <v>0.80365792142261805</v>
      </c>
      <c r="E11" s="17">
        <v>0.90534988733619903</v>
      </c>
      <c r="F11" s="17">
        <v>2.8894103122760601E-2</v>
      </c>
      <c r="G11" s="17">
        <v>0.98495108882986704</v>
      </c>
      <c r="H11" s="17" t="s">
        <v>107</v>
      </c>
      <c r="I11" s="17">
        <v>0</v>
      </c>
      <c r="J11" s="17">
        <v>0.93103164868453003</v>
      </c>
      <c r="K11" s="17" t="s">
        <v>107</v>
      </c>
      <c r="L11" s="17">
        <v>2.97538128598277E-2</v>
      </c>
      <c r="M11" s="17">
        <v>0.42627911872987101</v>
      </c>
      <c r="N11" s="17">
        <v>0.49948309326972601</v>
      </c>
      <c r="O11" s="17">
        <v>0</v>
      </c>
      <c r="P11" s="17">
        <v>0</v>
      </c>
      <c r="Q11" s="17">
        <v>0</v>
      </c>
      <c r="R11" s="17">
        <v>0.20951380302053499</v>
      </c>
      <c r="S11" s="17">
        <v>0</v>
      </c>
      <c r="T11" s="17"/>
      <c r="U11" s="17">
        <v>0.348465166745349</v>
      </c>
      <c r="V11" s="17">
        <v>0.31552380915182199</v>
      </c>
      <c r="W11" s="17">
        <v>0.26352490310523802</v>
      </c>
      <c r="X11" s="17">
        <v>0.16172078366055001</v>
      </c>
      <c r="Y11" s="17"/>
      <c r="Z11" s="17">
        <v>0</v>
      </c>
      <c r="AA11" s="17">
        <v>0.12970208803154001</v>
      </c>
      <c r="AB11" s="17">
        <v>0.66565616273941497</v>
      </c>
      <c r="AC11" s="17">
        <v>0.40608950721439102</v>
      </c>
      <c r="AD11" s="17">
        <v>0.93472390357468205</v>
      </c>
      <c r="AE11" s="17">
        <v>1.94914552212751E-2</v>
      </c>
      <c r="AF11" s="17">
        <v>2.944543037814E-2</v>
      </c>
      <c r="AG11" s="17">
        <v>0.31183926320151001</v>
      </c>
      <c r="AH11" s="17">
        <v>0.41725970829846598</v>
      </c>
      <c r="AI11" s="17">
        <v>8.2758460344252105E-2</v>
      </c>
      <c r="AJ11" s="17"/>
      <c r="AK11" s="17">
        <v>0.18697470045009601</v>
      </c>
      <c r="AL11" s="17">
        <v>2.9272954768081502E-3</v>
      </c>
      <c r="AM11" s="17">
        <v>0.27479997942315298</v>
      </c>
      <c r="AN11" s="17">
        <v>0.73612674621943797</v>
      </c>
      <c r="AO11" s="17">
        <v>0.58976372420067202</v>
      </c>
      <c r="AP11" s="17">
        <v>6.4151868294917702E-2</v>
      </c>
      <c r="AQ11" s="17">
        <v>3.4453353234178501E-3</v>
      </c>
      <c r="AR11" s="17"/>
      <c r="AS11" s="17">
        <v>0.33621031070416502</v>
      </c>
      <c r="AT11" s="17" t="s">
        <v>107</v>
      </c>
      <c r="AU11" s="17"/>
      <c r="AV11" s="17">
        <v>0.40698008566032901</v>
      </c>
      <c r="AW11" s="17">
        <v>0.20261945801612899</v>
      </c>
      <c r="AX11" s="17" t="s">
        <v>107</v>
      </c>
      <c r="AY11" s="17"/>
      <c r="AZ11" s="17">
        <v>9.2989378239599796E-2</v>
      </c>
      <c r="BA11" s="17">
        <v>0.44498939830697198</v>
      </c>
      <c r="BB11" s="17"/>
      <c r="BC11" s="17">
        <v>0.57956391524843398</v>
      </c>
      <c r="BD11" s="17">
        <v>0.23283307294039199</v>
      </c>
      <c r="BE11" s="17"/>
      <c r="BF11" s="17">
        <v>0.33827430113075102</v>
      </c>
      <c r="BG11" s="17">
        <v>0.16172078366055001</v>
      </c>
      <c r="BH11" s="17"/>
      <c r="BI11" s="17">
        <v>0.34274773364314598</v>
      </c>
      <c r="BJ11" s="17">
        <v>0.32904366118533601</v>
      </c>
      <c r="BK11" s="17"/>
      <c r="BL11" s="17">
        <v>0</v>
      </c>
      <c r="BM11" s="17">
        <v>0.43345457170331397</v>
      </c>
      <c r="BN11" s="17">
        <v>0.33237200803000699</v>
      </c>
      <c r="BO11" s="17">
        <v>0</v>
      </c>
    </row>
    <row r="12" spans="2:67" ht="29" x14ac:dyDescent="0.35">
      <c r="B12" s="18" t="s">
        <v>508</v>
      </c>
      <c r="C12" s="17">
        <v>1.78732449746648E-2</v>
      </c>
      <c r="D12" s="17">
        <v>0</v>
      </c>
      <c r="E12" s="17">
        <v>0</v>
      </c>
      <c r="F12" s="17">
        <v>0</v>
      </c>
      <c r="G12" s="17">
        <v>0</v>
      </c>
      <c r="H12" s="17" t="s">
        <v>107</v>
      </c>
      <c r="I12" s="17">
        <v>0</v>
      </c>
      <c r="J12" s="17">
        <v>5.5900725349746199E-3</v>
      </c>
      <c r="K12" s="17" t="s">
        <v>107</v>
      </c>
      <c r="L12" s="17">
        <v>2.97538128598277E-2</v>
      </c>
      <c r="M12" s="17">
        <v>5.5727179830531701E-2</v>
      </c>
      <c r="N12" s="17">
        <v>0</v>
      </c>
      <c r="O12" s="17">
        <v>0</v>
      </c>
      <c r="P12" s="17">
        <v>0</v>
      </c>
      <c r="Q12" s="17">
        <v>0</v>
      </c>
      <c r="R12" s="17">
        <v>0</v>
      </c>
      <c r="S12" s="17">
        <v>0</v>
      </c>
      <c r="T12" s="17"/>
      <c r="U12" s="17">
        <v>0</v>
      </c>
      <c r="V12" s="17">
        <v>7.8997219943731004E-2</v>
      </c>
      <c r="W12" s="17">
        <v>6.10449735282017E-2</v>
      </c>
      <c r="X12" s="17">
        <v>4.3525795100512903E-2</v>
      </c>
      <c r="Y12" s="17"/>
      <c r="Z12" s="17">
        <v>0.129810108514752</v>
      </c>
      <c r="AA12" s="17">
        <v>0</v>
      </c>
      <c r="AB12" s="17">
        <v>0</v>
      </c>
      <c r="AC12" s="17">
        <v>0</v>
      </c>
      <c r="AD12" s="17">
        <v>2.6122367019580602E-2</v>
      </c>
      <c r="AE12" s="17">
        <v>0</v>
      </c>
      <c r="AF12" s="17">
        <v>1.3859937175376199E-3</v>
      </c>
      <c r="AG12" s="17">
        <v>0</v>
      </c>
      <c r="AH12" s="17">
        <v>1.2417351112081001E-2</v>
      </c>
      <c r="AI12" s="17">
        <v>2.4631462655300501E-2</v>
      </c>
      <c r="AJ12" s="17"/>
      <c r="AK12" s="17">
        <v>5.2593309695645199E-2</v>
      </c>
      <c r="AL12" s="17">
        <v>0</v>
      </c>
      <c r="AM12" s="17">
        <v>2.24969848587552E-2</v>
      </c>
      <c r="AN12" s="17">
        <v>4.6904418259532097E-4</v>
      </c>
      <c r="AO12" s="17">
        <v>2.1648783461167701E-3</v>
      </c>
      <c r="AP12" s="17">
        <v>0</v>
      </c>
      <c r="AQ12" s="17">
        <v>0</v>
      </c>
      <c r="AR12" s="17"/>
      <c r="AS12" s="17">
        <v>1.78732449746648E-2</v>
      </c>
      <c r="AT12" s="17" t="s">
        <v>107</v>
      </c>
      <c r="AU12" s="17"/>
      <c r="AV12" s="17">
        <v>2.2897488398610801E-2</v>
      </c>
      <c r="AW12" s="17">
        <v>8.3890695122876002E-3</v>
      </c>
      <c r="AX12" s="17" t="s">
        <v>107</v>
      </c>
      <c r="AY12" s="17"/>
      <c r="AZ12" s="17">
        <v>4.7437078277315498E-2</v>
      </c>
      <c r="BA12" s="17">
        <v>4.6509997504698402E-3</v>
      </c>
      <c r="BB12" s="17"/>
      <c r="BC12" s="17">
        <v>3.4498748748849201E-4</v>
      </c>
      <c r="BD12" s="17">
        <v>2.53192938845621E-2</v>
      </c>
      <c r="BE12" s="17"/>
      <c r="BF12" s="17">
        <v>1.7569807749667099E-2</v>
      </c>
      <c r="BG12" s="17">
        <v>4.3525795100512903E-2</v>
      </c>
      <c r="BH12" s="17"/>
      <c r="BI12" s="17">
        <v>6.1348052471316304E-3</v>
      </c>
      <c r="BJ12" s="17">
        <v>3.0741508847194999E-2</v>
      </c>
      <c r="BK12" s="17"/>
      <c r="BL12" s="17">
        <v>0</v>
      </c>
      <c r="BM12" s="17">
        <v>3.0193796947795601E-2</v>
      </c>
      <c r="BN12" s="17">
        <v>8.3035742992153497E-3</v>
      </c>
      <c r="BO12" s="17">
        <v>1.4976970789141401E-3</v>
      </c>
    </row>
    <row r="13" spans="2:67" x14ac:dyDescent="0.35">
      <c r="B13" s="18" t="s">
        <v>509</v>
      </c>
      <c r="C13" s="17">
        <v>1.4631263927276299E-2</v>
      </c>
      <c r="D13" s="17">
        <v>0</v>
      </c>
      <c r="E13" s="17">
        <v>0</v>
      </c>
      <c r="F13" s="17">
        <v>0</v>
      </c>
      <c r="G13" s="17">
        <v>0</v>
      </c>
      <c r="H13" s="17" t="s">
        <v>107</v>
      </c>
      <c r="I13" s="17">
        <v>0</v>
      </c>
      <c r="J13" s="17">
        <v>0</v>
      </c>
      <c r="K13" s="17" t="s">
        <v>107</v>
      </c>
      <c r="L13" s="17">
        <v>0</v>
      </c>
      <c r="M13" s="17">
        <v>5.5727179830531701E-2</v>
      </c>
      <c r="N13" s="17">
        <v>0</v>
      </c>
      <c r="O13" s="17">
        <v>1.9894451190306298E-3</v>
      </c>
      <c r="P13" s="17">
        <v>0</v>
      </c>
      <c r="Q13" s="17">
        <v>0</v>
      </c>
      <c r="R13" s="17">
        <v>0</v>
      </c>
      <c r="S13" s="17">
        <v>0</v>
      </c>
      <c r="T13" s="17"/>
      <c r="U13" s="17">
        <v>0</v>
      </c>
      <c r="V13" s="17">
        <v>7.8997219943731004E-2</v>
      </c>
      <c r="W13" s="17">
        <v>0</v>
      </c>
      <c r="X13" s="17">
        <v>1.47109112673481E-2</v>
      </c>
      <c r="Y13" s="17"/>
      <c r="Z13" s="17">
        <v>0</v>
      </c>
      <c r="AA13" s="17">
        <v>0</v>
      </c>
      <c r="AB13" s="17">
        <v>0</v>
      </c>
      <c r="AC13" s="17">
        <v>0</v>
      </c>
      <c r="AD13" s="17">
        <v>0</v>
      </c>
      <c r="AE13" s="17">
        <v>0</v>
      </c>
      <c r="AF13" s="17">
        <v>0.19483740592493901</v>
      </c>
      <c r="AG13" s="17">
        <v>0</v>
      </c>
      <c r="AH13" s="17">
        <v>0</v>
      </c>
      <c r="AI13" s="17">
        <v>1.3974768606239699E-2</v>
      </c>
      <c r="AJ13" s="17"/>
      <c r="AK13" s="17">
        <v>0</v>
      </c>
      <c r="AL13" s="17">
        <v>0.19159146031316801</v>
      </c>
      <c r="AM13" s="17">
        <v>0</v>
      </c>
      <c r="AN13" s="17">
        <v>0</v>
      </c>
      <c r="AO13" s="17">
        <v>0</v>
      </c>
      <c r="AP13" s="17">
        <v>2.4969456573862201E-3</v>
      </c>
      <c r="AQ13" s="17">
        <v>0</v>
      </c>
      <c r="AR13" s="17"/>
      <c r="AS13" s="17">
        <v>1.4631263927276299E-2</v>
      </c>
      <c r="AT13" s="17" t="s">
        <v>107</v>
      </c>
      <c r="AU13" s="17"/>
      <c r="AV13" s="17">
        <v>2.2119096112573001E-2</v>
      </c>
      <c r="AW13" s="17">
        <v>4.9661552634089497E-4</v>
      </c>
      <c r="AX13" s="17" t="s">
        <v>107</v>
      </c>
      <c r="AY13" s="17"/>
      <c r="AZ13" s="17">
        <v>5.5650382860719303E-4</v>
      </c>
      <c r="BA13" s="17">
        <v>2.0926115058087901E-2</v>
      </c>
      <c r="BB13" s="17"/>
      <c r="BC13" s="17">
        <v>4.8496949364415599E-2</v>
      </c>
      <c r="BD13" s="17">
        <v>2.45033560873776E-4</v>
      </c>
      <c r="BE13" s="17"/>
      <c r="BF13" s="17">
        <v>1.46303217999739E-2</v>
      </c>
      <c r="BG13" s="17">
        <v>1.47109112673481E-2</v>
      </c>
      <c r="BH13" s="17"/>
      <c r="BI13" s="17">
        <v>3.2885493251159502E-4</v>
      </c>
      <c r="BJ13" s="17">
        <v>3.0310278960747099E-2</v>
      </c>
      <c r="BK13" s="17"/>
      <c r="BL13" s="17">
        <v>0</v>
      </c>
      <c r="BM13" s="17">
        <v>3.0193796947795601E-2</v>
      </c>
      <c r="BN13" s="17">
        <v>0</v>
      </c>
      <c r="BO13" s="17">
        <v>1.2861520668879199E-3</v>
      </c>
    </row>
    <row r="14" spans="2:67" x14ac:dyDescent="0.35">
      <c r="B14" s="18" t="s">
        <v>83</v>
      </c>
      <c r="C14" s="19">
        <v>9.6756723420066304E-2</v>
      </c>
      <c r="D14" s="19">
        <v>0</v>
      </c>
      <c r="E14" s="19">
        <v>0</v>
      </c>
      <c r="F14" s="19">
        <v>0</v>
      </c>
      <c r="G14" s="19">
        <v>0</v>
      </c>
      <c r="H14" s="19" t="s">
        <v>107</v>
      </c>
      <c r="I14" s="19">
        <v>0</v>
      </c>
      <c r="J14" s="19">
        <v>0</v>
      </c>
      <c r="K14" s="19" t="s">
        <v>107</v>
      </c>
      <c r="L14" s="19">
        <v>0.92706077776388696</v>
      </c>
      <c r="M14" s="19">
        <v>0</v>
      </c>
      <c r="N14" s="19">
        <v>0</v>
      </c>
      <c r="O14" s="19">
        <v>0</v>
      </c>
      <c r="P14" s="19">
        <v>0</v>
      </c>
      <c r="Q14" s="19">
        <v>0</v>
      </c>
      <c r="R14" s="19">
        <v>0</v>
      </c>
      <c r="S14" s="19">
        <v>0</v>
      </c>
      <c r="T14" s="19"/>
      <c r="U14" s="19">
        <v>0.127700579114253</v>
      </c>
      <c r="V14" s="19">
        <v>0</v>
      </c>
      <c r="W14" s="19">
        <v>0</v>
      </c>
      <c r="X14" s="19">
        <v>0</v>
      </c>
      <c r="Y14" s="19"/>
      <c r="Z14" s="19">
        <v>0.86864594400425399</v>
      </c>
      <c r="AA14" s="19">
        <v>0</v>
      </c>
      <c r="AB14" s="19">
        <v>0</v>
      </c>
      <c r="AC14" s="19">
        <v>0</v>
      </c>
      <c r="AD14" s="19">
        <v>0</v>
      </c>
      <c r="AE14" s="19">
        <v>0</v>
      </c>
      <c r="AF14" s="19">
        <v>0</v>
      </c>
      <c r="AG14" s="19">
        <v>0</v>
      </c>
      <c r="AH14" s="19">
        <v>0</v>
      </c>
      <c r="AI14" s="19">
        <v>0</v>
      </c>
      <c r="AJ14" s="19"/>
      <c r="AK14" s="19">
        <v>0.34945103245889098</v>
      </c>
      <c r="AL14" s="19">
        <v>0</v>
      </c>
      <c r="AM14" s="19">
        <v>0</v>
      </c>
      <c r="AN14" s="19">
        <v>0</v>
      </c>
      <c r="AO14" s="19">
        <v>0</v>
      </c>
      <c r="AP14" s="19">
        <v>0</v>
      </c>
      <c r="AQ14" s="19">
        <v>0</v>
      </c>
      <c r="AR14" s="19"/>
      <c r="AS14" s="19">
        <v>9.6756723420066304E-2</v>
      </c>
      <c r="AT14" s="19" t="s">
        <v>107</v>
      </c>
      <c r="AU14" s="19"/>
      <c r="AV14" s="19">
        <v>0</v>
      </c>
      <c r="AW14" s="19">
        <v>0.27940267916874001</v>
      </c>
      <c r="AX14" s="19" t="s">
        <v>107</v>
      </c>
      <c r="AY14" s="19"/>
      <c r="AZ14" s="19">
        <v>0</v>
      </c>
      <c r="BA14" s="19">
        <v>0.14003058141584299</v>
      </c>
      <c r="BB14" s="19"/>
      <c r="BC14" s="19">
        <v>0</v>
      </c>
      <c r="BD14" s="19">
        <v>0.13785922864480499</v>
      </c>
      <c r="BE14" s="19"/>
      <c r="BF14" s="19">
        <v>9.79012330891018E-2</v>
      </c>
      <c r="BG14" s="19">
        <v>0</v>
      </c>
      <c r="BH14" s="19"/>
      <c r="BI14" s="19">
        <v>0.18501827737565199</v>
      </c>
      <c r="BJ14" s="19">
        <v>0</v>
      </c>
      <c r="BK14" s="19"/>
      <c r="BL14" s="19">
        <v>0</v>
      </c>
      <c r="BM14" s="19">
        <v>0</v>
      </c>
      <c r="BN14" s="19">
        <v>0.25000094588938998</v>
      </c>
      <c r="BO14" s="19">
        <v>0</v>
      </c>
    </row>
    <row r="15" spans="2:67" x14ac:dyDescent="0.35">
      <c r="B15" s="16" t="s">
        <v>723</v>
      </c>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BO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62</v>
      </c>
      <c r="BA7" s="10">
        <v>77</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35">
      <c r="B8" s="11" t="s">
        <v>34</v>
      </c>
      <c r="C8" s="11">
        <v>64</v>
      </c>
      <c r="D8" s="11">
        <v>1</v>
      </c>
      <c r="E8" s="11">
        <v>6</v>
      </c>
      <c r="F8" s="11">
        <v>3</v>
      </c>
      <c r="G8" s="11">
        <v>1</v>
      </c>
      <c r="H8" s="11" t="s">
        <v>106</v>
      </c>
      <c r="I8" s="11">
        <v>5</v>
      </c>
      <c r="J8" s="11">
        <v>4</v>
      </c>
      <c r="K8" s="11" t="s">
        <v>106</v>
      </c>
      <c r="L8" s="11">
        <v>7</v>
      </c>
      <c r="M8" s="11">
        <v>17</v>
      </c>
      <c r="N8" s="11">
        <v>5</v>
      </c>
      <c r="O8" s="11">
        <v>6</v>
      </c>
      <c r="P8" s="11">
        <v>6</v>
      </c>
      <c r="Q8" s="11">
        <v>0</v>
      </c>
      <c r="R8" s="11">
        <v>4</v>
      </c>
      <c r="S8" s="11">
        <v>0</v>
      </c>
      <c r="T8" s="11"/>
      <c r="U8" s="11">
        <v>48</v>
      </c>
      <c r="V8" s="11">
        <v>12</v>
      </c>
      <c r="W8" s="11">
        <v>3</v>
      </c>
      <c r="X8" s="11">
        <v>1</v>
      </c>
      <c r="Y8" s="11"/>
      <c r="Z8" s="11">
        <v>7</v>
      </c>
      <c r="AA8" s="11">
        <v>24</v>
      </c>
      <c r="AB8" s="11">
        <v>10</v>
      </c>
      <c r="AC8" s="11">
        <v>6</v>
      </c>
      <c r="AD8" s="11">
        <v>7</v>
      </c>
      <c r="AE8" s="11">
        <v>0</v>
      </c>
      <c r="AF8" s="11">
        <v>5</v>
      </c>
      <c r="AG8" s="11">
        <v>1</v>
      </c>
      <c r="AH8" s="11">
        <v>1</v>
      </c>
      <c r="AI8" s="11">
        <v>1</v>
      </c>
      <c r="AJ8" s="11"/>
      <c r="AK8" s="11">
        <v>18</v>
      </c>
      <c r="AL8" s="11">
        <v>5</v>
      </c>
      <c r="AM8" s="11">
        <v>8</v>
      </c>
      <c r="AN8" s="11">
        <v>14</v>
      </c>
      <c r="AO8" s="11">
        <v>9</v>
      </c>
      <c r="AP8" s="11">
        <v>4</v>
      </c>
      <c r="AQ8" s="11">
        <v>6</v>
      </c>
      <c r="AR8" s="11"/>
      <c r="AS8" s="11">
        <v>64</v>
      </c>
      <c r="AT8" s="11" t="s">
        <v>106</v>
      </c>
      <c r="AU8" s="11"/>
      <c r="AV8" s="11">
        <v>42</v>
      </c>
      <c r="AW8" s="11">
        <v>22</v>
      </c>
      <c r="AX8" s="11" t="s">
        <v>106</v>
      </c>
      <c r="AY8" s="11"/>
      <c r="AZ8" s="11">
        <v>20</v>
      </c>
      <c r="BA8" s="11">
        <v>44</v>
      </c>
      <c r="BB8" s="11"/>
      <c r="BC8" s="11">
        <v>19</v>
      </c>
      <c r="BD8" s="11">
        <v>45</v>
      </c>
      <c r="BE8" s="11"/>
      <c r="BF8" s="11">
        <v>63</v>
      </c>
      <c r="BG8" s="11">
        <v>1</v>
      </c>
      <c r="BH8" s="11"/>
      <c r="BI8" s="11">
        <v>33</v>
      </c>
      <c r="BJ8" s="11">
        <v>30</v>
      </c>
      <c r="BK8" s="11"/>
      <c r="BL8" s="11">
        <v>0</v>
      </c>
      <c r="BM8" s="11">
        <v>30</v>
      </c>
      <c r="BN8" s="11">
        <v>25</v>
      </c>
      <c r="BO8" s="11">
        <v>9</v>
      </c>
    </row>
    <row r="9" spans="2:67" x14ac:dyDescent="0.35">
      <c r="B9" s="18" t="s">
        <v>505</v>
      </c>
      <c r="C9" s="17">
        <v>0.28874695961514901</v>
      </c>
      <c r="D9" s="17">
        <v>0.80365792142261805</v>
      </c>
      <c r="E9" s="17">
        <v>0.196250260367377</v>
      </c>
      <c r="F9" s="17">
        <v>9.3167875582910297E-3</v>
      </c>
      <c r="G9" s="17">
        <v>0.98495108882986704</v>
      </c>
      <c r="H9" s="17" t="s">
        <v>107</v>
      </c>
      <c r="I9" s="17">
        <v>0.99244712879296504</v>
      </c>
      <c r="J9" s="17">
        <v>3.0757460634418799E-2</v>
      </c>
      <c r="K9" s="17" t="s">
        <v>107</v>
      </c>
      <c r="L9" s="17">
        <v>9.5939975117551902E-3</v>
      </c>
      <c r="M9" s="17">
        <v>0.221443920683489</v>
      </c>
      <c r="N9" s="17">
        <v>1.0338134605483299E-3</v>
      </c>
      <c r="O9" s="17">
        <v>0.96517183254771899</v>
      </c>
      <c r="P9" s="17">
        <v>0.215380914075498</v>
      </c>
      <c r="Q9" s="17">
        <v>0</v>
      </c>
      <c r="R9" s="17">
        <v>1.58842937154258E-3</v>
      </c>
      <c r="S9" s="17">
        <v>1</v>
      </c>
      <c r="T9" s="17"/>
      <c r="U9" s="17">
        <v>0.180099747855961</v>
      </c>
      <c r="V9" s="17">
        <v>0.77199091191288305</v>
      </c>
      <c r="W9" s="17">
        <v>0.12839283418238401</v>
      </c>
      <c r="X9" s="17">
        <v>0.41712296123728998</v>
      </c>
      <c r="Y9" s="17"/>
      <c r="Z9" s="17">
        <v>0</v>
      </c>
      <c r="AA9" s="17">
        <v>0.41678306315073899</v>
      </c>
      <c r="AB9" s="17">
        <v>0.33345189426671601</v>
      </c>
      <c r="AC9" s="17">
        <v>0.201852725373314</v>
      </c>
      <c r="AD9" s="17">
        <v>0.18510073284353801</v>
      </c>
      <c r="AE9" s="17">
        <v>0</v>
      </c>
      <c r="AF9" s="17">
        <v>5.85132836354564E-3</v>
      </c>
      <c r="AG9" s="17">
        <v>3.2692348576960302E-2</v>
      </c>
      <c r="AH9" s="17">
        <v>8.1665019608228695E-2</v>
      </c>
      <c r="AI9" s="17">
        <v>0.609545331178727</v>
      </c>
      <c r="AJ9" s="17"/>
      <c r="AK9" s="17">
        <v>0.139213670267721</v>
      </c>
      <c r="AL9" s="17">
        <v>0.80102445208180295</v>
      </c>
      <c r="AM9" s="17">
        <v>0.25248957680634598</v>
      </c>
      <c r="AN9" s="17">
        <v>0.30862121055011099</v>
      </c>
      <c r="AO9" s="17">
        <v>6.5911618229923903E-3</v>
      </c>
      <c r="AP9" s="17">
        <v>3.2763155633857698E-2</v>
      </c>
      <c r="AQ9" s="17">
        <v>0.95522628713369795</v>
      </c>
      <c r="AR9" s="17"/>
      <c r="AS9" s="17">
        <v>0.28874695961514901</v>
      </c>
      <c r="AT9" s="17" t="s">
        <v>107</v>
      </c>
      <c r="AU9" s="17"/>
      <c r="AV9" s="17">
        <v>0.17429150008396399</v>
      </c>
      <c r="AW9" s="17">
        <v>0.50480250653532699</v>
      </c>
      <c r="AX9" s="17" t="s">
        <v>107</v>
      </c>
      <c r="AY9" s="17"/>
      <c r="AZ9" s="17">
        <v>0.37812773168987401</v>
      </c>
      <c r="BA9" s="17">
        <v>0.248771951144447</v>
      </c>
      <c r="BB9" s="17"/>
      <c r="BC9" s="17">
        <v>0.50588033081546102</v>
      </c>
      <c r="BD9" s="17">
        <v>0.196508144484137</v>
      </c>
      <c r="BE9" s="17"/>
      <c r="BF9" s="17">
        <v>0.28722843387414398</v>
      </c>
      <c r="BG9" s="17">
        <v>0.41712296123728998</v>
      </c>
      <c r="BH9" s="17"/>
      <c r="BI9" s="17">
        <v>0.20913016701074599</v>
      </c>
      <c r="BJ9" s="17">
        <v>0.37602686390386603</v>
      </c>
      <c r="BK9" s="17"/>
      <c r="BL9" s="17">
        <v>0.74182332241588</v>
      </c>
      <c r="BM9" s="17">
        <v>0.42141161363086699</v>
      </c>
      <c r="BN9" s="17">
        <v>1.0581678411048699E-2</v>
      </c>
      <c r="BO9" s="17">
        <v>0.61747160126211698</v>
      </c>
    </row>
    <row r="10" spans="2:67" x14ac:dyDescent="0.35">
      <c r="B10" s="18" t="s">
        <v>506</v>
      </c>
      <c r="C10" s="17">
        <v>0.34709865900510001</v>
      </c>
      <c r="D10" s="17">
        <v>9.5445046287027394E-2</v>
      </c>
      <c r="E10" s="17">
        <v>4.4457995872851701E-2</v>
      </c>
      <c r="F10" s="17">
        <v>3.2620818146077001E-2</v>
      </c>
      <c r="G10" s="17">
        <v>1.5048911170133E-2</v>
      </c>
      <c r="H10" s="17" t="s">
        <v>107</v>
      </c>
      <c r="I10" s="17">
        <v>3.7764356035175201E-3</v>
      </c>
      <c r="J10" s="17">
        <v>0.91145433312005997</v>
      </c>
      <c r="K10" s="17" t="s">
        <v>107</v>
      </c>
      <c r="L10" s="17">
        <v>3.3591411864529797E-2</v>
      </c>
      <c r="M10" s="17">
        <v>0.42010337422423</v>
      </c>
      <c r="N10" s="17">
        <v>0.49948309326972601</v>
      </c>
      <c r="O10" s="17">
        <v>3.2838722333250803E-2</v>
      </c>
      <c r="P10" s="17">
        <v>0.78299846180266996</v>
      </c>
      <c r="Q10" s="17">
        <v>1</v>
      </c>
      <c r="R10" s="17">
        <v>0.99841157062845798</v>
      </c>
      <c r="S10" s="17">
        <v>0</v>
      </c>
      <c r="T10" s="17"/>
      <c r="U10" s="17">
        <v>0.41597540970130897</v>
      </c>
      <c r="V10" s="17">
        <v>7.0014648199654694E-2</v>
      </c>
      <c r="W10" s="17">
        <v>0.32436191880945398</v>
      </c>
      <c r="X10" s="17">
        <v>0.31385658764378399</v>
      </c>
      <c r="Y10" s="17"/>
      <c r="Z10" s="17">
        <v>1.5439474809940199E-3</v>
      </c>
      <c r="AA10" s="17">
        <v>0.58284365609401101</v>
      </c>
      <c r="AB10" s="17">
        <v>0.33282808136970798</v>
      </c>
      <c r="AC10" s="17">
        <v>0.39093594421178701</v>
      </c>
      <c r="AD10" s="17">
        <v>0.11622498290073199</v>
      </c>
      <c r="AE10" s="17">
        <v>0.39228267512748499</v>
      </c>
      <c r="AF10" s="17">
        <v>5.7402415874277399E-2</v>
      </c>
      <c r="AG10" s="17">
        <v>0.59880625706086199</v>
      </c>
      <c r="AH10" s="17">
        <v>0.437243867645705</v>
      </c>
      <c r="AI10" s="17">
        <v>0.27854252619626502</v>
      </c>
      <c r="AJ10" s="17"/>
      <c r="AK10" s="17">
        <v>0.450822336365646</v>
      </c>
      <c r="AL10" s="17">
        <v>6.0211842186522696E-3</v>
      </c>
      <c r="AM10" s="17">
        <v>0.38104432948259498</v>
      </c>
      <c r="AN10" s="17">
        <v>0.42466279123141998</v>
      </c>
      <c r="AO10" s="17">
        <v>0.106682292444785</v>
      </c>
      <c r="AP10" s="17">
        <v>0.90098772332562205</v>
      </c>
      <c r="AQ10" s="17">
        <v>2.7631355870689399E-2</v>
      </c>
      <c r="AR10" s="17"/>
      <c r="AS10" s="17">
        <v>0.34709865900510001</v>
      </c>
      <c r="AT10" s="17" t="s">
        <v>107</v>
      </c>
      <c r="AU10" s="17"/>
      <c r="AV10" s="17">
        <v>0.43926983664466301</v>
      </c>
      <c r="AW10" s="17">
        <v>0.17310875693522901</v>
      </c>
      <c r="AX10" s="17" t="s">
        <v>107</v>
      </c>
      <c r="AY10" s="17"/>
      <c r="AZ10" s="17">
        <v>0.38924557840858498</v>
      </c>
      <c r="BA10" s="17">
        <v>0.32824870480287199</v>
      </c>
      <c r="BB10" s="17"/>
      <c r="BC10" s="17">
        <v>8.5522850343551504E-3</v>
      </c>
      <c r="BD10" s="17">
        <v>0.49091403031047998</v>
      </c>
      <c r="BE10" s="17"/>
      <c r="BF10" s="17">
        <v>0.34749187066778298</v>
      </c>
      <c r="BG10" s="17">
        <v>0.31385658764378399</v>
      </c>
      <c r="BH10" s="17"/>
      <c r="BI10" s="17">
        <v>0.41156416167660298</v>
      </c>
      <c r="BJ10" s="17">
        <v>0.27642835542919603</v>
      </c>
      <c r="BK10" s="17"/>
      <c r="BL10" s="17">
        <v>0.25817667758412</v>
      </c>
      <c r="BM10" s="17">
        <v>0.37747777878946198</v>
      </c>
      <c r="BN10" s="17">
        <v>0.29916605567329602</v>
      </c>
      <c r="BO10" s="17">
        <v>0.37728728554177798</v>
      </c>
    </row>
    <row r="11" spans="2:67" ht="29" x14ac:dyDescent="0.35">
      <c r="B11" s="18" t="s">
        <v>507</v>
      </c>
      <c r="C11" s="17">
        <v>0.32266067399503001</v>
      </c>
      <c r="D11" s="17">
        <v>9.5445046287027394E-2</v>
      </c>
      <c r="E11" s="17">
        <v>0.71626727811644397</v>
      </c>
      <c r="F11" s="17">
        <v>0.92916829117287103</v>
      </c>
      <c r="G11" s="17">
        <v>0</v>
      </c>
      <c r="H11" s="17" t="s">
        <v>107</v>
      </c>
      <c r="I11" s="17">
        <v>3.7764356035175201E-3</v>
      </c>
      <c r="J11" s="17">
        <v>2.8894103122760601E-2</v>
      </c>
      <c r="K11" s="17" t="s">
        <v>107</v>
      </c>
      <c r="L11" s="17">
        <v>0.92706077776388696</v>
      </c>
      <c r="M11" s="17">
        <v>0.239545430837829</v>
      </c>
      <c r="N11" s="17">
        <v>0.49948309326972601</v>
      </c>
      <c r="O11" s="17">
        <v>1.9894451190306298E-3</v>
      </c>
      <c r="P11" s="17">
        <v>1.6206241218321099E-3</v>
      </c>
      <c r="Q11" s="17">
        <v>0</v>
      </c>
      <c r="R11" s="17">
        <v>0</v>
      </c>
      <c r="S11" s="17">
        <v>0</v>
      </c>
      <c r="T11" s="17"/>
      <c r="U11" s="17">
        <v>0.40392484244273003</v>
      </c>
      <c r="V11" s="17">
        <v>0</v>
      </c>
      <c r="W11" s="17">
        <v>0.30349261332564398</v>
      </c>
      <c r="X11" s="17">
        <v>0.185620846217666</v>
      </c>
      <c r="Y11" s="17"/>
      <c r="Z11" s="17">
        <v>0.86864594400425399</v>
      </c>
      <c r="AA11" s="17">
        <v>3.7328075524967398E-4</v>
      </c>
      <c r="AB11" s="17">
        <v>0.33372002436357601</v>
      </c>
      <c r="AC11" s="17">
        <v>0.39205776741229498</v>
      </c>
      <c r="AD11" s="17">
        <v>0.65814346695211401</v>
      </c>
      <c r="AE11" s="17">
        <v>0.60771732487251495</v>
      </c>
      <c r="AF11" s="17">
        <v>0.69439912584338903</v>
      </c>
      <c r="AG11" s="17">
        <v>0.35647569594042</v>
      </c>
      <c r="AH11" s="17">
        <v>0.217284543477273</v>
      </c>
      <c r="AI11" s="17">
        <v>5.89959662435771E-2</v>
      </c>
      <c r="AJ11" s="17"/>
      <c r="AK11" s="17">
        <v>0.349849976941489</v>
      </c>
      <c r="AL11" s="17">
        <v>1.36290338637648E-3</v>
      </c>
      <c r="AM11" s="17">
        <v>0.33045278046716198</v>
      </c>
      <c r="AN11" s="17">
        <v>0.25991182140281399</v>
      </c>
      <c r="AO11" s="17">
        <v>0.88379297308206495</v>
      </c>
      <c r="AP11" s="17">
        <v>3.3028608645273898E-2</v>
      </c>
      <c r="AQ11" s="17">
        <v>0</v>
      </c>
      <c r="AR11" s="17"/>
      <c r="AS11" s="17">
        <v>0.32266067399503001</v>
      </c>
      <c r="AT11" s="17" t="s">
        <v>107</v>
      </c>
      <c r="AU11" s="17"/>
      <c r="AV11" s="17">
        <v>0.33398754421117</v>
      </c>
      <c r="AW11" s="17">
        <v>0.30127914139303902</v>
      </c>
      <c r="AX11" s="17" t="s">
        <v>107</v>
      </c>
      <c r="AY11" s="17"/>
      <c r="AZ11" s="17">
        <v>0.178442822856304</v>
      </c>
      <c r="BA11" s="17">
        <v>0.38716123364646399</v>
      </c>
      <c r="BB11" s="17"/>
      <c r="BC11" s="17">
        <v>0.42391249450688101</v>
      </c>
      <c r="BD11" s="17">
        <v>0.27964863995234401</v>
      </c>
      <c r="BE11" s="17"/>
      <c r="BF11" s="17">
        <v>0.32428168184223899</v>
      </c>
      <c r="BG11" s="17">
        <v>0.185620846217666</v>
      </c>
      <c r="BH11" s="17"/>
      <c r="BI11" s="17">
        <v>0.37246576790139602</v>
      </c>
      <c r="BJ11" s="17">
        <v>0.26806184268016803</v>
      </c>
      <c r="BK11" s="17"/>
      <c r="BL11" s="17">
        <v>0</v>
      </c>
      <c r="BM11" s="17">
        <v>0.12538288491311</v>
      </c>
      <c r="BN11" s="17">
        <v>0.67753708792661604</v>
      </c>
      <c r="BO11" s="17">
        <v>2.93833725254919E-3</v>
      </c>
    </row>
    <row r="12" spans="2:67" ht="29" x14ac:dyDescent="0.35">
      <c r="B12" s="18" t="s">
        <v>508</v>
      </c>
      <c r="C12" s="17">
        <v>3.8440264917852601E-2</v>
      </c>
      <c r="D12" s="17">
        <v>5.4519860033273304E-3</v>
      </c>
      <c r="E12" s="17">
        <v>4.3024465643327202E-2</v>
      </c>
      <c r="F12" s="17">
        <v>1.8633575116582101E-3</v>
      </c>
      <c r="G12" s="17">
        <v>0</v>
      </c>
      <c r="H12" s="17" t="s">
        <v>107</v>
      </c>
      <c r="I12" s="17">
        <v>0</v>
      </c>
      <c r="J12" s="17">
        <v>2.8894103122760601E-2</v>
      </c>
      <c r="K12" s="17" t="s">
        <v>107</v>
      </c>
      <c r="L12" s="17">
        <v>2.97538128598277E-2</v>
      </c>
      <c r="M12" s="17">
        <v>0.112731529748811</v>
      </c>
      <c r="N12" s="17">
        <v>0</v>
      </c>
      <c r="O12" s="17">
        <v>0</v>
      </c>
      <c r="P12" s="17">
        <v>0</v>
      </c>
      <c r="Q12" s="17">
        <v>0</v>
      </c>
      <c r="R12" s="17">
        <v>0</v>
      </c>
      <c r="S12" s="17">
        <v>0</v>
      </c>
      <c r="T12" s="17"/>
      <c r="U12" s="17">
        <v>0</v>
      </c>
      <c r="V12" s="17">
        <v>0.15799443988746201</v>
      </c>
      <c r="W12" s="17">
        <v>0.17959102097856999</v>
      </c>
      <c r="X12" s="17">
        <v>8.3399604901260402E-2</v>
      </c>
      <c r="Y12" s="17"/>
      <c r="Z12" s="17">
        <v>0.129810108514752</v>
      </c>
      <c r="AA12" s="17">
        <v>0</v>
      </c>
      <c r="AB12" s="17">
        <v>0</v>
      </c>
      <c r="AC12" s="17">
        <v>1.5153563002604301E-2</v>
      </c>
      <c r="AD12" s="17">
        <v>2.6122367019580602E-2</v>
      </c>
      <c r="AE12" s="17">
        <v>0</v>
      </c>
      <c r="AF12" s="17">
        <v>0.22279439142107599</v>
      </c>
      <c r="AG12" s="17">
        <v>1.2025698421757901E-2</v>
      </c>
      <c r="AH12" s="17">
        <v>0.26380656926879398</v>
      </c>
      <c r="AI12" s="17">
        <v>5.2916176381430098E-2</v>
      </c>
      <c r="AJ12" s="17"/>
      <c r="AK12" s="17">
        <v>6.0114016425144502E-2</v>
      </c>
      <c r="AL12" s="17">
        <v>0.19159146031316801</v>
      </c>
      <c r="AM12" s="17">
        <v>2.36045339156261E-2</v>
      </c>
      <c r="AN12" s="17">
        <v>6.8041768156551202E-3</v>
      </c>
      <c r="AO12" s="17">
        <v>2.9335726501574502E-3</v>
      </c>
      <c r="AP12" s="17">
        <v>3.32205123952466E-2</v>
      </c>
      <c r="AQ12" s="17">
        <v>1.0785553113610701E-3</v>
      </c>
      <c r="AR12" s="17"/>
      <c r="AS12" s="17">
        <v>3.8440264917852601E-2</v>
      </c>
      <c r="AT12" s="17" t="s">
        <v>107</v>
      </c>
      <c r="AU12" s="17"/>
      <c r="AV12" s="17">
        <v>5.0231376398151797E-2</v>
      </c>
      <c r="AW12" s="17">
        <v>1.6182392291176202E-2</v>
      </c>
      <c r="AX12" s="17" t="s">
        <v>107</v>
      </c>
      <c r="AY12" s="17"/>
      <c r="AZ12" s="17">
        <v>5.41838670452367E-2</v>
      </c>
      <c r="BA12" s="17">
        <v>3.13990343064703E-2</v>
      </c>
      <c r="BB12" s="17"/>
      <c r="BC12" s="17">
        <v>5.6280406859705298E-2</v>
      </c>
      <c r="BD12" s="17">
        <v>3.0861726688611601E-2</v>
      </c>
      <c r="BE12" s="17"/>
      <c r="BF12" s="17">
        <v>3.7908452786296003E-2</v>
      </c>
      <c r="BG12" s="17">
        <v>8.3399604901260402E-2</v>
      </c>
      <c r="BH12" s="17"/>
      <c r="BI12" s="17">
        <v>6.8399034112549498E-3</v>
      </c>
      <c r="BJ12" s="17">
        <v>7.3082159392162296E-2</v>
      </c>
      <c r="BK12" s="17"/>
      <c r="BL12" s="17">
        <v>0</v>
      </c>
      <c r="BM12" s="17">
        <v>7.2697650421600493E-2</v>
      </c>
      <c r="BN12" s="17">
        <v>8.5748988350564607E-3</v>
      </c>
      <c r="BO12" s="17">
        <v>2.3027759435553402E-3</v>
      </c>
    </row>
    <row r="13" spans="2:67" x14ac:dyDescent="0.35">
      <c r="B13" s="18" t="s">
        <v>509</v>
      </c>
      <c r="C13" s="17">
        <v>3.0534424668686201E-3</v>
      </c>
      <c r="D13" s="17">
        <v>0</v>
      </c>
      <c r="E13" s="17">
        <v>0</v>
      </c>
      <c r="F13" s="17">
        <v>2.70307456111024E-2</v>
      </c>
      <c r="G13" s="17">
        <v>0</v>
      </c>
      <c r="H13" s="17" t="s">
        <v>107</v>
      </c>
      <c r="I13" s="17">
        <v>0</v>
      </c>
      <c r="J13" s="17">
        <v>0</v>
      </c>
      <c r="K13" s="17" t="s">
        <v>107</v>
      </c>
      <c r="L13" s="17">
        <v>0</v>
      </c>
      <c r="M13" s="17">
        <v>6.1757445056409904E-3</v>
      </c>
      <c r="N13" s="17">
        <v>0</v>
      </c>
      <c r="O13" s="17">
        <v>0</v>
      </c>
      <c r="P13" s="17">
        <v>0</v>
      </c>
      <c r="Q13" s="17">
        <v>0</v>
      </c>
      <c r="R13" s="17">
        <v>0</v>
      </c>
      <c r="S13" s="17">
        <v>0</v>
      </c>
      <c r="T13" s="17"/>
      <c r="U13" s="17">
        <v>0</v>
      </c>
      <c r="V13" s="17">
        <v>0</v>
      </c>
      <c r="W13" s="17">
        <v>6.4161612703947005E-2</v>
      </c>
      <c r="X13" s="17">
        <v>0</v>
      </c>
      <c r="Y13" s="17"/>
      <c r="Z13" s="17">
        <v>0</v>
      </c>
      <c r="AA13" s="17">
        <v>0</v>
      </c>
      <c r="AB13" s="17">
        <v>0</v>
      </c>
      <c r="AC13" s="17">
        <v>0</v>
      </c>
      <c r="AD13" s="17">
        <v>1.4408450284035E-2</v>
      </c>
      <c r="AE13" s="17">
        <v>0</v>
      </c>
      <c r="AF13" s="17">
        <v>1.9552738497711698E-2</v>
      </c>
      <c r="AG13" s="17">
        <v>0</v>
      </c>
      <c r="AH13" s="17">
        <v>0</v>
      </c>
      <c r="AI13" s="17">
        <v>0</v>
      </c>
      <c r="AJ13" s="17"/>
      <c r="AK13" s="17">
        <v>0</v>
      </c>
      <c r="AL13" s="17">
        <v>0</v>
      </c>
      <c r="AM13" s="17">
        <v>1.24087793282703E-2</v>
      </c>
      <c r="AN13" s="17">
        <v>0</v>
      </c>
      <c r="AO13" s="17">
        <v>0</v>
      </c>
      <c r="AP13" s="17">
        <v>0</v>
      </c>
      <c r="AQ13" s="17">
        <v>1.60638016842512E-2</v>
      </c>
      <c r="AR13" s="17"/>
      <c r="AS13" s="17">
        <v>3.0534424668686201E-3</v>
      </c>
      <c r="AT13" s="17" t="s">
        <v>107</v>
      </c>
      <c r="AU13" s="17"/>
      <c r="AV13" s="17">
        <v>2.2197426620507799E-3</v>
      </c>
      <c r="AW13" s="17">
        <v>4.6272028452286097E-3</v>
      </c>
      <c r="AX13" s="17" t="s">
        <v>107</v>
      </c>
      <c r="AY13" s="17"/>
      <c r="AZ13" s="17">
        <v>0</v>
      </c>
      <c r="BA13" s="17">
        <v>4.41907609974692E-3</v>
      </c>
      <c r="BB13" s="17"/>
      <c r="BC13" s="17">
        <v>5.3744827835975704E-3</v>
      </c>
      <c r="BD13" s="17">
        <v>2.0674585644270098E-3</v>
      </c>
      <c r="BE13" s="17"/>
      <c r="BF13" s="17">
        <v>3.0895608295378701E-3</v>
      </c>
      <c r="BG13" s="17">
        <v>0</v>
      </c>
      <c r="BH13" s="17"/>
      <c r="BI13" s="17">
        <v>0</v>
      </c>
      <c r="BJ13" s="17">
        <v>6.4007785946073401E-3</v>
      </c>
      <c r="BK13" s="17"/>
      <c r="BL13" s="17">
        <v>0</v>
      </c>
      <c r="BM13" s="17">
        <v>3.0300722449604798E-3</v>
      </c>
      <c r="BN13" s="17">
        <v>4.1402791539826202E-3</v>
      </c>
      <c r="BO13" s="17">
        <v>0</v>
      </c>
    </row>
    <row r="14" spans="2:67" x14ac:dyDescent="0.35">
      <c r="B14" s="18" t="s">
        <v>83</v>
      </c>
      <c r="C14" s="19">
        <v>0</v>
      </c>
      <c r="D14" s="19">
        <v>0</v>
      </c>
      <c r="E14" s="19">
        <v>0</v>
      </c>
      <c r="F14" s="19">
        <v>0</v>
      </c>
      <c r="G14" s="19">
        <v>0</v>
      </c>
      <c r="H14" s="19" t="s">
        <v>107</v>
      </c>
      <c r="I14" s="19">
        <v>0</v>
      </c>
      <c r="J14" s="19">
        <v>0</v>
      </c>
      <c r="K14" s="19" t="s">
        <v>107</v>
      </c>
      <c r="L14" s="19">
        <v>0</v>
      </c>
      <c r="M14" s="19">
        <v>0</v>
      </c>
      <c r="N14" s="19">
        <v>0</v>
      </c>
      <c r="O14" s="19">
        <v>0</v>
      </c>
      <c r="P14" s="19">
        <v>0</v>
      </c>
      <c r="Q14" s="19">
        <v>0</v>
      </c>
      <c r="R14" s="19">
        <v>0</v>
      </c>
      <c r="S14" s="19">
        <v>0</v>
      </c>
      <c r="T14" s="19"/>
      <c r="U14" s="19">
        <v>0</v>
      </c>
      <c r="V14" s="19">
        <v>0</v>
      </c>
      <c r="W14" s="19">
        <v>0</v>
      </c>
      <c r="X14" s="19">
        <v>0</v>
      </c>
      <c r="Y14" s="19"/>
      <c r="Z14" s="19">
        <v>0</v>
      </c>
      <c r="AA14" s="19">
        <v>0</v>
      </c>
      <c r="AB14" s="19">
        <v>0</v>
      </c>
      <c r="AC14" s="19">
        <v>0</v>
      </c>
      <c r="AD14" s="19">
        <v>0</v>
      </c>
      <c r="AE14" s="19">
        <v>0</v>
      </c>
      <c r="AF14" s="19">
        <v>0</v>
      </c>
      <c r="AG14" s="19">
        <v>0</v>
      </c>
      <c r="AH14" s="19">
        <v>0</v>
      </c>
      <c r="AI14" s="19">
        <v>0</v>
      </c>
      <c r="AJ14" s="19"/>
      <c r="AK14" s="19">
        <v>0</v>
      </c>
      <c r="AL14" s="19">
        <v>0</v>
      </c>
      <c r="AM14" s="19">
        <v>0</v>
      </c>
      <c r="AN14" s="19">
        <v>0</v>
      </c>
      <c r="AO14" s="19">
        <v>0</v>
      </c>
      <c r="AP14" s="19">
        <v>0</v>
      </c>
      <c r="AQ14" s="19">
        <v>0</v>
      </c>
      <c r="AR14" s="19"/>
      <c r="AS14" s="19">
        <v>0</v>
      </c>
      <c r="AT14" s="19" t="s">
        <v>107</v>
      </c>
      <c r="AU14" s="19"/>
      <c r="AV14" s="19">
        <v>0</v>
      </c>
      <c r="AW14" s="19">
        <v>0</v>
      </c>
      <c r="AX14" s="19" t="s">
        <v>107</v>
      </c>
      <c r="AY14" s="19"/>
      <c r="AZ14" s="19">
        <v>0</v>
      </c>
      <c r="BA14" s="19">
        <v>0</v>
      </c>
      <c r="BB14" s="19"/>
      <c r="BC14" s="19">
        <v>0</v>
      </c>
      <c r="BD14" s="19">
        <v>0</v>
      </c>
      <c r="BE14" s="19"/>
      <c r="BF14" s="19">
        <v>0</v>
      </c>
      <c r="BG14" s="19">
        <v>0</v>
      </c>
      <c r="BH14" s="19"/>
      <c r="BI14" s="19">
        <v>0</v>
      </c>
      <c r="BJ14" s="19">
        <v>0</v>
      </c>
      <c r="BK14" s="19"/>
      <c r="BL14" s="19">
        <v>0</v>
      </c>
      <c r="BM14" s="19">
        <v>0</v>
      </c>
      <c r="BN14" s="19">
        <v>0</v>
      </c>
      <c r="BO14" s="19">
        <v>0</v>
      </c>
    </row>
    <row r="15" spans="2:67" x14ac:dyDescent="0.35">
      <c r="B15" s="16" t="s">
        <v>723</v>
      </c>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BO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62</v>
      </c>
      <c r="BA7" s="10">
        <v>77</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35">
      <c r="B8" s="11" t="s">
        <v>34</v>
      </c>
      <c r="C8" s="11">
        <v>64</v>
      </c>
      <c r="D8" s="11">
        <v>1</v>
      </c>
      <c r="E8" s="11">
        <v>6</v>
      </c>
      <c r="F8" s="11">
        <v>3</v>
      </c>
      <c r="G8" s="11">
        <v>1</v>
      </c>
      <c r="H8" s="11" t="s">
        <v>106</v>
      </c>
      <c r="I8" s="11">
        <v>5</v>
      </c>
      <c r="J8" s="11">
        <v>4</v>
      </c>
      <c r="K8" s="11" t="s">
        <v>106</v>
      </c>
      <c r="L8" s="11">
        <v>7</v>
      </c>
      <c r="M8" s="11">
        <v>17</v>
      </c>
      <c r="N8" s="11">
        <v>5</v>
      </c>
      <c r="O8" s="11">
        <v>6</v>
      </c>
      <c r="P8" s="11">
        <v>6</v>
      </c>
      <c r="Q8" s="11">
        <v>0</v>
      </c>
      <c r="R8" s="11">
        <v>4</v>
      </c>
      <c r="S8" s="11">
        <v>0</v>
      </c>
      <c r="T8" s="11"/>
      <c r="U8" s="11">
        <v>48</v>
      </c>
      <c r="V8" s="11">
        <v>12</v>
      </c>
      <c r="W8" s="11">
        <v>3</v>
      </c>
      <c r="X8" s="11">
        <v>1</v>
      </c>
      <c r="Y8" s="11"/>
      <c r="Z8" s="11">
        <v>7</v>
      </c>
      <c r="AA8" s="11">
        <v>24</v>
      </c>
      <c r="AB8" s="11">
        <v>10</v>
      </c>
      <c r="AC8" s="11">
        <v>6</v>
      </c>
      <c r="AD8" s="11">
        <v>7</v>
      </c>
      <c r="AE8" s="11">
        <v>0</v>
      </c>
      <c r="AF8" s="11">
        <v>5</v>
      </c>
      <c r="AG8" s="11">
        <v>1</v>
      </c>
      <c r="AH8" s="11">
        <v>1</v>
      </c>
      <c r="AI8" s="11">
        <v>1</v>
      </c>
      <c r="AJ8" s="11"/>
      <c r="AK8" s="11">
        <v>18</v>
      </c>
      <c r="AL8" s="11">
        <v>5</v>
      </c>
      <c r="AM8" s="11">
        <v>8</v>
      </c>
      <c r="AN8" s="11">
        <v>14</v>
      </c>
      <c r="AO8" s="11">
        <v>9</v>
      </c>
      <c r="AP8" s="11">
        <v>4</v>
      </c>
      <c r="AQ8" s="11">
        <v>6</v>
      </c>
      <c r="AR8" s="11"/>
      <c r="AS8" s="11">
        <v>64</v>
      </c>
      <c r="AT8" s="11" t="s">
        <v>106</v>
      </c>
      <c r="AU8" s="11"/>
      <c r="AV8" s="11">
        <v>42</v>
      </c>
      <c r="AW8" s="11">
        <v>22</v>
      </c>
      <c r="AX8" s="11" t="s">
        <v>106</v>
      </c>
      <c r="AY8" s="11"/>
      <c r="AZ8" s="11">
        <v>20</v>
      </c>
      <c r="BA8" s="11">
        <v>44</v>
      </c>
      <c r="BB8" s="11"/>
      <c r="BC8" s="11">
        <v>19</v>
      </c>
      <c r="BD8" s="11">
        <v>45</v>
      </c>
      <c r="BE8" s="11"/>
      <c r="BF8" s="11">
        <v>63</v>
      </c>
      <c r="BG8" s="11">
        <v>1</v>
      </c>
      <c r="BH8" s="11"/>
      <c r="BI8" s="11">
        <v>33</v>
      </c>
      <c r="BJ8" s="11">
        <v>30</v>
      </c>
      <c r="BK8" s="11"/>
      <c r="BL8" s="11">
        <v>0</v>
      </c>
      <c r="BM8" s="11">
        <v>30</v>
      </c>
      <c r="BN8" s="11">
        <v>25</v>
      </c>
      <c r="BO8" s="11">
        <v>9</v>
      </c>
    </row>
    <row r="9" spans="2:67" x14ac:dyDescent="0.35">
      <c r="B9" s="18" t="s">
        <v>505</v>
      </c>
      <c r="C9" s="17">
        <v>0.106385137304262</v>
      </c>
      <c r="D9" s="17">
        <v>8.4541074280372802E-2</v>
      </c>
      <c r="E9" s="17">
        <v>2.8670604590488799E-3</v>
      </c>
      <c r="F9" s="17">
        <v>3.7267150233164098E-3</v>
      </c>
      <c r="G9" s="17">
        <v>0.99247554441493402</v>
      </c>
      <c r="H9" s="17" t="s">
        <v>107</v>
      </c>
      <c r="I9" s="17">
        <v>1.13293068105526E-2</v>
      </c>
      <c r="J9" s="17">
        <v>3.0757460634418799E-2</v>
      </c>
      <c r="K9" s="17" t="s">
        <v>107</v>
      </c>
      <c r="L9" s="17">
        <v>5.7563985070531098E-3</v>
      </c>
      <c r="M9" s="17">
        <v>1.00072547688826E-2</v>
      </c>
      <c r="N9" s="17">
        <v>1.0338134605483299E-3</v>
      </c>
      <c r="O9" s="17">
        <v>0.96517183254771899</v>
      </c>
      <c r="P9" s="17">
        <v>0</v>
      </c>
      <c r="Q9" s="17">
        <v>0</v>
      </c>
      <c r="R9" s="17">
        <v>2.30425079431812E-2</v>
      </c>
      <c r="S9" s="17">
        <v>1</v>
      </c>
      <c r="T9" s="17"/>
      <c r="U9" s="17">
        <v>0.109663273089682</v>
      </c>
      <c r="V9" s="17">
        <v>7.3549593750325701E-2</v>
      </c>
      <c r="W9" s="17">
        <v>0.124564202915445</v>
      </c>
      <c r="X9" s="17">
        <v>0.33401834917554102</v>
      </c>
      <c r="Y9" s="17"/>
      <c r="Z9" s="17">
        <v>0</v>
      </c>
      <c r="AA9" s="17">
        <v>0.216861299075538</v>
      </c>
      <c r="AB9" s="17">
        <v>0</v>
      </c>
      <c r="AC9" s="17">
        <v>1.1218232005082299E-3</v>
      </c>
      <c r="AD9" s="17">
        <v>9.9324282261319097E-4</v>
      </c>
      <c r="AE9" s="17">
        <v>4.1015865745689599E-2</v>
      </c>
      <c r="AF9" s="17">
        <v>2.9768897640053498E-3</v>
      </c>
      <c r="AG9" s="17">
        <v>0.35125391928747801</v>
      </c>
      <c r="AH9" s="17">
        <v>6.0203969689476299E-2</v>
      </c>
      <c r="AI9" s="17">
        <v>0.44330245415048503</v>
      </c>
      <c r="AJ9" s="17"/>
      <c r="AK9" s="17">
        <v>9.1548953998509799E-4</v>
      </c>
      <c r="AL9" s="17">
        <v>9.8981075354422094E-3</v>
      </c>
      <c r="AM9" s="17">
        <v>0.10681599907768601</v>
      </c>
      <c r="AN9" s="17">
        <v>2.7759849091036201E-3</v>
      </c>
      <c r="AO9" s="17">
        <v>8.3140046810763202E-4</v>
      </c>
      <c r="AP9" s="17">
        <v>7.5279117644113103E-2</v>
      </c>
      <c r="AQ9" s="17">
        <v>0.94853013774995998</v>
      </c>
      <c r="AR9" s="17"/>
      <c r="AS9" s="17">
        <v>0.106385137304262</v>
      </c>
      <c r="AT9" s="17" t="s">
        <v>107</v>
      </c>
      <c r="AU9" s="17"/>
      <c r="AV9" s="17">
        <v>2.6744797640227001E-2</v>
      </c>
      <c r="AW9" s="17">
        <v>0.25672079812377602</v>
      </c>
      <c r="AX9" s="17" t="s">
        <v>107</v>
      </c>
      <c r="AY9" s="17"/>
      <c r="AZ9" s="17">
        <v>6.2878714904287397E-2</v>
      </c>
      <c r="BA9" s="17">
        <v>0.12584312098015701</v>
      </c>
      <c r="BB9" s="17"/>
      <c r="BC9" s="17">
        <v>0.33267791767427402</v>
      </c>
      <c r="BD9" s="17">
        <v>1.0255381575575E-2</v>
      </c>
      <c r="BE9" s="17"/>
      <c r="BF9" s="17">
        <v>0.10369252429742</v>
      </c>
      <c r="BG9" s="17">
        <v>0.33401834917554102</v>
      </c>
      <c r="BH9" s="17"/>
      <c r="BI9" s="17">
        <v>0.17029467156167</v>
      </c>
      <c r="BJ9" s="17">
        <v>3.6324314070160998E-2</v>
      </c>
      <c r="BK9" s="17"/>
      <c r="BL9" s="17">
        <v>0.74182332241588</v>
      </c>
      <c r="BM9" s="17">
        <v>0.20624711570454099</v>
      </c>
      <c r="BN9" s="17">
        <v>7.6706966849338304E-3</v>
      </c>
      <c r="BO9" s="17">
        <v>3.26686466303285E-2</v>
      </c>
    </row>
    <row r="10" spans="2:67" x14ac:dyDescent="0.35">
      <c r="B10" s="18" t="s">
        <v>506</v>
      </c>
      <c r="C10" s="17">
        <v>0.27424411045416403</v>
      </c>
      <c r="D10" s="17">
        <v>0.17998612056739999</v>
      </c>
      <c r="E10" s="17">
        <v>6.9554054268326407E-2</v>
      </c>
      <c r="F10" s="17">
        <v>0.94034843624282105</v>
      </c>
      <c r="G10" s="17">
        <v>0</v>
      </c>
      <c r="H10" s="17" t="s">
        <v>107</v>
      </c>
      <c r="I10" s="17">
        <v>0.988670693189447</v>
      </c>
      <c r="J10" s="17">
        <v>3.8210890681051601E-2</v>
      </c>
      <c r="K10" s="17" t="s">
        <v>107</v>
      </c>
      <c r="L10" s="17">
        <v>5.7588826217304399E-2</v>
      </c>
      <c r="M10" s="17">
        <v>0.49520923429684999</v>
      </c>
      <c r="N10" s="17">
        <v>0</v>
      </c>
      <c r="O10" s="17">
        <v>0</v>
      </c>
      <c r="P10" s="17">
        <v>3.2412482436642198E-3</v>
      </c>
      <c r="Q10" s="17">
        <v>0</v>
      </c>
      <c r="R10" s="17">
        <v>1.58842937154258E-3</v>
      </c>
      <c r="S10" s="17">
        <v>0</v>
      </c>
      <c r="T10" s="17"/>
      <c r="U10" s="17">
        <v>0.204656781953622</v>
      </c>
      <c r="V10" s="17">
        <v>0.497494315830176</v>
      </c>
      <c r="W10" s="17">
        <v>0.50880217245975201</v>
      </c>
      <c r="X10" s="17">
        <v>0.33411791600750101</v>
      </c>
      <c r="Y10" s="17"/>
      <c r="Z10" s="17">
        <v>0</v>
      </c>
      <c r="AA10" s="17">
        <v>0.20029504483045099</v>
      </c>
      <c r="AB10" s="17">
        <v>0.66717191863029202</v>
      </c>
      <c r="AC10" s="17">
        <v>1.1218232005082299E-3</v>
      </c>
      <c r="AD10" s="17">
        <v>6.2530771901292803E-2</v>
      </c>
      <c r="AE10" s="17">
        <v>0.89991774344252695</v>
      </c>
      <c r="AF10" s="17">
        <v>0.89847587022835196</v>
      </c>
      <c r="AG10" s="17">
        <v>0.37714234609562203</v>
      </c>
      <c r="AH10" s="17">
        <v>0.65439582087335202</v>
      </c>
      <c r="AI10" s="17">
        <v>0.257814572242764</v>
      </c>
      <c r="AJ10" s="17"/>
      <c r="AK10" s="17">
        <v>0.14696080140173701</v>
      </c>
      <c r="AL10" s="17">
        <v>0.72163842107578402</v>
      </c>
      <c r="AM10" s="17">
        <v>5.5596563111849802E-2</v>
      </c>
      <c r="AN10" s="17">
        <v>0.50251975196043197</v>
      </c>
      <c r="AO10" s="17">
        <v>0.382789194350101</v>
      </c>
      <c r="AP10" s="17">
        <v>0.106818337386613</v>
      </c>
      <c r="AQ10" s="17">
        <v>8.4086188220147493E-3</v>
      </c>
      <c r="AR10" s="17"/>
      <c r="AS10" s="17">
        <v>0.27424411045416403</v>
      </c>
      <c r="AT10" s="17" t="s">
        <v>107</v>
      </c>
      <c r="AU10" s="17"/>
      <c r="AV10" s="17">
        <v>0.31458186482299699</v>
      </c>
      <c r="AW10" s="17">
        <v>0.198099244867254</v>
      </c>
      <c r="AX10" s="17" t="s">
        <v>107</v>
      </c>
      <c r="AY10" s="17"/>
      <c r="AZ10" s="17">
        <v>0.43650266368609902</v>
      </c>
      <c r="BA10" s="17">
        <v>0.20167495615699901</v>
      </c>
      <c r="BB10" s="17"/>
      <c r="BC10" s="17">
        <v>0.24314920630115999</v>
      </c>
      <c r="BD10" s="17">
        <v>0.28745330579723999</v>
      </c>
      <c r="BE10" s="17"/>
      <c r="BF10" s="17">
        <v>0.27353587905736199</v>
      </c>
      <c r="BG10" s="17">
        <v>0.33411791600750101</v>
      </c>
      <c r="BH10" s="17"/>
      <c r="BI10" s="17">
        <v>0.22592359543434901</v>
      </c>
      <c r="BJ10" s="17">
        <v>0.32721547225049202</v>
      </c>
      <c r="BK10" s="17"/>
      <c r="BL10" s="17">
        <v>0.25817667758412</v>
      </c>
      <c r="BM10" s="17">
        <v>0.27803158246645299</v>
      </c>
      <c r="BN10" s="17">
        <v>0.16041480107786801</v>
      </c>
      <c r="BO10" s="17">
        <v>0.59019444053306103</v>
      </c>
    </row>
    <row r="11" spans="2:67" ht="29" x14ac:dyDescent="0.35">
      <c r="B11" s="18" t="s">
        <v>507</v>
      </c>
      <c r="C11" s="17">
        <v>0.44355230421004699</v>
      </c>
      <c r="D11" s="17">
        <v>2.1807944013309301E-2</v>
      </c>
      <c r="E11" s="17">
        <v>0.23497413532213099</v>
      </c>
      <c r="F11" s="17">
        <v>5.59248487338629E-2</v>
      </c>
      <c r="G11" s="17">
        <v>7.5244555850665102E-3</v>
      </c>
      <c r="H11" s="17" t="s">
        <v>107</v>
      </c>
      <c r="I11" s="17">
        <v>0</v>
      </c>
      <c r="J11" s="17">
        <v>0.90213754556176895</v>
      </c>
      <c r="K11" s="17" t="s">
        <v>107</v>
      </c>
      <c r="L11" s="17">
        <v>0.93473597577329104</v>
      </c>
      <c r="M11" s="17">
        <v>0.48690487297829699</v>
      </c>
      <c r="N11" s="17">
        <v>0</v>
      </c>
      <c r="O11" s="17">
        <v>3.2838722333250803E-2</v>
      </c>
      <c r="P11" s="17">
        <v>0.99513812763450404</v>
      </c>
      <c r="Q11" s="17">
        <v>1</v>
      </c>
      <c r="R11" s="17">
        <v>0.76744368903628402</v>
      </c>
      <c r="S11" s="17">
        <v>0</v>
      </c>
      <c r="T11" s="17"/>
      <c r="U11" s="17">
        <v>0.49287172207304503</v>
      </c>
      <c r="V11" s="17">
        <v>0.28926584005356598</v>
      </c>
      <c r="W11" s="17">
        <v>0.30160943713871302</v>
      </c>
      <c r="X11" s="17">
        <v>0.24051277280700101</v>
      </c>
      <c r="Y11" s="17"/>
      <c r="Z11" s="17">
        <v>1</v>
      </c>
      <c r="AA11" s="17">
        <v>0.58284365609401101</v>
      </c>
      <c r="AB11" s="17">
        <v>0.33282808136970798</v>
      </c>
      <c r="AC11" s="17">
        <v>0.20073090217280601</v>
      </c>
      <c r="AD11" s="17">
        <v>0.19990355903020801</v>
      </c>
      <c r="AE11" s="17">
        <v>5.90663908117839E-2</v>
      </c>
      <c r="AF11" s="17">
        <v>7.6955154371989104E-2</v>
      </c>
      <c r="AG11" s="17">
        <v>0.27160373461690002</v>
      </c>
      <c r="AH11" s="17">
        <v>0.24631240163118301</v>
      </c>
      <c r="AI11" s="17">
        <v>0.23841333070783499</v>
      </c>
      <c r="AJ11" s="17"/>
      <c r="AK11" s="17">
        <v>0.85212370905827794</v>
      </c>
      <c r="AL11" s="17">
        <v>0.26699982365037001</v>
      </c>
      <c r="AM11" s="17">
        <v>0.53949674936543701</v>
      </c>
      <c r="AN11" s="17">
        <v>0.246397244436867</v>
      </c>
      <c r="AO11" s="17">
        <v>2.6869517429411301E-2</v>
      </c>
      <c r="AP11" s="17">
        <v>0.81790254496927295</v>
      </c>
      <c r="AQ11" s="17">
        <v>4.0615541675789603E-2</v>
      </c>
      <c r="AR11" s="17"/>
      <c r="AS11" s="17">
        <v>0.44355230421004699</v>
      </c>
      <c r="AT11" s="17" t="s">
        <v>107</v>
      </c>
      <c r="AU11" s="17"/>
      <c r="AV11" s="17">
        <v>0.40993040996278102</v>
      </c>
      <c r="AW11" s="17">
        <v>0.50701975940912603</v>
      </c>
      <c r="AX11" s="17" t="s">
        <v>107</v>
      </c>
      <c r="AY11" s="17"/>
      <c r="AZ11" s="17">
        <v>0.45738985465359799</v>
      </c>
      <c r="BA11" s="17">
        <v>0.43736354365948599</v>
      </c>
      <c r="BB11" s="17"/>
      <c r="BC11" s="17">
        <v>0.149262327167171</v>
      </c>
      <c r="BD11" s="17">
        <v>0.56856744415518901</v>
      </c>
      <c r="BE11" s="17"/>
      <c r="BF11" s="17">
        <v>0.44595400508077998</v>
      </c>
      <c r="BG11" s="17">
        <v>0.24051277280700101</v>
      </c>
      <c r="BH11" s="17"/>
      <c r="BI11" s="17">
        <v>0.43135044162695801</v>
      </c>
      <c r="BJ11" s="17">
        <v>0.45692859536118302</v>
      </c>
      <c r="BK11" s="17"/>
      <c r="BL11" s="17">
        <v>0</v>
      </c>
      <c r="BM11" s="17">
        <v>0.48239778863166699</v>
      </c>
      <c r="BN11" s="17">
        <v>0.41954123565965501</v>
      </c>
      <c r="BO11" s="17">
        <v>0.37518159919321897</v>
      </c>
    </row>
    <row r="12" spans="2:67" ht="29" x14ac:dyDescent="0.35">
      <c r="B12" s="18" t="s">
        <v>508</v>
      </c>
      <c r="C12" s="17">
        <v>9.3964774741675403E-2</v>
      </c>
      <c r="D12" s="17">
        <v>0</v>
      </c>
      <c r="E12" s="17">
        <v>0</v>
      </c>
      <c r="F12" s="17">
        <v>0</v>
      </c>
      <c r="G12" s="17">
        <v>0</v>
      </c>
      <c r="H12" s="17" t="s">
        <v>107</v>
      </c>
      <c r="I12" s="17">
        <v>0</v>
      </c>
      <c r="J12" s="17">
        <v>2.8894103122760601E-2</v>
      </c>
      <c r="K12" s="17" t="s">
        <v>107</v>
      </c>
      <c r="L12" s="17">
        <v>1.91879950235104E-3</v>
      </c>
      <c r="M12" s="17">
        <v>7.8786379559706004E-3</v>
      </c>
      <c r="N12" s="17">
        <v>0.99896618653945202</v>
      </c>
      <c r="O12" s="17">
        <v>1.9894451190306298E-3</v>
      </c>
      <c r="P12" s="17">
        <v>1.6206241218321099E-3</v>
      </c>
      <c r="Q12" s="17">
        <v>0</v>
      </c>
      <c r="R12" s="17">
        <v>0.20792537364899299</v>
      </c>
      <c r="S12" s="17">
        <v>0</v>
      </c>
      <c r="T12" s="17"/>
      <c r="U12" s="17">
        <v>0.101608533485033</v>
      </c>
      <c r="V12" s="17">
        <v>7.0014648199654694E-2</v>
      </c>
      <c r="W12" s="17">
        <v>6.5024187486089499E-2</v>
      </c>
      <c r="X12" s="17">
        <v>9.1350962009957098E-2</v>
      </c>
      <c r="Y12" s="17"/>
      <c r="Z12" s="17">
        <v>0</v>
      </c>
      <c r="AA12" s="17">
        <v>0</v>
      </c>
      <c r="AB12" s="17">
        <v>0</v>
      </c>
      <c r="AC12" s="17">
        <v>0.79702545142617698</v>
      </c>
      <c r="AD12" s="17">
        <v>0.115231740078119</v>
      </c>
      <c r="AE12" s="17">
        <v>0</v>
      </c>
      <c r="AF12" s="17">
        <v>2.15920856356531E-2</v>
      </c>
      <c r="AG12" s="17">
        <v>0</v>
      </c>
      <c r="AH12" s="17">
        <v>3.9087807805988001E-2</v>
      </c>
      <c r="AI12" s="17">
        <v>6.0469642898915703E-2</v>
      </c>
      <c r="AJ12" s="17"/>
      <c r="AK12" s="17">
        <v>0</v>
      </c>
      <c r="AL12" s="17">
        <v>1.4636477384040701E-3</v>
      </c>
      <c r="AM12" s="17">
        <v>0.29809068844502701</v>
      </c>
      <c r="AN12" s="17">
        <v>0.19015112235610801</v>
      </c>
      <c r="AO12" s="17">
        <v>9.5996787212238102E-2</v>
      </c>
      <c r="AP12" s="17">
        <v>0</v>
      </c>
      <c r="AQ12" s="17">
        <v>2.4457017522356698E-3</v>
      </c>
      <c r="AR12" s="17"/>
      <c r="AS12" s="17">
        <v>9.3964774741675403E-2</v>
      </c>
      <c r="AT12" s="17" t="s">
        <v>107</v>
      </c>
      <c r="AU12" s="17"/>
      <c r="AV12" s="17">
        <v>0.14303631608864001</v>
      </c>
      <c r="AW12" s="17">
        <v>1.33329392493048E-3</v>
      </c>
      <c r="AX12" s="17" t="s">
        <v>107</v>
      </c>
      <c r="AY12" s="17"/>
      <c r="AZ12" s="17">
        <v>4.3228766756015599E-2</v>
      </c>
      <c r="BA12" s="17">
        <v>0.11665614674393</v>
      </c>
      <c r="BB12" s="17"/>
      <c r="BC12" s="17">
        <v>3.7048859140537198E-4</v>
      </c>
      <c r="BD12" s="17">
        <v>0.13372386847199599</v>
      </c>
      <c r="BE12" s="17"/>
      <c r="BF12" s="17">
        <v>9.3995692840581194E-2</v>
      </c>
      <c r="BG12" s="17">
        <v>9.1350962009957098E-2</v>
      </c>
      <c r="BH12" s="17"/>
      <c r="BI12" s="17">
        <v>0.17243129137702301</v>
      </c>
      <c r="BJ12" s="17">
        <v>7.9458604175193202E-3</v>
      </c>
      <c r="BK12" s="17"/>
      <c r="BL12" s="17">
        <v>0</v>
      </c>
      <c r="BM12" s="17">
        <v>6.6925635826242504E-3</v>
      </c>
      <c r="BN12" s="17">
        <v>0.23383054756548599</v>
      </c>
      <c r="BO12" s="17">
        <v>1.9553136433912298E-3</v>
      </c>
    </row>
    <row r="13" spans="2:67" x14ac:dyDescent="0.35">
      <c r="B13" s="18" t="s">
        <v>509</v>
      </c>
      <c r="C13" s="17">
        <v>8.1853673289851894E-2</v>
      </c>
      <c r="D13" s="17">
        <v>0.71366486113891803</v>
      </c>
      <c r="E13" s="17">
        <v>0.69260474995049404</v>
      </c>
      <c r="F13" s="17">
        <v>0</v>
      </c>
      <c r="G13" s="17">
        <v>0</v>
      </c>
      <c r="H13" s="17" t="s">
        <v>107</v>
      </c>
      <c r="I13" s="17">
        <v>0</v>
      </c>
      <c r="J13" s="17">
        <v>0</v>
      </c>
      <c r="K13" s="17" t="s">
        <v>107</v>
      </c>
      <c r="L13" s="17">
        <v>0</v>
      </c>
      <c r="M13" s="17">
        <v>0</v>
      </c>
      <c r="N13" s="17">
        <v>0</v>
      </c>
      <c r="O13" s="17">
        <v>0</v>
      </c>
      <c r="P13" s="17">
        <v>0</v>
      </c>
      <c r="Q13" s="17">
        <v>0</v>
      </c>
      <c r="R13" s="17">
        <v>0</v>
      </c>
      <c r="S13" s="17">
        <v>0</v>
      </c>
      <c r="T13" s="17"/>
      <c r="U13" s="17">
        <v>9.1199689398618E-2</v>
      </c>
      <c r="V13" s="17">
        <v>6.9675602166276995E-2</v>
      </c>
      <c r="W13" s="17">
        <v>0</v>
      </c>
      <c r="X13" s="17">
        <v>0</v>
      </c>
      <c r="Y13" s="17"/>
      <c r="Z13" s="17">
        <v>0</v>
      </c>
      <c r="AA13" s="17">
        <v>0</v>
      </c>
      <c r="AB13" s="17">
        <v>0</v>
      </c>
      <c r="AC13" s="17">
        <v>0</v>
      </c>
      <c r="AD13" s="17">
        <v>0.62134068616776705</v>
      </c>
      <c r="AE13" s="17">
        <v>0</v>
      </c>
      <c r="AF13" s="17">
        <v>0</v>
      </c>
      <c r="AG13" s="17">
        <v>0</v>
      </c>
      <c r="AH13" s="17">
        <v>0</v>
      </c>
      <c r="AI13" s="17">
        <v>0</v>
      </c>
      <c r="AJ13" s="17"/>
      <c r="AK13" s="17">
        <v>0</v>
      </c>
      <c r="AL13" s="17">
        <v>0</v>
      </c>
      <c r="AM13" s="17">
        <v>0</v>
      </c>
      <c r="AN13" s="17">
        <v>5.8155896337489299E-2</v>
      </c>
      <c r="AO13" s="17">
        <v>0.49351310054014202</v>
      </c>
      <c r="AP13" s="17">
        <v>0</v>
      </c>
      <c r="AQ13" s="17">
        <v>0</v>
      </c>
      <c r="AR13" s="17"/>
      <c r="AS13" s="17">
        <v>8.1853673289851894E-2</v>
      </c>
      <c r="AT13" s="17" t="s">
        <v>107</v>
      </c>
      <c r="AU13" s="17"/>
      <c r="AV13" s="17">
        <v>0.105706611485355</v>
      </c>
      <c r="AW13" s="17">
        <v>3.6826903674913598E-2</v>
      </c>
      <c r="AX13" s="17" t="s">
        <v>107</v>
      </c>
      <c r="AY13" s="17"/>
      <c r="AZ13" s="17">
        <v>0</v>
      </c>
      <c r="BA13" s="17">
        <v>0.118462232459427</v>
      </c>
      <c r="BB13" s="17"/>
      <c r="BC13" s="17">
        <v>0.27454006026598898</v>
      </c>
      <c r="BD13" s="17">
        <v>0</v>
      </c>
      <c r="BE13" s="17"/>
      <c r="BF13" s="17">
        <v>8.2821898723856993E-2</v>
      </c>
      <c r="BG13" s="17">
        <v>0</v>
      </c>
      <c r="BH13" s="17"/>
      <c r="BI13" s="17">
        <v>0</v>
      </c>
      <c r="BJ13" s="17">
        <v>0.17158575790064501</v>
      </c>
      <c r="BK13" s="17"/>
      <c r="BL13" s="17">
        <v>0</v>
      </c>
      <c r="BM13" s="17">
        <v>2.6630949614713802E-2</v>
      </c>
      <c r="BN13" s="17">
        <v>0.17854271901205801</v>
      </c>
      <c r="BO13" s="17">
        <v>0</v>
      </c>
    </row>
    <row r="14" spans="2:67" x14ac:dyDescent="0.35">
      <c r="B14" s="18" t="s">
        <v>83</v>
      </c>
      <c r="C14" s="19">
        <v>0</v>
      </c>
      <c r="D14" s="19">
        <v>0</v>
      </c>
      <c r="E14" s="19">
        <v>0</v>
      </c>
      <c r="F14" s="19">
        <v>0</v>
      </c>
      <c r="G14" s="19">
        <v>0</v>
      </c>
      <c r="H14" s="19" t="s">
        <v>107</v>
      </c>
      <c r="I14" s="19">
        <v>0</v>
      </c>
      <c r="J14" s="19">
        <v>0</v>
      </c>
      <c r="K14" s="19" t="s">
        <v>107</v>
      </c>
      <c r="L14" s="19">
        <v>0</v>
      </c>
      <c r="M14" s="19">
        <v>0</v>
      </c>
      <c r="N14" s="19">
        <v>0</v>
      </c>
      <c r="O14" s="19">
        <v>0</v>
      </c>
      <c r="P14" s="19">
        <v>0</v>
      </c>
      <c r="Q14" s="19">
        <v>0</v>
      </c>
      <c r="R14" s="19">
        <v>0</v>
      </c>
      <c r="S14" s="19">
        <v>0</v>
      </c>
      <c r="T14" s="19"/>
      <c r="U14" s="19">
        <v>0</v>
      </c>
      <c r="V14" s="19">
        <v>0</v>
      </c>
      <c r="W14" s="19">
        <v>0</v>
      </c>
      <c r="X14" s="19">
        <v>0</v>
      </c>
      <c r="Y14" s="19"/>
      <c r="Z14" s="19">
        <v>0</v>
      </c>
      <c r="AA14" s="19">
        <v>0</v>
      </c>
      <c r="AB14" s="19">
        <v>0</v>
      </c>
      <c r="AC14" s="19">
        <v>0</v>
      </c>
      <c r="AD14" s="19">
        <v>0</v>
      </c>
      <c r="AE14" s="19">
        <v>0</v>
      </c>
      <c r="AF14" s="19">
        <v>0</v>
      </c>
      <c r="AG14" s="19">
        <v>0</v>
      </c>
      <c r="AH14" s="19">
        <v>0</v>
      </c>
      <c r="AI14" s="19">
        <v>0</v>
      </c>
      <c r="AJ14" s="19"/>
      <c r="AK14" s="19">
        <v>0</v>
      </c>
      <c r="AL14" s="19">
        <v>0</v>
      </c>
      <c r="AM14" s="19">
        <v>0</v>
      </c>
      <c r="AN14" s="19">
        <v>0</v>
      </c>
      <c r="AO14" s="19">
        <v>0</v>
      </c>
      <c r="AP14" s="19">
        <v>0</v>
      </c>
      <c r="AQ14" s="19">
        <v>0</v>
      </c>
      <c r="AR14" s="19"/>
      <c r="AS14" s="19">
        <v>0</v>
      </c>
      <c r="AT14" s="19" t="s">
        <v>107</v>
      </c>
      <c r="AU14" s="19"/>
      <c r="AV14" s="19">
        <v>0</v>
      </c>
      <c r="AW14" s="19">
        <v>0</v>
      </c>
      <c r="AX14" s="19" t="s">
        <v>107</v>
      </c>
      <c r="AY14" s="19"/>
      <c r="AZ14" s="19">
        <v>0</v>
      </c>
      <c r="BA14" s="19">
        <v>0</v>
      </c>
      <c r="BB14" s="19"/>
      <c r="BC14" s="19">
        <v>0</v>
      </c>
      <c r="BD14" s="19">
        <v>0</v>
      </c>
      <c r="BE14" s="19"/>
      <c r="BF14" s="19">
        <v>0</v>
      </c>
      <c r="BG14" s="19">
        <v>0</v>
      </c>
      <c r="BH14" s="19"/>
      <c r="BI14" s="19">
        <v>0</v>
      </c>
      <c r="BJ14" s="19">
        <v>0</v>
      </c>
      <c r="BK14" s="19"/>
      <c r="BL14" s="19">
        <v>0</v>
      </c>
      <c r="BM14" s="19">
        <v>0</v>
      </c>
      <c r="BN14" s="19">
        <v>0</v>
      </c>
      <c r="BO14" s="19">
        <v>0</v>
      </c>
    </row>
    <row r="15" spans="2:67" x14ac:dyDescent="0.35">
      <c r="B15" s="16" t="s">
        <v>723</v>
      </c>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BO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62</v>
      </c>
      <c r="BA7" s="10">
        <v>77</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35">
      <c r="B8" s="11" t="s">
        <v>34</v>
      </c>
      <c r="C8" s="11">
        <v>64</v>
      </c>
      <c r="D8" s="11">
        <v>1</v>
      </c>
      <c r="E8" s="11">
        <v>6</v>
      </c>
      <c r="F8" s="11">
        <v>3</v>
      </c>
      <c r="G8" s="11">
        <v>1</v>
      </c>
      <c r="H8" s="11" t="s">
        <v>106</v>
      </c>
      <c r="I8" s="11">
        <v>5</v>
      </c>
      <c r="J8" s="11">
        <v>4</v>
      </c>
      <c r="K8" s="11" t="s">
        <v>106</v>
      </c>
      <c r="L8" s="11">
        <v>7</v>
      </c>
      <c r="M8" s="11">
        <v>17</v>
      </c>
      <c r="N8" s="11">
        <v>5</v>
      </c>
      <c r="O8" s="11">
        <v>6</v>
      </c>
      <c r="P8" s="11">
        <v>6</v>
      </c>
      <c r="Q8" s="11">
        <v>0</v>
      </c>
      <c r="R8" s="11">
        <v>4</v>
      </c>
      <c r="S8" s="11">
        <v>0</v>
      </c>
      <c r="T8" s="11"/>
      <c r="U8" s="11">
        <v>48</v>
      </c>
      <c r="V8" s="11">
        <v>12</v>
      </c>
      <c r="W8" s="11">
        <v>3</v>
      </c>
      <c r="X8" s="11">
        <v>1</v>
      </c>
      <c r="Y8" s="11"/>
      <c r="Z8" s="11">
        <v>7</v>
      </c>
      <c r="AA8" s="11">
        <v>24</v>
      </c>
      <c r="AB8" s="11">
        <v>10</v>
      </c>
      <c r="AC8" s="11">
        <v>6</v>
      </c>
      <c r="AD8" s="11">
        <v>7</v>
      </c>
      <c r="AE8" s="11">
        <v>0</v>
      </c>
      <c r="AF8" s="11">
        <v>5</v>
      </c>
      <c r="AG8" s="11">
        <v>1</v>
      </c>
      <c r="AH8" s="11">
        <v>1</v>
      </c>
      <c r="AI8" s="11">
        <v>1</v>
      </c>
      <c r="AJ8" s="11"/>
      <c r="AK8" s="11">
        <v>18</v>
      </c>
      <c r="AL8" s="11">
        <v>5</v>
      </c>
      <c r="AM8" s="11">
        <v>8</v>
      </c>
      <c r="AN8" s="11">
        <v>14</v>
      </c>
      <c r="AO8" s="11">
        <v>9</v>
      </c>
      <c r="AP8" s="11">
        <v>4</v>
      </c>
      <c r="AQ8" s="11">
        <v>6</v>
      </c>
      <c r="AR8" s="11"/>
      <c r="AS8" s="11">
        <v>64</v>
      </c>
      <c r="AT8" s="11" t="s">
        <v>106</v>
      </c>
      <c r="AU8" s="11"/>
      <c r="AV8" s="11">
        <v>42</v>
      </c>
      <c r="AW8" s="11">
        <v>22</v>
      </c>
      <c r="AX8" s="11" t="s">
        <v>106</v>
      </c>
      <c r="AY8" s="11"/>
      <c r="AZ8" s="11">
        <v>20</v>
      </c>
      <c r="BA8" s="11">
        <v>44</v>
      </c>
      <c r="BB8" s="11"/>
      <c r="BC8" s="11">
        <v>19</v>
      </c>
      <c r="BD8" s="11">
        <v>45</v>
      </c>
      <c r="BE8" s="11"/>
      <c r="BF8" s="11">
        <v>63</v>
      </c>
      <c r="BG8" s="11">
        <v>1</v>
      </c>
      <c r="BH8" s="11"/>
      <c r="BI8" s="11">
        <v>33</v>
      </c>
      <c r="BJ8" s="11">
        <v>30</v>
      </c>
      <c r="BK8" s="11"/>
      <c r="BL8" s="11">
        <v>0</v>
      </c>
      <c r="BM8" s="11">
        <v>30</v>
      </c>
      <c r="BN8" s="11">
        <v>25</v>
      </c>
      <c r="BO8" s="11">
        <v>9</v>
      </c>
    </row>
    <row r="9" spans="2:67" x14ac:dyDescent="0.35">
      <c r="B9" s="18" t="s">
        <v>505</v>
      </c>
      <c r="C9" s="17">
        <v>0.21958680539574099</v>
      </c>
      <c r="D9" s="17">
        <v>5.4519860033273304E-3</v>
      </c>
      <c r="E9" s="17">
        <v>2.8670604590488799E-3</v>
      </c>
      <c r="F9" s="17">
        <v>3.7267150233164098E-3</v>
      </c>
      <c r="G9" s="17">
        <v>0</v>
      </c>
      <c r="H9" s="17" t="s">
        <v>107</v>
      </c>
      <c r="I9" s="17">
        <v>3.7764356035175201E-3</v>
      </c>
      <c r="J9" s="17">
        <v>0.956199036783974</v>
      </c>
      <c r="K9" s="17" t="s">
        <v>107</v>
      </c>
      <c r="L9" s="17">
        <v>5.7563985070531098E-3</v>
      </c>
      <c r="M9" s="17">
        <v>0.23294396296960601</v>
      </c>
      <c r="N9" s="17">
        <v>0</v>
      </c>
      <c r="O9" s="17">
        <v>0.96517183254771899</v>
      </c>
      <c r="P9" s="17">
        <v>0.213760289953666</v>
      </c>
      <c r="Q9" s="17">
        <v>0</v>
      </c>
      <c r="R9" s="17">
        <v>2.30425079431812E-2</v>
      </c>
      <c r="S9" s="17">
        <v>1</v>
      </c>
      <c r="T9" s="17"/>
      <c r="U9" s="17">
        <v>0.245688008927617</v>
      </c>
      <c r="V9" s="17">
        <v>0.107984655074271</v>
      </c>
      <c r="W9" s="17">
        <v>0.227232427453848</v>
      </c>
      <c r="X9" s="17">
        <v>0.24412106847497</v>
      </c>
      <c r="Y9" s="17"/>
      <c r="Z9" s="17">
        <v>0</v>
      </c>
      <c r="AA9" s="17">
        <v>0.48585291394461</v>
      </c>
      <c r="AB9" s="17">
        <v>6.2381289700869005E-4</v>
      </c>
      <c r="AC9" s="17">
        <v>0.20297454857382299</v>
      </c>
      <c r="AD9" s="17">
        <v>3.11678491894604E-2</v>
      </c>
      <c r="AE9" s="17">
        <v>0.29075126172097798</v>
      </c>
      <c r="AF9" s="17">
        <v>4.3628834815429597E-3</v>
      </c>
      <c r="AG9" s="17">
        <v>0.177529737727221</v>
      </c>
      <c r="AH9" s="17">
        <v>0.19344713124412</v>
      </c>
      <c r="AI9" s="17">
        <v>0.39262184557308399</v>
      </c>
      <c r="AJ9" s="17"/>
      <c r="AK9" s="17">
        <v>0.180369483260582</v>
      </c>
      <c r="AL9" s="17">
        <v>0.29060797030947899</v>
      </c>
      <c r="AM9" s="17">
        <v>1.49749673836614E-2</v>
      </c>
      <c r="AN9" s="17">
        <v>0</v>
      </c>
      <c r="AO9" s="17">
        <v>2.4160374833957301E-2</v>
      </c>
      <c r="AP9" s="17">
        <v>0.82399494328237199</v>
      </c>
      <c r="AQ9" s="17">
        <v>0.94812409049295299</v>
      </c>
      <c r="AR9" s="17"/>
      <c r="AS9" s="17">
        <v>0.21958680539574099</v>
      </c>
      <c r="AT9" s="17" t="s">
        <v>107</v>
      </c>
      <c r="AU9" s="17"/>
      <c r="AV9" s="17">
        <v>0.16919179476855101</v>
      </c>
      <c r="AW9" s="17">
        <v>0.31471657576846201</v>
      </c>
      <c r="AX9" s="17" t="s">
        <v>107</v>
      </c>
      <c r="AY9" s="17"/>
      <c r="AZ9" s="17">
        <v>0.26571449450180101</v>
      </c>
      <c r="BA9" s="17">
        <v>0.19895647607606301</v>
      </c>
      <c r="BB9" s="17"/>
      <c r="BC9" s="17">
        <v>0.35885511735678999</v>
      </c>
      <c r="BD9" s="17">
        <v>0.160425267905806</v>
      </c>
      <c r="BE9" s="17"/>
      <c r="BF9" s="17">
        <v>0.21929659609219801</v>
      </c>
      <c r="BG9" s="17">
        <v>0.24412106847497</v>
      </c>
      <c r="BH9" s="17"/>
      <c r="BI9" s="17">
        <v>0.27367363938801498</v>
      </c>
      <c r="BJ9" s="17">
        <v>0.160294116759295</v>
      </c>
      <c r="BK9" s="17"/>
      <c r="BL9" s="17">
        <v>0.53069297597096199</v>
      </c>
      <c r="BM9" s="17">
        <v>0.32236201112788598</v>
      </c>
      <c r="BN9" s="17">
        <v>0.15763466831658501</v>
      </c>
      <c r="BO9" s="17">
        <v>2.99468538566861E-2</v>
      </c>
    </row>
    <row r="10" spans="2:67" x14ac:dyDescent="0.35">
      <c r="B10" s="18" t="s">
        <v>506</v>
      </c>
      <c r="C10" s="17">
        <v>0.210312065961588</v>
      </c>
      <c r="D10" s="17">
        <v>0.88274700969966302</v>
      </c>
      <c r="E10" s="17">
        <v>6.9554054268326407E-2</v>
      </c>
      <c r="F10" s="17">
        <v>0.93662172121950404</v>
      </c>
      <c r="G10" s="17">
        <v>0.98495108882986704</v>
      </c>
      <c r="H10" s="17" t="s">
        <v>107</v>
      </c>
      <c r="I10" s="17">
        <v>0.99244712879296504</v>
      </c>
      <c r="J10" s="17">
        <v>3.8210890681051601E-2</v>
      </c>
      <c r="K10" s="17" t="s">
        <v>107</v>
      </c>
      <c r="L10" s="17">
        <v>1.91879950235104E-3</v>
      </c>
      <c r="M10" s="17">
        <v>2.1933020417582199E-2</v>
      </c>
      <c r="N10" s="17">
        <v>0.50051690673027405</v>
      </c>
      <c r="O10" s="17">
        <v>1.9894451190306298E-3</v>
      </c>
      <c r="P10" s="17">
        <v>1.6206241218321099E-3</v>
      </c>
      <c r="Q10" s="17">
        <v>1</v>
      </c>
      <c r="R10" s="17">
        <v>0</v>
      </c>
      <c r="S10" s="17">
        <v>0</v>
      </c>
      <c r="T10" s="17"/>
      <c r="U10" s="17">
        <v>0.114588099163579</v>
      </c>
      <c r="V10" s="17">
        <v>0.561722291803048</v>
      </c>
      <c r="W10" s="17">
        <v>0.353041330820479</v>
      </c>
      <c r="X10" s="17">
        <v>0.33140005552367402</v>
      </c>
      <c r="Y10" s="17"/>
      <c r="Z10" s="17">
        <v>0</v>
      </c>
      <c r="AA10" s="17">
        <v>0.19992176407520099</v>
      </c>
      <c r="AB10" s="17">
        <v>8.9194299386842403E-4</v>
      </c>
      <c r="AC10" s="17">
        <v>0.40608950721439102</v>
      </c>
      <c r="AD10" s="17">
        <v>3.4057456260321799E-2</v>
      </c>
      <c r="AE10" s="17">
        <v>4.1015865745689599E-2</v>
      </c>
      <c r="AF10" s="17">
        <v>0.70225247058587603</v>
      </c>
      <c r="AG10" s="17">
        <v>0.52011789549140697</v>
      </c>
      <c r="AH10" s="17">
        <v>0.365115845180428</v>
      </c>
      <c r="AI10" s="17">
        <v>0.28056687257989898</v>
      </c>
      <c r="AJ10" s="17"/>
      <c r="AK10" s="17">
        <v>0.14619037218818701</v>
      </c>
      <c r="AL10" s="17">
        <v>0.51041648177232402</v>
      </c>
      <c r="AM10" s="17">
        <v>0.43544007772041599</v>
      </c>
      <c r="AN10" s="17">
        <v>8.1520091523269403E-2</v>
      </c>
      <c r="AO10" s="17">
        <v>0.358820624896451</v>
      </c>
      <c r="AP10" s="17">
        <v>9.0335690760954004E-2</v>
      </c>
      <c r="AQ10" s="17">
        <v>8.2356291354287892E-3</v>
      </c>
      <c r="AR10" s="17"/>
      <c r="AS10" s="17">
        <v>0.210312065961588</v>
      </c>
      <c r="AT10" s="17" t="s">
        <v>107</v>
      </c>
      <c r="AU10" s="17"/>
      <c r="AV10" s="17">
        <v>0.28459220649853501</v>
      </c>
      <c r="AW10" s="17">
        <v>7.0094758244212005E-2</v>
      </c>
      <c r="AX10" s="17" t="s">
        <v>107</v>
      </c>
      <c r="AY10" s="17"/>
      <c r="AZ10" s="17">
        <v>0.47107429036440801</v>
      </c>
      <c r="BA10" s="17">
        <v>9.3687741877353098E-2</v>
      </c>
      <c r="BB10" s="17"/>
      <c r="BC10" s="17">
        <v>0.10809555581939199</v>
      </c>
      <c r="BD10" s="17">
        <v>0.253733902642995</v>
      </c>
      <c r="BE10" s="17"/>
      <c r="BF10" s="17">
        <v>0.20887974818604499</v>
      </c>
      <c r="BG10" s="17">
        <v>0.33140005552367402</v>
      </c>
      <c r="BH10" s="17"/>
      <c r="BI10" s="17">
        <v>8.7476617452463906E-2</v>
      </c>
      <c r="BJ10" s="17">
        <v>0.344970419286727</v>
      </c>
      <c r="BK10" s="17"/>
      <c r="BL10" s="17">
        <v>0.46930702402903801</v>
      </c>
      <c r="BM10" s="17">
        <v>7.4819142781669498E-2</v>
      </c>
      <c r="BN10" s="17">
        <v>0.24641867203913301</v>
      </c>
      <c r="BO10" s="17">
        <v>0.59032544771988804</v>
      </c>
    </row>
    <row r="11" spans="2:67" ht="29" x14ac:dyDescent="0.35">
      <c r="B11" s="18" t="s">
        <v>507</v>
      </c>
      <c r="C11" s="17">
        <v>0.41556540303896</v>
      </c>
      <c r="D11" s="17">
        <v>0.106349018293682</v>
      </c>
      <c r="E11" s="17">
        <v>0.73849627605287005</v>
      </c>
      <c r="F11" s="17">
        <v>3.0757460634418799E-2</v>
      </c>
      <c r="G11" s="17">
        <v>1.5048911170133E-2</v>
      </c>
      <c r="H11" s="17" t="s">
        <v>107</v>
      </c>
      <c r="I11" s="17">
        <v>3.7764356035175201E-3</v>
      </c>
      <c r="J11" s="17">
        <v>3.7267150233164098E-3</v>
      </c>
      <c r="K11" s="17" t="s">
        <v>107</v>
      </c>
      <c r="L11" s="17">
        <v>3.5510211366880901E-2</v>
      </c>
      <c r="M11" s="17">
        <v>0.67449000759550404</v>
      </c>
      <c r="N11" s="17">
        <v>0.49948309326972601</v>
      </c>
      <c r="O11" s="17">
        <v>1.9894451190306298E-3</v>
      </c>
      <c r="P11" s="17">
        <v>0.78299846180266996</v>
      </c>
      <c r="Q11" s="17">
        <v>0</v>
      </c>
      <c r="R11" s="17">
        <v>0.76744368903628402</v>
      </c>
      <c r="S11" s="17">
        <v>0</v>
      </c>
      <c r="T11" s="17"/>
      <c r="U11" s="17">
        <v>0.51202331279455104</v>
      </c>
      <c r="V11" s="17">
        <v>7.8997219943731004E-2</v>
      </c>
      <c r="W11" s="17">
        <v>0.20842619830985301</v>
      </c>
      <c r="X11" s="17">
        <v>0.27673166953919698</v>
      </c>
      <c r="Y11" s="17"/>
      <c r="Z11" s="17">
        <v>0</v>
      </c>
      <c r="AA11" s="17">
        <v>0.31422532198018799</v>
      </c>
      <c r="AB11" s="17">
        <v>0.99848424410912295</v>
      </c>
      <c r="AC11" s="17">
        <v>0.39093594421178701</v>
      </c>
      <c r="AD11" s="17">
        <v>0.623092767869179</v>
      </c>
      <c r="AE11" s="17">
        <v>0.33446517982920398</v>
      </c>
      <c r="AF11" s="17">
        <v>0.252239821799216</v>
      </c>
      <c r="AG11" s="17">
        <v>3.0748632164471799E-2</v>
      </c>
      <c r="AH11" s="17">
        <v>0.41634011468125198</v>
      </c>
      <c r="AI11" s="17">
        <v>0.252610994706915</v>
      </c>
      <c r="AJ11" s="17"/>
      <c r="AK11" s="17">
        <v>0.271368342645049</v>
      </c>
      <c r="AL11" s="17">
        <v>0.196696779678072</v>
      </c>
      <c r="AM11" s="17">
        <v>0.36859349178262002</v>
      </c>
      <c r="AN11" s="17">
        <v>0.91022478145789099</v>
      </c>
      <c r="AO11" s="17">
        <v>0.52140726091299505</v>
      </c>
      <c r="AP11" s="17">
        <v>4.6501791106144198E-2</v>
      </c>
      <c r="AQ11" s="17">
        <v>2.40469733031425E-2</v>
      </c>
      <c r="AR11" s="17"/>
      <c r="AS11" s="17">
        <v>0.41556540303896</v>
      </c>
      <c r="AT11" s="17" t="s">
        <v>107</v>
      </c>
      <c r="AU11" s="17"/>
      <c r="AV11" s="17">
        <v>0.46543100183452502</v>
      </c>
      <c r="AW11" s="17">
        <v>0.321434994018651</v>
      </c>
      <c r="AX11" s="17" t="s">
        <v>107</v>
      </c>
      <c r="AY11" s="17"/>
      <c r="AZ11" s="17">
        <v>0.17314405174118</v>
      </c>
      <c r="BA11" s="17">
        <v>0.52398688281210404</v>
      </c>
      <c r="BB11" s="17"/>
      <c r="BC11" s="17">
        <v>0.46774350901376199</v>
      </c>
      <c r="BD11" s="17">
        <v>0.39340000927985902</v>
      </c>
      <c r="BE11" s="17"/>
      <c r="BF11" s="17">
        <v>0.41720763052209803</v>
      </c>
      <c r="BG11" s="17">
        <v>0.27673166953919698</v>
      </c>
      <c r="BH11" s="17"/>
      <c r="BI11" s="17">
        <v>0.377948602596827</v>
      </c>
      <c r="BJ11" s="17">
        <v>0.45680281834844999</v>
      </c>
      <c r="BK11" s="17"/>
      <c r="BL11" s="17">
        <v>0</v>
      </c>
      <c r="BM11" s="17">
        <v>0.52662524448562698</v>
      </c>
      <c r="BN11" s="17">
        <v>0.29885773721106601</v>
      </c>
      <c r="BO11" s="17">
        <v>0.35679106475261402</v>
      </c>
    </row>
    <row r="12" spans="2:67" ht="29" x14ac:dyDescent="0.35">
      <c r="B12" s="18" t="s">
        <v>508</v>
      </c>
      <c r="C12" s="17">
        <v>3.8950077344016697E-2</v>
      </c>
      <c r="D12" s="17">
        <v>5.4519860033273304E-3</v>
      </c>
      <c r="E12" s="17">
        <v>0.189082609219755</v>
      </c>
      <c r="F12" s="17">
        <v>0</v>
      </c>
      <c r="G12" s="17">
        <v>0</v>
      </c>
      <c r="H12" s="17" t="s">
        <v>107</v>
      </c>
      <c r="I12" s="17">
        <v>0</v>
      </c>
      <c r="J12" s="17">
        <v>0</v>
      </c>
      <c r="K12" s="17" t="s">
        <v>107</v>
      </c>
      <c r="L12" s="17">
        <v>2.97538128598277E-2</v>
      </c>
      <c r="M12" s="17">
        <v>1.40543824616116E-2</v>
      </c>
      <c r="N12" s="17">
        <v>0</v>
      </c>
      <c r="O12" s="17">
        <v>1.9894451190306298E-3</v>
      </c>
      <c r="P12" s="17">
        <v>1.6206241218321099E-3</v>
      </c>
      <c r="Q12" s="17">
        <v>0</v>
      </c>
      <c r="R12" s="17">
        <v>0.20951380302053499</v>
      </c>
      <c r="S12" s="17">
        <v>0</v>
      </c>
      <c r="T12" s="17"/>
      <c r="U12" s="17">
        <v>0</v>
      </c>
      <c r="V12" s="17">
        <v>0.172298613235219</v>
      </c>
      <c r="W12" s="17">
        <v>0.128386762693941</v>
      </c>
      <c r="X12" s="17">
        <v>0.111494861111001</v>
      </c>
      <c r="Y12" s="17"/>
      <c r="Z12" s="17">
        <v>1.5439474809940199E-3</v>
      </c>
      <c r="AA12" s="17">
        <v>0</v>
      </c>
      <c r="AB12" s="17">
        <v>0</v>
      </c>
      <c r="AC12" s="17">
        <v>0</v>
      </c>
      <c r="AD12" s="17">
        <v>0.311681926681039</v>
      </c>
      <c r="AE12" s="17">
        <v>0.31224328217971398</v>
      </c>
      <c r="AF12" s="17">
        <v>2.15920856356531E-2</v>
      </c>
      <c r="AG12" s="17">
        <v>0</v>
      </c>
      <c r="AH12" s="17">
        <v>2.5096908894200801E-2</v>
      </c>
      <c r="AI12" s="17">
        <v>5.7096131096286203E-2</v>
      </c>
      <c r="AJ12" s="17"/>
      <c r="AK12" s="17">
        <v>0</v>
      </c>
      <c r="AL12" s="17">
        <v>2.2787682401240999E-3</v>
      </c>
      <c r="AM12" s="17">
        <v>0.180991463113302</v>
      </c>
      <c r="AN12" s="17">
        <v>8.2551270188395993E-3</v>
      </c>
      <c r="AO12" s="17">
        <v>9.4822835047110296E-2</v>
      </c>
      <c r="AP12" s="17">
        <v>0</v>
      </c>
      <c r="AQ12" s="17">
        <v>3.5295053842244201E-3</v>
      </c>
      <c r="AR12" s="17"/>
      <c r="AS12" s="17">
        <v>3.8950077344016697E-2</v>
      </c>
      <c r="AT12" s="17" t="s">
        <v>107</v>
      </c>
      <c r="AU12" s="17"/>
      <c r="AV12" s="17">
        <v>5.2138792415536497E-2</v>
      </c>
      <c r="AW12" s="17">
        <v>1.4053973133494199E-2</v>
      </c>
      <c r="AX12" s="17" t="s">
        <v>107</v>
      </c>
      <c r="AY12" s="17"/>
      <c r="AZ12" s="17">
        <v>4.3278122139818201E-2</v>
      </c>
      <c r="BA12" s="17">
        <v>3.7014385546354701E-2</v>
      </c>
      <c r="BB12" s="17"/>
      <c r="BC12" s="17">
        <v>6.4590341731162904E-2</v>
      </c>
      <c r="BD12" s="17">
        <v>2.80580270173332E-2</v>
      </c>
      <c r="BE12" s="17"/>
      <c r="BF12" s="17">
        <v>3.8091964300038E-2</v>
      </c>
      <c r="BG12" s="17">
        <v>0.111494861111001</v>
      </c>
      <c r="BH12" s="17"/>
      <c r="BI12" s="17">
        <v>7.0689892382403002E-2</v>
      </c>
      <c r="BJ12" s="17">
        <v>4.15530694354774E-3</v>
      </c>
      <c r="BK12" s="17"/>
      <c r="BL12" s="17">
        <v>0</v>
      </c>
      <c r="BM12" s="17">
        <v>4.2969732412060598E-2</v>
      </c>
      <c r="BN12" s="17">
        <v>4.6278350848906198E-2</v>
      </c>
      <c r="BO12" s="17">
        <v>3.4530107223053799E-3</v>
      </c>
    </row>
    <row r="13" spans="2:67" x14ac:dyDescent="0.35">
      <c r="B13" s="18" t="s">
        <v>509</v>
      </c>
      <c r="C13" s="17">
        <v>1.8405118535350901E-2</v>
      </c>
      <c r="D13" s="17">
        <v>0</v>
      </c>
      <c r="E13" s="17">
        <v>0</v>
      </c>
      <c r="F13" s="17">
        <v>2.70307456111024E-2</v>
      </c>
      <c r="G13" s="17">
        <v>0</v>
      </c>
      <c r="H13" s="17" t="s">
        <v>107</v>
      </c>
      <c r="I13" s="17">
        <v>0</v>
      </c>
      <c r="J13" s="17">
        <v>0</v>
      </c>
      <c r="K13" s="17" t="s">
        <v>107</v>
      </c>
      <c r="L13" s="17">
        <v>0</v>
      </c>
      <c r="M13" s="17">
        <v>5.5727179830531701E-2</v>
      </c>
      <c r="N13" s="17">
        <v>0</v>
      </c>
      <c r="O13" s="17">
        <v>2.8859832095189601E-2</v>
      </c>
      <c r="P13" s="17">
        <v>0</v>
      </c>
      <c r="Q13" s="17">
        <v>0</v>
      </c>
      <c r="R13" s="17">
        <v>0</v>
      </c>
      <c r="S13" s="17">
        <v>0</v>
      </c>
      <c r="T13" s="17"/>
      <c r="U13" s="17">
        <v>0</v>
      </c>
      <c r="V13" s="17">
        <v>7.8997219943731004E-2</v>
      </c>
      <c r="W13" s="17">
        <v>8.2913280721879395E-2</v>
      </c>
      <c r="X13" s="17">
        <v>0</v>
      </c>
      <c r="Y13" s="17"/>
      <c r="Z13" s="17">
        <v>0.129810108514752</v>
      </c>
      <c r="AA13" s="17">
        <v>0</v>
      </c>
      <c r="AB13" s="17">
        <v>0</v>
      </c>
      <c r="AC13" s="17">
        <v>0</v>
      </c>
      <c r="AD13" s="17">
        <v>0</v>
      </c>
      <c r="AE13" s="17">
        <v>0</v>
      </c>
      <c r="AF13" s="17">
        <v>1.9552738497711698E-2</v>
      </c>
      <c r="AG13" s="17">
        <v>0.27160373461690002</v>
      </c>
      <c r="AH13" s="17">
        <v>0</v>
      </c>
      <c r="AI13" s="17">
        <v>0</v>
      </c>
      <c r="AJ13" s="17"/>
      <c r="AK13" s="17">
        <v>5.22218249646932E-2</v>
      </c>
      <c r="AL13" s="17">
        <v>0</v>
      </c>
      <c r="AM13" s="17">
        <v>0</v>
      </c>
      <c r="AN13" s="17">
        <v>0</v>
      </c>
      <c r="AO13" s="17">
        <v>0</v>
      </c>
      <c r="AP13" s="17">
        <v>3.6221875001051299E-2</v>
      </c>
      <c r="AQ13" s="17">
        <v>1.60638016842512E-2</v>
      </c>
      <c r="AR13" s="17"/>
      <c r="AS13" s="17">
        <v>1.8405118535350901E-2</v>
      </c>
      <c r="AT13" s="17" t="s">
        <v>107</v>
      </c>
      <c r="AU13" s="17"/>
      <c r="AV13" s="17">
        <v>2.81552329374949E-2</v>
      </c>
      <c r="AW13" s="17">
        <v>0</v>
      </c>
      <c r="AX13" s="17" t="s">
        <v>107</v>
      </c>
      <c r="AY13" s="17"/>
      <c r="AZ13" s="17">
        <v>4.6789041252792998E-2</v>
      </c>
      <c r="BA13" s="17">
        <v>5.7105811675946996E-3</v>
      </c>
      <c r="BB13" s="17"/>
      <c r="BC13" s="17">
        <v>0</v>
      </c>
      <c r="BD13" s="17">
        <v>2.6223660276134101E-2</v>
      </c>
      <c r="BE13" s="17"/>
      <c r="BF13" s="17">
        <v>1.86228278105194E-2</v>
      </c>
      <c r="BG13" s="17">
        <v>0</v>
      </c>
      <c r="BH13" s="17"/>
      <c r="BI13" s="17">
        <v>4.7705252309669004E-3</v>
      </c>
      <c r="BJ13" s="17">
        <v>3.3352040656858498E-2</v>
      </c>
      <c r="BK13" s="17"/>
      <c r="BL13" s="17">
        <v>0</v>
      </c>
      <c r="BM13" s="17">
        <v>3.3223869192756099E-2</v>
      </c>
      <c r="BN13" s="17">
        <v>0</v>
      </c>
      <c r="BO13" s="17">
        <v>1.8657530355676501E-2</v>
      </c>
    </row>
    <row r="14" spans="2:67" x14ac:dyDescent="0.35">
      <c r="B14" s="18" t="s">
        <v>83</v>
      </c>
      <c r="C14" s="19">
        <v>9.7180529724342907E-2</v>
      </c>
      <c r="D14" s="19">
        <v>0</v>
      </c>
      <c r="E14" s="19">
        <v>0</v>
      </c>
      <c r="F14" s="19">
        <v>1.8633575116582101E-3</v>
      </c>
      <c r="G14" s="19">
        <v>0</v>
      </c>
      <c r="H14" s="19" t="s">
        <v>107</v>
      </c>
      <c r="I14" s="19">
        <v>0</v>
      </c>
      <c r="J14" s="19">
        <v>1.8633575116582101E-3</v>
      </c>
      <c r="K14" s="19" t="s">
        <v>107</v>
      </c>
      <c r="L14" s="19">
        <v>0.92706077776388696</v>
      </c>
      <c r="M14" s="19">
        <v>8.5144672516480695E-4</v>
      </c>
      <c r="N14" s="19">
        <v>0</v>
      </c>
      <c r="O14" s="19">
        <v>0</v>
      </c>
      <c r="P14" s="19">
        <v>0</v>
      </c>
      <c r="Q14" s="19">
        <v>0</v>
      </c>
      <c r="R14" s="19">
        <v>0</v>
      </c>
      <c r="S14" s="19">
        <v>0</v>
      </c>
      <c r="T14" s="19"/>
      <c r="U14" s="19">
        <v>0.127700579114253</v>
      </c>
      <c r="V14" s="19">
        <v>0</v>
      </c>
      <c r="W14" s="19">
        <v>0</v>
      </c>
      <c r="X14" s="19">
        <v>3.6252345351158198E-2</v>
      </c>
      <c r="Y14" s="19"/>
      <c r="Z14" s="19">
        <v>0.86864594400425399</v>
      </c>
      <c r="AA14" s="19">
        <v>0</v>
      </c>
      <c r="AB14" s="19">
        <v>0</v>
      </c>
      <c r="AC14" s="19">
        <v>0</v>
      </c>
      <c r="AD14" s="19">
        <v>0</v>
      </c>
      <c r="AE14" s="19">
        <v>2.1524410524414499E-2</v>
      </c>
      <c r="AF14" s="19">
        <v>0</v>
      </c>
      <c r="AG14" s="19">
        <v>0</v>
      </c>
      <c r="AH14" s="19">
        <v>0</v>
      </c>
      <c r="AI14" s="19">
        <v>1.7104156043815998E-2</v>
      </c>
      <c r="AJ14" s="19"/>
      <c r="AK14" s="19">
        <v>0.349849976941489</v>
      </c>
      <c r="AL14" s="19">
        <v>0</v>
      </c>
      <c r="AM14" s="19">
        <v>0</v>
      </c>
      <c r="AN14" s="19">
        <v>0</v>
      </c>
      <c r="AO14" s="19">
        <v>7.88904309486545E-4</v>
      </c>
      <c r="AP14" s="19">
        <v>2.9456998494786098E-3</v>
      </c>
      <c r="AQ14" s="19">
        <v>0</v>
      </c>
      <c r="AR14" s="19"/>
      <c r="AS14" s="19">
        <v>9.7180529724342907E-2</v>
      </c>
      <c r="AT14" s="19" t="s">
        <v>107</v>
      </c>
      <c r="AU14" s="19"/>
      <c r="AV14" s="19">
        <v>4.9097154535828803E-4</v>
      </c>
      <c r="AW14" s="19">
        <v>0.27969969883518098</v>
      </c>
      <c r="AX14" s="19" t="s">
        <v>107</v>
      </c>
      <c r="AY14" s="19"/>
      <c r="AZ14" s="19">
        <v>0</v>
      </c>
      <c r="BA14" s="19">
        <v>0.14064393252053001</v>
      </c>
      <c r="BB14" s="19"/>
      <c r="BC14" s="19">
        <v>7.1547607889386404E-4</v>
      </c>
      <c r="BD14" s="19">
        <v>0.13815913287787299</v>
      </c>
      <c r="BE14" s="19"/>
      <c r="BF14" s="19">
        <v>9.79012330891018E-2</v>
      </c>
      <c r="BG14" s="19">
        <v>3.6252345351158198E-2</v>
      </c>
      <c r="BH14" s="19"/>
      <c r="BI14" s="19">
        <v>0.18544072294932501</v>
      </c>
      <c r="BJ14" s="19">
        <v>4.25298005122009E-4</v>
      </c>
      <c r="BK14" s="19"/>
      <c r="BL14" s="19">
        <v>0</v>
      </c>
      <c r="BM14" s="19">
        <v>0</v>
      </c>
      <c r="BN14" s="19">
        <v>0.25081057158431003</v>
      </c>
      <c r="BO14" s="19">
        <v>8.2609259283063696E-4</v>
      </c>
    </row>
    <row r="15" spans="2:67" x14ac:dyDescent="0.35">
      <c r="B15" s="16" t="s">
        <v>723</v>
      </c>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BO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139</v>
      </c>
      <c r="D7" s="10">
        <v>13</v>
      </c>
      <c r="E7" s="10">
        <v>18</v>
      </c>
      <c r="F7" s="10">
        <v>14</v>
      </c>
      <c r="G7" s="10">
        <v>3</v>
      </c>
      <c r="H7" s="10" t="s">
        <v>106</v>
      </c>
      <c r="I7" s="10">
        <v>5</v>
      </c>
      <c r="J7" s="10">
        <v>14</v>
      </c>
      <c r="K7" s="10" t="s">
        <v>106</v>
      </c>
      <c r="L7" s="10">
        <v>12</v>
      </c>
      <c r="M7" s="10">
        <v>39</v>
      </c>
      <c r="N7" s="10">
        <v>3</v>
      </c>
      <c r="O7" s="10">
        <v>7</v>
      </c>
      <c r="P7" s="10">
        <v>5</v>
      </c>
      <c r="Q7" s="10">
        <v>1</v>
      </c>
      <c r="R7" s="10">
        <v>4</v>
      </c>
      <c r="S7" s="10">
        <v>1</v>
      </c>
      <c r="T7" s="10"/>
      <c r="U7" s="10">
        <v>13</v>
      </c>
      <c r="V7" s="10">
        <v>9</v>
      </c>
      <c r="W7" s="10">
        <v>27</v>
      </c>
      <c r="X7" s="10">
        <v>90</v>
      </c>
      <c r="Y7" s="10"/>
      <c r="Z7" s="10">
        <v>3</v>
      </c>
      <c r="AA7" s="10">
        <v>8</v>
      </c>
      <c r="AB7" s="10">
        <v>5</v>
      </c>
      <c r="AC7" s="10">
        <v>6</v>
      </c>
      <c r="AD7" s="10">
        <v>15</v>
      </c>
      <c r="AE7" s="10">
        <v>8</v>
      </c>
      <c r="AF7" s="10">
        <v>13</v>
      </c>
      <c r="AG7" s="10">
        <v>11</v>
      </c>
      <c r="AH7" s="10">
        <v>19</v>
      </c>
      <c r="AI7" s="10">
        <v>48</v>
      </c>
      <c r="AJ7" s="10"/>
      <c r="AK7" s="10">
        <v>12</v>
      </c>
      <c r="AL7" s="10">
        <v>13</v>
      </c>
      <c r="AM7" s="10">
        <v>19</v>
      </c>
      <c r="AN7" s="10">
        <v>25</v>
      </c>
      <c r="AO7" s="10">
        <v>25</v>
      </c>
      <c r="AP7" s="10">
        <v>23</v>
      </c>
      <c r="AQ7" s="10">
        <v>22</v>
      </c>
      <c r="AR7" s="10"/>
      <c r="AS7" s="10">
        <v>139</v>
      </c>
      <c r="AT7" s="10" t="s">
        <v>106</v>
      </c>
      <c r="AU7" s="10"/>
      <c r="AV7" s="10">
        <v>73</v>
      </c>
      <c r="AW7" s="10">
        <v>66</v>
      </c>
      <c r="AX7" s="10" t="s">
        <v>106</v>
      </c>
      <c r="AY7" s="10"/>
      <c r="AZ7" s="10">
        <v>62</v>
      </c>
      <c r="BA7" s="10">
        <v>77</v>
      </c>
      <c r="BB7" s="10"/>
      <c r="BC7" s="10">
        <v>38</v>
      </c>
      <c r="BD7" s="10">
        <v>101</v>
      </c>
      <c r="BE7" s="10"/>
      <c r="BF7" s="10">
        <v>49</v>
      </c>
      <c r="BG7" s="10">
        <v>90</v>
      </c>
      <c r="BH7" s="10"/>
      <c r="BI7" s="10">
        <v>76</v>
      </c>
      <c r="BJ7" s="10">
        <v>63</v>
      </c>
      <c r="BK7" s="10"/>
      <c r="BL7" s="10">
        <v>3</v>
      </c>
      <c r="BM7" s="10">
        <v>36</v>
      </c>
      <c r="BN7" s="10">
        <v>72</v>
      </c>
      <c r="BO7" s="10">
        <v>28</v>
      </c>
    </row>
    <row r="8" spans="2:67" ht="30" customHeight="1" x14ac:dyDescent="0.35">
      <c r="B8" s="11" t="s">
        <v>34</v>
      </c>
      <c r="C8" s="11">
        <v>64</v>
      </c>
      <c r="D8" s="11">
        <v>1</v>
      </c>
      <c r="E8" s="11">
        <v>6</v>
      </c>
      <c r="F8" s="11">
        <v>3</v>
      </c>
      <c r="G8" s="11">
        <v>1</v>
      </c>
      <c r="H8" s="11" t="s">
        <v>106</v>
      </c>
      <c r="I8" s="11">
        <v>5</v>
      </c>
      <c r="J8" s="11">
        <v>4</v>
      </c>
      <c r="K8" s="11" t="s">
        <v>106</v>
      </c>
      <c r="L8" s="11">
        <v>7</v>
      </c>
      <c r="M8" s="11">
        <v>17</v>
      </c>
      <c r="N8" s="11">
        <v>5</v>
      </c>
      <c r="O8" s="11">
        <v>6</v>
      </c>
      <c r="P8" s="11">
        <v>6</v>
      </c>
      <c r="Q8" s="11">
        <v>0</v>
      </c>
      <c r="R8" s="11">
        <v>4</v>
      </c>
      <c r="S8" s="11">
        <v>0</v>
      </c>
      <c r="T8" s="11"/>
      <c r="U8" s="11">
        <v>48</v>
      </c>
      <c r="V8" s="11">
        <v>12</v>
      </c>
      <c r="W8" s="11">
        <v>3</v>
      </c>
      <c r="X8" s="11">
        <v>1</v>
      </c>
      <c r="Y8" s="11"/>
      <c r="Z8" s="11">
        <v>7</v>
      </c>
      <c r="AA8" s="11">
        <v>24</v>
      </c>
      <c r="AB8" s="11">
        <v>10</v>
      </c>
      <c r="AC8" s="11">
        <v>6</v>
      </c>
      <c r="AD8" s="11">
        <v>7</v>
      </c>
      <c r="AE8" s="11">
        <v>0</v>
      </c>
      <c r="AF8" s="11">
        <v>5</v>
      </c>
      <c r="AG8" s="11">
        <v>1</v>
      </c>
      <c r="AH8" s="11">
        <v>1</v>
      </c>
      <c r="AI8" s="11">
        <v>1</v>
      </c>
      <c r="AJ8" s="11"/>
      <c r="AK8" s="11">
        <v>18</v>
      </c>
      <c r="AL8" s="11">
        <v>5</v>
      </c>
      <c r="AM8" s="11">
        <v>8</v>
      </c>
      <c r="AN8" s="11">
        <v>14</v>
      </c>
      <c r="AO8" s="11">
        <v>9</v>
      </c>
      <c r="AP8" s="11">
        <v>4</v>
      </c>
      <c r="AQ8" s="11">
        <v>6</v>
      </c>
      <c r="AR8" s="11"/>
      <c r="AS8" s="11">
        <v>64</v>
      </c>
      <c r="AT8" s="11" t="s">
        <v>106</v>
      </c>
      <c r="AU8" s="11"/>
      <c r="AV8" s="11">
        <v>42</v>
      </c>
      <c r="AW8" s="11">
        <v>22</v>
      </c>
      <c r="AX8" s="11" t="s">
        <v>106</v>
      </c>
      <c r="AY8" s="11"/>
      <c r="AZ8" s="11">
        <v>20</v>
      </c>
      <c r="BA8" s="11">
        <v>44</v>
      </c>
      <c r="BB8" s="11"/>
      <c r="BC8" s="11">
        <v>19</v>
      </c>
      <c r="BD8" s="11">
        <v>45</v>
      </c>
      <c r="BE8" s="11"/>
      <c r="BF8" s="11">
        <v>63</v>
      </c>
      <c r="BG8" s="11">
        <v>1</v>
      </c>
      <c r="BH8" s="11"/>
      <c r="BI8" s="11">
        <v>33</v>
      </c>
      <c r="BJ8" s="11">
        <v>30</v>
      </c>
      <c r="BK8" s="11"/>
      <c r="BL8" s="11">
        <v>0</v>
      </c>
      <c r="BM8" s="11">
        <v>30</v>
      </c>
      <c r="BN8" s="11">
        <v>25</v>
      </c>
      <c r="BO8" s="11">
        <v>9</v>
      </c>
    </row>
    <row r="9" spans="2:67" x14ac:dyDescent="0.35">
      <c r="B9" s="18" t="s">
        <v>505</v>
      </c>
      <c r="C9" s="17">
        <v>0.36579668824313399</v>
      </c>
      <c r="D9" s="17">
        <v>0.16908214856074599</v>
      </c>
      <c r="E9" s="17">
        <v>2.5096058395474699E-2</v>
      </c>
      <c r="F9" s="17">
        <v>0.93662172121950404</v>
      </c>
      <c r="G9" s="17">
        <v>0</v>
      </c>
      <c r="H9" s="17" t="s">
        <v>107</v>
      </c>
      <c r="I9" s="17">
        <v>0.99244712879296504</v>
      </c>
      <c r="J9" s="17">
        <v>5.7788206245521098E-2</v>
      </c>
      <c r="K9" s="17" t="s">
        <v>107</v>
      </c>
      <c r="L9" s="17">
        <v>1.1512797014106201E-2</v>
      </c>
      <c r="M9" s="17">
        <v>0.22889683527687699</v>
      </c>
      <c r="N9" s="17">
        <v>0</v>
      </c>
      <c r="O9" s="17">
        <v>0.96517183254771899</v>
      </c>
      <c r="P9" s="17">
        <v>0.78299846180266996</v>
      </c>
      <c r="Q9" s="17">
        <v>0</v>
      </c>
      <c r="R9" s="17">
        <v>0.20792537364899299</v>
      </c>
      <c r="S9" s="17">
        <v>1</v>
      </c>
      <c r="T9" s="17"/>
      <c r="U9" s="17">
        <v>0.34016618918024899</v>
      </c>
      <c r="V9" s="17">
        <v>0.48851174408609999</v>
      </c>
      <c r="W9" s="17">
        <v>0.297201869176551</v>
      </c>
      <c r="X9" s="17">
        <v>0.38487611008281097</v>
      </c>
      <c r="Y9" s="17"/>
      <c r="Z9" s="17">
        <v>0</v>
      </c>
      <c r="AA9" s="17">
        <v>0.74647336006249598</v>
      </c>
      <c r="AB9" s="17">
        <v>6.2381289700869005E-4</v>
      </c>
      <c r="AC9" s="17">
        <v>1.1218232005082299E-3</v>
      </c>
      <c r="AD9" s="17">
        <v>0.134880746054406</v>
      </c>
      <c r="AE9" s="17">
        <v>0.60919887178722698</v>
      </c>
      <c r="AF9" s="17">
        <v>0.67568147880727603</v>
      </c>
      <c r="AG9" s="17">
        <v>5.3664215910911701E-2</v>
      </c>
      <c r="AH9" s="17">
        <v>0.26122117777784298</v>
      </c>
      <c r="AI9" s="17">
        <v>0.70278984171302405</v>
      </c>
      <c r="AJ9" s="17"/>
      <c r="AK9" s="17">
        <v>0.40348771041751502</v>
      </c>
      <c r="AL9" s="17">
        <v>0.51871270175887596</v>
      </c>
      <c r="AM9" s="17">
        <v>1.6922026614463001E-2</v>
      </c>
      <c r="AN9" s="17">
        <v>9.0297128431325001E-3</v>
      </c>
      <c r="AO9" s="17">
        <v>0.48364587376854401</v>
      </c>
      <c r="AP9" s="17">
        <v>0.83248836954439598</v>
      </c>
      <c r="AQ9" s="17">
        <v>0.948842174680675</v>
      </c>
      <c r="AR9" s="17"/>
      <c r="AS9" s="17">
        <v>0.36579668824313399</v>
      </c>
      <c r="AT9" s="17" t="s">
        <v>107</v>
      </c>
      <c r="AU9" s="17"/>
      <c r="AV9" s="17">
        <v>0.414220924943274</v>
      </c>
      <c r="AW9" s="17">
        <v>0.27438711296122797</v>
      </c>
      <c r="AX9" s="17" t="s">
        <v>107</v>
      </c>
      <c r="AY9" s="17"/>
      <c r="AZ9" s="17">
        <v>0.65911906519172103</v>
      </c>
      <c r="BA9" s="17">
        <v>0.234610033317359</v>
      </c>
      <c r="BB9" s="17"/>
      <c r="BC9" s="17">
        <v>0.28785985342628101</v>
      </c>
      <c r="BD9" s="17">
        <v>0.398904456334368</v>
      </c>
      <c r="BE9" s="17"/>
      <c r="BF9" s="17">
        <v>0.36557100281267202</v>
      </c>
      <c r="BG9" s="17">
        <v>0.38487611008281097</v>
      </c>
      <c r="BH9" s="17"/>
      <c r="BI9" s="17">
        <v>0.30621223339929998</v>
      </c>
      <c r="BJ9" s="17">
        <v>0.43111614342020199</v>
      </c>
      <c r="BK9" s="17"/>
      <c r="BL9" s="17">
        <v>0.78886965355508298</v>
      </c>
      <c r="BM9" s="17">
        <v>0.33060767529417601</v>
      </c>
      <c r="BN9" s="17">
        <v>0.32221536376350801</v>
      </c>
      <c r="BO9" s="17">
        <v>0.61677046970248905</v>
      </c>
    </row>
    <row r="10" spans="2:67" x14ac:dyDescent="0.35">
      <c r="B10" s="18" t="s">
        <v>506</v>
      </c>
      <c r="C10" s="17">
        <v>0.26379995124297601</v>
      </c>
      <c r="D10" s="17">
        <v>0.74092479115555399</v>
      </c>
      <c r="E10" s="17">
        <v>0.194816730137853</v>
      </c>
      <c r="F10" s="17">
        <v>5.5900725349746199E-3</v>
      </c>
      <c r="G10" s="17">
        <v>1</v>
      </c>
      <c r="H10" s="17" t="s">
        <v>107</v>
      </c>
      <c r="I10" s="17">
        <v>0</v>
      </c>
      <c r="J10" s="17">
        <v>3.6347533169393403E-2</v>
      </c>
      <c r="K10" s="17" t="s">
        <v>107</v>
      </c>
      <c r="L10" s="17">
        <v>3.3591411864529797E-2</v>
      </c>
      <c r="M10" s="17">
        <v>0.43330630996067698</v>
      </c>
      <c r="N10" s="17">
        <v>1</v>
      </c>
      <c r="O10" s="17">
        <v>3.9788902380612501E-3</v>
      </c>
      <c r="P10" s="17">
        <v>0.21700153819733001</v>
      </c>
      <c r="Q10" s="17">
        <v>1</v>
      </c>
      <c r="R10" s="17">
        <v>2.4630937314723801E-2</v>
      </c>
      <c r="S10" s="17">
        <v>0</v>
      </c>
      <c r="T10" s="17"/>
      <c r="U10" s="17">
        <v>0.24248148301759301</v>
      </c>
      <c r="V10" s="17">
        <v>0.35349381602643798</v>
      </c>
      <c r="W10" s="17">
        <v>0.22325321349596</v>
      </c>
      <c r="X10" s="17">
        <v>0.40623508558422999</v>
      </c>
      <c r="Y10" s="17"/>
      <c r="Z10" s="17">
        <v>0</v>
      </c>
      <c r="AA10" s="17">
        <v>3.7328075524967398E-4</v>
      </c>
      <c r="AB10" s="17">
        <v>0.66654810573328405</v>
      </c>
      <c r="AC10" s="17">
        <v>0.99775635359898396</v>
      </c>
      <c r="AD10" s="17">
        <v>0.20237170962350601</v>
      </c>
      <c r="AE10" s="17">
        <v>3.90235272020815E-2</v>
      </c>
      <c r="AF10" s="17">
        <v>1.4884448820026699E-3</v>
      </c>
      <c r="AG10" s="17">
        <v>0.362892786270678</v>
      </c>
      <c r="AH10" s="17">
        <v>0.45862395258157301</v>
      </c>
      <c r="AI10" s="17">
        <v>0.18406009426146</v>
      </c>
      <c r="AJ10" s="17"/>
      <c r="AK10" s="17">
        <v>3.71484730952013E-4</v>
      </c>
      <c r="AL10" s="17">
        <v>0.26335815202386897</v>
      </c>
      <c r="AM10" s="17">
        <v>0.58108748292190504</v>
      </c>
      <c r="AN10" s="17">
        <v>0.73133627562152204</v>
      </c>
      <c r="AO10" s="17">
        <v>1.8578790073605501E-2</v>
      </c>
      <c r="AP10" s="17">
        <v>7.3342266533352199E-2</v>
      </c>
      <c r="AQ10" s="17">
        <v>8.3563742856087898E-3</v>
      </c>
      <c r="AR10" s="17"/>
      <c r="AS10" s="17">
        <v>0.26379995124297601</v>
      </c>
      <c r="AT10" s="17" t="s">
        <v>107</v>
      </c>
      <c r="AU10" s="17"/>
      <c r="AV10" s="17">
        <v>0.26133004718258401</v>
      </c>
      <c r="AW10" s="17">
        <v>0.26846234545985298</v>
      </c>
      <c r="AX10" s="17" t="s">
        <v>107</v>
      </c>
      <c r="AY10" s="17"/>
      <c r="AZ10" s="17">
        <v>0.125413340951956</v>
      </c>
      <c r="BA10" s="17">
        <v>0.32569252377513502</v>
      </c>
      <c r="BB10" s="17"/>
      <c r="BC10" s="17">
        <v>0.41701263534763</v>
      </c>
      <c r="BD10" s="17">
        <v>0.198714808564387</v>
      </c>
      <c r="BE10" s="17"/>
      <c r="BF10" s="17">
        <v>0.26211512374260498</v>
      </c>
      <c r="BG10" s="17">
        <v>0.40623508558422999</v>
      </c>
      <c r="BH10" s="17"/>
      <c r="BI10" s="17">
        <v>0.39878955761623802</v>
      </c>
      <c r="BJ10" s="17">
        <v>0.115817603062092</v>
      </c>
      <c r="BK10" s="17"/>
      <c r="BL10" s="17">
        <v>0.21113034644491699</v>
      </c>
      <c r="BM10" s="17">
        <v>0.37446687213199498</v>
      </c>
      <c r="BN10" s="17">
        <v>0.21522388848784901</v>
      </c>
      <c r="BO10" s="17">
        <v>8.2074658358750399E-3</v>
      </c>
    </row>
    <row r="11" spans="2:67" ht="29" x14ac:dyDescent="0.35">
      <c r="B11" s="18" t="s">
        <v>507</v>
      </c>
      <c r="C11" s="17">
        <v>0.27037937133755702</v>
      </c>
      <c r="D11" s="17">
        <v>8.4541074280372802E-2</v>
      </c>
      <c r="E11" s="17">
        <v>8.6048931286654404E-2</v>
      </c>
      <c r="F11" s="17">
        <v>2.8894103122760601E-2</v>
      </c>
      <c r="G11" s="17">
        <v>0</v>
      </c>
      <c r="H11" s="17" t="s">
        <v>107</v>
      </c>
      <c r="I11" s="17">
        <v>7.5528712070350402E-3</v>
      </c>
      <c r="J11" s="17">
        <v>0.90400090307342695</v>
      </c>
      <c r="K11" s="17" t="s">
        <v>107</v>
      </c>
      <c r="L11" s="17">
        <v>0.95489579112136402</v>
      </c>
      <c r="M11" s="17">
        <v>0.22591677173880001</v>
      </c>
      <c r="N11" s="17">
        <v>0</v>
      </c>
      <c r="O11" s="17">
        <v>3.0849277214220198E-2</v>
      </c>
      <c r="P11" s="17">
        <v>0</v>
      </c>
      <c r="Q11" s="17">
        <v>0</v>
      </c>
      <c r="R11" s="17">
        <v>0.76744368903628402</v>
      </c>
      <c r="S11" s="17">
        <v>0</v>
      </c>
      <c r="T11" s="17"/>
      <c r="U11" s="17">
        <v>0.32615263840353997</v>
      </c>
      <c r="V11" s="17">
        <v>0</v>
      </c>
      <c r="W11" s="17">
        <v>0.44905419920641099</v>
      </c>
      <c r="X11" s="17">
        <v>0.16151731748222101</v>
      </c>
      <c r="Y11" s="17"/>
      <c r="Z11" s="17">
        <v>0.87018989148524795</v>
      </c>
      <c r="AA11" s="17">
        <v>0.25315335918225501</v>
      </c>
      <c r="AB11" s="17">
        <v>0.33282808136970798</v>
      </c>
      <c r="AC11" s="17">
        <v>1.1218232005082299E-3</v>
      </c>
      <c r="AD11" s="17">
        <v>4.0530817303615602E-2</v>
      </c>
      <c r="AE11" s="17">
        <v>0.33228614578941601</v>
      </c>
      <c r="AF11" s="17">
        <v>0.10695148700606801</v>
      </c>
      <c r="AG11" s="17">
        <v>0.58344299781841003</v>
      </c>
      <c r="AH11" s="17">
        <v>0.280154869640584</v>
      </c>
      <c r="AI11" s="17">
        <v>9.3170035467761494E-2</v>
      </c>
      <c r="AJ11" s="17"/>
      <c r="AK11" s="17">
        <v>0.54391897988684001</v>
      </c>
      <c r="AL11" s="17">
        <v>2.4874038165682899E-2</v>
      </c>
      <c r="AM11" s="17">
        <v>0.40119397221701603</v>
      </c>
      <c r="AN11" s="17">
        <v>0.25963401153534499</v>
      </c>
      <c r="AO11" s="17">
        <v>2.5449645071609502E-3</v>
      </c>
      <c r="AP11" s="17">
        <v>9.2717056701355702E-2</v>
      </c>
      <c r="AQ11" s="17">
        <v>2.67376493494649E-2</v>
      </c>
      <c r="AR11" s="17"/>
      <c r="AS11" s="17">
        <v>0.27037937133755702</v>
      </c>
      <c r="AT11" s="17" t="s">
        <v>107</v>
      </c>
      <c r="AU11" s="17"/>
      <c r="AV11" s="17">
        <v>0.172115504424283</v>
      </c>
      <c r="AW11" s="17">
        <v>0.455870335205946</v>
      </c>
      <c r="AX11" s="17" t="s">
        <v>107</v>
      </c>
      <c r="AY11" s="17"/>
      <c r="AZ11" s="17">
        <v>0.16835487133864099</v>
      </c>
      <c r="BA11" s="17">
        <v>0.31600921047416802</v>
      </c>
      <c r="BB11" s="17"/>
      <c r="BC11" s="17">
        <v>1.44943556026641E-2</v>
      </c>
      <c r="BD11" s="17">
        <v>0.37907998483925898</v>
      </c>
      <c r="BE11" s="17"/>
      <c r="BF11" s="17">
        <v>0.27166707175593002</v>
      </c>
      <c r="BG11" s="17">
        <v>0.16151731748222101</v>
      </c>
      <c r="BH11" s="17"/>
      <c r="BI11" s="17">
        <v>0.29439902904592202</v>
      </c>
      <c r="BJ11" s="17">
        <v>0.244047822963704</v>
      </c>
      <c r="BK11" s="17"/>
      <c r="BL11" s="17">
        <v>0</v>
      </c>
      <c r="BM11" s="17">
        <v>0.23129300009551201</v>
      </c>
      <c r="BN11" s="17">
        <v>0.28285289435254701</v>
      </c>
      <c r="BO11" s="17">
        <v>0.375022064461635</v>
      </c>
    </row>
    <row r="12" spans="2:67" ht="29" x14ac:dyDescent="0.35">
      <c r="B12" s="18" t="s">
        <v>508</v>
      </c>
      <c r="C12" s="17">
        <v>1.50130808193826E-2</v>
      </c>
      <c r="D12" s="17">
        <v>5.4519860033273304E-3</v>
      </c>
      <c r="E12" s="17">
        <v>1.43353022952444E-3</v>
      </c>
      <c r="F12" s="17">
        <v>1.8633575116582101E-3</v>
      </c>
      <c r="G12" s="17">
        <v>0</v>
      </c>
      <c r="H12" s="17" t="s">
        <v>107</v>
      </c>
      <c r="I12" s="17">
        <v>0</v>
      </c>
      <c r="J12" s="17">
        <v>1.8633575116582101E-3</v>
      </c>
      <c r="K12" s="17" t="s">
        <v>107</v>
      </c>
      <c r="L12" s="17">
        <v>0</v>
      </c>
      <c r="M12" s="17">
        <v>5.6152903193114098E-2</v>
      </c>
      <c r="N12" s="17">
        <v>0</v>
      </c>
      <c r="O12" s="17">
        <v>0</v>
      </c>
      <c r="P12" s="17">
        <v>0</v>
      </c>
      <c r="Q12" s="17">
        <v>0</v>
      </c>
      <c r="R12" s="17">
        <v>0</v>
      </c>
      <c r="S12" s="17">
        <v>0</v>
      </c>
      <c r="T12" s="17"/>
      <c r="U12" s="17">
        <v>0</v>
      </c>
      <c r="V12" s="17">
        <v>7.8997219943731004E-2</v>
      </c>
      <c r="W12" s="17">
        <v>0</v>
      </c>
      <c r="X12" s="17">
        <v>4.73714868507372E-2</v>
      </c>
      <c r="Y12" s="17"/>
      <c r="Z12" s="17">
        <v>0</v>
      </c>
      <c r="AA12" s="17">
        <v>0</v>
      </c>
      <c r="AB12" s="17">
        <v>0</v>
      </c>
      <c r="AC12" s="17">
        <v>0</v>
      </c>
      <c r="AD12" s="17">
        <v>8.7604085070589605E-4</v>
      </c>
      <c r="AE12" s="17">
        <v>1.94914552212751E-2</v>
      </c>
      <c r="AF12" s="17">
        <v>0.19632585080694101</v>
      </c>
      <c r="AG12" s="17">
        <v>0</v>
      </c>
      <c r="AH12" s="17">
        <v>0</v>
      </c>
      <c r="AI12" s="17">
        <v>1.9980028557754301E-2</v>
      </c>
      <c r="AJ12" s="17"/>
      <c r="AK12" s="17">
        <v>0</v>
      </c>
      <c r="AL12" s="17">
        <v>0.193055108051572</v>
      </c>
      <c r="AM12" s="17">
        <v>7.9651824661601805E-4</v>
      </c>
      <c r="AN12" s="17">
        <v>0</v>
      </c>
      <c r="AO12" s="17">
        <v>1.7172711105479801E-3</v>
      </c>
      <c r="AP12" s="17">
        <v>1.45230722089589E-3</v>
      </c>
      <c r="AQ12" s="17">
        <v>0</v>
      </c>
      <c r="AR12" s="17"/>
      <c r="AS12" s="17">
        <v>1.50130808193826E-2</v>
      </c>
      <c r="AT12" s="17" t="s">
        <v>107</v>
      </c>
      <c r="AU12" s="17"/>
      <c r="AV12" s="17">
        <v>2.22880731898801E-2</v>
      </c>
      <c r="AW12" s="17">
        <v>1.2802063729723001E-3</v>
      </c>
      <c r="AX12" s="17" t="s">
        <v>107</v>
      </c>
      <c r="AY12" s="17"/>
      <c r="AZ12" s="17">
        <v>3.2368126488922902E-4</v>
      </c>
      <c r="BA12" s="17">
        <v>2.1582825720774499E-2</v>
      </c>
      <c r="BB12" s="17"/>
      <c r="BC12" s="17">
        <v>4.8867437955820901E-2</v>
      </c>
      <c r="BD12" s="17">
        <v>6.3166274428434505E-4</v>
      </c>
      <c r="BE12" s="17"/>
      <c r="BF12" s="17">
        <v>1.46303217999739E-2</v>
      </c>
      <c r="BG12" s="17">
        <v>4.73714868507372E-2</v>
      </c>
      <c r="BH12" s="17"/>
      <c r="BI12" s="17">
        <v>5.9917993854073496E-4</v>
      </c>
      <c r="BJ12" s="17">
        <v>3.0814318826518399E-2</v>
      </c>
      <c r="BK12" s="17"/>
      <c r="BL12" s="17">
        <v>0</v>
      </c>
      <c r="BM12" s="17">
        <v>3.04085832855607E-2</v>
      </c>
      <c r="BN12" s="17">
        <v>1.1651343840385E-3</v>
      </c>
      <c r="BO12" s="17">
        <v>0</v>
      </c>
    </row>
    <row r="13" spans="2:67" x14ac:dyDescent="0.35">
      <c r="B13" s="18" t="s">
        <v>509</v>
      </c>
      <c r="C13" s="17">
        <v>8.3559859207270201E-2</v>
      </c>
      <c r="D13" s="17">
        <v>0</v>
      </c>
      <c r="E13" s="17">
        <v>0.69260474995049404</v>
      </c>
      <c r="F13" s="17">
        <v>0</v>
      </c>
      <c r="G13" s="17">
        <v>0</v>
      </c>
      <c r="H13" s="17" t="s">
        <v>107</v>
      </c>
      <c r="I13" s="17">
        <v>0</v>
      </c>
      <c r="J13" s="17">
        <v>0</v>
      </c>
      <c r="K13" s="17" t="s">
        <v>107</v>
      </c>
      <c r="L13" s="17">
        <v>0</v>
      </c>
      <c r="M13" s="17">
        <v>5.5727179830531701E-2</v>
      </c>
      <c r="N13" s="17">
        <v>0</v>
      </c>
      <c r="O13" s="17">
        <v>0</v>
      </c>
      <c r="P13" s="17">
        <v>0</v>
      </c>
      <c r="Q13" s="17">
        <v>0</v>
      </c>
      <c r="R13" s="17">
        <v>0</v>
      </c>
      <c r="S13" s="17">
        <v>0</v>
      </c>
      <c r="T13" s="17"/>
      <c r="U13" s="17">
        <v>9.1199689398618E-2</v>
      </c>
      <c r="V13" s="17">
        <v>7.8997219943731004E-2</v>
      </c>
      <c r="W13" s="17">
        <v>0</v>
      </c>
      <c r="X13" s="17">
        <v>0</v>
      </c>
      <c r="Y13" s="17"/>
      <c r="Z13" s="17">
        <v>0.129810108514752</v>
      </c>
      <c r="AA13" s="17">
        <v>0</v>
      </c>
      <c r="AB13" s="17">
        <v>0</v>
      </c>
      <c r="AC13" s="17">
        <v>0</v>
      </c>
      <c r="AD13" s="17">
        <v>0.62134068616776705</v>
      </c>
      <c r="AE13" s="17">
        <v>0</v>
      </c>
      <c r="AF13" s="17">
        <v>0</v>
      </c>
      <c r="AG13" s="17">
        <v>0</v>
      </c>
      <c r="AH13" s="17">
        <v>0</v>
      </c>
      <c r="AI13" s="17">
        <v>0</v>
      </c>
      <c r="AJ13" s="17"/>
      <c r="AK13" s="17">
        <v>5.22218249646932E-2</v>
      </c>
      <c r="AL13" s="17">
        <v>0</v>
      </c>
      <c r="AM13" s="17">
        <v>0</v>
      </c>
      <c r="AN13" s="17">
        <v>0</v>
      </c>
      <c r="AO13" s="17">
        <v>0.49351310054014202</v>
      </c>
      <c r="AP13" s="17">
        <v>0</v>
      </c>
      <c r="AQ13" s="17">
        <v>0</v>
      </c>
      <c r="AR13" s="17"/>
      <c r="AS13" s="17">
        <v>8.3559859207270201E-2</v>
      </c>
      <c r="AT13" s="17" t="s">
        <v>107</v>
      </c>
      <c r="AU13" s="17"/>
      <c r="AV13" s="17">
        <v>0.127825707597928</v>
      </c>
      <c r="AW13" s="17">
        <v>0</v>
      </c>
      <c r="AX13" s="17" t="s">
        <v>107</v>
      </c>
      <c r="AY13" s="17"/>
      <c r="AZ13" s="17">
        <v>4.6789041252792998E-2</v>
      </c>
      <c r="BA13" s="17">
        <v>0.100005384627167</v>
      </c>
      <c r="BB13" s="17"/>
      <c r="BC13" s="17">
        <v>0.23176571766760401</v>
      </c>
      <c r="BD13" s="17">
        <v>2.0601628953274099E-2</v>
      </c>
      <c r="BE13" s="17"/>
      <c r="BF13" s="17">
        <v>8.4548266662850993E-2</v>
      </c>
      <c r="BG13" s="17">
        <v>0</v>
      </c>
      <c r="BH13" s="17"/>
      <c r="BI13" s="17">
        <v>0</v>
      </c>
      <c r="BJ13" s="17">
        <v>0.17516235003137201</v>
      </c>
      <c r="BK13" s="17"/>
      <c r="BL13" s="17">
        <v>0</v>
      </c>
      <c r="BM13" s="17">
        <v>3.0193796947795601E-2</v>
      </c>
      <c r="BN13" s="17">
        <v>0.17854271901205801</v>
      </c>
      <c r="BO13" s="17">
        <v>0</v>
      </c>
    </row>
    <row r="14" spans="2:67" x14ac:dyDescent="0.35">
      <c r="B14" s="18" t="s">
        <v>83</v>
      </c>
      <c r="C14" s="19">
        <v>1.45104914968092E-3</v>
      </c>
      <c r="D14" s="19">
        <v>0</v>
      </c>
      <c r="E14" s="19">
        <v>0</v>
      </c>
      <c r="F14" s="19">
        <v>2.70307456111024E-2</v>
      </c>
      <c r="G14" s="19">
        <v>0</v>
      </c>
      <c r="H14" s="19" t="s">
        <v>107</v>
      </c>
      <c r="I14" s="19">
        <v>0</v>
      </c>
      <c r="J14" s="19">
        <v>0</v>
      </c>
      <c r="K14" s="19" t="s">
        <v>107</v>
      </c>
      <c r="L14" s="19">
        <v>0</v>
      </c>
      <c r="M14" s="19">
        <v>0</v>
      </c>
      <c r="N14" s="19">
        <v>0</v>
      </c>
      <c r="O14" s="19">
        <v>0</v>
      </c>
      <c r="P14" s="19">
        <v>0</v>
      </c>
      <c r="Q14" s="19">
        <v>0</v>
      </c>
      <c r="R14" s="19">
        <v>0</v>
      </c>
      <c r="S14" s="19">
        <v>0</v>
      </c>
      <c r="T14" s="19"/>
      <c r="U14" s="19">
        <v>0</v>
      </c>
      <c r="V14" s="19">
        <v>0</v>
      </c>
      <c r="W14" s="19">
        <v>3.0490718121077499E-2</v>
      </c>
      <c r="X14" s="19">
        <v>0</v>
      </c>
      <c r="Y14" s="19"/>
      <c r="Z14" s="19">
        <v>0</v>
      </c>
      <c r="AA14" s="19">
        <v>0</v>
      </c>
      <c r="AB14" s="19">
        <v>0</v>
      </c>
      <c r="AC14" s="19">
        <v>0</v>
      </c>
      <c r="AD14" s="19">
        <v>0</v>
      </c>
      <c r="AE14" s="19">
        <v>0</v>
      </c>
      <c r="AF14" s="19">
        <v>1.9552738497711698E-2</v>
      </c>
      <c r="AG14" s="19">
        <v>0</v>
      </c>
      <c r="AH14" s="19">
        <v>0</v>
      </c>
      <c r="AI14" s="19">
        <v>0</v>
      </c>
      <c r="AJ14" s="19"/>
      <c r="AK14" s="19">
        <v>0</v>
      </c>
      <c r="AL14" s="19">
        <v>0</v>
      </c>
      <c r="AM14" s="19">
        <v>0</v>
      </c>
      <c r="AN14" s="19">
        <v>0</v>
      </c>
      <c r="AO14" s="19">
        <v>0</v>
      </c>
      <c r="AP14" s="19">
        <v>0</v>
      </c>
      <c r="AQ14" s="19">
        <v>1.60638016842512E-2</v>
      </c>
      <c r="AR14" s="19"/>
      <c r="AS14" s="19">
        <v>1.45104914968092E-3</v>
      </c>
      <c r="AT14" s="19" t="s">
        <v>107</v>
      </c>
      <c r="AU14" s="19"/>
      <c r="AV14" s="19">
        <v>2.2197426620507799E-3</v>
      </c>
      <c r="AW14" s="19">
        <v>0</v>
      </c>
      <c r="AX14" s="19" t="s">
        <v>107</v>
      </c>
      <c r="AY14" s="19"/>
      <c r="AZ14" s="19">
        <v>0</v>
      </c>
      <c r="BA14" s="19">
        <v>2.1000220853969499E-3</v>
      </c>
      <c r="BB14" s="19"/>
      <c r="BC14" s="19">
        <v>0</v>
      </c>
      <c r="BD14" s="19">
        <v>2.0674585644270098E-3</v>
      </c>
      <c r="BE14" s="19"/>
      <c r="BF14" s="19">
        <v>1.46821322596785E-3</v>
      </c>
      <c r="BG14" s="19">
        <v>0</v>
      </c>
      <c r="BH14" s="19"/>
      <c r="BI14" s="19">
        <v>0</v>
      </c>
      <c r="BJ14" s="19">
        <v>3.0417616961113799E-3</v>
      </c>
      <c r="BK14" s="19"/>
      <c r="BL14" s="19">
        <v>0</v>
      </c>
      <c r="BM14" s="19">
        <v>3.0300722449604798E-3</v>
      </c>
      <c r="BN14" s="19">
        <v>0</v>
      </c>
      <c r="BO14" s="19">
        <v>0</v>
      </c>
    </row>
    <row r="15" spans="2:67" x14ac:dyDescent="0.35">
      <c r="B15" s="16" t="s">
        <v>723</v>
      </c>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BO21"/>
  <sheetViews>
    <sheetView showGridLines="0" topLeftCell="A7" workbookViewId="0">
      <pane xSplit="2" topLeftCell="C1" activePane="topRight" state="frozen"/>
      <selection pane="topRight" activeCell="B17" sqref="B17"/>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203</v>
      </c>
      <c r="BA7" s="10">
        <v>217</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35">
      <c r="B8" s="11" t="s">
        <v>34</v>
      </c>
      <c r="C8" s="11">
        <v>156</v>
      </c>
      <c r="D8" s="11">
        <v>9</v>
      </c>
      <c r="E8" s="11">
        <v>28</v>
      </c>
      <c r="F8" s="11">
        <v>7</v>
      </c>
      <c r="G8" s="11">
        <v>5</v>
      </c>
      <c r="H8" s="11">
        <v>3</v>
      </c>
      <c r="I8" s="11">
        <v>6</v>
      </c>
      <c r="J8" s="11">
        <v>13</v>
      </c>
      <c r="K8" s="11">
        <v>0</v>
      </c>
      <c r="L8" s="11">
        <v>15</v>
      </c>
      <c r="M8" s="11">
        <v>36</v>
      </c>
      <c r="N8" s="11">
        <v>13</v>
      </c>
      <c r="O8" s="11">
        <v>6</v>
      </c>
      <c r="P8" s="11">
        <v>8</v>
      </c>
      <c r="Q8" s="11">
        <v>4</v>
      </c>
      <c r="R8" s="11">
        <v>4</v>
      </c>
      <c r="S8" s="11">
        <v>0</v>
      </c>
      <c r="T8" s="11"/>
      <c r="U8" s="11">
        <v>112</v>
      </c>
      <c r="V8" s="11">
        <v>33</v>
      </c>
      <c r="W8" s="11">
        <v>9</v>
      </c>
      <c r="X8" s="11">
        <v>2</v>
      </c>
      <c r="Y8" s="11"/>
      <c r="Z8" s="11">
        <v>39</v>
      </c>
      <c r="AA8" s="11">
        <v>45</v>
      </c>
      <c r="AB8" s="11">
        <v>24</v>
      </c>
      <c r="AC8" s="11">
        <v>17</v>
      </c>
      <c r="AD8" s="11">
        <v>9</v>
      </c>
      <c r="AE8" s="11">
        <v>6</v>
      </c>
      <c r="AF8" s="11">
        <v>7</v>
      </c>
      <c r="AG8" s="11">
        <v>3</v>
      </c>
      <c r="AH8" s="11">
        <v>2</v>
      </c>
      <c r="AI8" s="11">
        <v>2</v>
      </c>
      <c r="AJ8" s="11"/>
      <c r="AK8" s="11">
        <v>35</v>
      </c>
      <c r="AL8" s="11">
        <v>13</v>
      </c>
      <c r="AM8" s="11">
        <v>14</v>
      </c>
      <c r="AN8" s="11">
        <v>35</v>
      </c>
      <c r="AO8" s="11">
        <v>27</v>
      </c>
      <c r="AP8" s="11">
        <v>18</v>
      </c>
      <c r="AQ8" s="11">
        <v>14</v>
      </c>
      <c r="AR8" s="11"/>
      <c r="AS8" s="11">
        <v>156</v>
      </c>
      <c r="AT8" s="11" t="s">
        <v>106</v>
      </c>
      <c r="AU8" s="11"/>
      <c r="AV8" s="11">
        <v>83</v>
      </c>
      <c r="AW8" s="11">
        <v>74</v>
      </c>
      <c r="AX8" s="11" t="s">
        <v>106</v>
      </c>
      <c r="AY8" s="11"/>
      <c r="AZ8" s="11">
        <v>46</v>
      </c>
      <c r="BA8" s="11">
        <v>110</v>
      </c>
      <c r="BB8" s="11"/>
      <c r="BC8" s="11">
        <v>59</v>
      </c>
      <c r="BD8" s="11">
        <v>97</v>
      </c>
      <c r="BE8" s="11"/>
      <c r="BF8" s="11">
        <v>154</v>
      </c>
      <c r="BG8" s="11">
        <v>2</v>
      </c>
      <c r="BH8" s="11"/>
      <c r="BI8" s="11">
        <v>74</v>
      </c>
      <c r="BJ8" s="11">
        <v>82</v>
      </c>
      <c r="BK8" s="11"/>
      <c r="BL8" s="11">
        <v>9</v>
      </c>
      <c r="BM8" s="11">
        <v>76</v>
      </c>
      <c r="BN8" s="11">
        <v>55</v>
      </c>
      <c r="BO8" s="11">
        <v>16</v>
      </c>
    </row>
    <row r="9" spans="2:67" ht="29" x14ac:dyDescent="0.35">
      <c r="B9" s="18" t="s">
        <v>519</v>
      </c>
      <c r="C9" s="17">
        <v>7.9267057478543804E-2</v>
      </c>
      <c r="D9" s="17">
        <v>1.03098518614302E-2</v>
      </c>
      <c r="E9" s="17">
        <v>9.7814553196571294E-4</v>
      </c>
      <c r="F9" s="17">
        <v>1.9234247805099199E-3</v>
      </c>
      <c r="G9" s="17">
        <v>0</v>
      </c>
      <c r="H9" s="17">
        <v>0</v>
      </c>
      <c r="I9" s="17">
        <v>0.42485452944520402</v>
      </c>
      <c r="J9" s="17">
        <v>1.4795015901717401E-3</v>
      </c>
      <c r="K9" s="17">
        <v>0</v>
      </c>
      <c r="L9" s="17">
        <v>0.52278516794521102</v>
      </c>
      <c r="M9" s="17">
        <v>5.12030107399516E-2</v>
      </c>
      <c r="N9" s="17">
        <v>4.05802875139167E-4</v>
      </c>
      <c r="O9" s="17">
        <v>0</v>
      </c>
      <c r="P9" s="17">
        <v>1.2508355161204301E-3</v>
      </c>
      <c r="Q9" s="17">
        <v>0</v>
      </c>
      <c r="R9" s="17">
        <v>0</v>
      </c>
      <c r="S9" s="17">
        <v>0.33333333333333298</v>
      </c>
      <c r="T9" s="17"/>
      <c r="U9" s="17">
        <v>5.486681129715E-2</v>
      </c>
      <c r="V9" s="17">
        <v>0.18105899797637101</v>
      </c>
      <c r="W9" s="17">
        <v>1.0354284434337601E-2</v>
      </c>
      <c r="X9" s="17">
        <v>7.6885029069848704E-2</v>
      </c>
      <c r="Y9" s="17"/>
      <c r="Z9" s="17">
        <v>0.180405589423658</v>
      </c>
      <c r="AA9" s="17">
        <v>5.4436364898347599E-2</v>
      </c>
      <c r="AB9" s="17">
        <v>0.106289303130499</v>
      </c>
      <c r="AC9" s="17">
        <v>0</v>
      </c>
      <c r="AD9" s="17">
        <v>0</v>
      </c>
      <c r="AE9" s="17">
        <v>6.0897519497371102E-3</v>
      </c>
      <c r="AF9" s="17">
        <v>2.6973616496827001E-3</v>
      </c>
      <c r="AG9" s="17">
        <v>0</v>
      </c>
      <c r="AH9" s="17">
        <v>1.3590382825643101E-2</v>
      </c>
      <c r="AI9" s="17">
        <v>0.113859653676097</v>
      </c>
      <c r="AJ9" s="17"/>
      <c r="AK9" s="17">
        <v>0.27002238416589602</v>
      </c>
      <c r="AL9" s="17">
        <v>0.126288555090354</v>
      </c>
      <c r="AM9" s="17">
        <v>1.35563156076564E-3</v>
      </c>
      <c r="AN9" s="17">
        <v>2.7501263958729298E-3</v>
      </c>
      <c r="AO9" s="17">
        <v>3.5489836353190397E-2</v>
      </c>
      <c r="AP9" s="17">
        <v>0</v>
      </c>
      <c r="AQ9" s="17">
        <v>6.0899826493233597E-3</v>
      </c>
      <c r="AR9" s="17"/>
      <c r="AS9" s="17">
        <v>7.9267057478543804E-2</v>
      </c>
      <c r="AT9" s="17" t="s">
        <v>107</v>
      </c>
      <c r="AU9" s="17"/>
      <c r="AV9" s="17">
        <v>6.1016208025149302E-2</v>
      </c>
      <c r="AW9" s="17">
        <v>9.9762641301145802E-2</v>
      </c>
      <c r="AX9" s="17" t="s">
        <v>107</v>
      </c>
      <c r="AY9" s="17"/>
      <c r="AZ9" s="17">
        <v>7.8178531289592804E-2</v>
      </c>
      <c r="BA9" s="17">
        <v>7.97191094431835E-2</v>
      </c>
      <c r="BB9" s="17"/>
      <c r="BC9" s="17">
        <v>1.6180433835132901E-2</v>
      </c>
      <c r="BD9" s="17">
        <v>0.11755742189130799</v>
      </c>
      <c r="BE9" s="17"/>
      <c r="BF9" s="17">
        <v>7.9305391331643202E-2</v>
      </c>
      <c r="BG9" s="17">
        <v>7.6885029069848704E-2</v>
      </c>
      <c r="BH9" s="17"/>
      <c r="BI9" s="17">
        <v>0.109713799917998</v>
      </c>
      <c r="BJ9" s="17">
        <v>5.2007183095078499E-2</v>
      </c>
      <c r="BK9" s="17"/>
      <c r="BL9" s="17">
        <v>1.4388446717181699E-3</v>
      </c>
      <c r="BM9" s="17">
        <v>2.4348341180360299E-2</v>
      </c>
      <c r="BN9" s="17">
        <v>0.11301324387640201</v>
      </c>
      <c r="BO9" s="17">
        <v>0.272147063202277</v>
      </c>
    </row>
    <row r="10" spans="2:67" ht="29" x14ac:dyDescent="0.35">
      <c r="B10" s="18" t="s">
        <v>520</v>
      </c>
      <c r="C10" s="17">
        <v>0.27281132971480998</v>
      </c>
      <c r="D10" s="17">
        <v>0.10898145446624399</v>
      </c>
      <c r="E10" s="17">
        <v>0.23152217811752901</v>
      </c>
      <c r="F10" s="17">
        <v>1.4425685853824401E-2</v>
      </c>
      <c r="G10" s="17">
        <v>1.3081254409623799E-3</v>
      </c>
      <c r="H10" s="17">
        <v>0.90023501196643396</v>
      </c>
      <c r="I10" s="17">
        <v>0.44083852462982798</v>
      </c>
      <c r="J10" s="17">
        <v>2.3435018800213599E-2</v>
      </c>
      <c r="K10" s="17">
        <v>0.5</v>
      </c>
      <c r="L10" s="17">
        <v>0.45394800260830498</v>
      </c>
      <c r="M10" s="17">
        <v>0.18941720587924099</v>
      </c>
      <c r="N10" s="17">
        <v>0.78465434699741499</v>
      </c>
      <c r="O10" s="17">
        <v>1.9336405766558901E-3</v>
      </c>
      <c r="P10" s="17">
        <v>2.06468827943652E-2</v>
      </c>
      <c r="Q10" s="17">
        <v>0.48303264411860503</v>
      </c>
      <c r="R10" s="17">
        <v>0.973863664758857</v>
      </c>
      <c r="S10" s="17">
        <v>0</v>
      </c>
      <c r="T10" s="17"/>
      <c r="U10" s="17">
        <v>0.25702128373872002</v>
      </c>
      <c r="V10" s="17">
        <v>0.32178285929058997</v>
      </c>
      <c r="W10" s="17">
        <v>0.295039290681407</v>
      </c>
      <c r="X10" s="17">
        <v>0.26099038073333503</v>
      </c>
      <c r="Y10" s="17"/>
      <c r="Z10" s="17">
        <v>0.21007909008999001</v>
      </c>
      <c r="AA10" s="17">
        <v>0.22400811900254</v>
      </c>
      <c r="AB10" s="17">
        <v>0.31142851924770498</v>
      </c>
      <c r="AC10" s="17">
        <v>0.582124552576187</v>
      </c>
      <c r="AD10" s="17">
        <v>0.257325880706823</v>
      </c>
      <c r="AE10" s="17">
        <v>0.207657707230092</v>
      </c>
      <c r="AF10" s="17">
        <v>0.27471370329934103</v>
      </c>
      <c r="AG10" s="17">
        <v>3.3527148947744403E-2</v>
      </c>
      <c r="AH10" s="17">
        <v>0.21875494170089901</v>
      </c>
      <c r="AI10" s="17">
        <v>0.355004091083991</v>
      </c>
      <c r="AJ10" s="17"/>
      <c r="AK10" s="17">
        <v>0.26936959946543598</v>
      </c>
      <c r="AL10" s="17">
        <v>0.49731605863601902</v>
      </c>
      <c r="AM10" s="17">
        <v>0.68359526217914202</v>
      </c>
      <c r="AN10" s="17">
        <v>0.17321416542537599</v>
      </c>
      <c r="AO10" s="17">
        <v>8.2233495182789704E-2</v>
      </c>
      <c r="AP10" s="17">
        <v>0.307370425235099</v>
      </c>
      <c r="AQ10" s="17">
        <v>0.23450009504472</v>
      </c>
      <c r="AR10" s="17"/>
      <c r="AS10" s="17">
        <v>0.27281132971480998</v>
      </c>
      <c r="AT10" s="17" t="s">
        <v>107</v>
      </c>
      <c r="AU10" s="17"/>
      <c r="AV10" s="17">
        <v>0.296254344172454</v>
      </c>
      <c r="AW10" s="17">
        <v>0.24648497876341499</v>
      </c>
      <c r="AX10" s="17" t="s">
        <v>107</v>
      </c>
      <c r="AY10" s="17"/>
      <c r="AZ10" s="17">
        <v>0.31760773145355797</v>
      </c>
      <c r="BA10" s="17">
        <v>0.25420791748610999</v>
      </c>
      <c r="BB10" s="17"/>
      <c r="BC10" s="17">
        <v>0.203742416889309</v>
      </c>
      <c r="BD10" s="17">
        <v>0.314732638685639</v>
      </c>
      <c r="BE10" s="17"/>
      <c r="BF10" s="17">
        <v>0.27300156360123101</v>
      </c>
      <c r="BG10" s="17">
        <v>0.26099038073333503</v>
      </c>
      <c r="BH10" s="17"/>
      <c r="BI10" s="17">
        <v>0.37840144042450002</v>
      </c>
      <c r="BJ10" s="17">
        <v>0.17827336198948701</v>
      </c>
      <c r="BK10" s="17"/>
      <c r="BL10" s="17">
        <v>0</v>
      </c>
      <c r="BM10" s="17">
        <v>0.281324308583347</v>
      </c>
      <c r="BN10" s="17">
        <v>0.27839244503344501</v>
      </c>
      <c r="BO10" s="17">
        <v>0.37873714073932202</v>
      </c>
    </row>
    <row r="11" spans="2:67" ht="29" x14ac:dyDescent="0.35">
      <c r="B11" s="18" t="s">
        <v>521</v>
      </c>
      <c r="C11" s="17">
        <v>0.152254562663447</v>
      </c>
      <c r="D11" s="17">
        <v>0.10199597294925</v>
      </c>
      <c r="E11" s="17">
        <v>6.9589298509536102E-2</v>
      </c>
      <c r="F11" s="17">
        <v>1.6836192086089899E-2</v>
      </c>
      <c r="G11" s="17">
        <v>2.6162508819247499E-3</v>
      </c>
      <c r="H11" s="17">
        <v>9.9764988033565594E-2</v>
      </c>
      <c r="I11" s="17">
        <v>3.1967990369247697E-2</v>
      </c>
      <c r="J11" s="17">
        <v>0.15649150917353299</v>
      </c>
      <c r="K11" s="17">
        <v>0.5</v>
      </c>
      <c r="L11" s="17">
        <v>1.90374923436725E-2</v>
      </c>
      <c r="M11" s="17">
        <v>0.31133240220602898</v>
      </c>
      <c r="N11" s="17">
        <v>1.76603054714593E-2</v>
      </c>
      <c r="O11" s="17">
        <v>2.99839455792517E-2</v>
      </c>
      <c r="P11" s="17">
        <v>0.79121938328188501</v>
      </c>
      <c r="Q11" s="17">
        <v>1.6468505949794699E-2</v>
      </c>
      <c r="R11" s="17">
        <v>2.4552936104990299E-2</v>
      </c>
      <c r="S11" s="17">
        <v>0.33333333333333298</v>
      </c>
      <c r="T11" s="17"/>
      <c r="U11" s="17">
        <v>0.132157537258347</v>
      </c>
      <c r="V11" s="17">
        <v>0.15147731791510199</v>
      </c>
      <c r="W11" s="17">
        <v>0.36660033913083001</v>
      </c>
      <c r="X11" s="17">
        <v>0.32160943775934198</v>
      </c>
      <c r="Y11" s="17"/>
      <c r="Z11" s="17">
        <v>0.17573973447845401</v>
      </c>
      <c r="AA11" s="17">
        <v>0.103833991596023</v>
      </c>
      <c r="AB11" s="17">
        <v>0.140040794132957</v>
      </c>
      <c r="AC11" s="17">
        <v>0.20346172984664601</v>
      </c>
      <c r="AD11" s="17">
        <v>6.8435962130836303E-2</v>
      </c>
      <c r="AE11" s="17">
        <v>0.25736888193399599</v>
      </c>
      <c r="AF11" s="17">
        <v>0.23730974545123601</v>
      </c>
      <c r="AG11" s="17">
        <v>0.124764263044291</v>
      </c>
      <c r="AH11" s="17">
        <v>0.41882377398211701</v>
      </c>
      <c r="AI11" s="17">
        <v>0.231000853624652</v>
      </c>
      <c r="AJ11" s="17"/>
      <c r="AK11" s="17">
        <v>0.162354409109117</v>
      </c>
      <c r="AL11" s="17">
        <v>0.36316703296465502</v>
      </c>
      <c r="AM11" s="17">
        <v>0.199050105252075</v>
      </c>
      <c r="AN11" s="17">
        <v>0.20642840477351199</v>
      </c>
      <c r="AO11" s="17">
        <v>4.0294049007121698E-2</v>
      </c>
      <c r="AP11" s="17">
        <v>8.3814233448478201E-2</v>
      </c>
      <c r="AQ11" s="17">
        <v>4.7610824368353302E-2</v>
      </c>
      <c r="AR11" s="17"/>
      <c r="AS11" s="17">
        <v>0.152254562663447</v>
      </c>
      <c r="AT11" s="17" t="s">
        <v>107</v>
      </c>
      <c r="AU11" s="17"/>
      <c r="AV11" s="17">
        <v>0.102283129193713</v>
      </c>
      <c r="AW11" s="17">
        <v>0.208372153575033</v>
      </c>
      <c r="AX11" s="17" t="s">
        <v>107</v>
      </c>
      <c r="AY11" s="17"/>
      <c r="AZ11" s="17">
        <v>8.3296167054627293E-2</v>
      </c>
      <c r="BA11" s="17">
        <v>0.180892163237311</v>
      </c>
      <c r="BB11" s="17"/>
      <c r="BC11" s="17">
        <v>0.15188030149463699</v>
      </c>
      <c r="BD11" s="17">
        <v>0.15248172011318301</v>
      </c>
      <c r="BE11" s="17"/>
      <c r="BF11" s="17">
        <v>0.149529143906935</v>
      </c>
      <c r="BG11" s="17">
        <v>0.32160943775934198</v>
      </c>
      <c r="BH11" s="17"/>
      <c r="BI11" s="17">
        <v>9.4804102844709803E-2</v>
      </c>
      <c r="BJ11" s="17">
        <v>0.203691668654191</v>
      </c>
      <c r="BK11" s="17"/>
      <c r="BL11" s="17">
        <v>1.40553138554522E-2</v>
      </c>
      <c r="BM11" s="17">
        <v>0.19759196976000701</v>
      </c>
      <c r="BN11" s="17">
        <v>0.13202966816688899</v>
      </c>
      <c r="BO11" s="17">
        <v>3.9511228840694697E-2</v>
      </c>
    </row>
    <row r="12" spans="2:67" x14ac:dyDescent="0.35">
      <c r="B12" s="18" t="s">
        <v>522</v>
      </c>
      <c r="C12" s="17">
        <v>0.27236630363613101</v>
      </c>
      <c r="D12" s="17">
        <v>1.5628844412528702E-2</v>
      </c>
      <c r="E12" s="17">
        <v>0.37111018202908502</v>
      </c>
      <c r="F12" s="17">
        <v>0.48629248581055301</v>
      </c>
      <c r="G12" s="17">
        <v>0.82353390361449297</v>
      </c>
      <c r="H12" s="17">
        <v>0</v>
      </c>
      <c r="I12" s="17">
        <v>4.6374279222473197E-2</v>
      </c>
      <c r="J12" s="17">
        <v>0.31096790756555798</v>
      </c>
      <c r="K12" s="17">
        <v>0</v>
      </c>
      <c r="L12" s="17">
        <v>2.5376022616872699E-3</v>
      </c>
      <c r="M12" s="17">
        <v>0.24448546996384099</v>
      </c>
      <c r="N12" s="17">
        <v>0.19606213603056899</v>
      </c>
      <c r="O12" s="17">
        <v>0.96228149211412495</v>
      </c>
      <c r="P12" s="17">
        <v>0.18438122737538801</v>
      </c>
      <c r="Q12" s="17">
        <v>0.48502804384500497</v>
      </c>
      <c r="R12" s="17">
        <v>1.5833991361531E-3</v>
      </c>
      <c r="S12" s="17">
        <v>0</v>
      </c>
      <c r="T12" s="17"/>
      <c r="U12" s="17">
        <v>0.31017354460692298</v>
      </c>
      <c r="V12" s="17">
        <v>0.18279994977316699</v>
      </c>
      <c r="W12" s="17">
        <v>0.15040679995604</v>
      </c>
      <c r="X12" s="17">
        <v>0.17447579036984501</v>
      </c>
      <c r="Y12" s="17"/>
      <c r="Z12" s="17">
        <v>0.33368693347943701</v>
      </c>
      <c r="AA12" s="17">
        <v>0.23548513933140799</v>
      </c>
      <c r="AB12" s="17">
        <v>0.36151636912033303</v>
      </c>
      <c r="AC12" s="17">
        <v>0.21295455278435499</v>
      </c>
      <c r="AD12" s="17">
        <v>9.4750441059113705E-2</v>
      </c>
      <c r="AE12" s="17">
        <v>0.445444485737854</v>
      </c>
      <c r="AF12" s="17">
        <v>4.2577108582443996E-3</v>
      </c>
      <c r="AG12" s="17">
        <v>0.47485770596986798</v>
      </c>
      <c r="AH12" s="17">
        <v>0.17272138452334501</v>
      </c>
      <c r="AI12" s="17">
        <v>0.16067617679316001</v>
      </c>
      <c r="AJ12" s="17"/>
      <c r="AK12" s="17">
        <v>9.2967093555131206E-2</v>
      </c>
      <c r="AL12" s="17">
        <v>7.7735002185219696E-3</v>
      </c>
      <c r="AM12" s="17">
        <v>9.6355458312804204E-2</v>
      </c>
      <c r="AN12" s="17">
        <v>0.473467561641989</v>
      </c>
      <c r="AO12" s="17">
        <v>0.330464829493054</v>
      </c>
      <c r="AP12" s="17">
        <v>0.31480436535992701</v>
      </c>
      <c r="AQ12" s="17">
        <v>0.48033551708241601</v>
      </c>
      <c r="AR12" s="17"/>
      <c r="AS12" s="17">
        <v>0.27236630363613101</v>
      </c>
      <c r="AT12" s="17" t="s">
        <v>107</v>
      </c>
      <c r="AU12" s="17"/>
      <c r="AV12" s="17">
        <v>0.24084584218317401</v>
      </c>
      <c r="AW12" s="17">
        <v>0.307763574403494</v>
      </c>
      <c r="AX12" s="17" t="s">
        <v>107</v>
      </c>
      <c r="AY12" s="17"/>
      <c r="AZ12" s="17">
        <v>0.19767636995328999</v>
      </c>
      <c r="BA12" s="17">
        <v>0.303384143723815</v>
      </c>
      <c r="BB12" s="17"/>
      <c r="BC12" s="17">
        <v>0.462535932373695</v>
      </c>
      <c r="BD12" s="17">
        <v>0.15694303378799301</v>
      </c>
      <c r="BE12" s="17"/>
      <c r="BF12" s="17">
        <v>0.273941650320362</v>
      </c>
      <c r="BG12" s="17">
        <v>0.17447579036984501</v>
      </c>
      <c r="BH12" s="17"/>
      <c r="BI12" s="17">
        <v>0.29519905856658202</v>
      </c>
      <c r="BJ12" s="17">
        <v>0.25192345880732098</v>
      </c>
      <c r="BK12" s="17"/>
      <c r="BL12" s="17">
        <v>0.98323342984972795</v>
      </c>
      <c r="BM12" s="17">
        <v>0.34675961899317298</v>
      </c>
      <c r="BN12" s="17">
        <v>5.4144468988616398E-2</v>
      </c>
      <c r="BO12" s="17">
        <v>0.287243485422426</v>
      </c>
    </row>
    <row r="13" spans="2:67" ht="29" x14ac:dyDescent="0.35">
      <c r="B13" s="18" t="s">
        <v>523</v>
      </c>
      <c r="C13" s="17">
        <v>0.15975246195291901</v>
      </c>
      <c r="D13" s="17">
        <v>0.34318086278318399</v>
      </c>
      <c r="E13" s="17">
        <v>0.320766187821451</v>
      </c>
      <c r="F13" s="17">
        <v>0.48052221146902302</v>
      </c>
      <c r="G13" s="17">
        <v>0.17123359462165699</v>
      </c>
      <c r="H13" s="17">
        <v>0</v>
      </c>
      <c r="I13" s="17">
        <v>6.3935980738495397E-3</v>
      </c>
      <c r="J13" s="17">
        <v>0.49134516074141699</v>
      </c>
      <c r="K13" s="17">
        <v>0</v>
      </c>
      <c r="L13" s="17">
        <v>0</v>
      </c>
      <c r="M13" s="17">
        <v>5.7610753307156301E-2</v>
      </c>
      <c r="N13" s="17">
        <v>4.05802875139167E-4</v>
      </c>
      <c r="O13" s="17">
        <v>3.8672811533117801E-3</v>
      </c>
      <c r="P13" s="17">
        <v>2.5016710322408602E-3</v>
      </c>
      <c r="Q13" s="17">
        <v>1.5470806086594799E-2</v>
      </c>
      <c r="R13" s="17">
        <v>0</v>
      </c>
      <c r="S13" s="17">
        <v>0.33333333333333298</v>
      </c>
      <c r="T13" s="17"/>
      <c r="U13" s="17">
        <v>0.18882550999949199</v>
      </c>
      <c r="V13" s="17">
        <v>8.2127479985288895E-2</v>
      </c>
      <c r="W13" s="17">
        <v>9.9086083613868101E-2</v>
      </c>
      <c r="X13" s="17">
        <v>8.4345992977584106E-2</v>
      </c>
      <c r="Y13" s="17"/>
      <c r="Z13" s="17">
        <v>2.78967466465025E-4</v>
      </c>
      <c r="AA13" s="17">
        <v>0.306382557605475</v>
      </c>
      <c r="AB13" s="17">
        <v>7.7031730843627605E-2</v>
      </c>
      <c r="AC13" s="17">
        <v>0</v>
      </c>
      <c r="AD13" s="17">
        <v>0.56473627817326399</v>
      </c>
      <c r="AE13" s="17">
        <v>1.8219724764195599E-2</v>
      </c>
      <c r="AF13" s="17">
        <v>0.47671806886747098</v>
      </c>
      <c r="AG13" s="17">
        <v>8.3448915453198796E-2</v>
      </c>
      <c r="AH13" s="17">
        <v>0.100268358797065</v>
      </c>
      <c r="AI13" s="17">
        <v>9.9387222776725195E-2</v>
      </c>
      <c r="AJ13" s="17"/>
      <c r="AK13" s="17">
        <v>0.17887936437545299</v>
      </c>
      <c r="AL13" s="17">
        <v>2.1891448907933502E-3</v>
      </c>
      <c r="AM13" s="17">
        <v>1.2218517843049901E-2</v>
      </c>
      <c r="AN13" s="17">
        <v>3.1144123569554E-2</v>
      </c>
      <c r="AO13" s="17">
        <v>0.45909236631836797</v>
      </c>
      <c r="AP13" s="17">
        <v>0.103967401843112</v>
      </c>
      <c r="AQ13" s="17">
        <v>0.229681157277073</v>
      </c>
      <c r="AR13" s="17"/>
      <c r="AS13" s="17">
        <v>0.15975246195291901</v>
      </c>
      <c r="AT13" s="17" t="s">
        <v>107</v>
      </c>
      <c r="AU13" s="17"/>
      <c r="AV13" s="17">
        <v>0.19275125418700301</v>
      </c>
      <c r="AW13" s="17">
        <v>0.122695035447627</v>
      </c>
      <c r="AX13" s="17" t="s">
        <v>107</v>
      </c>
      <c r="AY13" s="17"/>
      <c r="AZ13" s="17">
        <v>0.242755668609827</v>
      </c>
      <c r="BA13" s="17">
        <v>0.12528221858944999</v>
      </c>
      <c r="BB13" s="17"/>
      <c r="BC13" s="17">
        <v>9.4217106660774305E-2</v>
      </c>
      <c r="BD13" s="17">
        <v>0.199529081640795</v>
      </c>
      <c r="BE13" s="17"/>
      <c r="BF13" s="17">
        <v>0.16096597414021999</v>
      </c>
      <c r="BG13" s="17">
        <v>8.4345992977584106E-2</v>
      </c>
      <c r="BH13" s="17"/>
      <c r="BI13" s="17">
        <v>2.8435935251141301E-2</v>
      </c>
      <c r="BJ13" s="17">
        <v>0.27732405535020399</v>
      </c>
      <c r="BK13" s="17"/>
      <c r="BL13" s="17">
        <v>0</v>
      </c>
      <c r="BM13" s="17">
        <v>0.110637078030264</v>
      </c>
      <c r="BN13" s="17">
        <v>0.29878031678375699</v>
      </c>
      <c r="BO13" s="17">
        <v>1.2365103110754399E-2</v>
      </c>
    </row>
    <row r="14" spans="2:67" ht="29" x14ac:dyDescent="0.35">
      <c r="B14" s="18" t="s">
        <v>524</v>
      </c>
      <c r="C14" s="17">
        <v>4.09180922403777E-2</v>
      </c>
      <c r="D14" s="17">
        <v>9.7341854467039302E-2</v>
      </c>
      <c r="E14" s="17">
        <v>0</v>
      </c>
      <c r="F14" s="17">
        <v>0</v>
      </c>
      <c r="G14" s="17">
        <v>0</v>
      </c>
      <c r="H14" s="17">
        <v>0</v>
      </c>
      <c r="I14" s="17">
        <v>0</v>
      </c>
      <c r="J14" s="17">
        <v>1.48014005389359E-2</v>
      </c>
      <c r="K14" s="17">
        <v>0</v>
      </c>
      <c r="L14" s="17">
        <v>1.69173484112485E-3</v>
      </c>
      <c r="M14" s="17">
        <v>0.14517476642027799</v>
      </c>
      <c r="N14" s="17">
        <v>4.05802875139167E-4</v>
      </c>
      <c r="O14" s="17">
        <v>0</v>
      </c>
      <c r="P14" s="17">
        <v>0</v>
      </c>
      <c r="Q14" s="17">
        <v>0</v>
      </c>
      <c r="R14" s="17">
        <v>0</v>
      </c>
      <c r="S14" s="17">
        <v>0</v>
      </c>
      <c r="T14" s="17"/>
      <c r="U14" s="17">
        <v>3.02631734033115E-2</v>
      </c>
      <c r="V14" s="17">
        <v>8.07533950594823E-2</v>
      </c>
      <c r="W14" s="17">
        <v>3.2217280086879102E-2</v>
      </c>
      <c r="X14" s="17">
        <v>2.60248220845435E-2</v>
      </c>
      <c r="Y14" s="17"/>
      <c r="Z14" s="17">
        <v>2.34546819368468E-2</v>
      </c>
      <c r="AA14" s="17">
        <v>7.58538275662064E-2</v>
      </c>
      <c r="AB14" s="17">
        <v>3.69328352487693E-3</v>
      </c>
      <c r="AC14" s="17">
        <v>0</v>
      </c>
      <c r="AD14" s="17">
        <v>0</v>
      </c>
      <c r="AE14" s="17">
        <v>1.69638829861713E-2</v>
      </c>
      <c r="AF14" s="17">
        <v>1.0183299889162799E-3</v>
      </c>
      <c r="AG14" s="17">
        <v>0.28340196658489802</v>
      </c>
      <c r="AH14" s="17">
        <v>7.2021486856184494E-2</v>
      </c>
      <c r="AI14" s="17">
        <v>3.9532702616535496E-3</v>
      </c>
      <c r="AJ14" s="17"/>
      <c r="AK14" s="17">
        <v>2.5965605375621901E-2</v>
      </c>
      <c r="AL14" s="17">
        <v>1.0276599633360099E-3</v>
      </c>
      <c r="AM14" s="17">
        <v>6.9132357591396802E-3</v>
      </c>
      <c r="AN14" s="17">
        <v>2.3332760970293999E-2</v>
      </c>
      <c r="AO14" s="17">
        <v>4.14446658776901E-2</v>
      </c>
      <c r="AP14" s="17">
        <v>0.18897274453789101</v>
      </c>
      <c r="AQ14" s="17">
        <v>8.0856356807430102E-4</v>
      </c>
      <c r="AR14" s="17"/>
      <c r="AS14" s="17">
        <v>4.09180922403777E-2</v>
      </c>
      <c r="AT14" s="17" t="s">
        <v>107</v>
      </c>
      <c r="AU14" s="17"/>
      <c r="AV14" s="17">
        <v>6.62197576879274E-2</v>
      </c>
      <c r="AW14" s="17">
        <v>1.25044884595828E-2</v>
      </c>
      <c r="AX14" s="17" t="s">
        <v>107</v>
      </c>
      <c r="AY14" s="17"/>
      <c r="AZ14" s="17">
        <v>7.6711976952609201E-2</v>
      </c>
      <c r="BA14" s="17">
        <v>2.6053318135269201E-2</v>
      </c>
      <c r="BB14" s="17"/>
      <c r="BC14" s="17">
        <v>1.57843905593496E-2</v>
      </c>
      <c r="BD14" s="17">
        <v>5.6172967851537102E-2</v>
      </c>
      <c r="BE14" s="17"/>
      <c r="BF14" s="17">
        <v>4.1157768823679698E-2</v>
      </c>
      <c r="BG14" s="17">
        <v>2.60248220845435E-2</v>
      </c>
      <c r="BH14" s="17"/>
      <c r="BI14" s="17">
        <v>4.66076377617975E-2</v>
      </c>
      <c r="BJ14" s="17">
        <v>3.58240728548447E-2</v>
      </c>
      <c r="BK14" s="17"/>
      <c r="BL14" s="17">
        <v>1.2724116231020901E-3</v>
      </c>
      <c r="BM14" s="17">
        <v>3.5140585788989598E-2</v>
      </c>
      <c r="BN14" s="17">
        <v>6.5625372234654297E-2</v>
      </c>
      <c r="BO14" s="17">
        <v>7.5655959603420104E-3</v>
      </c>
    </row>
    <row r="15" spans="2:67" ht="29" x14ac:dyDescent="0.35">
      <c r="B15" s="18" t="s">
        <v>525</v>
      </c>
      <c r="C15" s="17">
        <v>3.3439553239133103E-4</v>
      </c>
      <c r="D15" s="17">
        <v>0</v>
      </c>
      <c r="E15" s="17">
        <v>3.2604851065523799E-4</v>
      </c>
      <c r="F15" s="17">
        <v>0</v>
      </c>
      <c r="G15" s="17">
        <v>0</v>
      </c>
      <c r="H15" s="17">
        <v>0</v>
      </c>
      <c r="I15" s="17">
        <v>3.1967990369247698E-3</v>
      </c>
      <c r="J15" s="17">
        <v>4.9316719672391198E-4</v>
      </c>
      <c r="K15" s="17">
        <v>0</v>
      </c>
      <c r="L15" s="17">
        <v>0</v>
      </c>
      <c r="M15" s="17">
        <v>1.9409787087578599E-4</v>
      </c>
      <c r="N15" s="17">
        <v>0</v>
      </c>
      <c r="O15" s="17">
        <v>1.9336405766558901E-3</v>
      </c>
      <c r="P15" s="17">
        <v>0</v>
      </c>
      <c r="Q15" s="17">
        <v>0</v>
      </c>
      <c r="R15" s="17">
        <v>0</v>
      </c>
      <c r="S15" s="17">
        <v>0</v>
      </c>
      <c r="T15" s="17"/>
      <c r="U15" s="17">
        <v>0</v>
      </c>
      <c r="V15" s="17">
        <v>0</v>
      </c>
      <c r="W15" s="17">
        <v>0</v>
      </c>
      <c r="X15" s="17">
        <v>2.1113409210723098E-2</v>
      </c>
      <c r="Y15" s="17"/>
      <c r="Z15" s="17">
        <v>0</v>
      </c>
      <c r="AA15" s="17">
        <v>0</v>
      </c>
      <c r="AB15" s="17">
        <v>0</v>
      </c>
      <c r="AC15" s="17">
        <v>1.0796680355719601E-3</v>
      </c>
      <c r="AD15" s="17">
        <v>0</v>
      </c>
      <c r="AE15" s="17">
        <v>0</v>
      </c>
      <c r="AF15" s="17">
        <v>9.4823730732918195E-4</v>
      </c>
      <c r="AG15" s="17">
        <v>0</v>
      </c>
      <c r="AH15" s="17">
        <v>3.8196713147461299E-3</v>
      </c>
      <c r="AI15" s="17">
        <v>1.1273499687590499E-2</v>
      </c>
      <c r="AJ15" s="17"/>
      <c r="AK15" s="17">
        <v>4.4154395334498198E-4</v>
      </c>
      <c r="AL15" s="17">
        <v>2.2380482363209301E-3</v>
      </c>
      <c r="AM15" s="17">
        <v>0</v>
      </c>
      <c r="AN15" s="17">
        <v>0</v>
      </c>
      <c r="AO15" s="17">
        <v>0</v>
      </c>
      <c r="AP15" s="17">
        <v>3.8742005937423499E-4</v>
      </c>
      <c r="AQ15" s="17">
        <v>0</v>
      </c>
      <c r="AR15" s="17"/>
      <c r="AS15" s="17">
        <v>3.3439553239133103E-4</v>
      </c>
      <c r="AT15" s="17" t="s">
        <v>107</v>
      </c>
      <c r="AU15" s="17"/>
      <c r="AV15" s="17">
        <v>5.4710315339366903E-4</v>
      </c>
      <c r="AW15" s="17">
        <v>9.5526273889566497E-5</v>
      </c>
      <c r="AX15" s="17" t="s">
        <v>107</v>
      </c>
      <c r="AY15" s="17"/>
      <c r="AZ15" s="17">
        <v>7.5807445170267599E-4</v>
      </c>
      <c r="BA15" s="17">
        <v>1.5844672216041799E-4</v>
      </c>
      <c r="BB15" s="17"/>
      <c r="BC15" s="17">
        <v>0</v>
      </c>
      <c r="BD15" s="17">
        <v>5.3735657316025896E-4</v>
      </c>
      <c r="BE15" s="17"/>
      <c r="BF15" s="17">
        <v>0</v>
      </c>
      <c r="BG15" s="17">
        <v>2.1113409210723098E-2</v>
      </c>
      <c r="BH15" s="17"/>
      <c r="BI15" s="17">
        <v>4.9585728813983496E-4</v>
      </c>
      <c r="BJ15" s="17">
        <v>1.8983401852197299E-4</v>
      </c>
      <c r="BK15" s="17"/>
      <c r="BL15" s="17">
        <v>0</v>
      </c>
      <c r="BM15" s="17">
        <v>2.4547569041908301E-4</v>
      </c>
      <c r="BN15" s="17">
        <v>1.1948076601265201E-4</v>
      </c>
      <c r="BO15" s="17">
        <v>1.7007354415185399E-3</v>
      </c>
    </row>
    <row r="16" spans="2:67" x14ac:dyDescent="0.35">
      <c r="B16" s="18" t="s">
        <v>83</v>
      </c>
      <c r="C16" s="19">
        <v>2.22957967813803E-2</v>
      </c>
      <c r="D16" s="19">
        <v>0.32256115906032301</v>
      </c>
      <c r="E16" s="19">
        <v>5.7079594797773197E-3</v>
      </c>
      <c r="F16" s="19">
        <v>0</v>
      </c>
      <c r="G16" s="19">
        <v>1.3081254409623799E-3</v>
      </c>
      <c r="H16" s="19">
        <v>0</v>
      </c>
      <c r="I16" s="19">
        <v>4.6374279222473197E-2</v>
      </c>
      <c r="J16" s="19">
        <v>9.8633439344782505E-4</v>
      </c>
      <c r="K16" s="19">
        <v>0</v>
      </c>
      <c r="L16" s="19">
        <v>0</v>
      </c>
      <c r="M16" s="19">
        <v>5.8229361262735705E-4</v>
      </c>
      <c r="N16" s="19">
        <v>4.05802875139167E-4</v>
      </c>
      <c r="O16" s="19">
        <v>0</v>
      </c>
      <c r="P16" s="19">
        <v>0</v>
      </c>
      <c r="Q16" s="19">
        <v>0</v>
      </c>
      <c r="R16" s="19">
        <v>0</v>
      </c>
      <c r="S16" s="19">
        <v>0</v>
      </c>
      <c r="T16" s="19"/>
      <c r="U16" s="19">
        <v>2.6692139696056799E-2</v>
      </c>
      <c r="V16" s="19">
        <v>0</v>
      </c>
      <c r="W16" s="19">
        <v>4.6295922096638201E-2</v>
      </c>
      <c r="X16" s="19">
        <v>3.4555137794778597E-2</v>
      </c>
      <c r="Y16" s="19"/>
      <c r="Z16" s="19">
        <v>7.6355003125149104E-2</v>
      </c>
      <c r="AA16" s="19">
        <v>0</v>
      </c>
      <c r="AB16" s="19">
        <v>0</v>
      </c>
      <c r="AC16" s="19">
        <v>3.7949675723951502E-4</v>
      </c>
      <c r="AD16" s="19">
        <v>1.47514379299628E-2</v>
      </c>
      <c r="AE16" s="19">
        <v>4.8255565397954198E-2</v>
      </c>
      <c r="AF16" s="19">
        <v>2.33684257777917E-3</v>
      </c>
      <c r="AG16" s="19">
        <v>0</v>
      </c>
      <c r="AH16" s="19">
        <v>0</v>
      </c>
      <c r="AI16" s="19">
        <v>2.48452320961314E-2</v>
      </c>
      <c r="AJ16" s="19"/>
      <c r="AK16" s="19">
        <v>0</v>
      </c>
      <c r="AL16" s="19">
        <v>0</v>
      </c>
      <c r="AM16" s="19">
        <v>5.11789093024075E-4</v>
      </c>
      <c r="AN16" s="19">
        <v>8.9662857223402698E-2</v>
      </c>
      <c r="AO16" s="19">
        <v>1.09807577677865E-2</v>
      </c>
      <c r="AP16" s="19">
        <v>6.8340951611770798E-4</v>
      </c>
      <c r="AQ16" s="19">
        <v>9.7386001003919203E-4</v>
      </c>
      <c r="AR16" s="19"/>
      <c r="AS16" s="19">
        <v>2.22957967813803E-2</v>
      </c>
      <c r="AT16" s="19" t="s">
        <v>107</v>
      </c>
      <c r="AU16" s="19"/>
      <c r="AV16" s="19">
        <v>4.00823613971854E-2</v>
      </c>
      <c r="AW16" s="19">
        <v>2.3216017758126502E-3</v>
      </c>
      <c r="AX16" s="19" t="s">
        <v>107</v>
      </c>
      <c r="AY16" s="19"/>
      <c r="AZ16" s="19">
        <v>3.0154802347934499E-3</v>
      </c>
      <c r="BA16" s="19">
        <v>3.0302682662701402E-2</v>
      </c>
      <c r="BB16" s="19"/>
      <c r="BC16" s="19">
        <v>5.56594181871021E-2</v>
      </c>
      <c r="BD16" s="19">
        <v>2.0457794563842101E-3</v>
      </c>
      <c r="BE16" s="19"/>
      <c r="BF16" s="19">
        <v>2.20985078759297E-2</v>
      </c>
      <c r="BG16" s="19">
        <v>3.4555137794778597E-2</v>
      </c>
      <c r="BH16" s="19"/>
      <c r="BI16" s="19">
        <v>4.6342167945132198E-2</v>
      </c>
      <c r="BJ16" s="19">
        <v>7.6636523035091702E-4</v>
      </c>
      <c r="BK16" s="19"/>
      <c r="BL16" s="19">
        <v>0</v>
      </c>
      <c r="BM16" s="19">
        <v>3.9526219734391903E-3</v>
      </c>
      <c r="BN16" s="19">
        <v>5.7895004150223001E-2</v>
      </c>
      <c r="BO16" s="19">
        <v>7.2964728266554195E-4</v>
      </c>
    </row>
    <row r="17" spans="2:2" x14ac:dyDescent="0.35">
      <c r="B17" s="16" t="s">
        <v>721</v>
      </c>
    </row>
    <row r="18" spans="2:2" x14ac:dyDescent="0.35">
      <c r="B18" t="s">
        <v>86</v>
      </c>
    </row>
    <row r="19" spans="2:2" x14ac:dyDescent="0.35">
      <c r="B19" t="s">
        <v>87</v>
      </c>
    </row>
    <row r="21" spans="2:2" x14ac:dyDescent="0.35">
      <c r="B21"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BO23"/>
  <sheetViews>
    <sheetView showGridLines="0" topLeftCell="A12" workbookViewId="0">
      <pane xSplit="2" topLeftCell="C1" activePane="topRight" state="frozen"/>
      <selection pane="topRight" activeCell="B19" sqref="B19"/>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203</v>
      </c>
      <c r="BA7" s="10">
        <v>217</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35">
      <c r="B8" s="11" t="s">
        <v>34</v>
      </c>
      <c r="C8" s="11">
        <v>156</v>
      </c>
      <c r="D8" s="11">
        <v>9</v>
      </c>
      <c r="E8" s="11">
        <v>28</v>
      </c>
      <c r="F8" s="11">
        <v>7</v>
      </c>
      <c r="G8" s="11">
        <v>5</v>
      </c>
      <c r="H8" s="11">
        <v>3</v>
      </c>
      <c r="I8" s="11">
        <v>6</v>
      </c>
      <c r="J8" s="11">
        <v>13</v>
      </c>
      <c r="K8" s="11">
        <v>0</v>
      </c>
      <c r="L8" s="11">
        <v>15</v>
      </c>
      <c r="M8" s="11">
        <v>36</v>
      </c>
      <c r="N8" s="11">
        <v>13</v>
      </c>
      <c r="O8" s="11">
        <v>6</v>
      </c>
      <c r="P8" s="11">
        <v>8</v>
      </c>
      <c r="Q8" s="11">
        <v>4</v>
      </c>
      <c r="R8" s="11">
        <v>4</v>
      </c>
      <c r="S8" s="11">
        <v>0</v>
      </c>
      <c r="T8" s="11"/>
      <c r="U8" s="11">
        <v>112</v>
      </c>
      <c r="V8" s="11">
        <v>33</v>
      </c>
      <c r="W8" s="11">
        <v>9</v>
      </c>
      <c r="X8" s="11">
        <v>2</v>
      </c>
      <c r="Y8" s="11"/>
      <c r="Z8" s="11">
        <v>39</v>
      </c>
      <c r="AA8" s="11">
        <v>45</v>
      </c>
      <c r="AB8" s="11">
        <v>24</v>
      </c>
      <c r="AC8" s="11">
        <v>17</v>
      </c>
      <c r="AD8" s="11">
        <v>9</v>
      </c>
      <c r="AE8" s="11">
        <v>6</v>
      </c>
      <c r="AF8" s="11">
        <v>7</v>
      </c>
      <c r="AG8" s="11">
        <v>3</v>
      </c>
      <c r="AH8" s="11">
        <v>2</v>
      </c>
      <c r="AI8" s="11">
        <v>2</v>
      </c>
      <c r="AJ8" s="11"/>
      <c r="AK8" s="11">
        <v>35</v>
      </c>
      <c r="AL8" s="11">
        <v>13</v>
      </c>
      <c r="AM8" s="11">
        <v>14</v>
      </c>
      <c r="AN8" s="11">
        <v>35</v>
      </c>
      <c r="AO8" s="11">
        <v>27</v>
      </c>
      <c r="AP8" s="11">
        <v>18</v>
      </c>
      <c r="AQ8" s="11">
        <v>14</v>
      </c>
      <c r="AR8" s="11"/>
      <c r="AS8" s="11">
        <v>156</v>
      </c>
      <c r="AT8" s="11" t="s">
        <v>106</v>
      </c>
      <c r="AU8" s="11"/>
      <c r="AV8" s="11">
        <v>83</v>
      </c>
      <c r="AW8" s="11">
        <v>74</v>
      </c>
      <c r="AX8" s="11" t="s">
        <v>106</v>
      </c>
      <c r="AY8" s="11"/>
      <c r="AZ8" s="11">
        <v>46</v>
      </c>
      <c r="BA8" s="11">
        <v>110</v>
      </c>
      <c r="BB8" s="11"/>
      <c r="BC8" s="11">
        <v>59</v>
      </c>
      <c r="BD8" s="11">
        <v>97</v>
      </c>
      <c r="BE8" s="11"/>
      <c r="BF8" s="11">
        <v>154</v>
      </c>
      <c r="BG8" s="11">
        <v>2</v>
      </c>
      <c r="BH8" s="11"/>
      <c r="BI8" s="11">
        <v>74</v>
      </c>
      <c r="BJ8" s="11">
        <v>82</v>
      </c>
      <c r="BK8" s="11"/>
      <c r="BL8" s="11">
        <v>9</v>
      </c>
      <c r="BM8" s="11">
        <v>76</v>
      </c>
      <c r="BN8" s="11">
        <v>55</v>
      </c>
      <c r="BO8" s="11">
        <v>16</v>
      </c>
    </row>
    <row r="9" spans="2:67" ht="43.5" x14ac:dyDescent="0.35">
      <c r="B9" s="18" t="s">
        <v>527</v>
      </c>
      <c r="C9" s="17">
        <v>5.6608994702395103E-2</v>
      </c>
      <c r="D9" s="17">
        <v>9.6449777925428897E-3</v>
      </c>
      <c r="E9" s="17">
        <v>6.3600565010877999E-3</v>
      </c>
      <c r="F9" s="17">
        <v>3.8468495610198502E-3</v>
      </c>
      <c r="G9" s="17">
        <v>1.3081254409623799E-3</v>
      </c>
      <c r="H9" s="17">
        <v>0.90023501196643396</v>
      </c>
      <c r="I9" s="17">
        <v>0.41846093137135398</v>
      </c>
      <c r="J9" s="17">
        <v>9.8633439344782505E-4</v>
      </c>
      <c r="K9" s="17">
        <v>0.5</v>
      </c>
      <c r="L9" s="17">
        <v>1.5654022661422799E-2</v>
      </c>
      <c r="M9" s="17">
        <v>2.8805376653578199E-2</v>
      </c>
      <c r="N9" s="17">
        <v>4.05802875139167E-4</v>
      </c>
      <c r="O9" s="17">
        <v>0</v>
      </c>
      <c r="P9" s="17">
        <v>2.06468827943652E-2</v>
      </c>
      <c r="Q9" s="17">
        <v>0.482034944255405</v>
      </c>
      <c r="R9" s="17">
        <v>0</v>
      </c>
      <c r="S9" s="17">
        <v>0</v>
      </c>
      <c r="T9" s="17"/>
      <c r="U9" s="17">
        <v>1.8572520644355699E-2</v>
      </c>
      <c r="V9" s="17">
        <v>0.179916030696886</v>
      </c>
      <c r="W9" s="17">
        <v>7.4624887759896605E-2</v>
      </c>
      <c r="X9" s="17">
        <v>8.1987075248210195E-2</v>
      </c>
      <c r="Y9" s="17"/>
      <c r="Z9" s="17">
        <v>7.6582864540026094E-2</v>
      </c>
      <c r="AA9" s="17">
        <v>5.4436364898347599E-2</v>
      </c>
      <c r="AB9" s="17">
        <v>0</v>
      </c>
      <c r="AC9" s="17">
        <v>0.15599462205888801</v>
      </c>
      <c r="AD9" s="17">
        <v>7.4567435446056798E-4</v>
      </c>
      <c r="AE9" s="17">
        <v>2.7632669331099698E-3</v>
      </c>
      <c r="AF9" s="17">
        <v>1.39199851188734E-3</v>
      </c>
      <c r="AG9" s="17">
        <v>4.8050243018250401E-2</v>
      </c>
      <c r="AH9" s="17">
        <v>0.113687285603148</v>
      </c>
      <c r="AI9" s="17">
        <v>0.17556591787015899</v>
      </c>
      <c r="AJ9" s="17"/>
      <c r="AK9" s="17">
        <v>0.16777880582337301</v>
      </c>
      <c r="AL9" s="17">
        <v>1.0552156713034999E-2</v>
      </c>
      <c r="AM9" s="17">
        <v>1.6274544265378801E-3</v>
      </c>
      <c r="AN9" s="17">
        <v>2.9366701305837402E-3</v>
      </c>
      <c r="AO9" s="17">
        <v>6.2498845157216501E-3</v>
      </c>
      <c r="AP9" s="17">
        <v>1.7012558592307998E-2</v>
      </c>
      <c r="AQ9" s="17">
        <v>0.15481733721961899</v>
      </c>
      <c r="AR9" s="17"/>
      <c r="AS9" s="17">
        <v>5.6608994702395103E-2</v>
      </c>
      <c r="AT9" s="17" t="s">
        <v>107</v>
      </c>
      <c r="AU9" s="17"/>
      <c r="AV9" s="17">
        <v>7.43812816114853E-2</v>
      </c>
      <c r="AW9" s="17">
        <v>3.6650833467503002E-2</v>
      </c>
      <c r="AX9" s="17" t="s">
        <v>107</v>
      </c>
      <c r="AY9" s="17"/>
      <c r="AZ9" s="17">
        <v>0.131770740682533</v>
      </c>
      <c r="BA9" s="17">
        <v>2.5395216585752198E-2</v>
      </c>
      <c r="BB9" s="17"/>
      <c r="BC9" s="17">
        <v>3.8706418262965003E-2</v>
      </c>
      <c r="BD9" s="17">
        <v>6.7474945932688005E-2</v>
      </c>
      <c r="BE9" s="17"/>
      <c r="BF9" s="17">
        <v>5.62005866380587E-2</v>
      </c>
      <c r="BG9" s="17">
        <v>8.1987075248210195E-2</v>
      </c>
      <c r="BH9" s="17"/>
      <c r="BI9" s="17">
        <v>6.9700042206915405E-2</v>
      </c>
      <c r="BJ9" s="17">
        <v>4.4888190375599199E-2</v>
      </c>
      <c r="BK9" s="17"/>
      <c r="BL9" s="17">
        <v>1.4388446717181699E-3</v>
      </c>
      <c r="BM9" s="17">
        <v>7.76994718982294E-2</v>
      </c>
      <c r="BN9" s="17">
        <v>3.5101023024924102E-3</v>
      </c>
      <c r="BO9" s="17">
        <v>0.17242862010835799</v>
      </c>
    </row>
    <row r="10" spans="2:67" ht="29" x14ac:dyDescent="0.35">
      <c r="B10" s="18" t="s">
        <v>519</v>
      </c>
      <c r="C10" s="17">
        <v>0.101328541998271</v>
      </c>
      <c r="D10" s="17">
        <v>2.06197037228604E-2</v>
      </c>
      <c r="E10" s="17">
        <v>5.38191096912209E-3</v>
      </c>
      <c r="F10" s="17">
        <v>1.9234247805099199E-3</v>
      </c>
      <c r="G10" s="17">
        <v>0.17123359462165699</v>
      </c>
      <c r="H10" s="17">
        <v>0</v>
      </c>
      <c r="I10" s="17">
        <v>0.431248127519054</v>
      </c>
      <c r="J10" s="17">
        <v>2.4658359836195599E-3</v>
      </c>
      <c r="K10" s="17">
        <v>0</v>
      </c>
      <c r="L10" s="17">
        <v>0.12806978630034699</v>
      </c>
      <c r="M10" s="17">
        <v>0.12695149297188599</v>
      </c>
      <c r="N10" s="17">
        <v>4.05802875139167E-4</v>
      </c>
      <c r="O10" s="17">
        <v>1.9336405766558901E-3</v>
      </c>
      <c r="P10" s="17">
        <v>0.60558732039037599</v>
      </c>
      <c r="Q10" s="17">
        <v>1.44731062233948E-2</v>
      </c>
      <c r="R10" s="17">
        <v>0.207266915934952</v>
      </c>
      <c r="S10" s="17">
        <v>0</v>
      </c>
      <c r="T10" s="17"/>
      <c r="U10" s="17">
        <v>7.1631190451723906E-2</v>
      </c>
      <c r="V10" s="17">
        <v>0.203960589195185</v>
      </c>
      <c r="W10" s="17">
        <v>8.7875996974657006E-2</v>
      </c>
      <c r="X10" s="17">
        <v>0.133353421828144</v>
      </c>
      <c r="Y10" s="17"/>
      <c r="Z10" s="17">
        <v>2.37336494033118E-2</v>
      </c>
      <c r="AA10" s="17">
        <v>0.23810711651376901</v>
      </c>
      <c r="AB10" s="17">
        <v>7.2197408813825401E-2</v>
      </c>
      <c r="AC10" s="17">
        <v>0</v>
      </c>
      <c r="AD10" s="17">
        <v>9.8072695561732204E-2</v>
      </c>
      <c r="AE10" s="17">
        <v>4.49588593674789E-3</v>
      </c>
      <c r="AF10" s="17">
        <v>3.8886871894304599E-2</v>
      </c>
      <c r="AG10" s="17">
        <v>5.6564003029643001E-3</v>
      </c>
      <c r="AH10" s="17">
        <v>5.5595601236957101E-2</v>
      </c>
      <c r="AI10" s="17">
        <v>0.105440615405212</v>
      </c>
      <c r="AJ10" s="17"/>
      <c r="AK10" s="17">
        <v>0.15773670096749701</v>
      </c>
      <c r="AL10" s="17">
        <v>0.32665051411981999</v>
      </c>
      <c r="AM10" s="17">
        <v>7.4833448298783301E-2</v>
      </c>
      <c r="AN10" s="17">
        <v>9.6433315445361401E-4</v>
      </c>
      <c r="AO10" s="17">
        <v>4.0521660096144399E-2</v>
      </c>
      <c r="AP10" s="17">
        <v>0.204205602051312</v>
      </c>
      <c r="AQ10" s="17">
        <v>5.5904601078834298E-3</v>
      </c>
      <c r="AR10" s="17"/>
      <c r="AS10" s="17">
        <v>0.101328541998271</v>
      </c>
      <c r="AT10" s="17" t="s">
        <v>107</v>
      </c>
      <c r="AU10" s="17"/>
      <c r="AV10" s="17">
        <v>0.186223930505095</v>
      </c>
      <c r="AW10" s="17">
        <v>5.9915794236140999E-3</v>
      </c>
      <c r="AX10" s="17" t="s">
        <v>107</v>
      </c>
      <c r="AY10" s="17"/>
      <c r="AZ10" s="17">
        <v>0.17266204484075601</v>
      </c>
      <c r="BA10" s="17">
        <v>7.1704587671869199E-2</v>
      </c>
      <c r="BB10" s="17"/>
      <c r="BC10" s="17">
        <v>1.83997501130371E-2</v>
      </c>
      <c r="BD10" s="17">
        <v>0.151662090985522</v>
      </c>
      <c r="BE10" s="17"/>
      <c r="BF10" s="17">
        <v>0.100813167356036</v>
      </c>
      <c r="BG10" s="17">
        <v>0.133353421828144</v>
      </c>
      <c r="BH10" s="17"/>
      <c r="BI10" s="17">
        <v>8.4162597726236799E-2</v>
      </c>
      <c r="BJ10" s="17">
        <v>0.116697722640823</v>
      </c>
      <c r="BK10" s="17"/>
      <c r="BL10" s="17">
        <v>2.1124250792295398E-3</v>
      </c>
      <c r="BM10" s="17">
        <v>8.6475524363817294E-2</v>
      </c>
      <c r="BN10" s="17">
        <v>8.9200914983942101E-2</v>
      </c>
      <c r="BO10" s="17">
        <v>0.27419852427496499</v>
      </c>
    </row>
    <row r="11" spans="2:67" ht="29" x14ac:dyDescent="0.35">
      <c r="B11" s="18" t="s">
        <v>520</v>
      </c>
      <c r="C11" s="17">
        <v>0.18884598730746899</v>
      </c>
      <c r="D11" s="17">
        <v>0.191022597761521</v>
      </c>
      <c r="E11" s="17">
        <v>0.18851638594294801</v>
      </c>
      <c r="F11" s="17">
        <v>2.6453315988639599E-2</v>
      </c>
      <c r="G11" s="17">
        <v>1.3081254409623799E-3</v>
      </c>
      <c r="H11" s="17">
        <v>9.9764988033565594E-2</v>
      </c>
      <c r="I11" s="17">
        <v>3.51647894061725E-2</v>
      </c>
      <c r="J11" s="17">
        <v>0.103285162935637</v>
      </c>
      <c r="K11" s="17">
        <v>0</v>
      </c>
      <c r="L11" s="17">
        <v>0.42771516180883401</v>
      </c>
      <c r="M11" s="17">
        <v>0.15934893665081801</v>
      </c>
      <c r="N11" s="17">
        <v>0.39801104055162401</v>
      </c>
      <c r="O11" s="17">
        <v>3.8672811533117801E-3</v>
      </c>
      <c r="P11" s="17">
        <v>3.75250654836129E-3</v>
      </c>
      <c r="Q11" s="17">
        <v>1.5470806086594799E-2</v>
      </c>
      <c r="R11" s="17">
        <v>0.79114968492889504</v>
      </c>
      <c r="S11" s="17">
        <v>0</v>
      </c>
      <c r="T11" s="17"/>
      <c r="U11" s="17">
        <v>0.19479245181079799</v>
      </c>
      <c r="V11" s="17">
        <v>0.131558243186706</v>
      </c>
      <c r="W11" s="17">
        <v>0.29370610276835502</v>
      </c>
      <c r="X11" s="17">
        <v>0.31135207833545803</v>
      </c>
      <c r="Y11" s="17"/>
      <c r="Z11" s="17">
        <v>0.15711316430835801</v>
      </c>
      <c r="AA11" s="17">
        <v>6.7374855993449403E-2</v>
      </c>
      <c r="AB11" s="17">
        <v>0.27393199827010101</v>
      </c>
      <c r="AC11" s="17">
        <v>0.19757402288819401</v>
      </c>
      <c r="AD11" s="17">
        <v>0.51475034308972301</v>
      </c>
      <c r="AE11" s="17">
        <v>0.418246216542561</v>
      </c>
      <c r="AF11" s="17">
        <v>6.8986153412507703E-2</v>
      </c>
      <c r="AG11" s="17">
        <v>0.393020604428791</v>
      </c>
      <c r="AH11" s="17">
        <v>0.36972141657144197</v>
      </c>
      <c r="AI11" s="17">
        <v>0.33727645809261098</v>
      </c>
      <c r="AJ11" s="17"/>
      <c r="AK11" s="17">
        <v>0.22121628871455401</v>
      </c>
      <c r="AL11" s="17">
        <v>2.5363770018214101E-2</v>
      </c>
      <c r="AM11" s="17">
        <v>0.48878260843056898</v>
      </c>
      <c r="AN11" s="17">
        <v>0.18056085403090599</v>
      </c>
      <c r="AO11" s="17">
        <v>0.23351901977098</v>
      </c>
      <c r="AP11" s="17">
        <v>2.8451982426981999E-2</v>
      </c>
      <c r="AQ11" s="17">
        <v>0.110268949970884</v>
      </c>
      <c r="AR11" s="17"/>
      <c r="AS11" s="17">
        <v>0.18884598730746899</v>
      </c>
      <c r="AT11" s="17" t="s">
        <v>107</v>
      </c>
      <c r="AU11" s="17"/>
      <c r="AV11" s="17">
        <v>0.24131014771579601</v>
      </c>
      <c r="AW11" s="17">
        <v>0.12992908044912499</v>
      </c>
      <c r="AX11" s="17" t="s">
        <v>107</v>
      </c>
      <c r="AY11" s="17"/>
      <c r="AZ11" s="17">
        <v>0.10627556374986399</v>
      </c>
      <c r="BA11" s="17">
        <v>0.22313650100316501</v>
      </c>
      <c r="BB11" s="17"/>
      <c r="BC11" s="17">
        <v>0.187652213380441</v>
      </c>
      <c r="BD11" s="17">
        <v>0.189570547222907</v>
      </c>
      <c r="BE11" s="17"/>
      <c r="BF11" s="17">
        <v>0.18687450347456699</v>
      </c>
      <c r="BG11" s="17">
        <v>0.31135207833545803</v>
      </c>
      <c r="BH11" s="17"/>
      <c r="BI11" s="17">
        <v>0.23264459298262599</v>
      </c>
      <c r="BJ11" s="17">
        <v>0.14963179251306799</v>
      </c>
      <c r="BK11" s="17"/>
      <c r="BL11" s="17">
        <v>7.1867354132122295E-4</v>
      </c>
      <c r="BM11" s="17">
        <v>0.16026368652244499</v>
      </c>
      <c r="BN11" s="17">
        <v>0.236746579238692</v>
      </c>
      <c r="BO11" s="17">
        <v>0.22350883878359101</v>
      </c>
    </row>
    <row r="12" spans="2:67" ht="29" x14ac:dyDescent="0.35">
      <c r="B12" s="18" t="s">
        <v>521</v>
      </c>
      <c r="C12" s="17">
        <v>0.12020555535590501</v>
      </c>
      <c r="D12" s="17">
        <v>0.35282584057572702</v>
      </c>
      <c r="E12" s="17">
        <v>0.21292897083693799</v>
      </c>
      <c r="F12" s="17">
        <v>5.7702743415297703E-3</v>
      </c>
      <c r="G12" s="17">
        <v>0</v>
      </c>
      <c r="H12" s="17">
        <v>0</v>
      </c>
      <c r="I12" s="17">
        <v>5.9161475370172197E-2</v>
      </c>
      <c r="J12" s="17">
        <v>7.3682361857765499E-2</v>
      </c>
      <c r="K12" s="17">
        <v>0.5</v>
      </c>
      <c r="L12" s="17">
        <v>1.5654022661422799E-2</v>
      </c>
      <c r="M12" s="17">
        <v>0.13802009726841299</v>
      </c>
      <c r="N12" s="17">
        <v>0.20824147588668099</v>
      </c>
      <c r="O12" s="17">
        <v>2.80503050025958E-2</v>
      </c>
      <c r="P12" s="17">
        <v>1.8145211762124299E-2</v>
      </c>
      <c r="Q12" s="17">
        <v>2.9930995895998901E-3</v>
      </c>
      <c r="R12" s="17">
        <v>1.5833991361531E-3</v>
      </c>
      <c r="S12" s="17">
        <v>0.66666666666666696</v>
      </c>
      <c r="T12" s="17"/>
      <c r="U12" s="17">
        <v>0.11796759917579699</v>
      </c>
      <c r="V12" s="17">
        <v>9.0390775368437801E-2</v>
      </c>
      <c r="W12" s="17">
        <v>0.24647094594001701</v>
      </c>
      <c r="X12" s="17">
        <v>0.17415150889724901</v>
      </c>
      <c r="Y12" s="17"/>
      <c r="Z12" s="17">
        <v>8.6570231015542898E-2</v>
      </c>
      <c r="AA12" s="17">
        <v>0.165117093591128</v>
      </c>
      <c r="AB12" s="17">
        <v>3.9819403888236996E-3</v>
      </c>
      <c r="AC12" s="17">
        <v>0.158064993452218</v>
      </c>
      <c r="AD12" s="17">
        <v>0.16427975223719801</v>
      </c>
      <c r="AE12" s="17">
        <v>4.5155642622964301E-2</v>
      </c>
      <c r="AF12" s="17">
        <v>0.22084802590604899</v>
      </c>
      <c r="AG12" s="17">
        <v>0.44024736366857098</v>
      </c>
      <c r="AH12" s="17">
        <v>0.11036785492920401</v>
      </c>
      <c r="AI12" s="17">
        <v>0.106110535179301</v>
      </c>
      <c r="AJ12" s="17"/>
      <c r="AK12" s="17">
        <v>5.44337229851944E-4</v>
      </c>
      <c r="AL12" s="17">
        <v>0.458827788618</v>
      </c>
      <c r="AM12" s="17">
        <v>6.8576102189776597E-2</v>
      </c>
      <c r="AN12" s="17">
        <v>6.3618810229609399E-2</v>
      </c>
      <c r="AO12" s="17">
        <v>0.17681327771094499</v>
      </c>
      <c r="AP12" s="17">
        <v>8.6627756106826895E-2</v>
      </c>
      <c r="AQ12" s="17">
        <v>0.23234940380928301</v>
      </c>
      <c r="AR12" s="17"/>
      <c r="AS12" s="17">
        <v>0.12020555535590501</v>
      </c>
      <c r="AT12" s="17" t="s">
        <v>107</v>
      </c>
      <c r="AU12" s="17"/>
      <c r="AV12" s="17">
        <v>5.9948889525119502E-2</v>
      </c>
      <c r="AW12" s="17">
        <v>0.18787339451917601</v>
      </c>
      <c r="AX12" s="17" t="s">
        <v>107</v>
      </c>
      <c r="AY12" s="17"/>
      <c r="AZ12" s="17">
        <v>0.136862537304618</v>
      </c>
      <c r="BA12" s="17">
        <v>0.11328810909570899</v>
      </c>
      <c r="BB12" s="17"/>
      <c r="BC12" s="17">
        <v>8.28744889848365E-2</v>
      </c>
      <c r="BD12" s="17">
        <v>0.142863609515609</v>
      </c>
      <c r="BE12" s="17"/>
      <c r="BF12" s="17">
        <v>0.119337406071532</v>
      </c>
      <c r="BG12" s="17">
        <v>0.17415150889724901</v>
      </c>
      <c r="BH12" s="17"/>
      <c r="BI12" s="17">
        <v>8.3535729407965997E-2</v>
      </c>
      <c r="BJ12" s="17">
        <v>0.153037141558999</v>
      </c>
      <c r="BK12" s="17"/>
      <c r="BL12" s="17">
        <v>1.22517923067028E-2</v>
      </c>
      <c r="BM12" s="17">
        <v>5.4304113619592198E-2</v>
      </c>
      <c r="BN12" s="17">
        <v>0.25727566054221401</v>
      </c>
      <c r="BO12" s="17">
        <v>2.8698845717814399E-2</v>
      </c>
    </row>
    <row r="13" spans="2:67" x14ac:dyDescent="0.35">
      <c r="B13" s="18" t="s">
        <v>522</v>
      </c>
      <c r="C13" s="17">
        <v>0.28801960287620099</v>
      </c>
      <c r="D13" s="17">
        <v>0.323226033129211</v>
      </c>
      <c r="E13" s="17">
        <v>0.531412819083802</v>
      </c>
      <c r="F13" s="17">
        <v>0.48244563624953302</v>
      </c>
      <c r="G13" s="17">
        <v>0.82353390361449297</v>
      </c>
      <c r="H13" s="17">
        <v>0</v>
      </c>
      <c r="I13" s="17">
        <v>3.1967990369247698E-3</v>
      </c>
      <c r="J13" s="17">
        <v>0.55639390433790403</v>
      </c>
      <c r="K13" s="17">
        <v>0</v>
      </c>
      <c r="L13" s="17">
        <v>0</v>
      </c>
      <c r="M13" s="17">
        <v>6.1591016074261797E-2</v>
      </c>
      <c r="N13" s="17">
        <v>0</v>
      </c>
      <c r="O13" s="17">
        <v>0.96228149211412495</v>
      </c>
      <c r="P13" s="17">
        <v>0.34686473644029098</v>
      </c>
      <c r="Q13" s="17">
        <v>0.48303264411860503</v>
      </c>
      <c r="R13" s="17">
        <v>0</v>
      </c>
      <c r="S13" s="17">
        <v>0</v>
      </c>
      <c r="T13" s="17"/>
      <c r="U13" s="17">
        <v>0.32187544090325698</v>
      </c>
      <c r="V13" s="17">
        <v>0.221101552535274</v>
      </c>
      <c r="W13" s="17">
        <v>0.15856740893243501</v>
      </c>
      <c r="X13" s="17">
        <v>9.5059230775909706E-2</v>
      </c>
      <c r="Y13" s="17"/>
      <c r="Z13" s="17">
        <v>0.34743849255626902</v>
      </c>
      <c r="AA13" s="17">
        <v>0.40433183699613301</v>
      </c>
      <c r="AB13" s="17">
        <v>0.21575394989418401</v>
      </c>
      <c r="AC13" s="17">
        <v>0.14752341204062</v>
      </c>
      <c r="AD13" s="17">
        <v>9.2293608632488505E-2</v>
      </c>
      <c r="AE13" s="17">
        <v>0.44362298703833303</v>
      </c>
      <c r="AF13" s="17">
        <v>0.18734401699032699</v>
      </c>
      <c r="AG13" s="17">
        <v>9.62156139988537E-2</v>
      </c>
      <c r="AH13" s="17">
        <v>0.152820221894888</v>
      </c>
      <c r="AI13" s="17">
        <v>0.11924608936659099</v>
      </c>
      <c r="AJ13" s="17"/>
      <c r="AK13" s="17">
        <v>0.182208413563655</v>
      </c>
      <c r="AL13" s="17">
        <v>0.165407764195423</v>
      </c>
      <c r="AM13" s="17">
        <v>9.8763943888150102E-2</v>
      </c>
      <c r="AN13" s="17">
        <v>0.30964814703749399</v>
      </c>
      <c r="AO13" s="17">
        <v>0.33235857050515599</v>
      </c>
      <c r="AP13" s="17">
        <v>0.47325216446121898</v>
      </c>
      <c r="AQ13" s="17">
        <v>0.47958824851260701</v>
      </c>
      <c r="AR13" s="17"/>
      <c r="AS13" s="17">
        <v>0.28801960287620099</v>
      </c>
      <c r="AT13" s="17" t="s">
        <v>107</v>
      </c>
      <c r="AU13" s="17"/>
      <c r="AV13" s="17">
        <v>0.210612017152422</v>
      </c>
      <c r="AW13" s="17">
        <v>0.374947812204665</v>
      </c>
      <c r="AX13" s="17" t="s">
        <v>107</v>
      </c>
      <c r="AY13" s="17"/>
      <c r="AZ13" s="17">
        <v>0.37160044881703802</v>
      </c>
      <c r="BA13" s="17">
        <v>0.25330947279635901</v>
      </c>
      <c r="BB13" s="17"/>
      <c r="BC13" s="17">
        <v>0.46235215281604303</v>
      </c>
      <c r="BD13" s="17">
        <v>0.18220863248834199</v>
      </c>
      <c r="BE13" s="17"/>
      <c r="BF13" s="17">
        <v>0.29112490360691801</v>
      </c>
      <c r="BG13" s="17">
        <v>9.5059230775909706E-2</v>
      </c>
      <c r="BH13" s="17"/>
      <c r="BI13" s="17">
        <v>0.26172999271049602</v>
      </c>
      <c r="BJ13" s="17">
        <v>0.31155747304843801</v>
      </c>
      <c r="BK13" s="17"/>
      <c r="BL13" s="17">
        <v>0.59827893149396005</v>
      </c>
      <c r="BM13" s="17">
        <v>0.329202250850959</v>
      </c>
      <c r="BN13" s="17">
        <v>0.18561855568861901</v>
      </c>
      <c r="BO13" s="17">
        <v>0.28625045178479203</v>
      </c>
    </row>
    <row r="14" spans="2:67" ht="29" x14ac:dyDescent="0.35">
      <c r="B14" s="18" t="s">
        <v>523</v>
      </c>
      <c r="C14" s="17">
        <v>3.1050528876394399E-2</v>
      </c>
      <c r="D14" s="17">
        <v>1.9946222066619299E-3</v>
      </c>
      <c r="E14" s="17">
        <v>4.3657889195891399E-2</v>
      </c>
      <c r="F14" s="17">
        <v>9.6171239025496201E-4</v>
      </c>
      <c r="G14" s="17">
        <v>1.3081254409623799E-3</v>
      </c>
      <c r="H14" s="17">
        <v>0</v>
      </c>
      <c r="I14" s="17">
        <v>0</v>
      </c>
      <c r="J14" s="17">
        <v>7.6472838678299003E-3</v>
      </c>
      <c r="K14" s="17">
        <v>0</v>
      </c>
      <c r="L14" s="17">
        <v>2.5376022616872699E-3</v>
      </c>
      <c r="M14" s="17">
        <v>2.6766092595230499E-2</v>
      </c>
      <c r="N14" s="17">
        <v>0.19606213603056899</v>
      </c>
      <c r="O14" s="17">
        <v>1.9336405766558901E-3</v>
      </c>
      <c r="P14" s="17">
        <v>2.5016710322408602E-3</v>
      </c>
      <c r="Q14" s="17">
        <v>9.9769986319996409E-4</v>
      </c>
      <c r="R14" s="17">
        <v>0</v>
      </c>
      <c r="S14" s="17">
        <v>0.33333333333333298</v>
      </c>
      <c r="T14" s="17"/>
      <c r="U14" s="17">
        <v>2.1828155641783E-2</v>
      </c>
      <c r="V14" s="17">
        <v>6.4299505615362199E-2</v>
      </c>
      <c r="W14" s="17">
        <v>1.09314978262707E-2</v>
      </c>
      <c r="X14" s="17">
        <v>7.8682875487134804E-2</v>
      </c>
      <c r="Y14" s="17"/>
      <c r="Z14" s="17">
        <v>6.2441187226770001E-2</v>
      </c>
      <c r="AA14" s="17">
        <v>0</v>
      </c>
      <c r="AB14" s="17">
        <v>3.8158924773408001E-2</v>
      </c>
      <c r="AC14" s="17">
        <v>4.07605090265368E-4</v>
      </c>
      <c r="AD14" s="17">
        <v>0.12734728347043101</v>
      </c>
      <c r="AE14" s="17">
        <v>2.0496552542157501E-2</v>
      </c>
      <c r="AF14" s="17">
        <v>3.23821994397234E-3</v>
      </c>
      <c r="AG14" s="17">
        <v>1.10547569731042E-2</v>
      </c>
      <c r="AH14" s="17">
        <v>1.7875670770927801E-2</v>
      </c>
      <c r="AI14" s="17">
        <v>3.2639282434939E-2</v>
      </c>
      <c r="AJ14" s="17"/>
      <c r="AK14" s="17">
        <v>1.98362179202565E-4</v>
      </c>
      <c r="AL14" s="17">
        <v>0</v>
      </c>
      <c r="AM14" s="17">
        <v>8.8103625714200398E-2</v>
      </c>
      <c r="AN14" s="17">
        <v>2.8112710049353999E-2</v>
      </c>
      <c r="AO14" s="17">
        <v>5.19953482813561E-3</v>
      </c>
      <c r="AP14" s="17">
        <v>0.13787950890099299</v>
      </c>
      <c r="AQ14" s="17">
        <v>5.0431884838816204E-4</v>
      </c>
      <c r="AR14" s="17"/>
      <c r="AS14" s="17">
        <v>3.1050528876394399E-2</v>
      </c>
      <c r="AT14" s="17" t="s">
        <v>107</v>
      </c>
      <c r="AU14" s="17"/>
      <c r="AV14" s="17">
        <v>2.79446626953802E-2</v>
      </c>
      <c r="AW14" s="17">
        <v>3.4538396157164898E-2</v>
      </c>
      <c r="AX14" s="17" t="s">
        <v>107</v>
      </c>
      <c r="AY14" s="17"/>
      <c r="AZ14" s="17">
        <v>2.2409986794692601E-3</v>
      </c>
      <c r="BA14" s="17">
        <v>4.3014783717536399E-2</v>
      </c>
      <c r="BB14" s="17"/>
      <c r="BC14" s="17">
        <v>3.6512916569662102E-2</v>
      </c>
      <c r="BD14" s="17">
        <v>2.7735138017608699E-2</v>
      </c>
      <c r="BE14" s="17"/>
      <c r="BF14" s="17">
        <v>3.0283984123572201E-2</v>
      </c>
      <c r="BG14" s="17">
        <v>7.8682875487134804E-2</v>
      </c>
      <c r="BH14" s="17"/>
      <c r="BI14" s="17">
        <v>5.0877276362578598E-2</v>
      </c>
      <c r="BJ14" s="17">
        <v>1.3299051949730099E-2</v>
      </c>
      <c r="BK14" s="17"/>
      <c r="BL14" s="17">
        <v>0</v>
      </c>
      <c r="BM14" s="17">
        <v>6.1466875433997099E-2</v>
      </c>
      <c r="BN14" s="17">
        <v>2.4565996322053999E-3</v>
      </c>
      <c r="BO14" s="17">
        <v>3.3858539067061302E-3</v>
      </c>
    </row>
    <row r="15" spans="2:67" ht="29" x14ac:dyDescent="0.35">
      <c r="B15" s="18" t="s">
        <v>524</v>
      </c>
      <c r="C15" s="17">
        <v>2.2710049579977701E-2</v>
      </c>
      <c r="D15" s="17">
        <v>1.03098518614302E-2</v>
      </c>
      <c r="E15" s="17">
        <v>4.7298139478116098E-3</v>
      </c>
      <c r="F15" s="17">
        <v>0.46464773177318802</v>
      </c>
      <c r="G15" s="17">
        <v>0</v>
      </c>
      <c r="H15" s="17">
        <v>0</v>
      </c>
      <c r="I15" s="17">
        <v>0</v>
      </c>
      <c r="J15" s="17">
        <v>7.6472838678299003E-3</v>
      </c>
      <c r="K15" s="17">
        <v>0</v>
      </c>
      <c r="L15" s="17">
        <v>8.4586742056242303E-4</v>
      </c>
      <c r="M15" s="17">
        <v>3.20387128360236E-3</v>
      </c>
      <c r="N15" s="17">
        <v>0</v>
      </c>
      <c r="O15" s="17">
        <v>0</v>
      </c>
      <c r="P15" s="17">
        <v>1.2508355161204301E-3</v>
      </c>
      <c r="Q15" s="17">
        <v>9.9769986319996409E-4</v>
      </c>
      <c r="R15" s="17">
        <v>0</v>
      </c>
      <c r="S15" s="17">
        <v>0</v>
      </c>
      <c r="T15" s="17"/>
      <c r="U15" s="17">
        <v>2.7404852206068801E-2</v>
      </c>
      <c r="V15" s="17">
        <v>0</v>
      </c>
      <c r="W15" s="17">
        <v>4.8225441101158298E-2</v>
      </c>
      <c r="X15" s="17">
        <v>2.1610966660517199E-2</v>
      </c>
      <c r="Y15" s="17"/>
      <c r="Z15" s="17">
        <v>0</v>
      </c>
      <c r="AA15" s="17">
        <v>0</v>
      </c>
      <c r="AB15" s="17">
        <v>3.69328352487693E-3</v>
      </c>
      <c r="AC15" s="17">
        <v>0</v>
      </c>
      <c r="AD15" s="17">
        <v>1.0192939450465301E-3</v>
      </c>
      <c r="AE15" s="17">
        <v>0</v>
      </c>
      <c r="AF15" s="17">
        <v>0.46227221521227602</v>
      </c>
      <c r="AG15" s="17">
        <v>3.87154887777587E-3</v>
      </c>
      <c r="AH15" s="17">
        <v>8.1276425788362999E-2</v>
      </c>
      <c r="AI15" s="17">
        <v>5.3400687335713001E-2</v>
      </c>
      <c r="AJ15" s="17"/>
      <c r="AK15" s="17">
        <v>3.9104822566816896E-3</v>
      </c>
      <c r="AL15" s="17">
        <v>0</v>
      </c>
      <c r="AM15" s="17">
        <v>0</v>
      </c>
      <c r="AN15" s="17">
        <v>3.1068853482000901E-3</v>
      </c>
      <c r="AO15" s="17">
        <v>0.118718588223671</v>
      </c>
      <c r="AP15" s="17">
        <v>1.46972921079736E-3</v>
      </c>
      <c r="AQ15" s="17">
        <v>7.7614562781998901E-3</v>
      </c>
      <c r="AR15" s="17"/>
      <c r="AS15" s="17">
        <v>2.2710049579977701E-2</v>
      </c>
      <c r="AT15" s="17" t="s">
        <v>107</v>
      </c>
      <c r="AU15" s="17"/>
      <c r="AV15" s="17">
        <v>4.0356937237926299E-2</v>
      </c>
      <c r="AW15" s="17">
        <v>2.8927108788326002E-3</v>
      </c>
      <c r="AX15" s="17" t="s">
        <v>107</v>
      </c>
      <c r="AY15" s="17"/>
      <c r="AZ15" s="17">
        <v>7.1884606739719803E-2</v>
      </c>
      <c r="BA15" s="17">
        <v>2.2884415378496299E-3</v>
      </c>
      <c r="BB15" s="17"/>
      <c r="BC15" s="17">
        <v>4.0710164350882998E-3</v>
      </c>
      <c r="BD15" s="17">
        <v>3.4022992486123303E-2</v>
      </c>
      <c r="BE15" s="17"/>
      <c r="BF15" s="17">
        <v>2.27277370613801E-2</v>
      </c>
      <c r="BG15" s="17">
        <v>2.1610966660517199E-2</v>
      </c>
      <c r="BH15" s="17"/>
      <c r="BI15" s="17">
        <v>1.6386240833927801E-3</v>
      </c>
      <c r="BJ15" s="17">
        <v>4.1575923762074397E-2</v>
      </c>
      <c r="BK15" s="17"/>
      <c r="BL15" s="17">
        <v>1.1870348177372299E-3</v>
      </c>
      <c r="BM15" s="17">
        <v>1.74066593108623E-3</v>
      </c>
      <c r="BN15" s="17">
        <v>6.0064816385483201E-2</v>
      </c>
      <c r="BO15" s="17">
        <v>7.20661588733867E-3</v>
      </c>
    </row>
    <row r="16" spans="2:67" ht="29" x14ac:dyDescent="0.35">
      <c r="B16" s="18" t="s">
        <v>525</v>
      </c>
      <c r="C16" s="17">
        <v>2.2531673284532799E-2</v>
      </c>
      <c r="D16" s="17">
        <v>0</v>
      </c>
      <c r="E16" s="17">
        <v>0</v>
      </c>
      <c r="F16" s="17">
        <v>1.3951054915325001E-2</v>
      </c>
      <c r="G16" s="17">
        <v>0</v>
      </c>
      <c r="H16" s="17">
        <v>0</v>
      </c>
      <c r="I16" s="17">
        <v>0</v>
      </c>
      <c r="J16" s="17">
        <v>4.9316719672391198E-4</v>
      </c>
      <c r="K16" s="17">
        <v>0</v>
      </c>
      <c r="L16" s="17">
        <v>8.4586742056242303E-4</v>
      </c>
      <c r="M16" s="17">
        <v>9.3971755680326702E-2</v>
      </c>
      <c r="N16" s="17">
        <v>4.05802875139167E-4</v>
      </c>
      <c r="O16" s="17">
        <v>0</v>
      </c>
      <c r="P16" s="17">
        <v>0</v>
      </c>
      <c r="Q16" s="17">
        <v>0</v>
      </c>
      <c r="R16" s="17">
        <v>0</v>
      </c>
      <c r="S16" s="17">
        <v>0</v>
      </c>
      <c r="T16" s="17"/>
      <c r="U16" s="17">
        <v>3.02631734033115E-2</v>
      </c>
      <c r="V16" s="17">
        <v>0</v>
      </c>
      <c r="W16" s="17">
        <v>1.06307563894752E-2</v>
      </c>
      <c r="X16" s="17">
        <v>1.26863291153543E-2</v>
      </c>
      <c r="Y16" s="17"/>
      <c r="Z16" s="17">
        <v>0</v>
      </c>
      <c r="AA16" s="17">
        <v>0</v>
      </c>
      <c r="AB16" s="17">
        <v>0</v>
      </c>
      <c r="AC16" s="17">
        <v>0.19693286950457001</v>
      </c>
      <c r="AD16" s="17">
        <v>0</v>
      </c>
      <c r="AE16" s="17">
        <v>0</v>
      </c>
      <c r="AF16" s="17">
        <v>1.33771429620341E-2</v>
      </c>
      <c r="AG16" s="17">
        <v>0</v>
      </c>
      <c r="AH16" s="17">
        <v>6.31180366731556E-3</v>
      </c>
      <c r="AI16" s="17">
        <v>1.11205071724081E-2</v>
      </c>
      <c r="AJ16" s="17"/>
      <c r="AK16" s="17">
        <v>3.5962851977736201E-4</v>
      </c>
      <c r="AL16" s="17">
        <v>4.9551597768567404E-4</v>
      </c>
      <c r="AM16" s="17">
        <v>0</v>
      </c>
      <c r="AN16" s="17">
        <v>9.6803443676101497E-2</v>
      </c>
      <c r="AO16" s="17">
        <v>0</v>
      </c>
      <c r="AP16" s="17">
        <v>3.8742005937423499E-4</v>
      </c>
      <c r="AQ16" s="17">
        <v>6.9886647898856E-3</v>
      </c>
      <c r="AR16" s="17"/>
      <c r="AS16" s="17">
        <v>2.2531673284532799E-2</v>
      </c>
      <c r="AT16" s="17" t="s">
        <v>107</v>
      </c>
      <c r="AU16" s="17"/>
      <c r="AV16" s="17">
        <v>4.2300830173496201E-2</v>
      </c>
      <c r="AW16" s="17">
        <v>3.3104020416085202E-4</v>
      </c>
      <c r="AX16" s="17" t="s">
        <v>107</v>
      </c>
      <c r="AY16" s="17"/>
      <c r="AZ16" s="17">
        <v>2.6394931287855702E-4</v>
      </c>
      <c r="BA16" s="17">
        <v>3.1779193896913797E-2</v>
      </c>
      <c r="BB16" s="17"/>
      <c r="BC16" s="17">
        <v>3.1598812192931897E-4</v>
      </c>
      <c r="BD16" s="17">
        <v>3.6015461628691098E-2</v>
      </c>
      <c r="BE16" s="17"/>
      <c r="BF16" s="17">
        <v>2.2690113870596901E-2</v>
      </c>
      <c r="BG16" s="17">
        <v>1.26863291153543E-2</v>
      </c>
      <c r="BH16" s="17"/>
      <c r="BI16" s="17">
        <v>4.2534353750377099E-4</v>
      </c>
      <c r="BJ16" s="17">
        <v>4.2324128033405198E-2</v>
      </c>
      <c r="BK16" s="17"/>
      <c r="BL16" s="17">
        <v>0.38401229808933102</v>
      </c>
      <c r="BM16" s="17">
        <v>1.30369341187583E-3</v>
      </c>
      <c r="BN16" s="17">
        <v>1.2831265569171899E-4</v>
      </c>
      <c r="BO16" s="17">
        <v>8.0053575856941996E-4</v>
      </c>
    </row>
    <row r="17" spans="2:67" x14ac:dyDescent="0.35">
      <c r="B17" s="18" t="s">
        <v>83</v>
      </c>
      <c r="C17" s="17">
        <v>2.0039444648800499E-3</v>
      </c>
      <c r="D17" s="17">
        <v>6.6487406888730903E-4</v>
      </c>
      <c r="E17" s="17">
        <v>0</v>
      </c>
      <c r="F17" s="17">
        <v>0</v>
      </c>
      <c r="G17" s="17">
        <v>1.3081254409623799E-3</v>
      </c>
      <c r="H17" s="17">
        <v>0</v>
      </c>
      <c r="I17" s="17">
        <v>4.6374279222473197E-2</v>
      </c>
      <c r="J17" s="17">
        <v>4.9316719672391198E-4</v>
      </c>
      <c r="K17" s="17">
        <v>0</v>
      </c>
      <c r="L17" s="17">
        <v>0</v>
      </c>
      <c r="M17" s="17">
        <v>3.8819574175157101E-4</v>
      </c>
      <c r="N17" s="17">
        <v>0</v>
      </c>
      <c r="O17" s="17">
        <v>0</v>
      </c>
      <c r="P17" s="17">
        <v>1.2508355161204301E-3</v>
      </c>
      <c r="Q17" s="17">
        <v>0</v>
      </c>
      <c r="R17" s="17">
        <v>0</v>
      </c>
      <c r="S17" s="17">
        <v>0</v>
      </c>
      <c r="T17" s="17"/>
      <c r="U17" s="17">
        <v>0</v>
      </c>
      <c r="V17" s="17">
        <v>0</v>
      </c>
      <c r="W17" s="17">
        <v>3.10958056409147E-2</v>
      </c>
      <c r="X17" s="17">
        <v>1.7361818222106501E-2</v>
      </c>
      <c r="Y17" s="17"/>
      <c r="Z17" s="17">
        <v>0</v>
      </c>
      <c r="AA17" s="17">
        <v>0</v>
      </c>
      <c r="AB17" s="17">
        <v>0</v>
      </c>
      <c r="AC17" s="17">
        <v>3.7949675723951502E-4</v>
      </c>
      <c r="AD17" s="17">
        <v>7.4567435446056798E-4</v>
      </c>
      <c r="AE17" s="17">
        <v>4.8255565397954198E-2</v>
      </c>
      <c r="AF17" s="17">
        <v>0</v>
      </c>
      <c r="AG17" s="17">
        <v>0</v>
      </c>
      <c r="AH17" s="17">
        <v>3.3689527191179602E-3</v>
      </c>
      <c r="AI17" s="17">
        <v>1.3038325960750399E-2</v>
      </c>
      <c r="AJ17" s="17"/>
      <c r="AK17" s="17">
        <v>0</v>
      </c>
      <c r="AL17" s="17">
        <v>0</v>
      </c>
      <c r="AM17" s="17">
        <v>4.51398331029687E-4</v>
      </c>
      <c r="AN17" s="17">
        <v>0</v>
      </c>
      <c r="AO17" s="17">
        <v>1.0999782752822901E-2</v>
      </c>
      <c r="AP17" s="17">
        <v>0</v>
      </c>
      <c r="AQ17" s="17">
        <v>9.7386001003919203E-4</v>
      </c>
      <c r="AR17" s="17"/>
      <c r="AS17" s="17">
        <v>2.0039444648800499E-3</v>
      </c>
      <c r="AT17" s="17" t="s">
        <v>107</v>
      </c>
      <c r="AU17" s="17"/>
      <c r="AV17" s="17">
        <v>3.5390853477840298E-3</v>
      </c>
      <c r="AW17" s="17">
        <v>2.7999135653802902E-4</v>
      </c>
      <c r="AX17" s="17" t="s">
        <v>107</v>
      </c>
      <c r="AY17" s="17"/>
      <c r="AZ17" s="17">
        <v>0</v>
      </c>
      <c r="BA17" s="17">
        <v>2.83615873916488E-3</v>
      </c>
      <c r="BB17" s="17"/>
      <c r="BC17" s="17">
        <v>4.8513623329909097E-3</v>
      </c>
      <c r="BD17" s="17">
        <v>2.7570697951942598E-4</v>
      </c>
      <c r="BE17" s="17"/>
      <c r="BF17" s="17">
        <v>1.7567910411926701E-3</v>
      </c>
      <c r="BG17" s="17">
        <v>1.7361818222106501E-2</v>
      </c>
      <c r="BH17" s="17"/>
      <c r="BI17" s="17">
        <v>3.8855189064935002E-3</v>
      </c>
      <c r="BJ17" s="17">
        <v>3.1931488509763501E-4</v>
      </c>
      <c r="BK17" s="17"/>
      <c r="BL17" s="17">
        <v>0</v>
      </c>
      <c r="BM17" s="17">
        <v>3.6536604852851402E-3</v>
      </c>
      <c r="BN17" s="17">
        <v>5.3634477555011004E-4</v>
      </c>
      <c r="BO17" s="17">
        <v>4.1116296178477299E-4</v>
      </c>
    </row>
    <row r="18" spans="2:67" ht="43.5" x14ac:dyDescent="0.35">
      <c r="B18" s="18" t="s">
        <v>528</v>
      </c>
      <c r="C18" s="19">
        <v>0.16669512155397401</v>
      </c>
      <c r="D18" s="19">
        <v>8.9691498881158294E-2</v>
      </c>
      <c r="E18" s="19">
        <v>7.0121535223982697E-3</v>
      </c>
      <c r="F18" s="19">
        <v>0</v>
      </c>
      <c r="G18" s="19">
        <v>0</v>
      </c>
      <c r="H18" s="19">
        <v>0</v>
      </c>
      <c r="I18" s="19">
        <v>6.3935980738495397E-3</v>
      </c>
      <c r="J18" s="19">
        <v>0.24690549836251799</v>
      </c>
      <c r="K18" s="19">
        <v>0</v>
      </c>
      <c r="L18" s="19">
        <v>0.40867766946516099</v>
      </c>
      <c r="M18" s="19">
        <v>0.36095316508013098</v>
      </c>
      <c r="N18" s="19">
        <v>0.19646793890570799</v>
      </c>
      <c r="O18" s="19">
        <v>1.9336405766558901E-3</v>
      </c>
      <c r="P18" s="19">
        <v>0</v>
      </c>
      <c r="Q18" s="19">
        <v>0</v>
      </c>
      <c r="R18" s="19">
        <v>0</v>
      </c>
      <c r="S18" s="19">
        <v>0</v>
      </c>
      <c r="T18" s="19"/>
      <c r="U18" s="19">
        <v>0.195664615762905</v>
      </c>
      <c r="V18" s="19">
        <v>0.108773303402149</v>
      </c>
      <c r="W18" s="19">
        <v>3.7871156666820699E-2</v>
      </c>
      <c r="X18" s="19">
        <v>7.3754695429917097E-2</v>
      </c>
      <c r="Y18" s="19"/>
      <c r="Z18" s="19">
        <v>0.24612041094972201</v>
      </c>
      <c r="AA18" s="19">
        <v>7.0632732007173599E-2</v>
      </c>
      <c r="AB18" s="19">
        <v>0.39228249433478102</v>
      </c>
      <c r="AC18" s="19">
        <v>0.14312297820800499</v>
      </c>
      <c r="AD18" s="19">
        <v>7.4567435446056798E-4</v>
      </c>
      <c r="AE18" s="19">
        <v>1.69638829861713E-2</v>
      </c>
      <c r="AF18" s="19">
        <v>3.6553551666420499E-3</v>
      </c>
      <c r="AG18" s="19">
        <v>1.8834687316897801E-3</v>
      </c>
      <c r="AH18" s="19">
        <v>8.8974766818636794E-2</v>
      </c>
      <c r="AI18" s="19">
        <v>4.6161581182314601E-2</v>
      </c>
      <c r="AJ18" s="19"/>
      <c r="AK18" s="19">
        <v>0.266046980745406</v>
      </c>
      <c r="AL18" s="19">
        <v>1.2702490357821601E-2</v>
      </c>
      <c r="AM18" s="19">
        <v>0.17886141872095301</v>
      </c>
      <c r="AN18" s="19">
        <v>0.31424814634329801</v>
      </c>
      <c r="AO18" s="19">
        <v>7.5619681596423405E-2</v>
      </c>
      <c r="AP18" s="19">
        <v>5.0713278190187103E-2</v>
      </c>
      <c r="AQ18" s="19">
        <v>1.15730045320987E-3</v>
      </c>
      <c r="AR18" s="19"/>
      <c r="AS18" s="19">
        <v>0.16669512155397401</v>
      </c>
      <c r="AT18" s="19" t="s">
        <v>107</v>
      </c>
      <c r="AU18" s="19"/>
      <c r="AV18" s="19">
        <v>0.113382218035496</v>
      </c>
      <c r="AW18" s="19">
        <v>0.22656516133922</v>
      </c>
      <c r="AX18" s="19" t="s">
        <v>107</v>
      </c>
      <c r="AY18" s="19"/>
      <c r="AZ18" s="19">
        <v>6.4391098731235597E-3</v>
      </c>
      <c r="BA18" s="19">
        <v>0.23324753495568101</v>
      </c>
      <c r="BB18" s="19"/>
      <c r="BC18" s="19">
        <v>0.164263692983006</v>
      </c>
      <c r="BD18" s="19">
        <v>0.168170874742989</v>
      </c>
      <c r="BE18" s="19"/>
      <c r="BF18" s="19">
        <v>0.168190806756147</v>
      </c>
      <c r="BG18" s="19">
        <v>7.3754695429917097E-2</v>
      </c>
      <c r="BH18" s="19"/>
      <c r="BI18" s="19">
        <v>0.21140028207579101</v>
      </c>
      <c r="BJ18" s="19">
        <v>0.12666926123276601</v>
      </c>
      <c r="BK18" s="19"/>
      <c r="BL18" s="19">
        <v>0</v>
      </c>
      <c r="BM18" s="19">
        <v>0.22389005748271301</v>
      </c>
      <c r="BN18" s="19">
        <v>0.16446211379511</v>
      </c>
      <c r="BO18" s="19">
        <v>3.11055081608058E-3</v>
      </c>
    </row>
    <row r="19" spans="2:67" x14ac:dyDescent="0.35">
      <c r="B19" s="16" t="s">
        <v>721</v>
      </c>
    </row>
    <row r="20" spans="2:67" x14ac:dyDescent="0.35">
      <c r="B20" t="s">
        <v>86</v>
      </c>
    </row>
    <row r="21" spans="2:67" x14ac:dyDescent="0.35">
      <c r="B21" t="s">
        <v>87</v>
      </c>
    </row>
    <row r="23" spans="2:67" x14ac:dyDescent="0.35">
      <c r="B23"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BO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43.5" x14ac:dyDescent="0.35">
      <c r="B9" s="18" t="s">
        <v>530</v>
      </c>
      <c r="C9" s="17">
        <v>0.205240678365678</v>
      </c>
      <c r="D9" s="17">
        <v>0.23980770801197099</v>
      </c>
      <c r="E9" s="17">
        <v>0.229967523119429</v>
      </c>
      <c r="F9" s="17">
        <v>0.136931211061534</v>
      </c>
      <c r="G9" s="17">
        <v>0.14387372103729701</v>
      </c>
      <c r="H9" s="17">
        <v>0.638215180647146</v>
      </c>
      <c r="I9" s="17">
        <v>0.18312142606621401</v>
      </c>
      <c r="J9" s="17">
        <v>0.17429208536690299</v>
      </c>
      <c r="K9" s="17">
        <v>1.4591932467208E-2</v>
      </c>
      <c r="L9" s="17">
        <v>0.124198896605919</v>
      </c>
      <c r="M9" s="17">
        <v>0.169379747891687</v>
      </c>
      <c r="N9" s="17">
        <v>0.62967357787184997</v>
      </c>
      <c r="O9" s="17">
        <v>0.48207072033514298</v>
      </c>
      <c r="P9" s="17">
        <v>2.7026148889882699E-2</v>
      </c>
      <c r="Q9" s="17">
        <v>0.42782943480195401</v>
      </c>
      <c r="R9" s="17">
        <v>0.19545876792349001</v>
      </c>
      <c r="S9" s="17">
        <v>4.79017084111826E-3</v>
      </c>
      <c r="T9" s="17"/>
      <c r="U9" s="17">
        <v>0.20280864521463399</v>
      </c>
      <c r="V9" s="17">
        <v>0.226179455816058</v>
      </c>
      <c r="W9" s="17">
        <v>0.15939722377532201</v>
      </c>
      <c r="X9" s="17">
        <v>0.214525622058622</v>
      </c>
      <c r="Y9" s="17"/>
      <c r="Z9" s="17">
        <v>0.20700651607968101</v>
      </c>
      <c r="AA9" s="17">
        <v>0.27492563980094298</v>
      </c>
      <c r="AB9" s="17">
        <v>0.121468318177125</v>
      </c>
      <c r="AC9" s="17">
        <v>0.22619847217149899</v>
      </c>
      <c r="AD9" s="17">
        <v>0.14793712846484</v>
      </c>
      <c r="AE9" s="17">
        <v>0.19552996675329501</v>
      </c>
      <c r="AF9" s="17">
        <v>0.14916447325795301</v>
      </c>
      <c r="AG9" s="17">
        <v>0.15953393677715699</v>
      </c>
      <c r="AH9" s="17">
        <v>0.261490500602517</v>
      </c>
      <c r="AI9" s="17">
        <v>0.22872657588540499</v>
      </c>
      <c r="AJ9" s="17"/>
      <c r="AK9" s="17">
        <v>9.0122054793821502E-2</v>
      </c>
      <c r="AL9" s="17">
        <v>0.176383034407808</v>
      </c>
      <c r="AM9" s="17">
        <v>0.32847915482852202</v>
      </c>
      <c r="AN9" s="17">
        <v>0.21641044570968501</v>
      </c>
      <c r="AO9" s="17">
        <v>0.21919504588020799</v>
      </c>
      <c r="AP9" s="17">
        <v>0.21757903060651199</v>
      </c>
      <c r="AQ9" s="17">
        <v>0.40745969314388902</v>
      </c>
      <c r="AR9" s="17"/>
      <c r="AS9" s="17">
        <v>0.25226827704292798</v>
      </c>
      <c r="AT9" s="17">
        <v>0.18772437360368599</v>
      </c>
      <c r="AU9" s="17"/>
      <c r="AV9" s="17">
        <v>0.25416248683510101</v>
      </c>
      <c r="AW9" s="17">
        <v>0.30265376420301798</v>
      </c>
      <c r="AX9" s="17">
        <v>0.184281344885878</v>
      </c>
      <c r="AY9" s="17"/>
      <c r="AZ9" s="17">
        <v>0.50096817984537001</v>
      </c>
      <c r="BA9" s="17">
        <v>0.19118335286274701</v>
      </c>
      <c r="BB9" s="17"/>
      <c r="BC9" s="17">
        <v>0.19398340368323</v>
      </c>
      <c r="BD9" s="17">
        <v>0.21217864886753801</v>
      </c>
      <c r="BE9" s="17"/>
      <c r="BF9" s="17">
        <v>0.205203785809495</v>
      </c>
      <c r="BG9" s="17">
        <v>0.214525622058622</v>
      </c>
      <c r="BH9" s="17"/>
      <c r="BI9" s="17">
        <v>0.35659762547844598</v>
      </c>
      <c r="BJ9" s="17">
        <v>0.16983654750343999</v>
      </c>
      <c r="BK9" s="17"/>
      <c r="BL9" s="17">
        <v>0.12715684925481599</v>
      </c>
      <c r="BM9" s="17">
        <v>0.22131334207832001</v>
      </c>
      <c r="BN9" s="17">
        <v>0.38250858434231799</v>
      </c>
      <c r="BO9" s="17">
        <v>0.42959439151836698</v>
      </c>
    </row>
    <row r="10" spans="2:67" x14ac:dyDescent="0.35">
      <c r="B10" s="18" t="s">
        <v>531</v>
      </c>
      <c r="C10" s="17">
        <v>0.27749115246123801</v>
      </c>
      <c r="D10" s="17">
        <v>0.29645833528750798</v>
      </c>
      <c r="E10" s="17">
        <v>0.27359886223244601</v>
      </c>
      <c r="F10" s="17">
        <v>0.265685786317365</v>
      </c>
      <c r="G10" s="17">
        <v>0.294768173293393</v>
      </c>
      <c r="H10" s="17">
        <v>3.7801634865310602E-2</v>
      </c>
      <c r="I10" s="17">
        <v>0.420245053860337</v>
      </c>
      <c r="J10" s="17">
        <v>0.22060702231454199</v>
      </c>
      <c r="K10" s="17">
        <v>2.6520382123439699E-3</v>
      </c>
      <c r="L10" s="17">
        <v>0.17260863965728401</v>
      </c>
      <c r="M10" s="17">
        <v>0.37994075124275001</v>
      </c>
      <c r="N10" s="17">
        <v>0.18584936861915799</v>
      </c>
      <c r="O10" s="17">
        <v>0.50049785650885803</v>
      </c>
      <c r="P10" s="17">
        <v>0.204110944688841</v>
      </c>
      <c r="Q10" s="17">
        <v>3.6475518366261603E-2</v>
      </c>
      <c r="R10" s="17">
        <v>0.37107339890950097</v>
      </c>
      <c r="S10" s="17">
        <v>0.27627830083391303</v>
      </c>
      <c r="T10" s="17"/>
      <c r="U10" s="17">
        <v>0.26417202534072098</v>
      </c>
      <c r="V10" s="17">
        <v>0.336313709743641</v>
      </c>
      <c r="W10" s="17">
        <v>0.37103044838615001</v>
      </c>
      <c r="X10" s="17">
        <v>0.444258392955724</v>
      </c>
      <c r="Y10" s="17"/>
      <c r="Z10" s="17">
        <v>0.28093199487199999</v>
      </c>
      <c r="AA10" s="17">
        <v>0.248613196477495</v>
      </c>
      <c r="AB10" s="17">
        <v>0.29498145925908598</v>
      </c>
      <c r="AC10" s="17">
        <v>0.139131622357336</v>
      </c>
      <c r="AD10" s="17">
        <v>0.39306970818444897</v>
      </c>
      <c r="AE10" s="17">
        <v>0.42484520733593301</v>
      </c>
      <c r="AF10" s="17">
        <v>0.52545674103621498</v>
      </c>
      <c r="AG10" s="17">
        <v>0.44892101954788699</v>
      </c>
      <c r="AH10" s="17">
        <v>0.51486713242966697</v>
      </c>
      <c r="AI10" s="17">
        <v>0.46162313813039901</v>
      </c>
      <c r="AJ10" s="17"/>
      <c r="AK10" s="17">
        <v>0.19947063619904501</v>
      </c>
      <c r="AL10" s="17">
        <v>0.48194488018998</v>
      </c>
      <c r="AM10" s="17">
        <v>0.163979250783234</v>
      </c>
      <c r="AN10" s="17">
        <v>0.256637763232274</v>
      </c>
      <c r="AO10" s="17">
        <v>0.25232417271788699</v>
      </c>
      <c r="AP10" s="17">
        <v>0.40948018460699298</v>
      </c>
      <c r="AQ10" s="17">
        <v>0.37642271840623998</v>
      </c>
      <c r="AR10" s="17"/>
      <c r="AS10" s="17">
        <v>0.36812884098114701</v>
      </c>
      <c r="AT10" s="17">
        <v>0.24373145773531599</v>
      </c>
      <c r="AU10" s="17"/>
      <c r="AV10" s="17">
        <v>0.25521599249389099</v>
      </c>
      <c r="AW10" s="17">
        <v>0.37824209639018702</v>
      </c>
      <c r="AX10" s="17">
        <v>0.48570308383660099</v>
      </c>
      <c r="AY10" s="17"/>
      <c r="AZ10" s="17">
        <v>0.210067609086142</v>
      </c>
      <c r="BA10" s="17">
        <v>0.28069611206439399</v>
      </c>
      <c r="BB10" s="17"/>
      <c r="BC10" s="17">
        <v>0.29201105405376299</v>
      </c>
      <c r="BD10" s="17">
        <v>0.26854239250107398</v>
      </c>
      <c r="BE10" s="17"/>
      <c r="BF10" s="17">
        <v>0.27682852380211398</v>
      </c>
      <c r="BG10" s="17">
        <v>0.444258392955724</v>
      </c>
      <c r="BH10" s="17"/>
      <c r="BI10" s="17">
        <v>0.40045063578437901</v>
      </c>
      <c r="BJ10" s="17">
        <v>0.24872951501170501</v>
      </c>
      <c r="BK10" s="17"/>
      <c r="BL10" s="17">
        <v>0.189999897706046</v>
      </c>
      <c r="BM10" s="17">
        <v>0.35579795572306699</v>
      </c>
      <c r="BN10" s="17">
        <v>0.36509432438413503</v>
      </c>
      <c r="BO10" s="17">
        <v>0.26549097198272997</v>
      </c>
    </row>
    <row r="11" spans="2:67" x14ac:dyDescent="0.35">
      <c r="B11" s="18" t="s">
        <v>532</v>
      </c>
      <c r="C11" s="17">
        <v>0.26116932608453303</v>
      </c>
      <c r="D11" s="17">
        <v>0.27389330253823002</v>
      </c>
      <c r="E11" s="17">
        <v>0.179539510926052</v>
      </c>
      <c r="F11" s="17">
        <v>0.447663411560833</v>
      </c>
      <c r="G11" s="17">
        <v>0.24006453457410501</v>
      </c>
      <c r="H11" s="17">
        <v>0.32398318448754299</v>
      </c>
      <c r="I11" s="17">
        <v>9.5908724778194607E-2</v>
      </c>
      <c r="J11" s="17">
        <v>0.35397823866862999</v>
      </c>
      <c r="K11" s="17">
        <v>0.86703877928883999</v>
      </c>
      <c r="L11" s="17">
        <v>0.304897678125086</v>
      </c>
      <c r="M11" s="17">
        <v>0.22158110205858</v>
      </c>
      <c r="N11" s="17">
        <v>0.164906228777431</v>
      </c>
      <c r="O11" s="17">
        <v>1.6435710138281601E-2</v>
      </c>
      <c r="P11" s="17">
        <v>0.34924674132462102</v>
      </c>
      <c r="Q11" s="17">
        <v>0.23472367279960701</v>
      </c>
      <c r="R11" s="17">
        <v>0.17472390865342399</v>
      </c>
      <c r="S11" s="17">
        <v>0.299119370278977</v>
      </c>
      <c r="T11" s="17"/>
      <c r="U11" s="17">
        <v>0.25557114101892198</v>
      </c>
      <c r="V11" s="17">
        <v>0.28724806058032099</v>
      </c>
      <c r="W11" s="17">
        <v>0.30676902756979002</v>
      </c>
      <c r="X11" s="17">
        <v>0.24791713565314599</v>
      </c>
      <c r="Y11" s="17"/>
      <c r="Z11" s="17">
        <v>0.25771213957863498</v>
      </c>
      <c r="AA11" s="17">
        <v>0.20558294442738601</v>
      </c>
      <c r="AB11" s="17">
        <v>0.21865715383724499</v>
      </c>
      <c r="AC11" s="17">
        <v>0.369803486513063</v>
      </c>
      <c r="AD11" s="17">
        <v>0.215128520992932</v>
      </c>
      <c r="AE11" s="17">
        <v>0.243213373435956</v>
      </c>
      <c r="AF11" s="17">
        <v>0.25984919760323799</v>
      </c>
      <c r="AG11" s="17">
        <v>0.34556022886103099</v>
      </c>
      <c r="AH11" s="17">
        <v>0.135287588344778</v>
      </c>
      <c r="AI11" s="17">
        <v>0.16373667805633499</v>
      </c>
      <c r="AJ11" s="17"/>
      <c r="AK11" s="17">
        <v>0.33830377283465901</v>
      </c>
      <c r="AL11" s="17">
        <v>0.26860403951635498</v>
      </c>
      <c r="AM11" s="17">
        <v>0.25685382548143798</v>
      </c>
      <c r="AN11" s="17">
        <v>0.24745929814951201</v>
      </c>
      <c r="AO11" s="17">
        <v>0.38001515875636499</v>
      </c>
      <c r="AP11" s="17">
        <v>0.215893153178213</v>
      </c>
      <c r="AQ11" s="17">
        <v>5.0689071423651699E-2</v>
      </c>
      <c r="AR11" s="17"/>
      <c r="AS11" s="17">
        <v>0.25020245498577798</v>
      </c>
      <c r="AT11" s="17">
        <v>0.26525414142391801</v>
      </c>
      <c r="AU11" s="17"/>
      <c r="AV11" s="17">
        <v>0.26711842025112198</v>
      </c>
      <c r="AW11" s="17">
        <v>0.23826956168493199</v>
      </c>
      <c r="AX11" s="17">
        <v>0.22769352726383499</v>
      </c>
      <c r="AY11" s="17"/>
      <c r="AZ11" s="17">
        <v>0.136601064622692</v>
      </c>
      <c r="BA11" s="17">
        <v>0.26709064415587103</v>
      </c>
      <c r="BB11" s="17"/>
      <c r="BC11" s="17">
        <v>0.25535548158257099</v>
      </c>
      <c r="BD11" s="17">
        <v>0.26475245635316802</v>
      </c>
      <c r="BE11" s="17"/>
      <c r="BF11" s="17">
        <v>0.26122198199674901</v>
      </c>
      <c r="BG11" s="17">
        <v>0.24791713565314599</v>
      </c>
      <c r="BH11" s="17"/>
      <c r="BI11" s="17">
        <v>0.17183636865641999</v>
      </c>
      <c r="BJ11" s="17">
        <v>0.28206533234937398</v>
      </c>
      <c r="BK11" s="17"/>
      <c r="BL11" s="17">
        <v>0.288906033231215</v>
      </c>
      <c r="BM11" s="17">
        <v>0.27678465895570697</v>
      </c>
      <c r="BN11" s="17">
        <v>0.16131644388778299</v>
      </c>
      <c r="BO11" s="17">
        <v>6.7954737325162495E-2</v>
      </c>
    </row>
    <row r="12" spans="2:67" ht="29" x14ac:dyDescent="0.35">
      <c r="B12" s="18" t="s">
        <v>533</v>
      </c>
      <c r="C12" s="17">
        <v>0.150725967068607</v>
      </c>
      <c r="D12" s="17">
        <v>0.100253475650926</v>
      </c>
      <c r="E12" s="17">
        <v>0.27857429165526798</v>
      </c>
      <c r="F12" s="17">
        <v>7.56715269727887E-2</v>
      </c>
      <c r="G12" s="17">
        <v>6.4634547852002497E-2</v>
      </c>
      <c r="H12" s="17">
        <v>0</v>
      </c>
      <c r="I12" s="17">
        <v>0.30072479529525498</v>
      </c>
      <c r="J12" s="17">
        <v>4.1077591062543002E-2</v>
      </c>
      <c r="K12" s="17">
        <v>0</v>
      </c>
      <c r="L12" s="17">
        <v>0.22683897774352599</v>
      </c>
      <c r="M12" s="17">
        <v>0.16212720609831399</v>
      </c>
      <c r="N12" s="17">
        <v>1.93502082176654E-2</v>
      </c>
      <c r="O12" s="17">
        <v>9.9571301771683805E-4</v>
      </c>
      <c r="P12" s="17">
        <v>9.7195230535820007E-2</v>
      </c>
      <c r="Q12" s="17">
        <v>0.300971374032178</v>
      </c>
      <c r="R12" s="17">
        <v>3.56288933034842E-4</v>
      </c>
      <c r="S12" s="17">
        <v>0.23012451507468901</v>
      </c>
      <c r="T12" s="17"/>
      <c r="U12" s="17">
        <v>0.16554455732079601</v>
      </c>
      <c r="V12" s="17">
        <v>7.4498002143001493E-2</v>
      </c>
      <c r="W12" s="17">
        <v>0.100888106252643</v>
      </c>
      <c r="X12" s="17">
        <v>5.5220664235541998E-2</v>
      </c>
      <c r="Y12" s="17"/>
      <c r="Z12" s="17">
        <v>0.180656398204424</v>
      </c>
      <c r="AA12" s="17">
        <v>0.16798556880729701</v>
      </c>
      <c r="AB12" s="17">
        <v>7.5407116134610805E-2</v>
      </c>
      <c r="AC12" s="17">
        <v>0.20845872978607499</v>
      </c>
      <c r="AD12" s="17">
        <v>0.16145163507429999</v>
      </c>
      <c r="AE12" s="17">
        <v>8.1891621074619905E-2</v>
      </c>
      <c r="AF12" s="17">
        <v>5.6667501660856899E-2</v>
      </c>
      <c r="AG12" s="17">
        <v>2.0931777797725499E-2</v>
      </c>
      <c r="AH12" s="17">
        <v>5.7596803704125503E-2</v>
      </c>
      <c r="AI12" s="17">
        <v>0.105458012617325</v>
      </c>
      <c r="AJ12" s="17"/>
      <c r="AK12" s="17">
        <v>0.23554885498068401</v>
      </c>
      <c r="AL12" s="17">
        <v>7.1724588973043304E-2</v>
      </c>
      <c r="AM12" s="17">
        <v>2.3443154154980599E-2</v>
      </c>
      <c r="AN12" s="17">
        <v>0.20518995342197999</v>
      </c>
      <c r="AO12" s="17">
        <v>0.10212858294211501</v>
      </c>
      <c r="AP12" s="17">
        <v>7.4163778428287003E-2</v>
      </c>
      <c r="AQ12" s="17">
        <v>9.3071156081541401E-2</v>
      </c>
      <c r="AR12" s="17"/>
      <c r="AS12" s="17">
        <v>5.00473013996914E-2</v>
      </c>
      <c r="AT12" s="17">
        <v>0.18822561069256299</v>
      </c>
      <c r="AU12" s="17"/>
      <c r="AV12" s="17">
        <v>7.9956442736517294E-2</v>
      </c>
      <c r="AW12" s="17">
        <v>7.8585119797264902E-2</v>
      </c>
      <c r="AX12" s="17">
        <v>1.14321762235686E-2</v>
      </c>
      <c r="AY12" s="17"/>
      <c r="AZ12" s="17">
        <v>0.148456035388596</v>
      </c>
      <c r="BA12" s="17">
        <v>0.150833867647131</v>
      </c>
      <c r="BB12" s="17"/>
      <c r="BC12" s="17">
        <v>0.15938306374045499</v>
      </c>
      <c r="BD12" s="17">
        <v>0.145390512170745</v>
      </c>
      <c r="BE12" s="17"/>
      <c r="BF12" s="17">
        <v>0.15110544537962201</v>
      </c>
      <c r="BG12" s="17">
        <v>5.5220664235541998E-2</v>
      </c>
      <c r="BH12" s="17"/>
      <c r="BI12" s="17">
        <v>5.89912293956402E-2</v>
      </c>
      <c r="BJ12" s="17">
        <v>0.17218377735839099</v>
      </c>
      <c r="BK12" s="17"/>
      <c r="BL12" s="17">
        <v>0.23922471689432201</v>
      </c>
      <c r="BM12" s="17">
        <v>7.5107633264014095E-2</v>
      </c>
      <c r="BN12" s="17">
        <v>5.7939601621690102E-2</v>
      </c>
      <c r="BO12" s="17">
        <v>0.22624022731559201</v>
      </c>
    </row>
    <row r="13" spans="2:67" x14ac:dyDescent="0.35">
      <c r="B13" s="18" t="s">
        <v>534</v>
      </c>
      <c r="C13" s="17">
        <v>6.5327565910078197E-2</v>
      </c>
      <c r="D13" s="17">
        <v>4.5501056476921202E-2</v>
      </c>
      <c r="E13" s="17">
        <v>3.1681996494052803E-2</v>
      </c>
      <c r="F13" s="17">
        <v>2.4039775206610801E-4</v>
      </c>
      <c r="G13" s="17">
        <v>0.256659023243202</v>
      </c>
      <c r="H13" s="17">
        <v>0</v>
      </c>
      <c r="I13" s="17">
        <v>0</v>
      </c>
      <c r="J13" s="17">
        <v>0.170319096114804</v>
      </c>
      <c r="K13" s="17">
        <v>0.115717250031608</v>
      </c>
      <c r="L13" s="17">
        <v>9.5741590239838706E-2</v>
      </c>
      <c r="M13" s="17">
        <v>5.5828277903699898E-4</v>
      </c>
      <c r="N13" s="17">
        <v>2.2061651389524E-4</v>
      </c>
      <c r="O13" s="17">
        <v>0</v>
      </c>
      <c r="P13" s="17">
        <v>0.32242093456083598</v>
      </c>
      <c r="Q13" s="17">
        <v>0</v>
      </c>
      <c r="R13" s="17">
        <v>8.6247974837861396E-2</v>
      </c>
      <c r="S13" s="17">
        <v>0.189687642971302</v>
      </c>
      <c r="T13" s="17"/>
      <c r="U13" s="17">
        <v>6.6689597307218601E-2</v>
      </c>
      <c r="V13" s="17">
        <v>6.1696915073777399E-2</v>
      </c>
      <c r="W13" s="17">
        <v>4.4230903590899699E-2</v>
      </c>
      <c r="X13" s="17">
        <v>2.5823158236195E-2</v>
      </c>
      <c r="Y13" s="17"/>
      <c r="Z13" s="17">
        <v>3.7335438063766102E-2</v>
      </c>
      <c r="AA13" s="17">
        <v>0.102892650486879</v>
      </c>
      <c r="AB13" s="17">
        <v>0.13186315362327</v>
      </c>
      <c r="AC13" s="17">
        <v>4.5040064247694002E-2</v>
      </c>
      <c r="AD13" s="17">
        <v>8.2413007283478404E-2</v>
      </c>
      <c r="AE13" s="17">
        <v>5.43417945405026E-2</v>
      </c>
      <c r="AF13" s="17">
        <v>8.8620864417369698E-3</v>
      </c>
      <c r="AG13" s="17">
        <v>2.5053037016199101E-2</v>
      </c>
      <c r="AH13" s="17">
        <v>1.8317181111750201E-2</v>
      </c>
      <c r="AI13" s="17">
        <v>4.88915379426892E-3</v>
      </c>
      <c r="AJ13" s="17"/>
      <c r="AK13" s="17">
        <v>9.6712443255163497E-2</v>
      </c>
      <c r="AL13" s="17">
        <v>1.2859685790829001E-3</v>
      </c>
      <c r="AM13" s="17">
        <v>0.227088026914882</v>
      </c>
      <c r="AN13" s="17">
        <v>3.01023478805847E-2</v>
      </c>
      <c r="AO13" s="17">
        <v>4.6095392438310297E-2</v>
      </c>
      <c r="AP13" s="17">
        <v>1.7631264945479599E-3</v>
      </c>
      <c r="AQ13" s="17">
        <v>7.2357360944678706E-2</v>
      </c>
      <c r="AR13" s="17"/>
      <c r="AS13" s="17">
        <v>7.8597831129646897E-2</v>
      </c>
      <c r="AT13" s="17">
        <v>6.0384808542140102E-2</v>
      </c>
      <c r="AU13" s="17"/>
      <c r="AV13" s="17">
        <v>0.14338823982891299</v>
      </c>
      <c r="AW13" s="17">
        <v>2.2494579245984402E-3</v>
      </c>
      <c r="AX13" s="17">
        <v>8.9077379659383796E-2</v>
      </c>
      <c r="AY13" s="17"/>
      <c r="AZ13" s="17">
        <v>3.7643209667792702E-3</v>
      </c>
      <c r="BA13" s="17">
        <v>6.8253957837966006E-2</v>
      </c>
      <c r="BB13" s="17"/>
      <c r="BC13" s="17">
        <v>5.4977763748352997E-2</v>
      </c>
      <c r="BD13" s="17">
        <v>7.1706252059587097E-2</v>
      </c>
      <c r="BE13" s="17"/>
      <c r="BF13" s="17">
        <v>6.5484531706291205E-2</v>
      </c>
      <c r="BG13" s="17">
        <v>2.5823158236195E-2</v>
      </c>
      <c r="BH13" s="17"/>
      <c r="BI13" s="17">
        <v>5.2886678448905104E-3</v>
      </c>
      <c r="BJ13" s="17">
        <v>7.9371354744830494E-2</v>
      </c>
      <c r="BK13" s="17"/>
      <c r="BL13" s="17">
        <v>8.9586895017950405E-2</v>
      </c>
      <c r="BM13" s="17">
        <v>5.5273591888425899E-2</v>
      </c>
      <c r="BN13" s="17">
        <v>2.2686293891162598E-2</v>
      </c>
      <c r="BO13" s="17">
        <v>9.9375957989690997E-3</v>
      </c>
    </row>
    <row r="14" spans="2:67" x14ac:dyDescent="0.35">
      <c r="B14" s="18" t="s">
        <v>535</v>
      </c>
      <c r="C14" s="17">
        <v>2.9494926405298501E-2</v>
      </c>
      <c r="D14" s="17">
        <v>0</v>
      </c>
      <c r="E14" s="17">
        <v>5.0324613780262402E-5</v>
      </c>
      <c r="F14" s="17">
        <v>7.3807666335412497E-2</v>
      </c>
      <c r="G14" s="17">
        <v>0</v>
      </c>
      <c r="H14" s="17">
        <v>0</v>
      </c>
      <c r="I14" s="17">
        <v>0</v>
      </c>
      <c r="J14" s="17">
        <v>8.18845177951639E-5</v>
      </c>
      <c r="K14" s="17">
        <v>0</v>
      </c>
      <c r="L14" s="17">
        <v>7.3359752422425206E-2</v>
      </c>
      <c r="M14" s="17">
        <v>6.5888449201847707E-2</v>
      </c>
      <c r="N14" s="17">
        <v>0</v>
      </c>
      <c r="O14" s="17">
        <v>0</v>
      </c>
      <c r="P14" s="17">
        <v>0</v>
      </c>
      <c r="Q14" s="17">
        <v>0</v>
      </c>
      <c r="R14" s="17">
        <v>0.17213966074268799</v>
      </c>
      <c r="S14" s="17">
        <v>0</v>
      </c>
      <c r="T14" s="17"/>
      <c r="U14" s="17">
        <v>3.43203900296703E-2</v>
      </c>
      <c r="V14" s="17">
        <v>5.7880132338680003E-3</v>
      </c>
      <c r="W14" s="17">
        <v>4.6379071033909999E-3</v>
      </c>
      <c r="X14" s="17">
        <v>5.6719480768573803E-3</v>
      </c>
      <c r="Y14" s="17"/>
      <c r="Z14" s="17">
        <v>2.1919711400227498E-2</v>
      </c>
      <c r="AA14" s="17">
        <v>0</v>
      </c>
      <c r="AB14" s="17">
        <v>0.15762279896866199</v>
      </c>
      <c r="AC14" s="17">
        <v>1.13676249243337E-2</v>
      </c>
      <c r="AD14" s="17">
        <v>0</v>
      </c>
      <c r="AE14" s="17">
        <v>1.7803685969317701E-4</v>
      </c>
      <c r="AF14" s="17">
        <v>0</v>
      </c>
      <c r="AG14" s="17">
        <v>0</v>
      </c>
      <c r="AH14" s="17">
        <v>1.24407938071628E-2</v>
      </c>
      <c r="AI14" s="17">
        <v>1.9487786834507101E-3</v>
      </c>
      <c r="AJ14" s="17"/>
      <c r="AK14" s="17">
        <v>2.6699782474756899E-2</v>
      </c>
      <c r="AL14" s="17">
        <v>5.7488333730687998E-5</v>
      </c>
      <c r="AM14" s="17">
        <v>1.56587836943476E-4</v>
      </c>
      <c r="AN14" s="17">
        <v>4.4200191605963501E-2</v>
      </c>
      <c r="AO14" s="17">
        <v>0</v>
      </c>
      <c r="AP14" s="17">
        <v>8.1120726685447703E-2</v>
      </c>
      <c r="AQ14" s="17">
        <v>0</v>
      </c>
      <c r="AR14" s="17"/>
      <c r="AS14" s="17">
        <v>5.7074212473451698E-5</v>
      </c>
      <c r="AT14" s="17">
        <v>4.0459602575281597E-2</v>
      </c>
      <c r="AU14" s="17"/>
      <c r="AV14" s="17">
        <v>7.9208927227589202E-5</v>
      </c>
      <c r="AW14" s="17">
        <v>0</v>
      </c>
      <c r="AX14" s="17">
        <v>8.50438109457341E-5</v>
      </c>
      <c r="AY14" s="17"/>
      <c r="AZ14" s="17">
        <v>1.4279009042110499E-4</v>
      </c>
      <c r="BA14" s="17">
        <v>3.0890172137670702E-2</v>
      </c>
      <c r="BB14" s="17"/>
      <c r="BC14" s="17">
        <v>3.26580970986763E-2</v>
      </c>
      <c r="BD14" s="17">
        <v>2.75454328038655E-2</v>
      </c>
      <c r="BE14" s="17"/>
      <c r="BF14" s="17">
        <v>2.9589584013947099E-2</v>
      </c>
      <c r="BG14" s="17">
        <v>5.6719480768573803E-3</v>
      </c>
      <c r="BH14" s="17"/>
      <c r="BI14" s="17">
        <v>8.1707068351775095E-5</v>
      </c>
      <c r="BJ14" s="17">
        <v>3.6375016723908901E-2</v>
      </c>
      <c r="BK14" s="17"/>
      <c r="BL14" s="17">
        <v>5.14609371921513E-2</v>
      </c>
      <c r="BM14" s="17">
        <v>1.5722818090465999E-2</v>
      </c>
      <c r="BN14" s="17">
        <v>0</v>
      </c>
      <c r="BO14" s="17">
        <v>4.5491438257402601E-4</v>
      </c>
    </row>
    <row r="15" spans="2:67" x14ac:dyDescent="0.35">
      <c r="B15" s="18" t="s">
        <v>83</v>
      </c>
      <c r="C15" s="19">
        <v>1.0550383704567399E-2</v>
      </c>
      <c r="D15" s="19">
        <v>4.4086122034443398E-2</v>
      </c>
      <c r="E15" s="19">
        <v>6.5874909589720004E-3</v>
      </c>
      <c r="F15" s="19">
        <v>0</v>
      </c>
      <c r="G15" s="19">
        <v>0</v>
      </c>
      <c r="H15" s="19">
        <v>0</v>
      </c>
      <c r="I15" s="19">
        <v>0</v>
      </c>
      <c r="J15" s="19">
        <v>3.9644081954782903E-2</v>
      </c>
      <c r="K15" s="19">
        <v>0</v>
      </c>
      <c r="L15" s="19">
        <v>2.3544652059220802E-3</v>
      </c>
      <c r="M15" s="19">
        <v>5.2446072778534602E-4</v>
      </c>
      <c r="N15" s="19">
        <v>0</v>
      </c>
      <c r="O15" s="19">
        <v>0</v>
      </c>
      <c r="P15" s="19">
        <v>0</v>
      </c>
      <c r="Q15" s="19">
        <v>0</v>
      </c>
      <c r="R15" s="19">
        <v>0</v>
      </c>
      <c r="S15" s="19">
        <v>0</v>
      </c>
      <c r="T15" s="19"/>
      <c r="U15" s="19">
        <v>1.0893643768037999E-2</v>
      </c>
      <c r="V15" s="19">
        <v>8.2758434093329909E-3</v>
      </c>
      <c r="W15" s="19">
        <v>1.3046383321804401E-2</v>
      </c>
      <c r="X15" s="19">
        <v>6.58307878391339E-3</v>
      </c>
      <c r="Y15" s="19"/>
      <c r="Z15" s="19">
        <v>1.4437801801265899E-2</v>
      </c>
      <c r="AA15" s="19">
        <v>0</v>
      </c>
      <c r="AB15" s="19">
        <v>0</v>
      </c>
      <c r="AC15" s="19">
        <v>0</v>
      </c>
      <c r="AD15" s="19">
        <v>0</v>
      </c>
      <c r="AE15" s="19">
        <v>0</v>
      </c>
      <c r="AF15" s="19">
        <v>0</v>
      </c>
      <c r="AG15" s="19">
        <v>0</v>
      </c>
      <c r="AH15" s="19">
        <v>0</v>
      </c>
      <c r="AI15" s="19">
        <v>3.3617662832816003E-2</v>
      </c>
      <c r="AJ15" s="19"/>
      <c r="AK15" s="19">
        <v>1.31424554618701E-2</v>
      </c>
      <c r="AL15" s="19">
        <v>0</v>
      </c>
      <c r="AM15" s="19">
        <v>0</v>
      </c>
      <c r="AN15" s="19">
        <v>0</v>
      </c>
      <c r="AO15" s="19">
        <v>2.41647265113848E-4</v>
      </c>
      <c r="AP15" s="19">
        <v>0</v>
      </c>
      <c r="AQ15" s="19">
        <v>0</v>
      </c>
      <c r="AR15" s="19"/>
      <c r="AS15" s="19">
        <v>6.9822024833489003E-4</v>
      </c>
      <c r="AT15" s="19">
        <v>1.4220005427094499E-2</v>
      </c>
      <c r="AU15" s="19"/>
      <c r="AV15" s="19">
        <v>7.9208927227589202E-5</v>
      </c>
      <c r="AW15" s="19">
        <v>0</v>
      </c>
      <c r="AX15" s="19">
        <v>1.72744431978698E-3</v>
      </c>
      <c r="AY15" s="19"/>
      <c r="AZ15" s="19">
        <v>0</v>
      </c>
      <c r="BA15" s="19">
        <v>1.10518932942195E-2</v>
      </c>
      <c r="BB15" s="19"/>
      <c r="BC15" s="19">
        <v>1.16311360929519E-2</v>
      </c>
      <c r="BD15" s="19">
        <v>9.8843052440215403E-3</v>
      </c>
      <c r="BE15" s="19"/>
      <c r="BF15" s="19">
        <v>1.0566147291781101E-2</v>
      </c>
      <c r="BG15" s="19">
        <v>6.58307878391339E-3</v>
      </c>
      <c r="BH15" s="19"/>
      <c r="BI15" s="19">
        <v>6.7537657718720603E-3</v>
      </c>
      <c r="BJ15" s="19">
        <v>1.14384563083503E-2</v>
      </c>
      <c r="BK15" s="19"/>
      <c r="BL15" s="19">
        <v>1.36646707034995E-2</v>
      </c>
      <c r="BM15" s="19">
        <v>0</v>
      </c>
      <c r="BN15" s="19">
        <v>1.04547518729101E-2</v>
      </c>
      <c r="BO15" s="19">
        <v>3.2716167660509901E-4</v>
      </c>
    </row>
    <row r="16" spans="2:67" x14ac:dyDescent="0.35">
      <c r="B16" s="16"/>
    </row>
    <row r="17" spans="2:2" x14ac:dyDescent="0.35">
      <c r="B17" t="s">
        <v>86</v>
      </c>
    </row>
    <row r="18" spans="2:2" x14ac:dyDescent="0.35">
      <c r="B18" t="s">
        <v>87</v>
      </c>
    </row>
    <row r="20" spans="2:2" x14ac:dyDescent="0.3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BO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537</v>
      </c>
      <c r="C9" s="17">
        <v>0.72891184233260498</v>
      </c>
      <c r="D9" s="17">
        <v>0.64997006098184196</v>
      </c>
      <c r="E9" s="17">
        <v>0.82961583835993902</v>
      </c>
      <c r="F9" s="17">
        <v>0.61281575789256104</v>
      </c>
      <c r="G9" s="17">
        <v>0.64715016321998997</v>
      </c>
      <c r="H9" s="17">
        <v>4.0239431947295498E-2</v>
      </c>
      <c r="I9" s="17">
        <v>0.98539908269900001</v>
      </c>
      <c r="J9" s="17">
        <v>0.71916646622091895</v>
      </c>
      <c r="K9" s="17">
        <v>0.98717609300768805</v>
      </c>
      <c r="L9" s="17">
        <v>0.77481816838557305</v>
      </c>
      <c r="M9" s="17">
        <v>0.68978289897574496</v>
      </c>
      <c r="N9" s="17">
        <v>0.88976835879651905</v>
      </c>
      <c r="O9" s="17">
        <v>0.48505785938829399</v>
      </c>
      <c r="P9" s="17">
        <v>0.67327041289424105</v>
      </c>
      <c r="Q9" s="17">
        <v>0.59630540636898999</v>
      </c>
      <c r="R9" s="17">
        <v>0.80124440629970395</v>
      </c>
      <c r="S9" s="17">
        <v>0.62000688551424898</v>
      </c>
      <c r="T9" s="17"/>
      <c r="U9" s="17">
        <v>0.73465771006365599</v>
      </c>
      <c r="V9" s="17">
        <v>0.71251415840887999</v>
      </c>
      <c r="W9" s="17">
        <v>0.63200472174831102</v>
      </c>
      <c r="X9" s="17">
        <v>0.64469105818460404</v>
      </c>
      <c r="Y9" s="17"/>
      <c r="Z9" s="17">
        <v>0.69435618174458102</v>
      </c>
      <c r="AA9" s="17">
        <v>0.84868418129759704</v>
      </c>
      <c r="AB9" s="17">
        <v>0.79631637008042</v>
      </c>
      <c r="AC9" s="17">
        <v>0.60972764715630601</v>
      </c>
      <c r="AD9" s="17">
        <v>0.73050281595972</v>
      </c>
      <c r="AE9" s="17">
        <v>0.53482932035081499</v>
      </c>
      <c r="AF9" s="17">
        <v>0.90460457960060603</v>
      </c>
      <c r="AG9" s="17">
        <v>0.67702353800548598</v>
      </c>
      <c r="AH9" s="17">
        <v>0.84495074944156401</v>
      </c>
      <c r="AI9" s="17">
        <v>0.72537138001540002</v>
      </c>
      <c r="AJ9" s="17"/>
      <c r="AK9" s="17">
        <v>0.72817407802344603</v>
      </c>
      <c r="AL9" s="17">
        <v>0.85385889948470794</v>
      </c>
      <c r="AM9" s="17">
        <v>0.80629962392318799</v>
      </c>
      <c r="AN9" s="17">
        <v>0.70437726008304702</v>
      </c>
      <c r="AO9" s="17">
        <v>0.79066023354085702</v>
      </c>
      <c r="AP9" s="17">
        <v>0.69887761723889896</v>
      </c>
      <c r="AQ9" s="17">
        <v>0.71243910908572705</v>
      </c>
      <c r="AR9" s="17"/>
      <c r="AS9" s="17">
        <v>0.73833165590898298</v>
      </c>
      <c r="AT9" s="17">
        <v>0.72540325737300704</v>
      </c>
      <c r="AU9" s="17"/>
      <c r="AV9" s="17">
        <v>0.672470455702467</v>
      </c>
      <c r="AW9" s="17">
        <v>0.840100522189832</v>
      </c>
      <c r="AX9" s="17">
        <v>0.72303785870377202</v>
      </c>
      <c r="AY9" s="17"/>
      <c r="AZ9" s="17">
        <v>0.68552702777880103</v>
      </c>
      <c r="BA9" s="17">
        <v>0.73097412756822</v>
      </c>
      <c r="BB9" s="17"/>
      <c r="BC9" s="17">
        <v>0.75343917439198604</v>
      </c>
      <c r="BD9" s="17">
        <v>0.71379540330827695</v>
      </c>
      <c r="BE9" s="17"/>
      <c r="BF9" s="17">
        <v>0.72924648302765305</v>
      </c>
      <c r="BG9" s="17">
        <v>0.64469105818460404</v>
      </c>
      <c r="BH9" s="17"/>
      <c r="BI9" s="17">
        <v>0.72453860832585004</v>
      </c>
      <c r="BJ9" s="17">
        <v>0.72993479206844303</v>
      </c>
      <c r="BK9" s="17"/>
      <c r="BL9" s="17">
        <v>0.66033209987085195</v>
      </c>
      <c r="BM9" s="17">
        <v>0.77580933554565401</v>
      </c>
      <c r="BN9" s="17">
        <v>0.85096816546231202</v>
      </c>
      <c r="BO9" s="17">
        <v>0.67438060215422002</v>
      </c>
    </row>
    <row r="10" spans="2:67" x14ac:dyDescent="0.35">
      <c r="B10" s="18" t="s">
        <v>538</v>
      </c>
      <c r="C10" s="17">
        <v>0.65159993945935002</v>
      </c>
      <c r="D10" s="17">
        <v>0.64595637713667198</v>
      </c>
      <c r="E10" s="17">
        <v>0.72939209861676801</v>
      </c>
      <c r="F10" s="17">
        <v>0.56614743694304503</v>
      </c>
      <c r="G10" s="17">
        <v>0.390257216550081</v>
      </c>
      <c r="H10" s="17">
        <v>0.64309077481111598</v>
      </c>
      <c r="I10" s="17">
        <v>0.97204045446802501</v>
      </c>
      <c r="J10" s="17">
        <v>0.81011551390836201</v>
      </c>
      <c r="K10" s="17">
        <v>0.13296122071116001</v>
      </c>
      <c r="L10" s="17">
        <v>0.60275501023435496</v>
      </c>
      <c r="M10" s="17">
        <v>0.61218078008233701</v>
      </c>
      <c r="N10" s="17">
        <v>0.79937310579669796</v>
      </c>
      <c r="O10" s="17">
        <v>0.49751071745570802</v>
      </c>
      <c r="P10" s="17">
        <v>0.74343949454017799</v>
      </c>
      <c r="Q10" s="17">
        <v>0.53590063606511595</v>
      </c>
      <c r="R10" s="17">
        <v>0.54579730756292599</v>
      </c>
      <c r="S10" s="17">
        <v>0.42522015743025598</v>
      </c>
      <c r="T10" s="17"/>
      <c r="U10" s="17">
        <v>0.65735842568045399</v>
      </c>
      <c r="V10" s="17">
        <v>0.64117765497255397</v>
      </c>
      <c r="W10" s="17">
        <v>0.52388511333119003</v>
      </c>
      <c r="X10" s="17">
        <v>0.51898914380424699</v>
      </c>
      <c r="Y10" s="17"/>
      <c r="Z10" s="17">
        <v>0.66894694318921</v>
      </c>
      <c r="AA10" s="17">
        <v>0.71288133888156402</v>
      </c>
      <c r="AB10" s="17">
        <v>0.49546121119952702</v>
      </c>
      <c r="AC10" s="17">
        <v>0.66816436474707497</v>
      </c>
      <c r="AD10" s="17">
        <v>0.61000253807779603</v>
      </c>
      <c r="AE10" s="17">
        <v>0.82046051034303402</v>
      </c>
      <c r="AF10" s="17">
        <v>0.65690224678607101</v>
      </c>
      <c r="AG10" s="17">
        <v>0.77743765269382403</v>
      </c>
      <c r="AH10" s="17">
        <v>0.71117103788263203</v>
      </c>
      <c r="AI10" s="17">
        <v>0.60766172671195895</v>
      </c>
      <c r="AJ10" s="17"/>
      <c r="AK10" s="17">
        <v>0.70153825062721897</v>
      </c>
      <c r="AL10" s="17">
        <v>0.590779355758001</v>
      </c>
      <c r="AM10" s="17">
        <v>0.60491801668297196</v>
      </c>
      <c r="AN10" s="17">
        <v>0.70616168090460696</v>
      </c>
      <c r="AO10" s="17">
        <v>0.63941355523973697</v>
      </c>
      <c r="AP10" s="17">
        <v>0.59113409338696898</v>
      </c>
      <c r="AQ10" s="17">
        <v>0.62090992689384805</v>
      </c>
      <c r="AR10" s="17"/>
      <c r="AS10" s="17">
        <v>0.65915357388513296</v>
      </c>
      <c r="AT10" s="17">
        <v>0.64878644767188398</v>
      </c>
      <c r="AU10" s="17"/>
      <c r="AV10" s="17">
        <v>0.69538758876922702</v>
      </c>
      <c r="AW10" s="17">
        <v>0.65996210555025003</v>
      </c>
      <c r="AX10" s="17">
        <v>0.596828934958334</v>
      </c>
      <c r="AY10" s="17"/>
      <c r="AZ10" s="17">
        <v>0.76232874382410898</v>
      </c>
      <c r="BA10" s="17">
        <v>0.64633647617738499</v>
      </c>
      <c r="BB10" s="17"/>
      <c r="BC10" s="17">
        <v>0.63772811486005399</v>
      </c>
      <c r="BD10" s="17">
        <v>0.66014928311416599</v>
      </c>
      <c r="BE10" s="17"/>
      <c r="BF10" s="17">
        <v>0.65212685178007801</v>
      </c>
      <c r="BG10" s="17">
        <v>0.51898914380424699</v>
      </c>
      <c r="BH10" s="17"/>
      <c r="BI10" s="17">
        <v>0.65491322017498899</v>
      </c>
      <c r="BJ10" s="17">
        <v>0.65082492499006095</v>
      </c>
      <c r="BK10" s="17"/>
      <c r="BL10" s="17">
        <v>0.58324801467990195</v>
      </c>
      <c r="BM10" s="17">
        <v>0.68955858582506102</v>
      </c>
      <c r="BN10" s="17">
        <v>0.78260337898630905</v>
      </c>
      <c r="BO10" s="17">
        <v>0.68153967492409195</v>
      </c>
    </row>
    <row r="11" spans="2:67" x14ac:dyDescent="0.35">
      <c r="B11" s="18" t="s">
        <v>539</v>
      </c>
      <c r="C11" s="17">
        <v>0.62248201250193402</v>
      </c>
      <c r="D11" s="17">
        <v>0.58580237340326502</v>
      </c>
      <c r="E11" s="17">
        <v>0.62891011869307301</v>
      </c>
      <c r="F11" s="17">
        <v>0.54782835252906303</v>
      </c>
      <c r="G11" s="17">
        <v>0.35671108752947001</v>
      </c>
      <c r="H11" s="17">
        <v>0.67601681551245696</v>
      </c>
      <c r="I11" s="17">
        <v>0.90098555254674295</v>
      </c>
      <c r="J11" s="17">
        <v>0.69126515256180898</v>
      </c>
      <c r="K11" s="17">
        <v>0.97346817327792801</v>
      </c>
      <c r="L11" s="17">
        <v>0.69158504242718499</v>
      </c>
      <c r="M11" s="17">
        <v>0.53248595261189602</v>
      </c>
      <c r="N11" s="17">
        <v>0.78780319987352398</v>
      </c>
      <c r="O11" s="17">
        <v>0.97858572477313399</v>
      </c>
      <c r="P11" s="17">
        <v>0.71721471415468796</v>
      </c>
      <c r="Q11" s="17">
        <v>0.30816965879649799</v>
      </c>
      <c r="R11" s="17">
        <v>0.56911641474372798</v>
      </c>
      <c r="S11" s="17">
        <v>0.619697971242676</v>
      </c>
      <c r="T11" s="17"/>
      <c r="U11" s="17">
        <v>0.62780679839249798</v>
      </c>
      <c r="V11" s="17">
        <v>0.616243262817604</v>
      </c>
      <c r="W11" s="17">
        <v>0.48289452938053201</v>
      </c>
      <c r="X11" s="17">
        <v>0.49567317625667301</v>
      </c>
      <c r="Y11" s="17"/>
      <c r="Z11" s="17">
        <v>0.59991927914146104</v>
      </c>
      <c r="AA11" s="17">
        <v>0.72839596122760197</v>
      </c>
      <c r="AB11" s="17">
        <v>0.55271031205545496</v>
      </c>
      <c r="AC11" s="17">
        <v>0.76599448699342298</v>
      </c>
      <c r="AD11" s="17">
        <v>0.66527114791560804</v>
      </c>
      <c r="AE11" s="17">
        <v>0.72379397623653396</v>
      </c>
      <c r="AF11" s="17">
        <v>0.69766685255123395</v>
      </c>
      <c r="AG11" s="17">
        <v>0.582428218058342</v>
      </c>
      <c r="AH11" s="17">
        <v>0.75817531210848399</v>
      </c>
      <c r="AI11" s="17">
        <v>0.56231799217304601</v>
      </c>
      <c r="AJ11" s="17"/>
      <c r="AK11" s="17">
        <v>0.63453418905294701</v>
      </c>
      <c r="AL11" s="17">
        <v>0.66600689594866602</v>
      </c>
      <c r="AM11" s="17">
        <v>0.72949445020905201</v>
      </c>
      <c r="AN11" s="17">
        <v>0.63228886563168796</v>
      </c>
      <c r="AO11" s="17">
        <v>0.62843235420407995</v>
      </c>
      <c r="AP11" s="17">
        <v>0.54011157542190802</v>
      </c>
      <c r="AQ11" s="17">
        <v>0.65525592501544005</v>
      </c>
      <c r="AR11" s="17"/>
      <c r="AS11" s="17">
        <v>0.64647127395321202</v>
      </c>
      <c r="AT11" s="17">
        <v>0.61354676540417197</v>
      </c>
      <c r="AU11" s="17"/>
      <c r="AV11" s="17">
        <v>0.62814604206171398</v>
      </c>
      <c r="AW11" s="17">
        <v>0.74595162808839099</v>
      </c>
      <c r="AX11" s="17">
        <v>0.62988589153930097</v>
      </c>
      <c r="AY11" s="17"/>
      <c r="AZ11" s="17">
        <v>0.74360180690510402</v>
      </c>
      <c r="BA11" s="17">
        <v>0.61672461636442899</v>
      </c>
      <c r="BB11" s="17"/>
      <c r="BC11" s="17">
        <v>0.58036096711256102</v>
      </c>
      <c r="BD11" s="17">
        <v>0.64844163227337603</v>
      </c>
      <c r="BE11" s="17"/>
      <c r="BF11" s="17">
        <v>0.62298587146654405</v>
      </c>
      <c r="BG11" s="17">
        <v>0.49567317625667301</v>
      </c>
      <c r="BH11" s="17"/>
      <c r="BI11" s="17">
        <v>0.67239788349460905</v>
      </c>
      <c r="BJ11" s="17">
        <v>0.61080611613616997</v>
      </c>
      <c r="BK11" s="17"/>
      <c r="BL11" s="17">
        <v>0.58585750845110196</v>
      </c>
      <c r="BM11" s="17">
        <v>0.66038701779834896</v>
      </c>
      <c r="BN11" s="17">
        <v>0.67705727795737503</v>
      </c>
      <c r="BO11" s="17">
        <v>0.570781079344308</v>
      </c>
    </row>
    <row r="12" spans="2:67" x14ac:dyDescent="0.35">
      <c r="B12" s="18" t="s">
        <v>540</v>
      </c>
      <c r="C12" s="17">
        <v>0.596820701580279</v>
      </c>
      <c r="D12" s="17">
        <v>0.58249315726247397</v>
      </c>
      <c r="E12" s="17">
        <v>0.61887707146568305</v>
      </c>
      <c r="F12" s="17">
        <v>0.32124559005720199</v>
      </c>
      <c r="G12" s="17">
        <v>0.64715016321998997</v>
      </c>
      <c r="H12" s="17">
        <v>7.3133912459547798E-3</v>
      </c>
      <c r="I12" s="17">
        <v>0.89974326347671796</v>
      </c>
      <c r="J12" s="17">
        <v>0.69923911285352403</v>
      </c>
      <c r="K12" s="17">
        <v>0.54547672439221595</v>
      </c>
      <c r="L12" s="17">
        <v>0.46961681511897102</v>
      </c>
      <c r="M12" s="17">
        <v>0.63639511154165795</v>
      </c>
      <c r="N12" s="17">
        <v>0.74756796097526002</v>
      </c>
      <c r="O12" s="17">
        <v>0.99601714792913298</v>
      </c>
      <c r="P12" s="17">
        <v>0.52342527946134199</v>
      </c>
      <c r="Q12" s="17">
        <v>0.46708173861704699</v>
      </c>
      <c r="R12" s="17">
        <v>0.51971580800487005</v>
      </c>
      <c r="S12" s="17">
        <v>0.57957001341086201</v>
      </c>
      <c r="T12" s="17"/>
      <c r="U12" s="17">
        <v>0.61085236225278605</v>
      </c>
      <c r="V12" s="17">
        <v>0.53727522644070802</v>
      </c>
      <c r="W12" s="17">
        <v>0.46381021915417597</v>
      </c>
      <c r="X12" s="17">
        <v>0.52340000584735202</v>
      </c>
      <c r="Y12" s="17"/>
      <c r="Z12" s="17">
        <v>0.62313124299231204</v>
      </c>
      <c r="AA12" s="17">
        <v>0.68994241335369899</v>
      </c>
      <c r="AB12" s="17">
        <v>0.39058683170983799</v>
      </c>
      <c r="AC12" s="17">
        <v>0.64517420600403397</v>
      </c>
      <c r="AD12" s="17">
        <v>0.57063515611069904</v>
      </c>
      <c r="AE12" s="17">
        <v>0.66815211758316895</v>
      </c>
      <c r="AF12" s="17">
        <v>0.60976391532986796</v>
      </c>
      <c r="AG12" s="17">
        <v>0.61445714328396805</v>
      </c>
      <c r="AH12" s="17">
        <v>0.71794463395736396</v>
      </c>
      <c r="AI12" s="17">
        <v>0.59672074799410801</v>
      </c>
      <c r="AJ12" s="17"/>
      <c r="AK12" s="17">
        <v>0.59318517591545405</v>
      </c>
      <c r="AL12" s="17">
        <v>0.69751395183642095</v>
      </c>
      <c r="AM12" s="17">
        <v>0.66786083369821903</v>
      </c>
      <c r="AN12" s="17">
        <v>0.54100287343139597</v>
      </c>
      <c r="AO12" s="17">
        <v>0.59357830434248005</v>
      </c>
      <c r="AP12" s="17">
        <v>0.68854011335065102</v>
      </c>
      <c r="AQ12" s="17">
        <v>0.67100454343471205</v>
      </c>
      <c r="AR12" s="17"/>
      <c r="AS12" s="17">
        <v>0.66144605818629199</v>
      </c>
      <c r="AT12" s="17">
        <v>0.57274978421466605</v>
      </c>
      <c r="AU12" s="17"/>
      <c r="AV12" s="17">
        <v>0.59644860827553003</v>
      </c>
      <c r="AW12" s="17">
        <v>0.67568514774209998</v>
      </c>
      <c r="AX12" s="17">
        <v>0.70385902212075202</v>
      </c>
      <c r="AY12" s="17"/>
      <c r="AZ12" s="17">
        <v>0.70894217820185101</v>
      </c>
      <c r="BA12" s="17">
        <v>0.59149103800535796</v>
      </c>
      <c r="BB12" s="17"/>
      <c r="BC12" s="17">
        <v>0.68422600294178304</v>
      </c>
      <c r="BD12" s="17">
        <v>0.54295194385174095</v>
      </c>
      <c r="BE12" s="17"/>
      <c r="BF12" s="17">
        <v>0.59711242948212095</v>
      </c>
      <c r="BG12" s="17">
        <v>0.52340000584735202</v>
      </c>
      <c r="BH12" s="17"/>
      <c r="BI12" s="17">
        <v>0.68001345833898896</v>
      </c>
      <c r="BJ12" s="17">
        <v>0.57736095887761096</v>
      </c>
      <c r="BK12" s="17"/>
      <c r="BL12" s="17">
        <v>0.51102130313084404</v>
      </c>
      <c r="BM12" s="17">
        <v>0.65265699557749901</v>
      </c>
      <c r="BN12" s="17">
        <v>0.73911573391708296</v>
      </c>
      <c r="BO12" s="17">
        <v>0.58346724571567798</v>
      </c>
    </row>
    <row r="13" spans="2:67" x14ac:dyDescent="0.35">
      <c r="B13" s="18" t="s">
        <v>541</v>
      </c>
      <c r="C13" s="17">
        <v>0.58413424138843995</v>
      </c>
      <c r="D13" s="17">
        <v>0.60506118952861199</v>
      </c>
      <c r="E13" s="17">
        <v>0.61432539607716896</v>
      </c>
      <c r="F13" s="17">
        <v>0.49107690435042101</v>
      </c>
      <c r="G13" s="17">
        <v>0.24345793847015099</v>
      </c>
      <c r="H13" s="17">
        <v>0.32154538740555799</v>
      </c>
      <c r="I13" s="17">
        <v>0.90036440801173001</v>
      </c>
      <c r="J13" s="17">
        <v>0.65076075312383197</v>
      </c>
      <c r="K13" s="17">
        <v>0.97346817327792801</v>
      </c>
      <c r="L13" s="17">
        <v>0.434261017855123</v>
      </c>
      <c r="M13" s="17">
        <v>0.60080533090329402</v>
      </c>
      <c r="N13" s="17">
        <v>0.82687948803790201</v>
      </c>
      <c r="O13" s="17">
        <v>0.49751071745570802</v>
      </c>
      <c r="P13" s="17">
        <v>0.45265517143710998</v>
      </c>
      <c r="Q13" s="17">
        <v>0.307347301863169</v>
      </c>
      <c r="R13" s="17">
        <v>0.54285677071915495</v>
      </c>
      <c r="S13" s="17">
        <v>0.53882422703590305</v>
      </c>
      <c r="T13" s="17"/>
      <c r="U13" s="17">
        <v>0.59441579740405004</v>
      </c>
      <c r="V13" s="17">
        <v>0.55017800506296999</v>
      </c>
      <c r="W13" s="17">
        <v>0.427730188003003</v>
      </c>
      <c r="X13" s="17">
        <v>0.50610079736880897</v>
      </c>
      <c r="Y13" s="17"/>
      <c r="Z13" s="17">
        <v>0.60173060285772195</v>
      </c>
      <c r="AA13" s="17">
        <v>0.62807804985039595</v>
      </c>
      <c r="AB13" s="17">
        <v>0.54451877193610299</v>
      </c>
      <c r="AC13" s="17">
        <v>0.69419157357472705</v>
      </c>
      <c r="AD13" s="17">
        <v>0.56285439068273302</v>
      </c>
      <c r="AE13" s="17">
        <v>0.532238251711872</v>
      </c>
      <c r="AF13" s="17">
        <v>0.47900164233659098</v>
      </c>
      <c r="AG13" s="17">
        <v>0.51486992751627603</v>
      </c>
      <c r="AH13" s="17">
        <v>0.516895770850332</v>
      </c>
      <c r="AI13" s="17">
        <v>0.57398964993091295</v>
      </c>
      <c r="AJ13" s="17"/>
      <c r="AK13" s="17">
        <v>0.61394273890803597</v>
      </c>
      <c r="AL13" s="17">
        <v>0.65254245214714901</v>
      </c>
      <c r="AM13" s="17">
        <v>0.63312571477233104</v>
      </c>
      <c r="AN13" s="17">
        <v>0.519173881615135</v>
      </c>
      <c r="AO13" s="17">
        <v>0.69090230973869804</v>
      </c>
      <c r="AP13" s="17">
        <v>0.49629791380308402</v>
      </c>
      <c r="AQ13" s="17">
        <v>0.72506556684916101</v>
      </c>
      <c r="AR13" s="17"/>
      <c r="AS13" s="17">
        <v>0.625930742455443</v>
      </c>
      <c r="AT13" s="17">
        <v>0.56856635633228203</v>
      </c>
      <c r="AU13" s="17"/>
      <c r="AV13" s="17">
        <v>0.49967529871108801</v>
      </c>
      <c r="AW13" s="17">
        <v>0.72653975012096805</v>
      </c>
      <c r="AX13" s="17">
        <v>0.66022075341463604</v>
      </c>
      <c r="AY13" s="17"/>
      <c r="AZ13" s="17">
        <v>0.44967028046424301</v>
      </c>
      <c r="BA13" s="17">
        <v>0.59052594881391396</v>
      </c>
      <c r="BB13" s="17"/>
      <c r="BC13" s="17">
        <v>0.57641554641949799</v>
      </c>
      <c r="BD13" s="17">
        <v>0.58889134997093495</v>
      </c>
      <c r="BE13" s="17"/>
      <c r="BF13" s="17">
        <v>0.58444429746554605</v>
      </c>
      <c r="BG13" s="17">
        <v>0.50610079736880897</v>
      </c>
      <c r="BH13" s="17"/>
      <c r="BI13" s="17">
        <v>0.59323267369535704</v>
      </c>
      <c r="BJ13" s="17">
        <v>0.58200601342018299</v>
      </c>
      <c r="BK13" s="17"/>
      <c r="BL13" s="17">
        <v>0.54998059238649599</v>
      </c>
      <c r="BM13" s="17">
        <v>0.62607640506359197</v>
      </c>
      <c r="BN13" s="17">
        <v>0.59843513019119798</v>
      </c>
      <c r="BO13" s="17">
        <v>0.45965715676294699</v>
      </c>
    </row>
    <row r="14" spans="2:67" ht="29" x14ac:dyDescent="0.35">
      <c r="B14" s="18" t="s">
        <v>542</v>
      </c>
      <c r="C14" s="17">
        <v>0.46980442289694802</v>
      </c>
      <c r="D14" s="17">
        <v>0.367809606443111</v>
      </c>
      <c r="E14" s="17">
        <v>0.49016526842797598</v>
      </c>
      <c r="F14" s="17">
        <v>0.30100176750896401</v>
      </c>
      <c r="G14" s="17">
        <v>0.53389701416067104</v>
      </c>
      <c r="H14" s="17">
        <v>0.638215180647146</v>
      </c>
      <c r="I14" s="17">
        <v>0.88172203050494302</v>
      </c>
      <c r="J14" s="17">
        <v>0.47806594590027901</v>
      </c>
      <c r="K14" s="17">
        <v>0.54459271165476797</v>
      </c>
      <c r="L14" s="17">
        <v>0.50716525756527397</v>
      </c>
      <c r="M14" s="17">
        <v>0.43342487049648398</v>
      </c>
      <c r="N14" s="17">
        <v>0.49084921712963703</v>
      </c>
      <c r="O14" s="17">
        <v>0.980577150808568</v>
      </c>
      <c r="P14" s="17">
        <v>0.49679981482365498</v>
      </c>
      <c r="Q14" s="17">
        <v>0.11187593287865499</v>
      </c>
      <c r="R14" s="17">
        <v>0.63168899346775298</v>
      </c>
      <c r="S14" s="17">
        <v>0.47075611464633399</v>
      </c>
      <c r="T14" s="17"/>
      <c r="U14" s="17">
        <v>0.465777701373155</v>
      </c>
      <c r="V14" s="17">
        <v>0.50303927400943704</v>
      </c>
      <c r="W14" s="17">
        <v>0.41095317019786198</v>
      </c>
      <c r="X14" s="17">
        <v>0.44302083371202</v>
      </c>
      <c r="Y14" s="17"/>
      <c r="Z14" s="17">
        <v>0.44983542141732902</v>
      </c>
      <c r="AA14" s="17">
        <v>0.62909893850658904</v>
      </c>
      <c r="AB14" s="17">
        <v>0.34190620421833301</v>
      </c>
      <c r="AC14" s="17">
        <v>0.49012375274553699</v>
      </c>
      <c r="AD14" s="17">
        <v>0.48741108231101599</v>
      </c>
      <c r="AE14" s="17">
        <v>0.41891909912286002</v>
      </c>
      <c r="AF14" s="17">
        <v>0.465335227762324</v>
      </c>
      <c r="AG14" s="17">
        <v>0.58164949492239604</v>
      </c>
      <c r="AH14" s="17">
        <v>0.52149781584460198</v>
      </c>
      <c r="AI14" s="17">
        <v>0.475169466027696</v>
      </c>
      <c r="AJ14" s="17"/>
      <c r="AK14" s="17">
        <v>0.43600561869492199</v>
      </c>
      <c r="AL14" s="17">
        <v>0.52145117458391099</v>
      </c>
      <c r="AM14" s="17">
        <v>0.52786873527674905</v>
      </c>
      <c r="AN14" s="17">
        <v>0.50143041831289403</v>
      </c>
      <c r="AO14" s="17">
        <v>0.34164849010349402</v>
      </c>
      <c r="AP14" s="17">
        <v>0.51738318068548395</v>
      </c>
      <c r="AQ14" s="17">
        <v>0.49425195363812202</v>
      </c>
      <c r="AR14" s="17"/>
      <c r="AS14" s="17">
        <v>0.50138657872854098</v>
      </c>
      <c r="AT14" s="17">
        <v>0.458041060910649</v>
      </c>
      <c r="AU14" s="17"/>
      <c r="AV14" s="17">
        <v>0.49888504313556697</v>
      </c>
      <c r="AW14" s="17">
        <v>0.69491067492462999</v>
      </c>
      <c r="AX14" s="17">
        <v>0.39331339583130998</v>
      </c>
      <c r="AY14" s="17"/>
      <c r="AZ14" s="17">
        <v>0.70776334630704896</v>
      </c>
      <c r="BA14" s="17">
        <v>0.45849311087501698</v>
      </c>
      <c r="BB14" s="17"/>
      <c r="BC14" s="17">
        <v>0.47190121488762199</v>
      </c>
      <c r="BD14" s="17">
        <v>0.46851214911042299</v>
      </c>
      <c r="BE14" s="17"/>
      <c r="BF14" s="17">
        <v>0.46991084412053802</v>
      </c>
      <c r="BG14" s="17">
        <v>0.44302083371202</v>
      </c>
      <c r="BH14" s="17"/>
      <c r="BI14" s="17">
        <v>0.61543616529094902</v>
      </c>
      <c r="BJ14" s="17">
        <v>0.43573948327067802</v>
      </c>
      <c r="BK14" s="17"/>
      <c r="BL14" s="17">
        <v>0.40524576264724699</v>
      </c>
      <c r="BM14" s="17">
        <v>0.47650272110230202</v>
      </c>
      <c r="BN14" s="17">
        <v>0.62387975436388898</v>
      </c>
      <c r="BO14" s="17">
        <v>0.77029309579370298</v>
      </c>
    </row>
    <row r="15" spans="2:67" ht="29" x14ac:dyDescent="0.35">
      <c r="B15" s="18" t="s">
        <v>543</v>
      </c>
      <c r="C15" s="17">
        <v>0.32363241508862001</v>
      </c>
      <c r="D15" s="17">
        <v>0.336211405525216</v>
      </c>
      <c r="E15" s="17">
        <v>0.38827685636213299</v>
      </c>
      <c r="F15" s="17">
        <v>0.111708701420586</v>
      </c>
      <c r="G15" s="17">
        <v>3.49496695808513E-2</v>
      </c>
      <c r="H15" s="17">
        <v>0.35690922518888402</v>
      </c>
      <c r="I15" s="17">
        <v>0.26442923354340903</v>
      </c>
      <c r="J15" s="17">
        <v>0.56418707029160198</v>
      </c>
      <c r="K15" s="17">
        <v>0.13119319523626399</v>
      </c>
      <c r="L15" s="17">
        <v>0.27737444678550299</v>
      </c>
      <c r="M15" s="17">
        <v>0.26898310781476797</v>
      </c>
      <c r="N15" s="17">
        <v>0.54552380470358697</v>
      </c>
      <c r="O15" s="17">
        <v>0.49850643047342502</v>
      </c>
      <c r="P15" s="17">
        <v>0.20060366064831001</v>
      </c>
      <c r="Q15" s="17">
        <v>0.30158814173217502</v>
      </c>
      <c r="R15" s="17">
        <v>0.34481375488492799</v>
      </c>
      <c r="S15" s="17">
        <v>0.33955624238236398</v>
      </c>
      <c r="T15" s="17"/>
      <c r="U15" s="17">
        <v>0.31893181611508897</v>
      </c>
      <c r="V15" s="17">
        <v>0.35405950107647399</v>
      </c>
      <c r="W15" s="17">
        <v>0.31217981897918701</v>
      </c>
      <c r="X15" s="17">
        <v>0.27891425907030698</v>
      </c>
      <c r="Y15" s="17"/>
      <c r="Z15" s="17">
        <v>0.347783683191765</v>
      </c>
      <c r="AA15" s="17">
        <v>0.35198386260243097</v>
      </c>
      <c r="AB15" s="17">
        <v>0.28055620003493997</v>
      </c>
      <c r="AC15" s="17">
        <v>0.38619109645772398</v>
      </c>
      <c r="AD15" s="17">
        <v>0.25888375602019198</v>
      </c>
      <c r="AE15" s="17">
        <v>0.19990994617334701</v>
      </c>
      <c r="AF15" s="17">
        <v>0.200208819826076</v>
      </c>
      <c r="AG15" s="17">
        <v>0.47752803340619698</v>
      </c>
      <c r="AH15" s="17">
        <v>0.61028775716047001</v>
      </c>
      <c r="AI15" s="17">
        <v>0.35400261045429199</v>
      </c>
      <c r="AJ15" s="17"/>
      <c r="AK15" s="17">
        <v>0.33891542728992702</v>
      </c>
      <c r="AL15" s="17">
        <v>0.394083629247724</v>
      </c>
      <c r="AM15" s="17">
        <v>0.26393914741804297</v>
      </c>
      <c r="AN15" s="17">
        <v>0.300389003607959</v>
      </c>
      <c r="AO15" s="17">
        <v>0.28582165436240498</v>
      </c>
      <c r="AP15" s="17">
        <v>0.29612547917807203</v>
      </c>
      <c r="AQ15" s="17">
        <v>0.49277474284971501</v>
      </c>
      <c r="AR15" s="17"/>
      <c r="AS15" s="17">
        <v>0.511946895190035</v>
      </c>
      <c r="AT15" s="17">
        <v>0.25349118063626402</v>
      </c>
      <c r="AU15" s="17"/>
      <c r="AV15" s="17">
        <v>0.42386006657535003</v>
      </c>
      <c r="AW15" s="17">
        <v>0.64032558737684298</v>
      </c>
      <c r="AX15" s="17">
        <v>0.51565757699090298</v>
      </c>
      <c r="AY15" s="17"/>
      <c r="AZ15" s="17">
        <v>0.52436005103748196</v>
      </c>
      <c r="BA15" s="17">
        <v>0.31409088208324099</v>
      </c>
      <c r="BB15" s="17"/>
      <c r="BC15" s="17">
        <v>0.33985323685853902</v>
      </c>
      <c r="BD15" s="17">
        <v>0.31363536108307899</v>
      </c>
      <c r="BE15" s="17"/>
      <c r="BF15" s="17">
        <v>0.32381009705825098</v>
      </c>
      <c r="BG15" s="17">
        <v>0.27891425907030698</v>
      </c>
      <c r="BH15" s="17"/>
      <c r="BI15" s="17">
        <v>0.52455064799644902</v>
      </c>
      <c r="BJ15" s="17">
        <v>0.27663532941683699</v>
      </c>
      <c r="BK15" s="17"/>
      <c r="BL15" s="17">
        <v>0.210679801364303</v>
      </c>
      <c r="BM15" s="17">
        <v>0.36335387549352599</v>
      </c>
      <c r="BN15" s="17">
        <v>0.56091234028524095</v>
      </c>
      <c r="BO15" s="17">
        <v>0.52800031071040499</v>
      </c>
    </row>
    <row r="16" spans="2:67" ht="29" x14ac:dyDescent="0.35">
      <c r="B16" s="18" t="s">
        <v>544</v>
      </c>
      <c r="C16" s="17">
        <v>0.29877729864838298</v>
      </c>
      <c r="D16" s="17">
        <v>0.36074186015080001</v>
      </c>
      <c r="E16" s="17">
        <v>0.375935864883431</v>
      </c>
      <c r="F16" s="17">
        <v>0.28827426500711201</v>
      </c>
      <c r="G16" s="17">
        <v>0.12706068807021001</v>
      </c>
      <c r="H16" s="17">
        <v>0.32154538740555799</v>
      </c>
      <c r="I16" s="17">
        <v>0.62443997984238397</v>
      </c>
      <c r="J16" s="17">
        <v>0.27882683304675399</v>
      </c>
      <c r="K16" s="17">
        <v>1.7680254748959801E-3</v>
      </c>
      <c r="L16" s="17">
        <v>0.31477105166104802</v>
      </c>
      <c r="M16" s="17">
        <v>0.15202878570296</v>
      </c>
      <c r="N16" s="17">
        <v>0.54414423745580498</v>
      </c>
      <c r="O16" s="17">
        <v>0.96613286670571996</v>
      </c>
      <c r="P16" s="17">
        <v>9.7996599040212101E-2</v>
      </c>
      <c r="Q16" s="17">
        <v>0.208839992346493</v>
      </c>
      <c r="R16" s="17">
        <v>0.34499189935144597</v>
      </c>
      <c r="S16" s="17">
        <v>0.31640625866572702</v>
      </c>
      <c r="T16" s="17"/>
      <c r="U16" s="17">
        <v>0.31135852043015499</v>
      </c>
      <c r="V16" s="17">
        <v>0.21950393489311701</v>
      </c>
      <c r="W16" s="17">
        <v>0.32984220389407298</v>
      </c>
      <c r="X16" s="17">
        <v>0.33823762547206399</v>
      </c>
      <c r="Y16" s="17"/>
      <c r="Z16" s="17">
        <v>0.30400923967106402</v>
      </c>
      <c r="AA16" s="17">
        <v>0.34466736335544901</v>
      </c>
      <c r="AB16" s="17">
        <v>0.27556940656048701</v>
      </c>
      <c r="AC16" s="17">
        <v>0.41933103478269501</v>
      </c>
      <c r="AD16" s="17">
        <v>0.15205630513823601</v>
      </c>
      <c r="AE16" s="17">
        <v>3.0265896783071101E-2</v>
      </c>
      <c r="AF16" s="17">
        <v>0.49968797000554099</v>
      </c>
      <c r="AG16" s="17">
        <v>0.27742695888427299</v>
      </c>
      <c r="AH16" s="17">
        <v>0.187432490493989</v>
      </c>
      <c r="AI16" s="17">
        <v>0.354010850855771</v>
      </c>
      <c r="AJ16" s="17"/>
      <c r="AK16" s="17">
        <v>0.25092828768660302</v>
      </c>
      <c r="AL16" s="17">
        <v>0.40947645049468301</v>
      </c>
      <c r="AM16" s="17">
        <v>0.20295409126060501</v>
      </c>
      <c r="AN16" s="17">
        <v>0.25988445204659799</v>
      </c>
      <c r="AO16" s="17">
        <v>0.44804883621660502</v>
      </c>
      <c r="AP16" s="17">
        <v>0.27977296941600899</v>
      </c>
      <c r="AQ16" s="17">
        <v>0.47102318495766898</v>
      </c>
      <c r="AR16" s="17"/>
      <c r="AS16" s="17">
        <v>0.31673094390889001</v>
      </c>
      <c r="AT16" s="17">
        <v>0.29209012918157701</v>
      </c>
      <c r="AU16" s="17"/>
      <c r="AV16" s="17">
        <v>0.215636266680654</v>
      </c>
      <c r="AW16" s="17">
        <v>0.29759359401748398</v>
      </c>
      <c r="AX16" s="17">
        <v>0.38269977214121598</v>
      </c>
      <c r="AY16" s="17"/>
      <c r="AZ16" s="17">
        <v>0.34605477929269801</v>
      </c>
      <c r="BA16" s="17">
        <v>0.29652997660004399</v>
      </c>
      <c r="BB16" s="17"/>
      <c r="BC16" s="17">
        <v>0.28939869841371202</v>
      </c>
      <c r="BD16" s="17">
        <v>0.30455742337771502</v>
      </c>
      <c r="BE16" s="17"/>
      <c r="BF16" s="17">
        <v>0.298620508001885</v>
      </c>
      <c r="BG16" s="17">
        <v>0.33823762547206399</v>
      </c>
      <c r="BH16" s="17"/>
      <c r="BI16" s="17">
        <v>0.35864587582248802</v>
      </c>
      <c r="BJ16" s="17">
        <v>0.28477334982911401</v>
      </c>
      <c r="BK16" s="17"/>
      <c r="BL16" s="17">
        <v>0.21134341059018899</v>
      </c>
      <c r="BM16" s="17">
        <v>0.387797395176398</v>
      </c>
      <c r="BN16" s="17">
        <v>0.30813601584695699</v>
      </c>
      <c r="BO16" s="17">
        <v>0.45050510460497301</v>
      </c>
    </row>
    <row r="17" spans="2:67" ht="43.5" x14ac:dyDescent="0.35">
      <c r="B17" s="18" t="s">
        <v>545</v>
      </c>
      <c r="C17" s="17">
        <v>0.26209070912282301</v>
      </c>
      <c r="D17" s="17">
        <v>0.25025281110620701</v>
      </c>
      <c r="E17" s="17">
        <v>0.32219733976148002</v>
      </c>
      <c r="F17" s="17">
        <v>0.22845696743076299</v>
      </c>
      <c r="G17" s="17">
        <v>0.15089445225609599</v>
      </c>
      <c r="H17" s="17">
        <v>0</v>
      </c>
      <c r="I17" s="17">
        <v>0.47359331580555603</v>
      </c>
      <c r="J17" s="17">
        <v>0.48592299290082103</v>
      </c>
      <c r="K17" s="17">
        <v>0.115717250031608</v>
      </c>
      <c r="L17" s="17">
        <v>7.9069677052609005E-2</v>
      </c>
      <c r="M17" s="17">
        <v>0.18866235346278701</v>
      </c>
      <c r="N17" s="17">
        <v>0.429781146646593</v>
      </c>
      <c r="O17" s="17">
        <v>0.48406214637057698</v>
      </c>
      <c r="P17" s="17">
        <v>0.19669569235558301</v>
      </c>
      <c r="Q17" s="17">
        <v>0.23534044049960401</v>
      </c>
      <c r="R17" s="17">
        <v>0.347576147262182</v>
      </c>
      <c r="S17" s="17">
        <v>0.14986859941106201</v>
      </c>
      <c r="T17" s="17"/>
      <c r="U17" s="17">
        <v>0.26589390837786298</v>
      </c>
      <c r="V17" s="17">
        <v>0.24091377308518</v>
      </c>
      <c r="W17" s="17">
        <v>0.26014246501885002</v>
      </c>
      <c r="X17" s="17">
        <v>0.23603143651380601</v>
      </c>
      <c r="Y17" s="17"/>
      <c r="Z17" s="17">
        <v>0.28019339608728899</v>
      </c>
      <c r="AA17" s="17">
        <v>0.32571195451206603</v>
      </c>
      <c r="AB17" s="17">
        <v>0.29064429155390897</v>
      </c>
      <c r="AC17" s="17">
        <v>0.32443417159982502</v>
      </c>
      <c r="AD17" s="17">
        <v>9.3617860455495805E-2</v>
      </c>
      <c r="AE17" s="17">
        <v>5.4369051717628597E-2</v>
      </c>
      <c r="AF17" s="17">
        <v>0.23020501505190299</v>
      </c>
      <c r="AG17" s="17">
        <v>9.46690513404502E-2</v>
      </c>
      <c r="AH17" s="17">
        <v>0.30225836515153898</v>
      </c>
      <c r="AI17" s="17">
        <v>0.36120917681230602</v>
      </c>
      <c r="AJ17" s="17"/>
      <c r="AK17" s="17">
        <v>0.30843212120603097</v>
      </c>
      <c r="AL17" s="17">
        <v>0.19484179029780799</v>
      </c>
      <c r="AM17" s="17">
        <v>0.27305134916816598</v>
      </c>
      <c r="AN17" s="17">
        <v>0.21791355296718601</v>
      </c>
      <c r="AO17" s="17">
        <v>0.247334781088832</v>
      </c>
      <c r="AP17" s="17">
        <v>0.20140067234572201</v>
      </c>
      <c r="AQ17" s="17">
        <v>0.49123015942318998</v>
      </c>
      <c r="AR17" s="17"/>
      <c r="AS17" s="17">
        <v>0.37501374678944299</v>
      </c>
      <c r="AT17" s="17">
        <v>0.22003042116312399</v>
      </c>
      <c r="AU17" s="17"/>
      <c r="AV17" s="17">
        <v>0.26387595391680901</v>
      </c>
      <c r="AW17" s="17">
        <v>0.33448965317360602</v>
      </c>
      <c r="AX17" s="17">
        <v>0.46079997866394801</v>
      </c>
      <c r="AY17" s="17"/>
      <c r="AZ17" s="17">
        <v>0.428654515273933</v>
      </c>
      <c r="BA17" s="17">
        <v>0.25417314437704303</v>
      </c>
      <c r="BB17" s="17"/>
      <c r="BC17" s="17">
        <v>0.310501382183408</v>
      </c>
      <c r="BD17" s="17">
        <v>0.23225472917705101</v>
      </c>
      <c r="BE17" s="17"/>
      <c r="BF17" s="17">
        <v>0.26219425236558203</v>
      </c>
      <c r="BG17" s="17">
        <v>0.23603143651380601</v>
      </c>
      <c r="BH17" s="17"/>
      <c r="BI17" s="17">
        <v>0.39212316442224499</v>
      </c>
      <c r="BJ17" s="17">
        <v>0.23167462217354801</v>
      </c>
      <c r="BK17" s="17"/>
      <c r="BL17" s="17">
        <v>0.19733942215528799</v>
      </c>
      <c r="BM17" s="17">
        <v>0.29625196615781002</v>
      </c>
      <c r="BN17" s="17">
        <v>0.33654656790127602</v>
      </c>
      <c r="BO17" s="17">
        <v>0.52535528286107203</v>
      </c>
    </row>
    <row r="18" spans="2:67" x14ac:dyDescent="0.35">
      <c r="B18" s="18" t="s">
        <v>546</v>
      </c>
      <c r="C18" s="17">
        <v>0.25154975029607801</v>
      </c>
      <c r="D18" s="17">
        <v>0.18387240076411099</v>
      </c>
      <c r="E18" s="17">
        <v>0.182103409185146</v>
      </c>
      <c r="F18" s="17">
        <v>0.35859460781983798</v>
      </c>
      <c r="G18" s="17">
        <v>0.14773497178675701</v>
      </c>
      <c r="H18" s="17">
        <v>3.5363837783325698E-2</v>
      </c>
      <c r="I18" s="17">
        <v>0.67317909277780796</v>
      </c>
      <c r="J18" s="17">
        <v>0.18198702687854301</v>
      </c>
      <c r="K18" s="17">
        <v>0.44169936861547199</v>
      </c>
      <c r="L18" s="17">
        <v>0.37735947227220301</v>
      </c>
      <c r="M18" s="17">
        <v>0.23419127504169299</v>
      </c>
      <c r="N18" s="17">
        <v>0.46026002775964098</v>
      </c>
      <c r="O18" s="17">
        <v>0.49850643047342502</v>
      </c>
      <c r="P18" s="17">
        <v>0.10731639840521701</v>
      </c>
      <c r="Q18" s="17">
        <v>0.25906410320388301</v>
      </c>
      <c r="R18" s="17">
        <v>0.22207470088109801</v>
      </c>
      <c r="S18" s="17">
        <v>0.19957689892511199</v>
      </c>
      <c r="T18" s="17"/>
      <c r="U18" s="17">
        <v>0.217062851804735</v>
      </c>
      <c r="V18" s="17">
        <v>0.42033260968838998</v>
      </c>
      <c r="W18" s="17">
        <v>0.42169924455604302</v>
      </c>
      <c r="X18" s="17">
        <v>0.486354222819458</v>
      </c>
      <c r="Y18" s="17"/>
      <c r="Z18" s="17">
        <v>0.19527176763346099</v>
      </c>
      <c r="AA18" s="17">
        <v>0.237199516350377</v>
      </c>
      <c r="AB18" s="17">
        <v>0.355862453496885</v>
      </c>
      <c r="AC18" s="17">
        <v>0.408120818552211</v>
      </c>
      <c r="AD18" s="17">
        <v>0.25126407036072601</v>
      </c>
      <c r="AE18" s="17">
        <v>0.19982842326164499</v>
      </c>
      <c r="AF18" s="17">
        <v>0.76130446635071503</v>
      </c>
      <c r="AG18" s="17">
        <v>0.49994398550959801</v>
      </c>
      <c r="AH18" s="17">
        <v>0.28886377837457999</v>
      </c>
      <c r="AI18" s="17">
        <v>0.52653507695177904</v>
      </c>
      <c r="AJ18" s="17"/>
      <c r="AK18" s="17">
        <v>0.23118392282673</v>
      </c>
      <c r="AL18" s="17">
        <v>0.20343346003809301</v>
      </c>
      <c r="AM18" s="17">
        <v>0.27918235630517602</v>
      </c>
      <c r="AN18" s="17">
        <v>0.218919978183026</v>
      </c>
      <c r="AO18" s="17">
        <v>0.326603035697907</v>
      </c>
      <c r="AP18" s="17">
        <v>0.34177664882047698</v>
      </c>
      <c r="AQ18" s="17">
        <v>0.40900542643528598</v>
      </c>
      <c r="AR18" s="17"/>
      <c r="AS18" s="17">
        <v>0.34780963003276899</v>
      </c>
      <c r="AT18" s="17">
        <v>0.21569596576856501</v>
      </c>
      <c r="AU18" s="17"/>
      <c r="AV18" s="17">
        <v>0.378684389420746</v>
      </c>
      <c r="AW18" s="17">
        <v>0.35512800411208301</v>
      </c>
      <c r="AX18" s="17">
        <v>0.35433147596050601</v>
      </c>
      <c r="AY18" s="17"/>
      <c r="AZ18" s="17">
        <v>0.33190056555097802</v>
      </c>
      <c r="BA18" s="17">
        <v>0.247730296377142</v>
      </c>
      <c r="BB18" s="17"/>
      <c r="BC18" s="17">
        <v>0.24126686761430699</v>
      </c>
      <c r="BD18" s="17">
        <v>0.25788719330361798</v>
      </c>
      <c r="BE18" s="17"/>
      <c r="BF18" s="17">
        <v>0.25061678425116901</v>
      </c>
      <c r="BG18" s="17">
        <v>0.486354222819458</v>
      </c>
      <c r="BH18" s="17"/>
      <c r="BI18" s="17">
        <v>0.43534782310488601</v>
      </c>
      <c r="BJ18" s="17">
        <v>0.20855726699036001</v>
      </c>
      <c r="BK18" s="17"/>
      <c r="BL18" s="17">
        <v>0.15784390357650299</v>
      </c>
      <c r="BM18" s="17">
        <v>0.28201026297710502</v>
      </c>
      <c r="BN18" s="17">
        <v>0.44684884106594502</v>
      </c>
      <c r="BO18" s="17">
        <v>0.59862914682710799</v>
      </c>
    </row>
    <row r="19" spans="2:67" ht="29" x14ac:dyDescent="0.35">
      <c r="B19" s="18" t="s">
        <v>547</v>
      </c>
      <c r="C19" s="17">
        <v>0.152772970356187</v>
      </c>
      <c r="D19" s="17">
        <v>0.149337492227123</v>
      </c>
      <c r="E19" s="17">
        <v>0.178750862649597</v>
      </c>
      <c r="F19" s="17">
        <v>0.19290058848709701</v>
      </c>
      <c r="G19" s="17">
        <v>0.177887696911321</v>
      </c>
      <c r="H19" s="17">
        <v>2.4377970819849299E-3</v>
      </c>
      <c r="I19" s="17">
        <v>0.105540485799094</v>
      </c>
      <c r="J19" s="17">
        <v>9.4143603974143703E-2</v>
      </c>
      <c r="K19" s="17">
        <v>2.6520382123439699E-3</v>
      </c>
      <c r="L19" s="17">
        <v>0.34397447873167802</v>
      </c>
      <c r="M19" s="17">
        <v>9.6833772454245806E-2</v>
      </c>
      <c r="N19" s="17">
        <v>0.20662409104280999</v>
      </c>
      <c r="O19" s="17">
        <v>0.48306643335285998</v>
      </c>
      <c r="P19" s="17">
        <v>5.3451271401471198E-2</v>
      </c>
      <c r="Q19" s="17">
        <v>0.202052886048837</v>
      </c>
      <c r="R19" s="17">
        <v>8.8832222748597894E-2</v>
      </c>
      <c r="S19" s="17">
        <v>8.5355000776318801E-2</v>
      </c>
      <c r="T19" s="17"/>
      <c r="U19" s="17">
        <v>0.13888953114955399</v>
      </c>
      <c r="V19" s="17">
        <v>0.224356903277565</v>
      </c>
      <c r="W19" s="17">
        <v>0.18797071904768201</v>
      </c>
      <c r="X19" s="17">
        <v>0.29947307832770897</v>
      </c>
      <c r="Y19" s="17"/>
      <c r="Z19" s="17">
        <v>0.156402620981652</v>
      </c>
      <c r="AA19" s="17">
        <v>0.14234711193390201</v>
      </c>
      <c r="AB19" s="17">
        <v>0.15468731069279701</v>
      </c>
      <c r="AC19" s="17">
        <v>0.115095609833537</v>
      </c>
      <c r="AD19" s="17">
        <v>0.16542489889014</v>
      </c>
      <c r="AE19" s="17">
        <v>0.121177654047018</v>
      </c>
      <c r="AF19" s="17">
        <v>0.221927687005881</v>
      </c>
      <c r="AG19" s="17">
        <v>0.25082167328354199</v>
      </c>
      <c r="AH19" s="17">
        <v>0.316177270813777</v>
      </c>
      <c r="AI19" s="17">
        <v>0.33168882738427002</v>
      </c>
      <c r="AJ19" s="17"/>
      <c r="AK19" s="17">
        <v>0.14968957833975599</v>
      </c>
      <c r="AL19" s="17">
        <v>0.14032295673883699</v>
      </c>
      <c r="AM19" s="17">
        <v>8.5882759875414699E-3</v>
      </c>
      <c r="AN19" s="17">
        <v>8.4128270830470503E-2</v>
      </c>
      <c r="AO19" s="17">
        <v>0.26617804966304898</v>
      </c>
      <c r="AP19" s="17">
        <v>0.218621489125882</v>
      </c>
      <c r="AQ19" s="17">
        <v>0.392261750001488</v>
      </c>
      <c r="AR19" s="17"/>
      <c r="AS19" s="17">
        <v>0.19310525522591601</v>
      </c>
      <c r="AT19" s="17">
        <v>0.137750459885811</v>
      </c>
      <c r="AU19" s="17"/>
      <c r="AV19" s="17">
        <v>0.18329668117686501</v>
      </c>
      <c r="AW19" s="17">
        <v>0.40692904268923302</v>
      </c>
      <c r="AX19" s="17">
        <v>7.3341448282479696E-2</v>
      </c>
      <c r="AY19" s="17"/>
      <c r="AZ19" s="17">
        <v>0.43597033268907798</v>
      </c>
      <c r="BA19" s="17">
        <v>0.139311261573724</v>
      </c>
      <c r="BB19" s="17"/>
      <c r="BC19" s="17">
        <v>0.19995920472317399</v>
      </c>
      <c r="BD19" s="17">
        <v>0.12369162417188399</v>
      </c>
      <c r="BE19" s="17"/>
      <c r="BF19" s="17">
        <v>0.15219007592469999</v>
      </c>
      <c r="BG19" s="17">
        <v>0.29947307832770897</v>
      </c>
      <c r="BH19" s="17"/>
      <c r="BI19" s="17">
        <v>0.230831218260589</v>
      </c>
      <c r="BJ19" s="17">
        <v>0.134514248332509</v>
      </c>
      <c r="BK19" s="17"/>
      <c r="BL19" s="17">
        <v>8.4757977820560604E-2</v>
      </c>
      <c r="BM19" s="17">
        <v>0.16765946372115101</v>
      </c>
      <c r="BN19" s="17">
        <v>0.30596811544700198</v>
      </c>
      <c r="BO19" s="17">
        <v>0.46043144249588502</v>
      </c>
    </row>
    <row r="20" spans="2:67" x14ac:dyDescent="0.35">
      <c r="B20" s="18" t="s">
        <v>105</v>
      </c>
      <c r="C20" s="17">
        <v>1.43051163969367E-2</v>
      </c>
      <c r="D20" s="17">
        <v>0</v>
      </c>
      <c r="E20" s="17">
        <v>0</v>
      </c>
      <c r="F20" s="17">
        <v>5.8193834691038698E-2</v>
      </c>
      <c r="G20" s="17">
        <v>0</v>
      </c>
      <c r="H20" s="17">
        <v>0</v>
      </c>
      <c r="I20" s="17">
        <v>0</v>
      </c>
      <c r="J20" s="17">
        <v>0</v>
      </c>
      <c r="K20" s="17">
        <v>0</v>
      </c>
      <c r="L20" s="17">
        <v>0</v>
      </c>
      <c r="M20" s="17">
        <v>0</v>
      </c>
      <c r="N20" s="17">
        <v>0</v>
      </c>
      <c r="O20" s="17">
        <v>0</v>
      </c>
      <c r="P20" s="17">
        <v>0.19358909256724799</v>
      </c>
      <c r="Q20" s="17">
        <v>9.9329666450004794E-2</v>
      </c>
      <c r="R20" s="17">
        <v>0</v>
      </c>
      <c r="S20" s="17">
        <v>0</v>
      </c>
      <c r="T20" s="17"/>
      <c r="U20" s="17">
        <v>1.7190807090123199E-2</v>
      </c>
      <c r="V20" s="17">
        <v>0</v>
      </c>
      <c r="W20" s="17">
        <v>0</v>
      </c>
      <c r="X20" s="17">
        <v>1.5921641577863301E-3</v>
      </c>
      <c r="Y20" s="17"/>
      <c r="Z20" s="17">
        <v>5.0229463629837901E-3</v>
      </c>
      <c r="AA20" s="17">
        <v>1.4600237140795299E-2</v>
      </c>
      <c r="AB20" s="17">
        <v>8.9483428899685094E-2</v>
      </c>
      <c r="AC20" s="17">
        <v>0</v>
      </c>
      <c r="AD20" s="17">
        <v>0</v>
      </c>
      <c r="AE20" s="17">
        <v>0</v>
      </c>
      <c r="AF20" s="17">
        <v>0</v>
      </c>
      <c r="AG20" s="17">
        <v>0</v>
      </c>
      <c r="AH20" s="17">
        <v>0</v>
      </c>
      <c r="AI20" s="17">
        <v>1.7647188247766499E-3</v>
      </c>
      <c r="AJ20" s="17"/>
      <c r="AK20" s="17">
        <v>0</v>
      </c>
      <c r="AL20" s="17">
        <v>0</v>
      </c>
      <c r="AM20" s="17">
        <v>0</v>
      </c>
      <c r="AN20" s="17">
        <v>3.86537451508231E-2</v>
      </c>
      <c r="AO20" s="17">
        <v>2.6110050381908698E-2</v>
      </c>
      <c r="AP20" s="17">
        <v>0</v>
      </c>
      <c r="AQ20" s="17">
        <v>6.9980538412667495E-5</v>
      </c>
      <c r="AR20" s="17"/>
      <c r="AS20" s="17">
        <v>2.3218697566054199E-5</v>
      </c>
      <c r="AT20" s="17">
        <v>1.9624675118160101E-2</v>
      </c>
      <c r="AU20" s="17"/>
      <c r="AV20" s="17">
        <v>7.7029774200250604E-5</v>
      </c>
      <c r="AW20" s="17">
        <v>0</v>
      </c>
      <c r="AX20" s="17">
        <v>0</v>
      </c>
      <c r="AY20" s="17"/>
      <c r="AZ20" s="17">
        <v>1.3886172693095201E-4</v>
      </c>
      <c r="BA20" s="17">
        <v>1.4978505419118601E-2</v>
      </c>
      <c r="BB20" s="17"/>
      <c r="BC20" s="17">
        <v>7.9841593089515807E-3</v>
      </c>
      <c r="BD20" s="17">
        <v>1.8200785202846501E-2</v>
      </c>
      <c r="BE20" s="17"/>
      <c r="BF20" s="17">
        <v>1.4355629714005299E-2</v>
      </c>
      <c r="BG20" s="17">
        <v>1.5921641577863301E-3</v>
      </c>
      <c r="BH20" s="17"/>
      <c r="BI20" s="17">
        <v>3.3239735194791302E-5</v>
      </c>
      <c r="BJ20" s="17">
        <v>1.76434725055967E-2</v>
      </c>
      <c r="BK20" s="17"/>
      <c r="BL20" s="17">
        <v>1.6813083824525399E-2</v>
      </c>
      <c r="BM20" s="17">
        <v>1.18582066353662E-2</v>
      </c>
      <c r="BN20" s="17">
        <v>1.5752629379570799E-2</v>
      </c>
      <c r="BO20" s="17">
        <v>0</v>
      </c>
    </row>
    <row r="21" spans="2:67" x14ac:dyDescent="0.35">
      <c r="B21" s="18" t="s">
        <v>111</v>
      </c>
      <c r="C21" s="19">
        <v>8.1857760243684199E-2</v>
      </c>
      <c r="D21" s="19">
        <v>0.11689495210874599</v>
      </c>
      <c r="E21" s="19">
        <v>4.8628296530860898E-2</v>
      </c>
      <c r="F21" s="19">
        <v>5.8073635815005603E-2</v>
      </c>
      <c r="G21" s="19">
        <v>0.14363979761059001</v>
      </c>
      <c r="H21" s="19">
        <v>0</v>
      </c>
      <c r="I21" s="19">
        <v>0</v>
      </c>
      <c r="J21" s="19">
        <v>0.118768476828758</v>
      </c>
      <c r="K21" s="19">
        <v>0</v>
      </c>
      <c r="L21" s="19">
        <v>4.4052552703280397E-3</v>
      </c>
      <c r="M21" s="19">
        <v>0.13620420425063101</v>
      </c>
      <c r="N21" s="19">
        <v>0</v>
      </c>
      <c r="O21" s="19">
        <v>0</v>
      </c>
      <c r="P21" s="19">
        <v>9.6794546283623897E-2</v>
      </c>
      <c r="Q21" s="19">
        <v>9.9329666450004794E-2</v>
      </c>
      <c r="R21" s="19">
        <v>0.17213966074268799</v>
      </c>
      <c r="S21" s="19">
        <v>0</v>
      </c>
      <c r="T21" s="19"/>
      <c r="U21" s="19">
        <v>9.4511597558992605E-2</v>
      </c>
      <c r="V21" s="19">
        <v>1.7980119513985801E-2</v>
      </c>
      <c r="W21" s="19">
        <v>3.0183403889453599E-2</v>
      </c>
      <c r="X21" s="19">
        <v>6.7044163371306302E-3</v>
      </c>
      <c r="Y21" s="19"/>
      <c r="Z21" s="19">
        <v>8.7156528445911097E-2</v>
      </c>
      <c r="AA21" s="19">
        <v>5.0109583367076098E-2</v>
      </c>
      <c r="AB21" s="19">
        <v>0.127062674395439</v>
      </c>
      <c r="AC21" s="19">
        <v>4.43654296645596E-2</v>
      </c>
      <c r="AD21" s="19">
        <v>0</v>
      </c>
      <c r="AE21" s="19">
        <v>1.9119715281894399E-4</v>
      </c>
      <c r="AF21" s="19">
        <v>0</v>
      </c>
      <c r="AG21" s="19">
        <v>0</v>
      </c>
      <c r="AH21" s="19">
        <v>3.4995820575428299E-2</v>
      </c>
      <c r="AI21" s="19">
        <v>3.6676028187171E-3</v>
      </c>
      <c r="AJ21" s="19"/>
      <c r="AK21" s="19">
        <v>9.1073520104293398E-2</v>
      </c>
      <c r="AL21" s="19">
        <v>6.1737809510656501E-5</v>
      </c>
      <c r="AM21" s="19">
        <v>6.6525749036555296E-2</v>
      </c>
      <c r="AN21" s="19">
        <v>9.2001425381829302E-2</v>
      </c>
      <c r="AO21" s="19">
        <v>8.8058790539387807E-5</v>
      </c>
      <c r="AP21" s="19">
        <v>4.6169309338317401E-2</v>
      </c>
      <c r="AQ21" s="19">
        <v>8.1275084011587104E-2</v>
      </c>
      <c r="AR21" s="19"/>
      <c r="AS21" s="19">
        <v>1.0927869265953999E-3</v>
      </c>
      <c r="AT21" s="19">
        <v>0.111940178366398</v>
      </c>
      <c r="AU21" s="19"/>
      <c r="AV21" s="19">
        <v>1.54235403497127E-4</v>
      </c>
      <c r="AW21" s="19">
        <v>0</v>
      </c>
      <c r="AX21" s="19">
        <v>2.68025979709165E-3</v>
      </c>
      <c r="AY21" s="19"/>
      <c r="AZ21" s="19">
        <v>1.3525037777273099E-4</v>
      </c>
      <c r="BA21" s="19">
        <v>8.5742417288948797E-2</v>
      </c>
      <c r="BB21" s="19"/>
      <c r="BC21" s="19">
        <v>5.1263547506967898E-2</v>
      </c>
      <c r="BD21" s="19">
        <v>0.100713278251604</v>
      </c>
      <c r="BE21" s="19"/>
      <c r="BF21" s="19">
        <v>8.2156372605164105E-2</v>
      </c>
      <c r="BG21" s="19">
        <v>6.7044163371306302E-3</v>
      </c>
      <c r="BH21" s="19"/>
      <c r="BI21" s="19">
        <v>3.4447882160307398E-2</v>
      </c>
      <c r="BJ21" s="19">
        <v>9.2947476043620803E-2</v>
      </c>
      <c r="BK21" s="19"/>
      <c r="BL21" s="19">
        <v>0.15707546723309501</v>
      </c>
      <c r="BM21" s="19">
        <v>1.8880356204279199E-2</v>
      </c>
      <c r="BN21" s="19">
        <v>1.4441116789625601E-3</v>
      </c>
      <c r="BO21" s="19">
        <v>0</v>
      </c>
    </row>
    <row r="22" spans="2:67" x14ac:dyDescent="0.35">
      <c r="B22" s="16"/>
    </row>
    <row r="23" spans="2:67" x14ac:dyDescent="0.35">
      <c r="B23" t="s">
        <v>86</v>
      </c>
    </row>
    <row r="24" spans="2:67" x14ac:dyDescent="0.35">
      <c r="B24" t="s">
        <v>87</v>
      </c>
    </row>
    <row r="26" spans="2:67" x14ac:dyDescent="0.35">
      <c r="B2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BO2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547</v>
      </c>
      <c r="C9" s="17">
        <v>0.37635605459072502</v>
      </c>
      <c r="D9" s="17">
        <v>0.43669300114154602</v>
      </c>
      <c r="E9" s="17">
        <v>0.39084802324496298</v>
      </c>
      <c r="F9" s="17">
        <v>0.21188154477812501</v>
      </c>
      <c r="G9" s="17">
        <v>0.23643720725135201</v>
      </c>
      <c r="H9" s="17">
        <v>0.67845461259444195</v>
      </c>
      <c r="I9" s="17">
        <v>2.2369244716862299E-2</v>
      </c>
      <c r="J9" s="17">
        <v>0.51849384425963496</v>
      </c>
      <c r="K9" s="17">
        <v>0.13030918249881601</v>
      </c>
      <c r="L9" s="17">
        <v>0.143618918934378</v>
      </c>
      <c r="M9" s="17">
        <v>0.41954571379127897</v>
      </c>
      <c r="N9" s="17">
        <v>0.67697140135851097</v>
      </c>
      <c r="O9" s="17">
        <v>1.6435710138281601E-2</v>
      </c>
      <c r="P9" s="17">
        <v>0.32863413413750597</v>
      </c>
      <c r="Q9" s="17">
        <v>0.25865292473721802</v>
      </c>
      <c r="R9" s="17">
        <v>0.54285677071915495</v>
      </c>
      <c r="S9" s="17">
        <v>0.48880701325027898</v>
      </c>
      <c r="T9" s="17"/>
      <c r="U9" s="17">
        <v>0.38843006113442902</v>
      </c>
      <c r="V9" s="17">
        <v>0.31710348181254699</v>
      </c>
      <c r="W9" s="17">
        <v>0.32447955125624001</v>
      </c>
      <c r="X9" s="17">
        <v>0.257637217707127</v>
      </c>
      <c r="Y9" s="17"/>
      <c r="Z9" s="17">
        <v>0.35946649660618601</v>
      </c>
      <c r="AA9" s="17">
        <v>0.46376324372790301</v>
      </c>
      <c r="AB9" s="17">
        <v>0.491777631064024</v>
      </c>
      <c r="AC9" s="17">
        <v>0.34330501423024401</v>
      </c>
      <c r="AD9" s="17">
        <v>0.21233753274477599</v>
      </c>
      <c r="AE9" s="17">
        <v>0.41677273599658499</v>
      </c>
      <c r="AF9" s="17">
        <v>0.29985603990590098</v>
      </c>
      <c r="AG9" s="17">
        <v>0.46735402469299098</v>
      </c>
      <c r="AH9" s="17">
        <v>0.27602122458940598</v>
      </c>
      <c r="AI9" s="17">
        <v>0.29414649971778301</v>
      </c>
      <c r="AJ9" s="17"/>
      <c r="AK9" s="17">
        <v>0.329396827496515</v>
      </c>
      <c r="AL9" s="17">
        <v>0.309145246773879</v>
      </c>
      <c r="AM9" s="17">
        <v>0.49938060784913602</v>
      </c>
      <c r="AN9" s="17">
        <v>0.44441097752506398</v>
      </c>
      <c r="AO9" s="17">
        <v>0.23528885169515701</v>
      </c>
      <c r="AP9" s="17">
        <v>0.38188177768512799</v>
      </c>
      <c r="AQ9" s="17">
        <v>0.38515669817909298</v>
      </c>
      <c r="AR9" s="17"/>
      <c r="AS9" s="17">
        <v>0.370049469761496</v>
      </c>
      <c r="AT9" s="17">
        <v>0.37870505953640099</v>
      </c>
      <c r="AU9" s="17"/>
      <c r="AV9" s="17">
        <v>0.30171265340516101</v>
      </c>
      <c r="AW9" s="17">
        <v>0.44550502110142298</v>
      </c>
      <c r="AX9" s="17">
        <v>0.37183960369569502</v>
      </c>
      <c r="AY9" s="17"/>
      <c r="AZ9" s="17">
        <v>0.37030871498832801</v>
      </c>
      <c r="BA9" s="17">
        <v>0.37664351321662998</v>
      </c>
      <c r="BB9" s="17"/>
      <c r="BC9" s="17">
        <v>0.30515330761299903</v>
      </c>
      <c r="BD9" s="17">
        <v>0.42023901668573099</v>
      </c>
      <c r="BE9" s="17"/>
      <c r="BF9" s="17">
        <v>0.37682776896018899</v>
      </c>
      <c r="BG9" s="17">
        <v>0.257637217707127</v>
      </c>
      <c r="BH9" s="17"/>
      <c r="BI9" s="17">
        <v>0.37938508087101303</v>
      </c>
      <c r="BJ9" s="17">
        <v>0.37564753050340599</v>
      </c>
      <c r="BK9" s="17"/>
      <c r="BL9" s="17">
        <v>0.406456724183278</v>
      </c>
      <c r="BM9" s="17">
        <v>0.35980736746345798</v>
      </c>
      <c r="BN9" s="17">
        <v>0.34633008041001401</v>
      </c>
      <c r="BO9" s="17">
        <v>0.18680725744776799</v>
      </c>
    </row>
    <row r="10" spans="2:67" ht="43.5" x14ac:dyDescent="0.35">
      <c r="B10" s="18" t="s">
        <v>545</v>
      </c>
      <c r="C10" s="17">
        <v>0.31913215042493098</v>
      </c>
      <c r="D10" s="17">
        <v>0.28567375643353898</v>
      </c>
      <c r="E10" s="17">
        <v>0.26718452462194903</v>
      </c>
      <c r="F10" s="17">
        <v>0.28184129096275201</v>
      </c>
      <c r="G10" s="17">
        <v>0.43840797090398298</v>
      </c>
      <c r="H10" s="17">
        <v>0.35690922518888402</v>
      </c>
      <c r="I10" s="17">
        <v>0.40502299202432401</v>
      </c>
      <c r="J10" s="17">
        <v>0.154979395929317</v>
      </c>
      <c r="K10" s="17">
        <v>0.85775092324631996</v>
      </c>
      <c r="L10" s="17">
        <v>0.28859130885633899</v>
      </c>
      <c r="M10" s="17">
        <v>0.34722202422697601</v>
      </c>
      <c r="N10" s="17">
        <v>0.39720864964825697</v>
      </c>
      <c r="O10" s="17">
        <v>0.49751071745570802</v>
      </c>
      <c r="P10" s="17">
        <v>0.25886573674376501</v>
      </c>
      <c r="Q10" s="17">
        <v>0.23153570888411101</v>
      </c>
      <c r="R10" s="17">
        <v>0.430527296323237</v>
      </c>
      <c r="S10" s="17">
        <v>0.53372514192321097</v>
      </c>
      <c r="T10" s="17"/>
      <c r="U10" s="17">
        <v>0.32012564681567302</v>
      </c>
      <c r="V10" s="17">
        <v>0.32481837275472297</v>
      </c>
      <c r="W10" s="17">
        <v>0.25242246170030203</v>
      </c>
      <c r="X10" s="17">
        <v>0.27244475541430502</v>
      </c>
      <c r="Y10" s="17"/>
      <c r="Z10" s="17">
        <v>0.31252449349830902</v>
      </c>
      <c r="AA10" s="17">
        <v>0.39305056884955603</v>
      </c>
      <c r="AB10" s="17">
        <v>0.38039278494776002</v>
      </c>
      <c r="AC10" s="17">
        <v>0.199808915877633</v>
      </c>
      <c r="AD10" s="17">
        <v>0.28806092411148099</v>
      </c>
      <c r="AE10" s="17">
        <v>0.37344407216518199</v>
      </c>
      <c r="AF10" s="17">
        <v>0.35940879756413902</v>
      </c>
      <c r="AG10" s="17">
        <v>0.36826594944603103</v>
      </c>
      <c r="AH10" s="17">
        <v>0.31719049608823002</v>
      </c>
      <c r="AI10" s="17">
        <v>0.231468678728562</v>
      </c>
      <c r="AJ10" s="17"/>
      <c r="AK10" s="17">
        <v>0.29815687834974403</v>
      </c>
      <c r="AL10" s="17">
        <v>0.53707950168761598</v>
      </c>
      <c r="AM10" s="17">
        <v>0.28194269937272898</v>
      </c>
      <c r="AN10" s="17">
        <v>0.33923094117354502</v>
      </c>
      <c r="AO10" s="17">
        <v>0.25256936921765</v>
      </c>
      <c r="AP10" s="17">
        <v>0.21409098412119301</v>
      </c>
      <c r="AQ10" s="17">
        <v>0.18729781741919199</v>
      </c>
      <c r="AR10" s="17"/>
      <c r="AS10" s="17">
        <v>0.24904242402718099</v>
      </c>
      <c r="AT10" s="17">
        <v>0.34523837406380598</v>
      </c>
      <c r="AU10" s="17"/>
      <c r="AV10" s="17">
        <v>0.234194381291917</v>
      </c>
      <c r="AW10" s="17">
        <v>0.23418995220493799</v>
      </c>
      <c r="AX10" s="17">
        <v>0.267874199863263</v>
      </c>
      <c r="AY10" s="17"/>
      <c r="AZ10" s="17">
        <v>0.19096085376145</v>
      </c>
      <c r="BA10" s="17">
        <v>0.325224737784294</v>
      </c>
      <c r="BB10" s="17"/>
      <c r="BC10" s="17">
        <v>0.216934678022213</v>
      </c>
      <c r="BD10" s="17">
        <v>0.38211747048648498</v>
      </c>
      <c r="BE10" s="17"/>
      <c r="BF10" s="17">
        <v>0.31931765691806502</v>
      </c>
      <c r="BG10" s="17">
        <v>0.27244475541430502</v>
      </c>
      <c r="BH10" s="17"/>
      <c r="BI10" s="17">
        <v>0.27346039128917998</v>
      </c>
      <c r="BJ10" s="17">
        <v>0.32981530021088701</v>
      </c>
      <c r="BK10" s="17"/>
      <c r="BL10" s="17">
        <v>0.34782150201029999</v>
      </c>
      <c r="BM10" s="17">
        <v>0.32466938524495698</v>
      </c>
      <c r="BN10" s="17">
        <v>0.244741289926764</v>
      </c>
      <c r="BO10" s="17">
        <v>0.15285815177126</v>
      </c>
    </row>
    <row r="11" spans="2:67" ht="29" x14ac:dyDescent="0.35">
      <c r="B11" s="18" t="s">
        <v>544</v>
      </c>
      <c r="C11" s="17">
        <v>0.28389066755951298</v>
      </c>
      <c r="D11" s="17">
        <v>0.336302653511377</v>
      </c>
      <c r="E11" s="17">
        <v>0.25614931605783497</v>
      </c>
      <c r="F11" s="17">
        <v>0.15020038656439999</v>
      </c>
      <c r="G11" s="17">
        <v>0.18419127872128299</v>
      </c>
      <c r="H11" s="17">
        <v>0.32154538740555799</v>
      </c>
      <c r="I11" s="17">
        <v>0.184363715136239</v>
      </c>
      <c r="J11" s="17">
        <v>0.46951068690544501</v>
      </c>
      <c r="K11" s="17">
        <v>0.54370869891731999</v>
      </c>
      <c r="L11" s="17">
        <v>0.101968896359263</v>
      </c>
      <c r="M11" s="17">
        <v>0.37162259590156499</v>
      </c>
      <c r="N11" s="17">
        <v>0.245920995721083</v>
      </c>
      <c r="O11" s="17">
        <v>1.54399971205648E-2</v>
      </c>
      <c r="P11" s="17">
        <v>0.15585799088347099</v>
      </c>
      <c r="Q11" s="17">
        <v>3.8841125348427902E-2</v>
      </c>
      <c r="R11" s="17">
        <v>0.284469135138605</v>
      </c>
      <c r="S11" s="17">
        <v>0.44775231260374698</v>
      </c>
      <c r="T11" s="17"/>
      <c r="U11" s="17">
        <v>0.278518509211928</v>
      </c>
      <c r="V11" s="17">
        <v>0.325326110966905</v>
      </c>
      <c r="W11" s="17">
        <v>0.228650336220277</v>
      </c>
      <c r="X11" s="17">
        <v>0.22473073449415301</v>
      </c>
      <c r="Y11" s="17"/>
      <c r="Z11" s="17">
        <v>0.24976342634555301</v>
      </c>
      <c r="AA11" s="17">
        <v>0.35518028784102401</v>
      </c>
      <c r="AB11" s="17">
        <v>0.29137525213473298</v>
      </c>
      <c r="AC11" s="17">
        <v>0.25300969698866699</v>
      </c>
      <c r="AD11" s="17">
        <v>0.41031816313108499</v>
      </c>
      <c r="AE11" s="17">
        <v>0.30232964725547901</v>
      </c>
      <c r="AF11" s="17">
        <v>0.150390553475825</v>
      </c>
      <c r="AG11" s="17">
        <v>0.50165514837482605</v>
      </c>
      <c r="AH11" s="17">
        <v>0.580777416158479</v>
      </c>
      <c r="AI11" s="17">
        <v>0.25200080686996801</v>
      </c>
      <c r="AJ11" s="17"/>
      <c r="AK11" s="17">
        <v>0.248358362982703</v>
      </c>
      <c r="AL11" s="17">
        <v>0.25537374858978701</v>
      </c>
      <c r="AM11" s="17">
        <v>0.41789629282417101</v>
      </c>
      <c r="AN11" s="17">
        <v>0.30458202822025998</v>
      </c>
      <c r="AO11" s="17">
        <v>0.16540127827475301</v>
      </c>
      <c r="AP11" s="17">
        <v>0.27814117916175202</v>
      </c>
      <c r="AQ11" s="17">
        <v>0.31770542339672903</v>
      </c>
      <c r="AR11" s="17"/>
      <c r="AS11" s="17">
        <v>0.33774093562683599</v>
      </c>
      <c r="AT11" s="17">
        <v>0.26383313254787699</v>
      </c>
      <c r="AU11" s="17"/>
      <c r="AV11" s="17">
        <v>0.421813459734242</v>
      </c>
      <c r="AW11" s="17">
        <v>0.36235176204214598</v>
      </c>
      <c r="AX11" s="17">
        <v>0.26205094226258102</v>
      </c>
      <c r="AY11" s="17"/>
      <c r="AZ11" s="17">
        <v>0.43530831535306602</v>
      </c>
      <c r="BA11" s="17">
        <v>0.276693071288379</v>
      </c>
      <c r="BB11" s="17"/>
      <c r="BC11" s="17">
        <v>0.26654373188080999</v>
      </c>
      <c r="BD11" s="17">
        <v>0.29458175678239401</v>
      </c>
      <c r="BE11" s="17"/>
      <c r="BF11" s="17">
        <v>0.28412573211418701</v>
      </c>
      <c r="BG11" s="17">
        <v>0.22473073449415301</v>
      </c>
      <c r="BH11" s="17"/>
      <c r="BI11" s="17">
        <v>0.30355489041440398</v>
      </c>
      <c r="BJ11" s="17">
        <v>0.27929097965262101</v>
      </c>
      <c r="BK11" s="17"/>
      <c r="BL11" s="17">
        <v>0.30123633680431</v>
      </c>
      <c r="BM11" s="17">
        <v>0.218958391688232</v>
      </c>
      <c r="BN11" s="17">
        <v>0.426747694234273</v>
      </c>
      <c r="BO11" s="17">
        <v>0.31001500403307403</v>
      </c>
    </row>
    <row r="12" spans="2:67" x14ac:dyDescent="0.35">
      <c r="B12" s="18" t="s">
        <v>546</v>
      </c>
      <c r="C12" s="17">
        <v>0.26154769639152597</v>
      </c>
      <c r="D12" s="17">
        <v>0.361624897424284</v>
      </c>
      <c r="E12" s="17">
        <v>0.25900980867766099</v>
      </c>
      <c r="F12" s="17">
        <v>0.19181879860279999</v>
      </c>
      <c r="G12" s="17">
        <v>0.20511486499325399</v>
      </c>
      <c r="H12" s="17">
        <v>0.32154538740555799</v>
      </c>
      <c r="I12" s="17">
        <v>1.0874050090924899E-2</v>
      </c>
      <c r="J12" s="17">
        <v>0.38964933137131302</v>
      </c>
      <c r="K12" s="17">
        <v>0.54459271165476797</v>
      </c>
      <c r="L12" s="17">
        <v>0.149833157904563</v>
      </c>
      <c r="M12" s="17">
        <v>0.21606814197733101</v>
      </c>
      <c r="N12" s="17">
        <v>0.38954590774832798</v>
      </c>
      <c r="O12" s="17">
        <v>0</v>
      </c>
      <c r="P12" s="17">
        <v>0.196896034481681</v>
      </c>
      <c r="Q12" s="17">
        <v>0.328088589885285</v>
      </c>
      <c r="R12" s="17">
        <v>0.172317805209205</v>
      </c>
      <c r="S12" s="17">
        <v>0.448370141146893</v>
      </c>
      <c r="T12" s="17"/>
      <c r="U12" s="17">
        <v>0.28556916777826602</v>
      </c>
      <c r="V12" s="17">
        <v>0.15251104506891</v>
      </c>
      <c r="W12" s="17">
        <v>8.2400664819560293E-2</v>
      </c>
      <c r="X12" s="17">
        <v>0.12438560766132099</v>
      </c>
      <c r="Y12" s="17"/>
      <c r="Z12" s="17">
        <v>0.3177625149537</v>
      </c>
      <c r="AA12" s="17">
        <v>0.25210752829153499</v>
      </c>
      <c r="AB12" s="17">
        <v>0.18541215609755199</v>
      </c>
      <c r="AC12" s="17">
        <v>0.116688343463714</v>
      </c>
      <c r="AD12" s="17">
        <v>0.13950619307475601</v>
      </c>
      <c r="AE12" s="17">
        <v>0.18783583763837899</v>
      </c>
      <c r="AF12" s="17">
        <v>6.3703356162359101E-2</v>
      </c>
      <c r="AG12" s="17">
        <v>6.3461234694895299E-2</v>
      </c>
      <c r="AH12" s="17">
        <v>0.1477647740411</v>
      </c>
      <c r="AI12" s="17">
        <v>0.17303131450325501</v>
      </c>
      <c r="AJ12" s="17"/>
      <c r="AK12" s="17">
        <v>0.30711337376430298</v>
      </c>
      <c r="AL12" s="17">
        <v>0.28984104287351597</v>
      </c>
      <c r="AM12" s="17">
        <v>0.35301311484333298</v>
      </c>
      <c r="AN12" s="17">
        <v>0.28117899374313399</v>
      </c>
      <c r="AO12" s="17">
        <v>0.18009707837439801</v>
      </c>
      <c r="AP12" s="17">
        <v>0.13230221771966799</v>
      </c>
      <c r="AQ12" s="17">
        <v>0.13545373820196499</v>
      </c>
      <c r="AR12" s="17"/>
      <c r="AS12" s="17">
        <v>0.20104071246389901</v>
      </c>
      <c r="AT12" s="17">
        <v>0.28408464917065901</v>
      </c>
      <c r="AU12" s="17"/>
      <c r="AV12" s="17">
        <v>0.279393607531008</v>
      </c>
      <c r="AW12" s="17">
        <v>0.15280615463229899</v>
      </c>
      <c r="AX12" s="17">
        <v>0.15857832570932201</v>
      </c>
      <c r="AY12" s="17"/>
      <c r="AZ12" s="17">
        <v>0.19801018234989201</v>
      </c>
      <c r="BA12" s="17">
        <v>0.26456793465838002</v>
      </c>
      <c r="BB12" s="17"/>
      <c r="BC12" s="17">
        <v>0.21999886511337599</v>
      </c>
      <c r="BD12" s="17">
        <v>0.28715465490734199</v>
      </c>
      <c r="BE12" s="17"/>
      <c r="BF12" s="17">
        <v>0.26209269270296298</v>
      </c>
      <c r="BG12" s="17">
        <v>0.12438560766132099</v>
      </c>
      <c r="BH12" s="17"/>
      <c r="BI12" s="17">
        <v>0.19202262560814601</v>
      </c>
      <c r="BJ12" s="17">
        <v>0.27781041013658597</v>
      </c>
      <c r="BK12" s="17"/>
      <c r="BL12" s="17">
        <v>0.30546180359490899</v>
      </c>
      <c r="BM12" s="17">
        <v>0.252373977203879</v>
      </c>
      <c r="BN12" s="17">
        <v>0.16462586603051599</v>
      </c>
      <c r="BO12" s="17">
        <v>1.3918492537438799E-2</v>
      </c>
    </row>
    <row r="13" spans="2:67" ht="29" x14ac:dyDescent="0.35">
      <c r="B13" s="18" t="s">
        <v>543</v>
      </c>
      <c r="C13" s="17">
        <v>0.210155489921348</v>
      </c>
      <c r="D13" s="17">
        <v>0.19356048624080799</v>
      </c>
      <c r="E13" s="17">
        <v>0.178729334654575</v>
      </c>
      <c r="F13" s="17">
        <v>0.21212194253019101</v>
      </c>
      <c r="G13" s="17">
        <v>0.29067299911722699</v>
      </c>
      <c r="H13" s="17">
        <v>0.319107590323573</v>
      </c>
      <c r="I13" s="17">
        <v>0.62568226891240897</v>
      </c>
      <c r="J13" s="17">
        <v>7.7042856609716201E-2</v>
      </c>
      <c r="K13" s="17">
        <v>0.427991448885712</v>
      </c>
      <c r="L13" s="17">
        <v>6.7904701306030907E-2</v>
      </c>
      <c r="M13" s="17">
        <v>0.21847038334973701</v>
      </c>
      <c r="N13" s="17">
        <v>0.31161394793346803</v>
      </c>
      <c r="O13" s="17">
        <v>1.54399971205648E-2</v>
      </c>
      <c r="P13" s="17">
        <v>0.323622987317424</v>
      </c>
      <c r="Q13" s="17">
        <v>0.13261722090077099</v>
      </c>
      <c r="R13" s="17">
        <v>0.17213966074268799</v>
      </c>
      <c r="S13" s="17">
        <v>0.38447437105529603</v>
      </c>
      <c r="T13" s="17"/>
      <c r="U13" s="17">
        <v>0.21056470209176101</v>
      </c>
      <c r="V13" s="17">
        <v>0.20372390318269001</v>
      </c>
      <c r="W13" s="17">
        <v>0.23159173994403501</v>
      </c>
      <c r="X13" s="17">
        <v>0.23785386596622399</v>
      </c>
      <c r="Y13" s="17"/>
      <c r="Z13" s="17">
        <v>0.20309068972536001</v>
      </c>
      <c r="AA13" s="17">
        <v>0.24795629913932499</v>
      </c>
      <c r="AB13" s="17">
        <v>0.265030132761291</v>
      </c>
      <c r="AC13" s="17">
        <v>0.17035969323660299</v>
      </c>
      <c r="AD13" s="17">
        <v>0.18640941941873401</v>
      </c>
      <c r="AE13" s="17">
        <v>0.224490323662977</v>
      </c>
      <c r="AF13" s="17">
        <v>0.37287626792186801</v>
      </c>
      <c r="AG13" s="17">
        <v>0.284951811368856</v>
      </c>
      <c r="AH13" s="17">
        <v>0.100888973423163</v>
      </c>
      <c r="AI13" s="17">
        <v>0.164799032278171</v>
      </c>
      <c r="AJ13" s="17"/>
      <c r="AK13" s="17">
        <v>0.18654614683003401</v>
      </c>
      <c r="AL13" s="17">
        <v>0.31543066311691298</v>
      </c>
      <c r="AM13" s="17">
        <v>0.174183281992324</v>
      </c>
      <c r="AN13" s="17">
        <v>0.24414588207378499</v>
      </c>
      <c r="AO13" s="17">
        <v>0.188063818508347</v>
      </c>
      <c r="AP13" s="17">
        <v>9.3329361082911594E-2</v>
      </c>
      <c r="AQ13" s="17">
        <v>0.143349851583814</v>
      </c>
      <c r="AR13" s="17"/>
      <c r="AS13" s="17">
        <v>0.12251766576510301</v>
      </c>
      <c r="AT13" s="17">
        <v>0.242797829308776</v>
      </c>
      <c r="AU13" s="17"/>
      <c r="AV13" s="17">
        <v>0.14540264704633599</v>
      </c>
      <c r="AW13" s="17">
        <v>7.4000328427703696E-2</v>
      </c>
      <c r="AX13" s="17">
        <v>0.121090073918801</v>
      </c>
      <c r="AY13" s="17"/>
      <c r="AZ13" s="17">
        <v>9.9660310828229307E-2</v>
      </c>
      <c r="BA13" s="17">
        <v>0.21540784789023701</v>
      </c>
      <c r="BB13" s="17"/>
      <c r="BC13" s="17">
        <v>0.18293537300965701</v>
      </c>
      <c r="BD13" s="17">
        <v>0.22693151906852499</v>
      </c>
      <c r="BE13" s="17"/>
      <c r="BF13" s="17">
        <v>0.21004543390720401</v>
      </c>
      <c r="BG13" s="17">
        <v>0.23785386596622399</v>
      </c>
      <c r="BH13" s="17"/>
      <c r="BI13" s="17">
        <v>8.3545091879429198E-2</v>
      </c>
      <c r="BJ13" s="17">
        <v>0.23977111831702699</v>
      </c>
      <c r="BK13" s="17"/>
      <c r="BL13" s="17">
        <v>0.24495121823741101</v>
      </c>
      <c r="BM13" s="17">
        <v>0.21035842184372799</v>
      </c>
      <c r="BN13" s="17">
        <v>0.106433588440282</v>
      </c>
      <c r="BO13" s="17">
        <v>0.16522259641930501</v>
      </c>
    </row>
    <row r="14" spans="2:67" ht="29" x14ac:dyDescent="0.35">
      <c r="B14" s="18" t="s">
        <v>542</v>
      </c>
      <c r="C14" s="17">
        <v>0.113586465821884</v>
      </c>
      <c r="D14" s="17">
        <v>0.15806388367529101</v>
      </c>
      <c r="E14" s="17">
        <v>6.5427953665208802E-2</v>
      </c>
      <c r="F14" s="17">
        <v>0.13434615716796</v>
      </c>
      <c r="G14" s="17">
        <v>3.0854495404685E-2</v>
      </c>
      <c r="H14" s="17">
        <v>0.35447142810689902</v>
      </c>
      <c r="I14" s="17">
        <v>1.0874050090924899E-2</v>
      </c>
      <c r="J14" s="17">
        <v>3.9971620025963502E-2</v>
      </c>
      <c r="K14" s="17">
        <v>0.427991448885712</v>
      </c>
      <c r="L14" s="17">
        <v>0.18912871527375499</v>
      </c>
      <c r="M14" s="17">
        <v>0.118159671077861</v>
      </c>
      <c r="N14" s="17">
        <v>0.17785570194838701</v>
      </c>
      <c r="O14" s="17">
        <v>9.9571301771683805E-4</v>
      </c>
      <c r="P14" s="17">
        <v>0.100101488198057</v>
      </c>
      <c r="Q14" s="17">
        <v>0.1025176303655</v>
      </c>
      <c r="R14" s="17">
        <v>0.109567082018663</v>
      </c>
      <c r="S14" s="17">
        <v>0</v>
      </c>
      <c r="T14" s="17"/>
      <c r="U14" s="17">
        <v>0.115366104775128</v>
      </c>
      <c r="V14" s="17">
        <v>0.102010924362037</v>
      </c>
      <c r="W14" s="17">
        <v>0.118293830980466</v>
      </c>
      <c r="X14" s="17">
        <v>0.130486784428408</v>
      </c>
      <c r="Y14" s="17"/>
      <c r="Z14" s="17">
        <v>0.11489914440238</v>
      </c>
      <c r="AA14" s="17">
        <v>9.1553826505354596E-2</v>
      </c>
      <c r="AB14" s="17">
        <v>0.23430939622505401</v>
      </c>
      <c r="AC14" s="17">
        <v>4.61429197107944E-2</v>
      </c>
      <c r="AD14" s="17">
        <v>8.9655009613736E-2</v>
      </c>
      <c r="AE14" s="17">
        <v>9.8094685591123304E-2</v>
      </c>
      <c r="AF14" s="17">
        <v>0.249829882857346</v>
      </c>
      <c r="AG14" s="17">
        <v>8.6896875929804801E-2</v>
      </c>
      <c r="AH14" s="17">
        <v>9.5753417849674505E-2</v>
      </c>
      <c r="AI14" s="17">
        <v>0.101620740897364</v>
      </c>
      <c r="AJ14" s="17"/>
      <c r="AK14" s="17">
        <v>0.136629759342937</v>
      </c>
      <c r="AL14" s="17">
        <v>0.19258249551167</v>
      </c>
      <c r="AM14" s="17">
        <v>5.0425000777652898E-2</v>
      </c>
      <c r="AN14" s="17">
        <v>9.3643308570101294E-2</v>
      </c>
      <c r="AO14" s="17">
        <v>0.14011111019756101</v>
      </c>
      <c r="AP14" s="17">
        <v>0.108120922408426</v>
      </c>
      <c r="AQ14" s="17">
        <v>0.10301931308036</v>
      </c>
      <c r="AR14" s="17"/>
      <c r="AS14" s="17">
        <v>0.131887101009732</v>
      </c>
      <c r="AT14" s="17">
        <v>0.10677005349582901</v>
      </c>
      <c r="AU14" s="17"/>
      <c r="AV14" s="17">
        <v>0.14083557723549001</v>
      </c>
      <c r="AW14" s="17">
        <v>3.5578995611983799E-2</v>
      </c>
      <c r="AX14" s="17">
        <v>0.19701020598895999</v>
      </c>
      <c r="AY14" s="17"/>
      <c r="AZ14" s="17">
        <v>0.130307068879157</v>
      </c>
      <c r="BA14" s="17">
        <v>0.112791656551169</v>
      </c>
      <c r="BB14" s="17"/>
      <c r="BC14" s="17">
        <v>8.9129125068058299E-2</v>
      </c>
      <c r="BD14" s="17">
        <v>0.128659768507531</v>
      </c>
      <c r="BE14" s="17"/>
      <c r="BF14" s="17">
        <v>0.11351931453111599</v>
      </c>
      <c r="BG14" s="17">
        <v>0.130486784428408</v>
      </c>
      <c r="BH14" s="17"/>
      <c r="BI14" s="17">
        <v>6.7635622690440406E-2</v>
      </c>
      <c r="BJ14" s="17">
        <v>0.124334896564503</v>
      </c>
      <c r="BK14" s="17"/>
      <c r="BL14" s="17">
        <v>0.101133110957185</v>
      </c>
      <c r="BM14" s="17">
        <v>0.129453334269442</v>
      </c>
      <c r="BN14" s="17">
        <v>0.131981019416859</v>
      </c>
      <c r="BO14" s="17">
        <v>5.3806643151030299E-3</v>
      </c>
    </row>
    <row r="15" spans="2:67" x14ac:dyDescent="0.35">
      <c r="B15" s="18" t="s">
        <v>539</v>
      </c>
      <c r="C15" s="17">
        <v>8.8620243732407206E-2</v>
      </c>
      <c r="D15" s="17">
        <v>0.140535443540768</v>
      </c>
      <c r="E15" s="17">
        <v>3.6313815498174397E-2</v>
      </c>
      <c r="F15" s="17">
        <v>0.19566671875358499</v>
      </c>
      <c r="G15" s="17">
        <v>3.0854495404685E-2</v>
      </c>
      <c r="H15" s="17">
        <v>0</v>
      </c>
      <c r="I15" s="17">
        <v>1.0874050090924899E-2</v>
      </c>
      <c r="J15" s="17">
        <v>6.6160405797237906E-2</v>
      </c>
      <c r="K15" s="17">
        <v>2.5647813984624099E-2</v>
      </c>
      <c r="L15" s="17">
        <v>0.22509186282063601</v>
      </c>
      <c r="M15" s="17">
        <v>0.107396367415607</v>
      </c>
      <c r="N15" s="17">
        <v>0.108631457441804</v>
      </c>
      <c r="O15" s="17">
        <v>2.9871390531505202E-3</v>
      </c>
      <c r="P15" s="17">
        <v>6.4135417027678301E-3</v>
      </c>
      <c r="Q15" s="17">
        <v>2.0558923333234401E-4</v>
      </c>
      <c r="R15" s="17">
        <v>1.78144466517421E-4</v>
      </c>
      <c r="S15" s="17">
        <v>0</v>
      </c>
      <c r="T15" s="17"/>
      <c r="U15" s="17">
        <v>9.3433381829763601E-2</v>
      </c>
      <c r="V15" s="17">
        <v>4.39474855155794E-2</v>
      </c>
      <c r="W15" s="17">
        <v>0.19203012379245901</v>
      </c>
      <c r="X15" s="17">
        <v>0.11693405528577799</v>
      </c>
      <c r="Y15" s="17"/>
      <c r="Z15" s="17">
        <v>8.2048384482088399E-2</v>
      </c>
      <c r="AA15" s="17">
        <v>5.8095800799977601E-2</v>
      </c>
      <c r="AB15" s="17">
        <v>0.12912743212560501</v>
      </c>
      <c r="AC15" s="17">
        <v>5.16241966547141E-2</v>
      </c>
      <c r="AD15" s="17">
        <v>4.1865758100417899E-2</v>
      </c>
      <c r="AE15" s="17">
        <v>5.4720790083062201E-2</v>
      </c>
      <c r="AF15" s="17">
        <v>2.6314978637669101E-2</v>
      </c>
      <c r="AG15" s="17">
        <v>3.8932243240902997E-2</v>
      </c>
      <c r="AH15" s="17">
        <v>4.5361919692570397E-2</v>
      </c>
      <c r="AI15" s="17">
        <v>0.20211248639308799</v>
      </c>
      <c r="AJ15" s="17"/>
      <c r="AK15" s="17">
        <v>5.66114236667579E-2</v>
      </c>
      <c r="AL15" s="17">
        <v>0.108374060145037</v>
      </c>
      <c r="AM15" s="17">
        <v>3.2997665106609203E-2</v>
      </c>
      <c r="AN15" s="17">
        <v>9.4988232004505901E-2</v>
      </c>
      <c r="AO15" s="17">
        <v>0.151891915351338</v>
      </c>
      <c r="AP15" s="17">
        <v>0.14801856885814199</v>
      </c>
      <c r="AQ15" s="17">
        <v>6.0474564387322599E-2</v>
      </c>
      <c r="AR15" s="17"/>
      <c r="AS15" s="17">
        <v>7.1548986777384402E-2</v>
      </c>
      <c r="AT15" s="17">
        <v>9.4978751245126405E-2</v>
      </c>
      <c r="AU15" s="17"/>
      <c r="AV15" s="17">
        <v>6.0271511970787797E-2</v>
      </c>
      <c r="AW15" s="17">
        <v>1.9487573485072102E-2</v>
      </c>
      <c r="AX15" s="17">
        <v>0.12329915996006501</v>
      </c>
      <c r="AY15" s="17"/>
      <c r="AZ15" s="17">
        <v>1.37380244491094E-2</v>
      </c>
      <c r="BA15" s="17">
        <v>9.2179749444862596E-2</v>
      </c>
      <c r="BB15" s="17"/>
      <c r="BC15" s="17">
        <v>8.1382277418726806E-2</v>
      </c>
      <c r="BD15" s="17">
        <v>9.3081074456922999E-2</v>
      </c>
      <c r="BE15" s="17"/>
      <c r="BF15" s="17">
        <v>8.8507742362661596E-2</v>
      </c>
      <c r="BG15" s="17">
        <v>0.11693405528577799</v>
      </c>
      <c r="BH15" s="17"/>
      <c r="BI15" s="17">
        <v>8.4630239307678795E-2</v>
      </c>
      <c r="BJ15" s="17">
        <v>8.9553551661039899E-2</v>
      </c>
      <c r="BK15" s="17"/>
      <c r="BL15" s="17">
        <v>9.0323183072755706E-2</v>
      </c>
      <c r="BM15" s="17">
        <v>9.1134673584009396E-2</v>
      </c>
      <c r="BN15" s="17">
        <v>6.4541470449099594E-2</v>
      </c>
      <c r="BO15" s="17">
        <v>0.149085079287817</v>
      </c>
    </row>
    <row r="16" spans="2:67" x14ac:dyDescent="0.35">
      <c r="B16" s="18" t="s">
        <v>540</v>
      </c>
      <c r="C16" s="17">
        <v>7.0499940029199806E-2</v>
      </c>
      <c r="D16" s="17">
        <v>8.2318345981895705E-2</v>
      </c>
      <c r="E16" s="17">
        <v>4.7978407490598E-2</v>
      </c>
      <c r="F16" s="17">
        <v>0.11722906151430899</v>
      </c>
      <c r="G16" s="17">
        <v>0.14703320150663601</v>
      </c>
      <c r="H16" s="17">
        <v>0.319107590323573</v>
      </c>
      <c r="I16" s="17">
        <v>3.1057226750625302E-3</v>
      </c>
      <c r="J16" s="17">
        <v>1.08824508124783E-2</v>
      </c>
      <c r="K16" s="17">
        <v>0.42710743614826402</v>
      </c>
      <c r="L16" s="17">
        <v>8.2777613246113504E-2</v>
      </c>
      <c r="M16" s="17">
        <v>4.88567918267791E-2</v>
      </c>
      <c r="N16" s="17">
        <v>0.16330604501575399</v>
      </c>
      <c r="O16" s="17">
        <v>0</v>
      </c>
      <c r="P16" s="17">
        <v>6.01026378294095E-4</v>
      </c>
      <c r="Q16" s="17">
        <v>0.20164170758217301</v>
      </c>
      <c r="R16" s="17">
        <v>0</v>
      </c>
      <c r="S16" s="17">
        <v>4.0436872103386798E-2</v>
      </c>
      <c r="T16" s="17"/>
      <c r="U16" s="17">
        <v>6.5272924054468606E-2</v>
      </c>
      <c r="V16" s="17">
        <v>9.1635363827764396E-2</v>
      </c>
      <c r="W16" s="17">
        <v>0.125247397040119</v>
      </c>
      <c r="X16" s="17">
        <v>0.10693109485916499</v>
      </c>
      <c r="Y16" s="17"/>
      <c r="Z16" s="17">
        <v>9.7967928249621403E-2</v>
      </c>
      <c r="AA16" s="17">
        <v>3.9506151260725798E-2</v>
      </c>
      <c r="AB16" s="17">
        <v>8.5754985888437399E-2</v>
      </c>
      <c r="AC16" s="17">
        <v>5.9577280195618802E-2</v>
      </c>
      <c r="AD16" s="17">
        <v>2.7700120528914102E-2</v>
      </c>
      <c r="AE16" s="17">
        <v>2.8804876748448199E-2</v>
      </c>
      <c r="AF16" s="17">
        <v>2.9218759917439899E-2</v>
      </c>
      <c r="AG16" s="17">
        <v>4.5271191246724997E-2</v>
      </c>
      <c r="AH16" s="17">
        <v>9.5162531031068004E-2</v>
      </c>
      <c r="AI16" s="17">
        <v>4.89896039437226E-2</v>
      </c>
      <c r="AJ16" s="17"/>
      <c r="AK16" s="17">
        <v>7.0547847470930902E-2</v>
      </c>
      <c r="AL16" s="17">
        <v>0.103247142887588</v>
      </c>
      <c r="AM16" s="17">
        <v>9.7387532824839404E-2</v>
      </c>
      <c r="AN16" s="17">
        <v>6.8888830860786399E-2</v>
      </c>
      <c r="AO16" s="17">
        <v>5.8297275455934203E-2</v>
      </c>
      <c r="AP16" s="17">
        <v>6.2494351762187404E-3</v>
      </c>
      <c r="AQ16" s="17">
        <v>4.1105571104529899E-2</v>
      </c>
      <c r="AR16" s="17"/>
      <c r="AS16" s="17">
        <v>9.9095575897437602E-2</v>
      </c>
      <c r="AT16" s="17">
        <v>5.9848963011032603E-2</v>
      </c>
      <c r="AU16" s="17"/>
      <c r="AV16" s="17">
        <v>0.12690779004286201</v>
      </c>
      <c r="AW16" s="17">
        <v>0.156253066515749</v>
      </c>
      <c r="AX16" s="17">
        <v>4.8421058406792297E-2</v>
      </c>
      <c r="AY16" s="17"/>
      <c r="AZ16" s="17">
        <v>0.19765627060409999</v>
      </c>
      <c r="BA16" s="17">
        <v>6.4455598803896605E-2</v>
      </c>
      <c r="BB16" s="17"/>
      <c r="BC16" s="17">
        <v>5.76869358714018E-2</v>
      </c>
      <c r="BD16" s="17">
        <v>7.8396722100763705E-2</v>
      </c>
      <c r="BE16" s="17"/>
      <c r="BF16" s="17">
        <v>7.0355185416700605E-2</v>
      </c>
      <c r="BG16" s="17">
        <v>0.10693109485916499</v>
      </c>
      <c r="BH16" s="17"/>
      <c r="BI16" s="17">
        <v>9.4202391674112901E-2</v>
      </c>
      <c r="BJ16" s="17">
        <v>6.4955663959947701E-2</v>
      </c>
      <c r="BK16" s="17"/>
      <c r="BL16" s="17">
        <v>7.2317530752814593E-2</v>
      </c>
      <c r="BM16" s="17">
        <v>4.8779387984168303E-2</v>
      </c>
      <c r="BN16" s="17">
        <v>0.100486938098498</v>
      </c>
      <c r="BO16" s="17">
        <v>0.28006358772936202</v>
      </c>
    </row>
    <row r="17" spans="2:67" x14ac:dyDescent="0.35">
      <c r="B17" s="18" t="s">
        <v>538</v>
      </c>
      <c r="C17" s="17">
        <v>5.9072260271812199E-2</v>
      </c>
      <c r="D17" s="17">
        <v>3.55848510348198E-2</v>
      </c>
      <c r="E17" s="17">
        <v>2.8363599899211001E-2</v>
      </c>
      <c r="F17" s="17">
        <v>0.17866982197596801</v>
      </c>
      <c r="G17" s="17">
        <v>0.22650629811863801</v>
      </c>
      <c r="H17" s="17">
        <v>0.319107590323573</v>
      </c>
      <c r="I17" s="17">
        <v>1.39797727659874E-2</v>
      </c>
      <c r="J17" s="17">
        <v>5.4090099430385001E-2</v>
      </c>
      <c r="K17" s="17">
        <v>0</v>
      </c>
      <c r="L17" s="17">
        <v>2.4736303023335598E-2</v>
      </c>
      <c r="M17" s="17">
        <v>5.2372688029768702E-2</v>
      </c>
      <c r="N17" s="17">
        <v>5.0211677989277E-3</v>
      </c>
      <c r="O17" s="17">
        <v>1.44442841028479E-2</v>
      </c>
      <c r="P17" s="17">
        <v>2.00342126098032E-4</v>
      </c>
      <c r="Q17" s="17">
        <v>0.1025176303655</v>
      </c>
      <c r="R17" s="17">
        <v>0.109567082018663</v>
      </c>
      <c r="S17" s="17">
        <v>0.30329171257694898</v>
      </c>
      <c r="T17" s="17"/>
      <c r="U17" s="17">
        <v>5.2543377112582702E-2</v>
      </c>
      <c r="V17" s="17">
        <v>8.5302169043577E-2</v>
      </c>
      <c r="W17" s="17">
        <v>0.123466970032851</v>
      </c>
      <c r="X17" s="17">
        <v>0.13261841116335699</v>
      </c>
      <c r="Y17" s="17"/>
      <c r="Z17" s="17">
        <v>3.5900405479940098E-2</v>
      </c>
      <c r="AA17" s="17">
        <v>7.4390260151659907E-2</v>
      </c>
      <c r="AB17" s="17">
        <v>9.0586356443643296E-2</v>
      </c>
      <c r="AC17" s="17">
        <v>9.9539692704830596E-2</v>
      </c>
      <c r="AD17" s="17">
        <v>0.13602662213393699</v>
      </c>
      <c r="AE17" s="17">
        <v>6.7965199394002904E-2</v>
      </c>
      <c r="AF17" s="17">
        <v>7.5454424569445303E-2</v>
      </c>
      <c r="AG17" s="17">
        <v>3.9378005644356402E-2</v>
      </c>
      <c r="AH17" s="17">
        <v>5.4843716323694697E-2</v>
      </c>
      <c r="AI17" s="17">
        <v>0.105022593887115</v>
      </c>
      <c r="AJ17" s="17"/>
      <c r="AK17" s="17">
        <v>2.3864687436875E-2</v>
      </c>
      <c r="AL17" s="17">
        <v>0.104493394845444</v>
      </c>
      <c r="AM17" s="17">
        <v>6.14770390891042E-2</v>
      </c>
      <c r="AN17" s="17">
        <v>7.1857235343153497E-2</v>
      </c>
      <c r="AO17" s="17">
        <v>8.5237751815704907E-2</v>
      </c>
      <c r="AP17" s="17">
        <v>6.2660652573353307E-2</v>
      </c>
      <c r="AQ17" s="17">
        <v>1.04628982201826E-2</v>
      </c>
      <c r="AR17" s="17"/>
      <c r="AS17" s="17">
        <v>6.9721865966901497E-2</v>
      </c>
      <c r="AT17" s="17">
        <v>5.5105616339374698E-2</v>
      </c>
      <c r="AU17" s="17"/>
      <c r="AV17" s="17">
        <v>4.55145883416418E-2</v>
      </c>
      <c r="AW17" s="17">
        <v>1.5985441315734501E-2</v>
      </c>
      <c r="AX17" s="17">
        <v>0.13246861672993099</v>
      </c>
      <c r="AY17" s="17"/>
      <c r="AZ17" s="17">
        <v>1.52106687701811E-2</v>
      </c>
      <c r="BA17" s="17">
        <v>6.1157208968602002E-2</v>
      </c>
      <c r="BB17" s="17"/>
      <c r="BC17" s="17">
        <v>5.6905278132273203E-2</v>
      </c>
      <c r="BD17" s="17">
        <v>6.0407792946130197E-2</v>
      </c>
      <c r="BE17" s="17"/>
      <c r="BF17" s="17">
        <v>5.8780033889672997E-2</v>
      </c>
      <c r="BG17" s="17">
        <v>0.13261841116335699</v>
      </c>
      <c r="BH17" s="17"/>
      <c r="BI17" s="17">
        <v>3.7636289615086603E-2</v>
      </c>
      <c r="BJ17" s="17">
        <v>6.4086380368489196E-2</v>
      </c>
      <c r="BK17" s="17"/>
      <c r="BL17" s="17">
        <v>3.8190746459859599E-2</v>
      </c>
      <c r="BM17" s="17">
        <v>8.0023324853117195E-2</v>
      </c>
      <c r="BN17" s="17">
        <v>7.9378055263243999E-2</v>
      </c>
      <c r="BO17" s="17">
        <v>1.3443549290446E-2</v>
      </c>
    </row>
    <row r="18" spans="2:67" x14ac:dyDescent="0.35">
      <c r="B18" s="18" t="s">
        <v>541</v>
      </c>
      <c r="C18" s="17">
        <v>4.19546673428925E-2</v>
      </c>
      <c r="D18" s="17">
        <v>5.3070666693120598E-2</v>
      </c>
      <c r="E18" s="17">
        <v>3.5105373255335602E-2</v>
      </c>
      <c r="F18" s="17">
        <v>6.0298093080481001E-2</v>
      </c>
      <c r="G18" s="17">
        <v>4.0951741761662804E-3</v>
      </c>
      <c r="H18" s="17">
        <v>0.319107590323573</v>
      </c>
      <c r="I18" s="17">
        <v>6.2114453501250599E-4</v>
      </c>
      <c r="J18" s="17">
        <v>5.0772186320646701E-2</v>
      </c>
      <c r="K18" s="17">
        <v>0</v>
      </c>
      <c r="L18" s="17">
        <v>7.36634275639413E-2</v>
      </c>
      <c r="M18" s="17">
        <v>4.6493506839732801E-2</v>
      </c>
      <c r="N18" s="17">
        <v>1.6480765465153299E-2</v>
      </c>
      <c r="O18" s="17">
        <v>1.99142603543368E-3</v>
      </c>
      <c r="P18" s="17">
        <v>2.64251225115886E-2</v>
      </c>
      <c r="Q18" s="17">
        <v>4.1117846666468698E-4</v>
      </c>
      <c r="R18" s="17">
        <v>0</v>
      </c>
      <c r="S18" s="17">
        <v>4.1054700646532903E-2</v>
      </c>
      <c r="T18" s="17"/>
      <c r="U18" s="17">
        <v>3.5198958572332302E-2</v>
      </c>
      <c r="V18" s="17">
        <v>7.0450839250554995E-2</v>
      </c>
      <c r="W18" s="17">
        <v>9.9992203506376304E-2</v>
      </c>
      <c r="X18" s="17">
        <v>0.116529482412413</v>
      </c>
      <c r="Y18" s="17"/>
      <c r="Z18" s="17">
        <v>3.3057446643560799E-2</v>
      </c>
      <c r="AA18" s="17">
        <v>4.3345841718520697E-3</v>
      </c>
      <c r="AB18" s="17">
        <v>7.6087148194484297E-2</v>
      </c>
      <c r="AC18" s="17">
        <v>6.0009203840650199E-2</v>
      </c>
      <c r="AD18" s="17">
        <v>6.1622130469695502E-2</v>
      </c>
      <c r="AE18" s="17">
        <v>4.2856361289814598E-2</v>
      </c>
      <c r="AF18" s="17">
        <v>0.17062060484317201</v>
      </c>
      <c r="AG18" s="17">
        <v>1.49029423233432E-2</v>
      </c>
      <c r="AH18" s="17">
        <v>6.6032774062557101E-2</v>
      </c>
      <c r="AI18" s="17">
        <v>6.30975216453976E-2</v>
      </c>
      <c r="AJ18" s="17"/>
      <c r="AK18" s="17">
        <v>4.4473563778500001E-2</v>
      </c>
      <c r="AL18" s="17">
        <v>1.0672329600665701E-2</v>
      </c>
      <c r="AM18" s="17">
        <v>3.1117913918845701E-2</v>
      </c>
      <c r="AN18" s="17">
        <v>5.1801961300321497E-2</v>
      </c>
      <c r="AO18" s="17">
        <v>5.48271522942404E-2</v>
      </c>
      <c r="AP18" s="17">
        <v>6.0662734401276397E-3</v>
      </c>
      <c r="AQ18" s="17">
        <v>2.4770841603418501E-2</v>
      </c>
      <c r="AR18" s="17"/>
      <c r="AS18" s="17">
        <v>8.8863024264069806E-2</v>
      </c>
      <c r="AT18" s="17">
        <v>2.44827763931833E-2</v>
      </c>
      <c r="AU18" s="17"/>
      <c r="AV18" s="17">
        <v>0.124381188556621</v>
      </c>
      <c r="AW18" s="17">
        <v>0.155972755165043</v>
      </c>
      <c r="AX18" s="17">
        <v>2.4352353311622499E-2</v>
      </c>
      <c r="AY18" s="17"/>
      <c r="AZ18" s="17">
        <v>0.20952833359374701</v>
      </c>
      <c r="BA18" s="17">
        <v>3.3989099174828598E-2</v>
      </c>
      <c r="BB18" s="17"/>
      <c r="BC18" s="17">
        <v>5.02977342816983E-2</v>
      </c>
      <c r="BD18" s="17">
        <v>3.6812752097034801E-2</v>
      </c>
      <c r="BE18" s="17"/>
      <c r="BF18" s="17">
        <v>4.16583536929966E-2</v>
      </c>
      <c r="BG18" s="17">
        <v>0.116529482412413</v>
      </c>
      <c r="BH18" s="17"/>
      <c r="BI18" s="17">
        <v>0.122346305178271</v>
      </c>
      <c r="BJ18" s="17">
        <v>2.3150138575324102E-2</v>
      </c>
      <c r="BK18" s="17"/>
      <c r="BL18" s="17">
        <v>1.4743776072003801E-2</v>
      </c>
      <c r="BM18" s="17">
        <v>3.6470860973976803E-2</v>
      </c>
      <c r="BN18" s="17">
        <v>0.118261502579091</v>
      </c>
      <c r="BO18" s="17">
        <v>0.28336063782785198</v>
      </c>
    </row>
    <row r="19" spans="2:67" x14ac:dyDescent="0.35">
      <c r="B19" s="18" t="s">
        <v>537</v>
      </c>
      <c r="C19" s="17">
        <v>3.9724068094946802E-2</v>
      </c>
      <c r="D19" s="17">
        <v>5.2751298741555298E-2</v>
      </c>
      <c r="E19" s="17">
        <v>3.2512678377483402E-2</v>
      </c>
      <c r="F19" s="17">
        <v>7.4288461839544795E-2</v>
      </c>
      <c r="G19" s="17">
        <v>0.11301922563261201</v>
      </c>
      <c r="H19" s="17">
        <v>0.319107590323573</v>
      </c>
      <c r="I19" s="17">
        <v>1.8634336050375199E-3</v>
      </c>
      <c r="J19" s="17">
        <v>1.1209988883659001E-2</v>
      </c>
      <c r="K19" s="17">
        <v>0</v>
      </c>
      <c r="L19" s="17">
        <v>2.23818378174135E-2</v>
      </c>
      <c r="M19" s="17">
        <v>2.71072115082601E-2</v>
      </c>
      <c r="N19" s="17">
        <v>1.71049201862511E-3</v>
      </c>
      <c r="O19" s="17">
        <v>3.0879994241129499E-2</v>
      </c>
      <c r="P19" s="17">
        <v>0.100101488198057</v>
      </c>
      <c r="Q19" s="17">
        <v>3.1879639154955902E-3</v>
      </c>
      <c r="R19" s="17">
        <v>2.7623923772539601E-3</v>
      </c>
      <c r="S19" s="17">
        <v>0.149559685139489</v>
      </c>
      <c r="T19" s="17"/>
      <c r="U19" s="17">
        <v>3.3613282691023497E-2</v>
      </c>
      <c r="V19" s="17">
        <v>6.7743652577361299E-2</v>
      </c>
      <c r="W19" s="17">
        <v>8.1778288965902807E-2</v>
      </c>
      <c r="X19" s="17">
        <v>8.3816079933398499E-2</v>
      </c>
      <c r="Y19" s="17"/>
      <c r="Z19" s="17">
        <v>4.62690314130631E-2</v>
      </c>
      <c r="AA19" s="17">
        <v>1.7618339662864101E-2</v>
      </c>
      <c r="AB19" s="17">
        <v>6.0451373317446301E-2</v>
      </c>
      <c r="AC19" s="17">
        <v>2.2857101243645601E-2</v>
      </c>
      <c r="AD19" s="17">
        <v>9.2524654804381195E-3</v>
      </c>
      <c r="AE19" s="17">
        <v>0.21506753855219601</v>
      </c>
      <c r="AF19" s="17">
        <v>7.16164491343873E-3</v>
      </c>
      <c r="AG19" s="17">
        <v>2.8873259255220201E-2</v>
      </c>
      <c r="AH19" s="17">
        <v>1.9147683818975001E-2</v>
      </c>
      <c r="AI19" s="17">
        <v>7.0604181791537296E-2</v>
      </c>
      <c r="AJ19" s="17"/>
      <c r="AK19" s="17">
        <v>2.5705588823233899E-2</v>
      </c>
      <c r="AL19" s="17">
        <v>9.0914408113504602E-4</v>
      </c>
      <c r="AM19" s="17">
        <v>7.2030345979894703E-2</v>
      </c>
      <c r="AN19" s="17">
        <v>5.6620039086812297E-2</v>
      </c>
      <c r="AO19" s="17">
        <v>7.1913362660673302E-2</v>
      </c>
      <c r="AP19" s="17">
        <v>2.0637724336995199E-2</v>
      </c>
      <c r="AQ19" s="17">
        <v>4.9526179447901802E-2</v>
      </c>
      <c r="AR19" s="17"/>
      <c r="AS19" s="17">
        <v>7.4933790651621104E-2</v>
      </c>
      <c r="AT19" s="17">
        <v>2.6609551338083001E-2</v>
      </c>
      <c r="AU19" s="17"/>
      <c r="AV19" s="17">
        <v>9.7924483273921406E-2</v>
      </c>
      <c r="AW19" s="17">
        <v>8.2183357766882598E-2</v>
      </c>
      <c r="AX19" s="17">
        <v>2.9336589543127001E-2</v>
      </c>
      <c r="AY19" s="17"/>
      <c r="AZ19" s="17">
        <v>0.108003556148645</v>
      </c>
      <c r="BA19" s="17">
        <v>3.64784213967475E-2</v>
      </c>
      <c r="BB19" s="17"/>
      <c r="BC19" s="17">
        <v>5.8312228719556901E-2</v>
      </c>
      <c r="BD19" s="17">
        <v>2.8267999576117999E-2</v>
      </c>
      <c r="BE19" s="17"/>
      <c r="BF19" s="17">
        <v>3.9548874030477098E-2</v>
      </c>
      <c r="BG19" s="17">
        <v>8.3816079933398499E-2</v>
      </c>
      <c r="BH19" s="17"/>
      <c r="BI19" s="17">
        <v>7.8078633565537001E-2</v>
      </c>
      <c r="BJ19" s="17">
        <v>3.0752494070839801E-2</v>
      </c>
      <c r="BK19" s="17"/>
      <c r="BL19" s="17">
        <v>3.9292497094418601E-2</v>
      </c>
      <c r="BM19" s="17">
        <v>2.6349367812022101E-2</v>
      </c>
      <c r="BN19" s="17">
        <v>3.9693768303173303E-2</v>
      </c>
      <c r="BO19" s="17">
        <v>0.28484198867493299</v>
      </c>
    </row>
    <row r="20" spans="2:67" x14ac:dyDescent="0.35">
      <c r="B20" s="18" t="s">
        <v>105</v>
      </c>
      <c r="C20" s="17">
        <v>1.33888702432754E-3</v>
      </c>
      <c r="D20" s="17">
        <v>0</v>
      </c>
      <c r="E20" s="17">
        <v>0</v>
      </c>
      <c r="F20" s="17">
        <v>1.20198876033054E-4</v>
      </c>
      <c r="G20" s="17">
        <v>3.3934038960460201E-3</v>
      </c>
      <c r="H20" s="17">
        <v>0</v>
      </c>
      <c r="I20" s="17">
        <v>0</v>
      </c>
      <c r="J20" s="17">
        <v>1.26974007216978E-3</v>
      </c>
      <c r="K20" s="17">
        <v>0</v>
      </c>
      <c r="L20" s="17">
        <v>6.0735028303223295E-4</v>
      </c>
      <c r="M20" s="17">
        <v>4.9855886259729896E-3</v>
      </c>
      <c r="N20" s="17">
        <v>0</v>
      </c>
      <c r="O20" s="17">
        <v>0</v>
      </c>
      <c r="P20" s="17">
        <v>0</v>
      </c>
      <c r="Q20" s="17">
        <v>2.9823746821632498E-3</v>
      </c>
      <c r="R20" s="17">
        <v>0</v>
      </c>
      <c r="S20" s="17">
        <v>0</v>
      </c>
      <c r="T20" s="17"/>
      <c r="U20" s="17">
        <v>0</v>
      </c>
      <c r="V20" s="17">
        <v>6.3917019818271296E-3</v>
      </c>
      <c r="W20" s="17">
        <v>1.6120945998079401E-2</v>
      </c>
      <c r="X20" s="17">
        <v>1.9496407852888899E-2</v>
      </c>
      <c r="Y20" s="17"/>
      <c r="Z20" s="17">
        <v>0</v>
      </c>
      <c r="AA20" s="17">
        <v>0</v>
      </c>
      <c r="AB20" s="17">
        <v>0</v>
      </c>
      <c r="AC20" s="17">
        <v>1.29523169467605E-3</v>
      </c>
      <c r="AD20" s="17">
        <v>1.4004970845519501E-4</v>
      </c>
      <c r="AE20" s="17">
        <v>2.5027703562227201E-2</v>
      </c>
      <c r="AF20" s="17">
        <v>4.75762961522144E-3</v>
      </c>
      <c r="AG20" s="17">
        <v>1.3546430448622699E-3</v>
      </c>
      <c r="AH20" s="17">
        <v>8.4115230721565504E-3</v>
      </c>
      <c r="AI20" s="17">
        <v>4.0686825392501999E-2</v>
      </c>
      <c r="AJ20" s="17"/>
      <c r="AK20" s="17">
        <v>3.0841037613960698E-5</v>
      </c>
      <c r="AL20" s="17">
        <v>0</v>
      </c>
      <c r="AM20" s="17">
        <v>1.19760261861867E-3</v>
      </c>
      <c r="AN20" s="17">
        <v>0</v>
      </c>
      <c r="AO20" s="17">
        <v>1.2713293942148299E-3</v>
      </c>
      <c r="AP20" s="17">
        <v>1.59520881859611E-3</v>
      </c>
      <c r="AQ20" s="17">
        <v>1.1580094962752399E-2</v>
      </c>
      <c r="AR20" s="17"/>
      <c r="AS20" s="17">
        <v>4.9335174278177102E-3</v>
      </c>
      <c r="AT20" s="17">
        <v>0</v>
      </c>
      <c r="AU20" s="17"/>
      <c r="AV20" s="17">
        <v>1.3883262025829099E-3</v>
      </c>
      <c r="AW20" s="17">
        <v>1.5435590960461701E-2</v>
      </c>
      <c r="AX20" s="17">
        <v>9.5279167887475397E-4</v>
      </c>
      <c r="AY20" s="17"/>
      <c r="AZ20" s="17">
        <v>5.1335528877864004E-3</v>
      </c>
      <c r="BA20" s="17">
        <v>1.1585086254616999E-3</v>
      </c>
      <c r="BB20" s="17"/>
      <c r="BC20" s="17">
        <v>5.9565316457942E-4</v>
      </c>
      <c r="BD20" s="17">
        <v>1.79694945421181E-3</v>
      </c>
      <c r="BE20" s="17"/>
      <c r="BF20" s="17">
        <v>1.2667403986234599E-3</v>
      </c>
      <c r="BG20" s="17">
        <v>1.9496407852888899E-2</v>
      </c>
      <c r="BH20" s="17"/>
      <c r="BI20" s="17">
        <v>6.2402418416996203E-3</v>
      </c>
      <c r="BJ20" s="17">
        <v>1.9240375635296001E-4</v>
      </c>
      <c r="BK20" s="17"/>
      <c r="BL20" s="17">
        <v>2.77626773129744E-5</v>
      </c>
      <c r="BM20" s="17">
        <v>2.3471166489447098E-3</v>
      </c>
      <c r="BN20" s="17">
        <v>7.70671060497452E-4</v>
      </c>
      <c r="BO20" s="17">
        <v>1.5878257990572499E-2</v>
      </c>
    </row>
    <row r="21" spans="2:67" x14ac:dyDescent="0.35">
      <c r="B21" s="18" t="s">
        <v>111</v>
      </c>
      <c r="C21" s="19">
        <v>0.21492826739433701</v>
      </c>
      <c r="D21" s="19">
        <v>0.25250515882908797</v>
      </c>
      <c r="E21" s="19">
        <v>0.21120888547441899</v>
      </c>
      <c r="F21" s="19">
        <v>0.11686846488621</v>
      </c>
      <c r="G21" s="19">
        <v>0.260286350565955</v>
      </c>
      <c r="H21" s="19">
        <v>0</v>
      </c>
      <c r="I21" s="19">
        <v>0.100571329518994</v>
      </c>
      <c r="J21" s="19">
        <v>0.208775322515212</v>
      </c>
      <c r="K21" s="19">
        <v>0</v>
      </c>
      <c r="L21" s="19">
        <v>0.38205533553480697</v>
      </c>
      <c r="M21" s="19">
        <v>0.218791911770012</v>
      </c>
      <c r="N21" s="19">
        <v>6.9334552763530705E-2</v>
      </c>
      <c r="O21" s="19">
        <v>0.48306643335285998</v>
      </c>
      <c r="P21" s="19">
        <v>0.12632626858354701</v>
      </c>
      <c r="Q21" s="19">
        <v>0.39752425503335098</v>
      </c>
      <c r="R21" s="19">
        <v>0.25856578004706698</v>
      </c>
      <c r="S21" s="19">
        <v>8.1491572749919597E-2</v>
      </c>
      <c r="T21" s="19"/>
      <c r="U21" s="19">
        <v>0.21916568013346599</v>
      </c>
      <c r="V21" s="19">
        <v>0.20541402458383801</v>
      </c>
      <c r="W21" s="19">
        <v>0.13222495692870301</v>
      </c>
      <c r="X21" s="19">
        <v>0.12176575359811501</v>
      </c>
      <c r="Y21" s="19"/>
      <c r="Z21" s="19">
        <v>0.224919813476219</v>
      </c>
      <c r="AA21" s="19">
        <v>0.14212731567110501</v>
      </c>
      <c r="AB21" s="19">
        <v>0.19847622541887799</v>
      </c>
      <c r="AC21" s="19">
        <v>0.240934566555703</v>
      </c>
      <c r="AD21" s="19">
        <v>0.22980196294984201</v>
      </c>
      <c r="AE21" s="19">
        <v>0.37237773846203898</v>
      </c>
      <c r="AF21" s="19">
        <v>8.4831376755222204E-2</v>
      </c>
      <c r="AG21" s="19">
        <v>0.24203291109646399</v>
      </c>
      <c r="AH21" s="19">
        <v>0.10163543059534499</v>
      </c>
      <c r="AI21" s="19">
        <v>0.25573114188506801</v>
      </c>
      <c r="AJ21" s="19"/>
      <c r="AK21" s="19">
        <v>0.22600978497631299</v>
      </c>
      <c r="AL21" s="19">
        <v>9.9694395296146002E-2</v>
      </c>
      <c r="AM21" s="19">
        <v>0.13316928180242801</v>
      </c>
      <c r="AN21" s="19">
        <v>0.18921195568346399</v>
      </c>
      <c r="AO21" s="19">
        <v>0.26404278785746699</v>
      </c>
      <c r="AP21" s="19">
        <v>0.37517390565735698</v>
      </c>
      <c r="AQ21" s="19">
        <v>0.22666885147362401</v>
      </c>
      <c r="AR21" s="19"/>
      <c r="AS21" s="19">
        <v>0.15562910204253999</v>
      </c>
      <c r="AT21" s="19">
        <v>0.237015345655815</v>
      </c>
      <c r="AU21" s="19"/>
      <c r="AV21" s="19">
        <v>4.4844955244982602E-2</v>
      </c>
      <c r="AW21" s="19">
        <v>0.212109576825535</v>
      </c>
      <c r="AX21" s="19">
        <v>0.210616557431414</v>
      </c>
      <c r="AY21" s="19"/>
      <c r="AZ21" s="19">
        <v>0.102652090303094</v>
      </c>
      <c r="BA21" s="19">
        <v>0.22026528461356501</v>
      </c>
      <c r="BB21" s="19"/>
      <c r="BC21" s="19">
        <v>0.24041211088226899</v>
      </c>
      <c r="BD21" s="19">
        <v>0.19922232085036701</v>
      </c>
      <c r="BE21" s="19"/>
      <c r="BF21" s="19">
        <v>0.21529843692771999</v>
      </c>
      <c r="BG21" s="19">
        <v>0.12176575359811501</v>
      </c>
      <c r="BH21" s="19"/>
      <c r="BI21" s="19">
        <v>0.15865330099698699</v>
      </c>
      <c r="BJ21" s="19">
        <v>0.22809162931861901</v>
      </c>
      <c r="BK21" s="19"/>
      <c r="BL21" s="19">
        <v>0.253732472075265</v>
      </c>
      <c r="BM21" s="19">
        <v>0.19337496530366699</v>
      </c>
      <c r="BN21" s="19">
        <v>0.158672554342912</v>
      </c>
      <c r="BO21" s="19">
        <v>4.23280240348703E-2</v>
      </c>
    </row>
    <row r="22" spans="2:67" x14ac:dyDescent="0.35">
      <c r="B22" s="16"/>
    </row>
    <row r="23" spans="2:67" x14ac:dyDescent="0.35">
      <c r="B23" t="s">
        <v>86</v>
      </c>
    </row>
    <row r="24" spans="2:67" x14ac:dyDescent="0.35">
      <c r="B24" t="s">
        <v>87</v>
      </c>
    </row>
    <row r="26" spans="2:67" x14ac:dyDescent="0.35">
      <c r="B2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550</v>
      </c>
      <c r="C9" s="17">
        <v>0.55045839251199502</v>
      </c>
      <c r="D9" s="17">
        <v>0.52343172050312003</v>
      </c>
      <c r="E9" s="17">
        <v>0.60527898702554395</v>
      </c>
      <c r="F9" s="17">
        <v>0.58050630471951603</v>
      </c>
      <c r="G9" s="17">
        <v>0.52781197664869905</v>
      </c>
      <c r="H9" s="17">
        <v>0.67601681551245696</v>
      </c>
      <c r="I9" s="17">
        <v>0.27840900630939602</v>
      </c>
      <c r="J9" s="17">
        <v>0.51301250836784196</v>
      </c>
      <c r="K9" s="17">
        <v>0.98629208027023996</v>
      </c>
      <c r="L9" s="17">
        <v>0.47279738737052501</v>
      </c>
      <c r="M9" s="17">
        <v>0.54928154274907603</v>
      </c>
      <c r="N9" s="17">
        <v>0.45381434575472701</v>
      </c>
      <c r="O9" s="17">
        <v>0.511955001558556</v>
      </c>
      <c r="P9" s="17">
        <v>0.67928327034481295</v>
      </c>
      <c r="Q9" s="17">
        <v>0.29852199625230802</v>
      </c>
      <c r="R9" s="17">
        <v>0.54303491518567204</v>
      </c>
      <c r="S9" s="17">
        <v>0.80490435764443302</v>
      </c>
      <c r="T9" s="17"/>
      <c r="U9" s="17">
        <v>0.53855317584761897</v>
      </c>
      <c r="V9" s="17">
        <v>0.62846935325588305</v>
      </c>
      <c r="W9" s="17">
        <v>0.51173709737818995</v>
      </c>
      <c r="X9" s="17">
        <v>0.456485428267278</v>
      </c>
      <c r="Y9" s="17"/>
      <c r="Z9" s="17">
        <v>0.53105022690736903</v>
      </c>
      <c r="AA9" s="17">
        <v>0.49047717255634099</v>
      </c>
      <c r="AB9" s="17">
        <v>0.58092403054339503</v>
      </c>
      <c r="AC9" s="17">
        <v>0.70991119917392098</v>
      </c>
      <c r="AD9" s="17">
        <v>0.62241285324308804</v>
      </c>
      <c r="AE9" s="17">
        <v>0.75989949025032599</v>
      </c>
      <c r="AF9" s="17">
        <v>0.560623623957068</v>
      </c>
      <c r="AG9" s="17">
        <v>0.78361832977954005</v>
      </c>
      <c r="AH9" s="17">
        <v>0.44926390378134401</v>
      </c>
      <c r="AI9" s="17">
        <v>0.457016698309959</v>
      </c>
      <c r="AJ9" s="17"/>
      <c r="AK9" s="17">
        <v>0.58188386325029196</v>
      </c>
      <c r="AL9" s="17">
        <v>0.62136697913634797</v>
      </c>
      <c r="AM9" s="17">
        <v>0.50929243055829498</v>
      </c>
      <c r="AN9" s="17">
        <v>0.61359014305851201</v>
      </c>
      <c r="AO9" s="17">
        <v>0.58333398972207395</v>
      </c>
      <c r="AP9" s="17">
        <v>0.41097705532546303</v>
      </c>
      <c r="AQ9" s="17">
        <v>0.34331505747594898</v>
      </c>
      <c r="AR9" s="17"/>
      <c r="AS9" s="17">
        <v>0.53797448681299498</v>
      </c>
      <c r="AT9" s="17">
        <v>0.55510825563480504</v>
      </c>
      <c r="AU9" s="17"/>
      <c r="AV9" s="17">
        <v>0.60059985113124004</v>
      </c>
      <c r="AW9" s="17">
        <v>0.55281540648689098</v>
      </c>
      <c r="AX9" s="17">
        <v>0.47798343067671101</v>
      </c>
      <c r="AY9" s="17"/>
      <c r="AZ9" s="17">
        <v>0.423319845728101</v>
      </c>
      <c r="BA9" s="17">
        <v>0.55650188838968095</v>
      </c>
      <c r="BB9" s="17"/>
      <c r="BC9" s="17">
        <v>0.5578192038334</v>
      </c>
      <c r="BD9" s="17">
        <v>0.54592185118576297</v>
      </c>
      <c r="BE9" s="17"/>
      <c r="BF9" s="17">
        <v>0.55083178226832097</v>
      </c>
      <c r="BG9" s="17">
        <v>0.456485428267278</v>
      </c>
      <c r="BH9" s="17"/>
      <c r="BI9" s="17">
        <v>0.51225137593190495</v>
      </c>
      <c r="BJ9" s="17">
        <v>0.55939545315348205</v>
      </c>
      <c r="BK9" s="17"/>
      <c r="BL9" s="17">
        <v>0.54416547620105205</v>
      </c>
      <c r="BM9" s="17">
        <v>0.60916441553912204</v>
      </c>
      <c r="BN9" s="17">
        <v>0.398994599261635</v>
      </c>
      <c r="BO9" s="17">
        <v>0.54305925822460599</v>
      </c>
    </row>
    <row r="10" spans="2:67" ht="29" x14ac:dyDescent="0.35">
      <c r="B10" s="18" t="s">
        <v>551</v>
      </c>
      <c r="C10" s="17">
        <v>0.34086350474448002</v>
      </c>
      <c r="D10" s="17">
        <v>0.23352008666222601</v>
      </c>
      <c r="E10" s="17">
        <v>0.49438517713198199</v>
      </c>
      <c r="F10" s="17">
        <v>0.26845191658385298</v>
      </c>
      <c r="G10" s="17">
        <v>0.60320527821325098</v>
      </c>
      <c r="H10" s="17">
        <v>3.5363837783325698E-2</v>
      </c>
      <c r="I10" s="17">
        <v>0.77742383377587398</v>
      </c>
      <c r="J10" s="17">
        <v>0.39632556980334299</v>
      </c>
      <c r="K10" s="17">
        <v>0.54459271165476797</v>
      </c>
      <c r="L10" s="17">
        <v>0.219484974133484</v>
      </c>
      <c r="M10" s="17">
        <v>0.271447858955569</v>
      </c>
      <c r="N10" s="17">
        <v>0.39891914166688203</v>
      </c>
      <c r="O10" s="17">
        <v>0.97958143779085105</v>
      </c>
      <c r="P10" s="17">
        <v>6.6138838288658597E-3</v>
      </c>
      <c r="Q10" s="17">
        <v>0.23215247658410801</v>
      </c>
      <c r="R10" s="17">
        <v>0.45660879588129299</v>
      </c>
      <c r="S10" s="17">
        <v>8.0873744206773596E-2</v>
      </c>
      <c r="T10" s="17"/>
      <c r="U10" s="17">
        <v>0.34955496484528298</v>
      </c>
      <c r="V10" s="17">
        <v>0.30256619242952099</v>
      </c>
      <c r="W10" s="17">
        <v>0.270265736639202</v>
      </c>
      <c r="X10" s="17">
        <v>0.28144799225784201</v>
      </c>
      <c r="Y10" s="17"/>
      <c r="Z10" s="17">
        <v>0.32476658241316902</v>
      </c>
      <c r="AA10" s="17">
        <v>0.47543362156920599</v>
      </c>
      <c r="AB10" s="17">
        <v>0.30891381939463602</v>
      </c>
      <c r="AC10" s="17">
        <v>0.10992614076030501</v>
      </c>
      <c r="AD10" s="17">
        <v>0.52465821222900499</v>
      </c>
      <c r="AE10" s="17">
        <v>0.23122416594922501</v>
      </c>
      <c r="AF10" s="17">
        <v>0.213788129537824</v>
      </c>
      <c r="AG10" s="17">
        <v>0.37356642022481201</v>
      </c>
      <c r="AH10" s="17">
        <v>0.337014697322712</v>
      </c>
      <c r="AI10" s="17">
        <v>0.25743413716651098</v>
      </c>
      <c r="AJ10" s="17"/>
      <c r="AK10" s="17">
        <v>0.30699215389535101</v>
      </c>
      <c r="AL10" s="17">
        <v>0.47145087336781</v>
      </c>
      <c r="AM10" s="17">
        <v>0.19326974246468001</v>
      </c>
      <c r="AN10" s="17">
        <v>0.24695646675735999</v>
      </c>
      <c r="AO10" s="17">
        <v>0.41793977232848101</v>
      </c>
      <c r="AP10" s="17">
        <v>0.49345519477095201</v>
      </c>
      <c r="AQ10" s="17">
        <v>0.55005739090643202</v>
      </c>
      <c r="AR10" s="17"/>
      <c r="AS10" s="17">
        <v>0.32285132831341101</v>
      </c>
      <c r="AT10" s="17">
        <v>0.34757247523558898</v>
      </c>
      <c r="AU10" s="17"/>
      <c r="AV10" s="17">
        <v>0.36515353495122899</v>
      </c>
      <c r="AW10" s="17">
        <v>0.27920664999669398</v>
      </c>
      <c r="AX10" s="17">
        <v>0.29557099021657401</v>
      </c>
      <c r="AY10" s="17"/>
      <c r="AZ10" s="17">
        <v>0.408994656356862</v>
      </c>
      <c r="BA10" s="17">
        <v>0.337624909178249</v>
      </c>
      <c r="BB10" s="17"/>
      <c r="BC10" s="17">
        <v>0.420073207814052</v>
      </c>
      <c r="BD10" s="17">
        <v>0.29204577586604102</v>
      </c>
      <c r="BE10" s="17"/>
      <c r="BF10" s="17">
        <v>0.34109958481184499</v>
      </c>
      <c r="BG10" s="17">
        <v>0.28144799225784201</v>
      </c>
      <c r="BH10" s="17"/>
      <c r="BI10" s="17">
        <v>0.43281353794841498</v>
      </c>
      <c r="BJ10" s="17">
        <v>0.319355334353637</v>
      </c>
      <c r="BK10" s="17"/>
      <c r="BL10" s="17">
        <v>0.245153248018671</v>
      </c>
      <c r="BM10" s="17">
        <v>0.45242293534827599</v>
      </c>
      <c r="BN10" s="17">
        <v>0.35608365554710197</v>
      </c>
      <c r="BO10" s="17">
        <v>0.21637836546157499</v>
      </c>
    </row>
    <row r="11" spans="2:67" x14ac:dyDescent="0.35">
      <c r="B11" s="18" t="s">
        <v>552</v>
      </c>
      <c r="C11" s="17">
        <v>0.29007320260172498</v>
      </c>
      <c r="D11" s="17">
        <v>0.188110278171466</v>
      </c>
      <c r="E11" s="17">
        <v>0.37206389753700603</v>
      </c>
      <c r="F11" s="17">
        <v>0.29793591811125802</v>
      </c>
      <c r="G11" s="17">
        <v>0.29406640301327303</v>
      </c>
      <c r="H11" s="17">
        <v>2.4377970819849299E-3</v>
      </c>
      <c r="I11" s="17">
        <v>0.38575946998252397</v>
      </c>
      <c r="J11" s="17">
        <v>0.26311107549898199</v>
      </c>
      <c r="K11" s="17">
        <v>0.116601262769056</v>
      </c>
      <c r="L11" s="17">
        <v>0.22563734432670099</v>
      </c>
      <c r="M11" s="17">
        <v>0.24919608220238401</v>
      </c>
      <c r="N11" s="17">
        <v>0.58002015809682805</v>
      </c>
      <c r="O11" s="17">
        <v>0.97858572477313399</v>
      </c>
      <c r="P11" s="17">
        <v>0.206002320370509</v>
      </c>
      <c r="Q11" s="17">
        <v>0.32788300065195197</v>
      </c>
      <c r="R11" s="17">
        <v>0.28740967198237699</v>
      </c>
      <c r="S11" s="17">
        <v>0.271179215721222</v>
      </c>
      <c r="T11" s="17"/>
      <c r="U11" s="17">
        <v>0.281315559073257</v>
      </c>
      <c r="V11" s="17">
        <v>0.34171910041989101</v>
      </c>
      <c r="W11" s="17">
        <v>0.29109871456967101</v>
      </c>
      <c r="X11" s="17">
        <v>0.26534876396162199</v>
      </c>
      <c r="Y11" s="17"/>
      <c r="Z11" s="17">
        <v>0.27453064826323598</v>
      </c>
      <c r="AA11" s="17">
        <v>0.34583090779186998</v>
      </c>
      <c r="AB11" s="17">
        <v>0.33580650337423901</v>
      </c>
      <c r="AC11" s="17">
        <v>0.26973455580869798</v>
      </c>
      <c r="AD11" s="17">
        <v>0.242024124898541</v>
      </c>
      <c r="AE11" s="17">
        <v>0.30214083842264799</v>
      </c>
      <c r="AF11" s="17">
        <v>0.17507851553495701</v>
      </c>
      <c r="AG11" s="17">
        <v>0.206749546510264</v>
      </c>
      <c r="AH11" s="17">
        <v>0.41039552037194499</v>
      </c>
      <c r="AI11" s="17">
        <v>0.32215650909569099</v>
      </c>
      <c r="AJ11" s="17"/>
      <c r="AK11" s="17">
        <v>0.25477033385451497</v>
      </c>
      <c r="AL11" s="17">
        <v>0.34790818652798999</v>
      </c>
      <c r="AM11" s="17">
        <v>0.31553421312961399</v>
      </c>
      <c r="AN11" s="17">
        <v>0.26006832643033101</v>
      </c>
      <c r="AO11" s="17">
        <v>0.31888263232118502</v>
      </c>
      <c r="AP11" s="17">
        <v>0.35916227871613299</v>
      </c>
      <c r="AQ11" s="17">
        <v>0.38566444833368602</v>
      </c>
      <c r="AR11" s="17"/>
      <c r="AS11" s="17">
        <v>0.31318186259756498</v>
      </c>
      <c r="AT11" s="17">
        <v>0.28146595191247897</v>
      </c>
      <c r="AU11" s="17"/>
      <c r="AV11" s="17">
        <v>0.25523107417358099</v>
      </c>
      <c r="AW11" s="17">
        <v>0.32547085362306499</v>
      </c>
      <c r="AX11" s="17">
        <v>0.35185668566779899</v>
      </c>
      <c r="AY11" s="17"/>
      <c r="AZ11" s="17">
        <v>0.185162266946483</v>
      </c>
      <c r="BA11" s="17">
        <v>0.29506011509360902</v>
      </c>
      <c r="BB11" s="17"/>
      <c r="BC11" s="17">
        <v>0.32850993590848099</v>
      </c>
      <c r="BD11" s="17">
        <v>0.26638426106013202</v>
      </c>
      <c r="BE11" s="17"/>
      <c r="BF11" s="17">
        <v>0.29017144204956402</v>
      </c>
      <c r="BG11" s="17">
        <v>0.26534876396162199</v>
      </c>
      <c r="BH11" s="17"/>
      <c r="BI11" s="17">
        <v>0.35209462095573502</v>
      </c>
      <c r="BJ11" s="17">
        <v>0.27556567946814298</v>
      </c>
      <c r="BK11" s="17"/>
      <c r="BL11" s="17">
        <v>0.17058357991751499</v>
      </c>
      <c r="BM11" s="17">
        <v>0.392946819950867</v>
      </c>
      <c r="BN11" s="17">
        <v>0.41634635318623098</v>
      </c>
      <c r="BO11" s="17">
        <v>0.23884081948581001</v>
      </c>
    </row>
    <row r="12" spans="2:67" x14ac:dyDescent="0.35">
      <c r="B12" s="18" t="s">
        <v>553</v>
      </c>
      <c r="C12" s="17">
        <v>0.24123218594027901</v>
      </c>
      <c r="D12" s="17">
        <v>0.30660266069501302</v>
      </c>
      <c r="E12" s="17">
        <v>0.26701137127347402</v>
      </c>
      <c r="F12" s="17">
        <v>0.20923561338766999</v>
      </c>
      <c r="G12" s="17">
        <v>0.26707315835804701</v>
      </c>
      <c r="H12" s="17">
        <v>0.64065297772913099</v>
      </c>
      <c r="I12" s="17">
        <v>0.268777245288496</v>
      </c>
      <c r="J12" s="17">
        <v>0.109408466627697</v>
      </c>
      <c r="K12" s="17">
        <v>8.8401273744799004E-4</v>
      </c>
      <c r="L12" s="17">
        <v>0.11153859475371</v>
      </c>
      <c r="M12" s="17">
        <v>0.25451876635323101</v>
      </c>
      <c r="N12" s="17">
        <v>0.49911569941012401</v>
      </c>
      <c r="O12" s="17">
        <v>9.9571301771683805E-4</v>
      </c>
      <c r="P12" s="17">
        <v>0.22332115699326899</v>
      </c>
      <c r="Q12" s="17">
        <v>0.20225847528217</v>
      </c>
      <c r="R12" s="17">
        <v>0.37330135788720298</v>
      </c>
      <c r="S12" s="17">
        <v>9.2674281471911404E-4</v>
      </c>
      <c r="T12" s="17"/>
      <c r="U12" s="17">
        <v>0.23640760184047299</v>
      </c>
      <c r="V12" s="17">
        <v>0.25530685830428401</v>
      </c>
      <c r="W12" s="17">
        <v>0.30700667512577801</v>
      </c>
      <c r="X12" s="17">
        <v>0.38668598709068802</v>
      </c>
      <c r="Y12" s="17"/>
      <c r="Z12" s="17">
        <v>0.254153207007213</v>
      </c>
      <c r="AA12" s="17">
        <v>0.28542687360779101</v>
      </c>
      <c r="AB12" s="17">
        <v>0.181910664296316</v>
      </c>
      <c r="AC12" s="17">
        <v>0.307902356039434</v>
      </c>
      <c r="AD12" s="17">
        <v>7.2387930730974701E-2</v>
      </c>
      <c r="AE12" s="17">
        <v>0.211417656954967</v>
      </c>
      <c r="AF12" s="17">
        <v>0.48898815141052299</v>
      </c>
      <c r="AG12" s="17">
        <v>0.19968601013597201</v>
      </c>
      <c r="AH12" s="17">
        <v>0.32244376008445003</v>
      </c>
      <c r="AI12" s="17">
        <v>0.49271004413976</v>
      </c>
      <c r="AJ12" s="17"/>
      <c r="AK12" s="17">
        <v>0.235703961885493</v>
      </c>
      <c r="AL12" s="17">
        <v>0.20879415643323801</v>
      </c>
      <c r="AM12" s="17">
        <v>0.36416574625044601</v>
      </c>
      <c r="AN12" s="17">
        <v>0.196483454383169</v>
      </c>
      <c r="AO12" s="17">
        <v>0.31149020988279302</v>
      </c>
      <c r="AP12" s="17">
        <v>0.40199109177849102</v>
      </c>
      <c r="AQ12" s="17">
        <v>0.25766451958379299</v>
      </c>
      <c r="AR12" s="17"/>
      <c r="AS12" s="17">
        <v>0.38484140898910302</v>
      </c>
      <c r="AT12" s="17">
        <v>0.18774225687075899</v>
      </c>
      <c r="AU12" s="17"/>
      <c r="AV12" s="17">
        <v>0.35275670071486598</v>
      </c>
      <c r="AW12" s="17">
        <v>0.38876205149913201</v>
      </c>
      <c r="AX12" s="17">
        <v>0.41660213696204101</v>
      </c>
      <c r="AY12" s="17"/>
      <c r="AZ12" s="17">
        <v>0.69513558174259305</v>
      </c>
      <c r="BA12" s="17">
        <v>0.21965601277494101</v>
      </c>
      <c r="BB12" s="17"/>
      <c r="BC12" s="17">
        <v>0.21443541382387499</v>
      </c>
      <c r="BD12" s="17">
        <v>0.25774730347388503</v>
      </c>
      <c r="BE12" s="17"/>
      <c r="BF12" s="17">
        <v>0.24065424355222301</v>
      </c>
      <c r="BG12" s="17">
        <v>0.38668598709068802</v>
      </c>
      <c r="BH12" s="17"/>
      <c r="BI12" s="17">
        <v>0.405710055251845</v>
      </c>
      <c r="BJ12" s="17">
        <v>0.20275892045673199</v>
      </c>
      <c r="BK12" s="17"/>
      <c r="BL12" s="17">
        <v>7.6680746023958204E-2</v>
      </c>
      <c r="BM12" s="17">
        <v>0.31997505363470102</v>
      </c>
      <c r="BN12" s="17">
        <v>0.49586588746696802</v>
      </c>
      <c r="BO12" s="17">
        <v>0.87180580336793401</v>
      </c>
    </row>
    <row r="13" spans="2:67" x14ac:dyDescent="0.35">
      <c r="B13" s="18" t="s">
        <v>554</v>
      </c>
      <c r="C13" s="17">
        <v>0.167092539683902</v>
      </c>
      <c r="D13" s="17">
        <v>0.20196750973741101</v>
      </c>
      <c r="E13" s="17">
        <v>0.10096141189373301</v>
      </c>
      <c r="F13" s="17">
        <v>0.18017308598524501</v>
      </c>
      <c r="G13" s="17">
        <v>0.177887696911321</v>
      </c>
      <c r="H13" s="17">
        <v>3.5363837783325698E-2</v>
      </c>
      <c r="I13" s="17">
        <v>0.55552226781776304</v>
      </c>
      <c r="J13" s="17">
        <v>0.16586184674179499</v>
      </c>
      <c r="K13" s="17">
        <v>0</v>
      </c>
      <c r="L13" s="17">
        <v>0.19239420590422601</v>
      </c>
      <c r="M13" s="17">
        <v>4.8557527699622599E-2</v>
      </c>
      <c r="N13" s="17">
        <v>0.38921498297748502</v>
      </c>
      <c r="O13" s="17">
        <v>0.48406214637057698</v>
      </c>
      <c r="P13" s="17">
        <v>0.12692729496184099</v>
      </c>
      <c r="Q13" s="17">
        <v>0.291529300721319</v>
      </c>
      <c r="R13" s="17">
        <v>0.34463561041841101</v>
      </c>
      <c r="S13" s="17">
        <v>0.194786728083994</v>
      </c>
      <c r="T13" s="17"/>
      <c r="U13" s="17">
        <v>0.15947596664941399</v>
      </c>
      <c r="V13" s="17">
        <v>0.201688184908834</v>
      </c>
      <c r="W13" s="17">
        <v>0.22631535014104601</v>
      </c>
      <c r="X13" s="17">
        <v>0.19644586963088601</v>
      </c>
      <c r="Y13" s="17"/>
      <c r="Z13" s="17">
        <v>0.1688828768293</v>
      </c>
      <c r="AA13" s="17">
        <v>0.167246523391681</v>
      </c>
      <c r="AB13" s="17">
        <v>0.15481569279278001</v>
      </c>
      <c r="AC13" s="17">
        <v>0.166770935811868</v>
      </c>
      <c r="AD13" s="17">
        <v>0.147993080835603</v>
      </c>
      <c r="AE13" s="17">
        <v>0.18725294791713301</v>
      </c>
      <c r="AF13" s="17">
        <v>0.24247479044321399</v>
      </c>
      <c r="AG13" s="17">
        <v>0.105304971563388</v>
      </c>
      <c r="AH13" s="17">
        <v>0.188781361344212</v>
      </c>
      <c r="AI13" s="17">
        <v>0.108547634931958</v>
      </c>
      <c r="AJ13" s="17"/>
      <c r="AK13" s="17">
        <v>0.123346044541721</v>
      </c>
      <c r="AL13" s="17">
        <v>0.218498408289823</v>
      </c>
      <c r="AM13" s="17">
        <v>0.20431859615553499</v>
      </c>
      <c r="AN13" s="17">
        <v>0.137345313719346</v>
      </c>
      <c r="AO13" s="17">
        <v>0.18105740016344499</v>
      </c>
      <c r="AP13" s="17">
        <v>0.136319214924564</v>
      </c>
      <c r="AQ13" s="17">
        <v>0.29978436921360402</v>
      </c>
      <c r="AR13" s="17"/>
      <c r="AS13" s="17">
        <v>0.26130377662548099</v>
      </c>
      <c r="AT13" s="17">
        <v>0.13200181031031899</v>
      </c>
      <c r="AU13" s="17"/>
      <c r="AV13" s="17">
        <v>0.17983347714117001</v>
      </c>
      <c r="AW13" s="17">
        <v>0.37475158635523897</v>
      </c>
      <c r="AX13" s="17">
        <v>0.24480502118755099</v>
      </c>
      <c r="AY13" s="17"/>
      <c r="AZ13" s="17">
        <v>0.28528648177871302</v>
      </c>
      <c r="BA13" s="17">
        <v>0.161474223131712</v>
      </c>
      <c r="BB13" s="17"/>
      <c r="BC13" s="17">
        <v>0.13211246462087001</v>
      </c>
      <c r="BD13" s="17">
        <v>0.18865110832384099</v>
      </c>
      <c r="BE13" s="17"/>
      <c r="BF13" s="17">
        <v>0.166975907918539</v>
      </c>
      <c r="BG13" s="17">
        <v>0.19644586963088601</v>
      </c>
      <c r="BH13" s="17"/>
      <c r="BI13" s="17">
        <v>0.31289943741484999</v>
      </c>
      <c r="BJ13" s="17">
        <v>0.13298662920965501</v>
      </c>
      <c r="BK13" s="17"/>
      <c r="BL13" s="17">
        <v>0.10334561924494</v>
      </c>
      <c r="BM13" s="17">
        <v>0.17585105904120599</v>
      </c>
      <c r="BN13" s="17">
        <v>0.30937273092431</v>
      </c>
      <c r="BO13" s="17">
        <v>0.42423216657665902</v>
      </c>
    </row>
    <row r="14" spans="2:67" x14ac:dyDescent="0.35">
      <c r="B14" s="18" t="s">
        <v>555</v>
      </c>
      <c r="C14" s="17">
        <v>7.9527409707660396E-2</v>
      </c>
      <c r="D14" s="17">
        <v>7.9541027010098603E-2</v>
      </c>
      <c r="E14" s="17">
        <v>8.2428909254677704E-2</v>
      </c>
      <c r="F14" s="17">
        <v>8.4170335577691997E-3</v>
      </c>
      <c r="G14" s="17">
        <v>0.20921003916941999</v>
      </c>
      <c r="H14" s="17">
        <v>0</v>
      </c>
      <c r="I14" s="17">
        <v>2.9201834601999901E-2</v>
      </c>
      <c r="J14" s="17">
        <v>9.9386333298413093E-2</v>
      </c>
      <c r="K14" s="17">
        <v>8.8401273744799004E-4</v>
      </c>
      <c r="L14" s="17">
        <v>0.17753127641685301</v>
      </c>
      <c r="M14" s="17">
        <v>6.8005894932720801E-2</v>
      </c>
      <c r="N14" s="17">
        <v>1.93110853252035E-3</v>
      </c>
      <c r="O14" s="17">
        <v>1.54399971205648E-2</v>
      </c>
      <c r="P14" s="17">
        <v>8.0136850439212703E-4</v>
      </c>
      <c r="Q14" s="17">
        <v>0.32891094681861399</v>
      </c>
      <c r="R14" s="17">
        <v>8.6247974837861396E-2</v>
      </c>
      <c r="S14" s="17">
        <v>9.8892559538095604E-3</v>
      </c>
      <c r="T14" s="17"/>
      <c r="U14" s="17">
        <v>7.0257787693698698E-2</v>
      </c>
      <c r="V14" s="17">
        <v>9.7231193319843506E-2</v>
      </c>
      <c r="W14" s="17">
        <v>0.26342787207067903</v>
      </c>
      <c r="X14" s="17">
        <v>0.37888807965976401</v>
      </c>
      <c r="Y14" s="17"/>
      <c r="Z14" s="17">
        <v>6.9572006172319595E-2</v>
      </c>
      <c r="AA14" s="17">
        <v>2.4699596935611801E-2</v>
      </c>
      <c r="AB14" s="17">
        <v>9.67089596680097E-2</v>
      </c>
      <c r="AC14" s="17">
        <v>5.3612116341426902E-2</v>
      </c>
      <c r="AD14" s="17">
        <v>0.146870836490375</v>
      </c>
      <c r="AE14" s="17">
        <v>5.2180763030523103E-2</v>
      </c>
      <c r="AF14" s="17">
        <v>7.9780990768289206E-2</v>
      </c>
      <c r="AG14" s="17">
        <v>0.19686688650815401</v>
      </c>
      <c r="AH14" s="17">
        <v>9.5958779500177394E-2</v>
      </c>
      <c r="AI14" s="17">
        <v>0.35555287632525601</v>
      </c>
      <c r="AJ14" s="17"/>
      <c r="AK14" s="17">
        <v>6.7577306450845601E-2</v>
      </c>
      <c r="AL14" s="17">
        <v>9.3590819544735707E-2</v>
      </c>
      <c r="AM14" s="17">
        <v>0.108878483735391</v>
      </c>
      <c r="AN14" s="17">
        <v>6.8055295657620904E-2</v>
      </c>
      <c r="AO14" s="17">
        <v>7.2922207276275894E-2</v>
      </c>
      <c r="AP14" s="17">
        <v>0.119044576362913</v>
      </c>
      <c r="AQ14" s="17">
        <v>8.4162191059133307E-2</v>
      </c>
      <c r="AR14" s="17"/>
      <c r="AS14" s="17">
        <v>0.163684339934942</v>
      </c>
      <c r="AT14" s="17">
        <v>4.8181594076895602E-2</v>
      </c>
      <c r="AU14" s="17"/>
      <c r="AV14" s="17">
        <v>0.23985252564971701</v>
      </c>
      <c r="AW14" s="17">
        <v>0.19197910075483701</v>
      </c>
      <c r="AX14" s="17">
        <v>0.101100791222955</v>
      </c>
      <c r="AY14" s="17"/>
      <c r="AZ14" s="17">
        <v>0.319959395154023</v>
      </c>
      <c r="BA14" s="17">
        <v>6.8098541361550705E-2</v>
      </c>
      <c r="BB14" s="17"/>
      <c r="BC14" s="17">
        <v>0.109946439978409</v>
      </c>
      <c r="BD14" s="17">
        <v>6.0779858398219103E-2</v>
      </c>
      <c r="BE14" s="17"/>
      <c r="BF14" s="17">
        <v>7.8337937730209403E-2</v>
      </c>
      <c r="BG14" s="17">
        <v>0.37888807965976401</v>
      </c>
      <c r="BH14" s="17"/>
      <c r="BI14" s="17">
        <v>0.17784762360433101</v>
      </c>
      <c r="BJ14" s="17">
        <v>5.6529180781917703E-2</v>
      </c>
      <c r="BK14" s="17"/>
      <c r="BL14" s="17">
        <v>5.6426365980047501E-2</v>
      </c>
      <c r="BM14" s="17">
        <v>7.4523578302458302E-2</v>
      </c>
      <c r="BN14" s="17">
        <v>0.10198442479243899</v>
      </c>
      <c r="BO14" s="17">
        <v>0.58613035829251903</v>
      </c>
    </row>
    <row r="15" spans="2:67" ht="29" x14ac:dyDescent="0.35">
      <c r="B15" s="18" t="s">
        <v>556</v>
      </c>
      <c r="C15" s="17">
        <v>7.4223560221612805E-2</v>
      </c>
      <c r="D15" s="17">
        <v>2.4712950597907402E-2</v>
      </c>
      <c r="E15" s="17">
        <v>0.119263819458909</v>
      </c>
      <c r="F15" s="17">
        <v>6.2221275097009802E-2</v>
      </c>
      <c r="G15" s="17">
        <v>4.6784685341350502E-4</v>
      </c>
      <c r="H15" s="17">
        <v>0.638215180647146</v>
      </c>
      <c r="I15" s="17">
        <v>2.73384009969624E-2</v>
      </c>
      <c r="J15" s="17">
        <v>5.3246138420646001E-3</v>
      </c>
      <c r="K15" s="17">
        <v>1.7680254748959801E-3</v>
      </c>
      <c r="L15" s="17">
        <v>8.0042571254124104E-2</v>
      </c>
      <c r="M15" s="17">
        <v>9.8285647797345693E-2</v>
      </c>
      <c r="N15" s="17">
        <v>0.111831824965159</v>
      </c>
      <c r="O15" s="17">
        <v>1.6435710138281601E-2</v>
      </c>
      <c r="P15" s="17">
        <v>0.12692729496184099</v>
      </c>
      <c r="Q15" s="17">
        <v>6.1676769999703099E-4</v>
      </c>
      <c r="R15" s="17">
        <v>2.3497251647319299E-2</v>
      </c>
      <c r="S15" s="17">
        <v>4.0745786374959798E-2</v>
      </c>
      <c r="T15" s="17"/>
      <c r="U15" s="17">
        <v>6.18185400968621E-2</v>
      </c>
      <c r="V15" s="17">
        <v>0.125406307213865</v>
      </c>
      <c r="W15" s="17">
        <v>0.16995956817632901</v>
      </c>
      <c r="X15" s="17">
        <v>0.31188781717750003</v>
      </c>
      <c r="Y15" s="17"/>
      <c r="Z15" s="17">
        <v>4.3260744222837801E-2</v>
      </c>
      <c r="AA15" s="17">
        <v>0.10166729701336299</v>
      </c>
      <c r="AB15" s="17">
        <v>3.31274903115732E-2</v>
      </c>
      <c r="AC15" s="17">
        <v>6.7243841016168496E-2</v>
      </c>
      <c r="AD15" s="17">
        <v>0.144215443335698</v>
      </c>
      <c r="AE15" s="17">
        <v>0.21002259228051401</v>
      </c>
      <c r="AF15" s="17">
        <v>0.24301205524806099</v>
      </c>
      <c r="AG15" s="17">
        <v>0.15369571787643899</v>
      </c>
      <c r="AH15" s="17">
        <v>9.0722916240095999E-2</v>
      </c>
      <c r="AI15" s="17">
        <v>0.23927710323901699</v>
      </c>
      <c r="AJ15" s="17"/>
      <c r="AK15" s="17">
        <v>6.36839968251771E-2</v>
      </c>
      <c r="AL15" s="17">
        <v>6.9182749720978001E-2</v>
      </c>
      <c r="AM15" s="17">
        <v>8.9418585243177098E-2</v>
      </c>
      <c r="AN15" s="17">
        <v>2.50269878531959E-2</v>
      </c>
      <c r="AO15" s="17">
        <v>0.148535639029613</v>
      </c>
      <c r="AP15" s="17">
        <v>0.13459414093608299</v>
      </c>
      <c r="AQ15" s="17">
        <v>0.180083181960217</v>
      </c>
      <c r="AR15" s="17"/>
      <c r="AS15" s="17">
        <v>0.15985659270712599</v>
      </c>
      <c r="AT15" s="17">
        <v>4.23279428203494E-2</v>
      </c>
      <c r="AU15" s="17"/>
      <c r="AV15" s="17">
        <v>0.17050089914659899</v>
      </c>
      <c r="AW15" s="17">
        <v>0.28693743865522198</v>
      </c>
      <c r="AX15" s="17">
        <v>8.0553809467998005E-2</v>
      </c>
      <c r="AY15" s="17"/>
      <c r="AZ15" s="17">
        <v>0.31818187983041202</v>
      </c>
      <c r="BA15" s="17">
        <v>6.2627068550295095E-2</v>
      </c>
      <c r="BB15" s="17"/>
      <c r="BC15" s="17">
        <v>3.4348582197473998E-2</v>
      </c>
      <c r="BD15" s="17">
        <v>9.8798906306503204E-2</v>
      </c>
      <c r="BE15" s="17"/>
      <c r="BF15" s="17">
        <v>7.3279231182878393E-2</v>
      </c>
      <c r="BG15" s="17">
        <v>0.31188781717750003</v>
      </c>
      <c r="BH15" s="17"/>
      <c r="BI15" s="17">
        <v>0.15378977551588999</v>
      </c>
      <c r="BJ15" s="17">
        <v>5.5612107280554199E-2</v>
      </c>
      <c r="BK15" s="17"/>
      <c r="BL15" s="17">
        <v>3.0235920116685501E-2</v>
      </c>
      <c r="BM15" s="17">
        <v>7.8970776572724805E-2</v>
      </c>
      <c r="BN15" s="17">
        <v>0.218069725536602</v>
      </c>
      <c r="BO15" s="17">
        <v>6.4396357545941502E-2</v>
      </c>
    </row>
    <row r="16" spans="2:67" x14ac:dyDescent="0.35">
      <c r="B16" s="18" t="s">
        <v>105</v>
      </c>
      <c r="C16" s="17">
        <v>3.6445589371978997E-2</v>
      </c>
      <c r="D16" s="17">
        <v>5.0149549822003599E-2</v>
      </c>
      <c r="E16" s="17">
        <v>2.4314148265430501E-2</v>
      </c>
      <c r="F16" s="17">
        <v>0</v>
      </c>
      <c r="G16" s="17">
        <v>0</v>
      </c>
      <c r="H16" s="17">
        <v>0</v>
      </c>
      <c r="I16" s="17">
        <v>0</v>
      </c>
      <c r="J16" s="17">
        <v>3.9562197436987703E-2</v>
      </c>
      <c r="K16" s="17">
        <v>0</v>
      </c>
      <c r="L16" s="17">
        <v>0</v>
      </c>
      <c r="M16" s="17">
        <v>5.3940935879016397E-2</v>
      </c>
      <c r="N16" s="17">
        <v>0</v>
      </c>
      <c r="O16" s="17">
        <v>0</v>
      </c>
      <c r="P16" s="17">
        <v>9.6794546283623897E-2</v>
      </c>
      <c r="Q16" s="17">
        <v>0</v>
      </c>
      <c r="R16" s="17">
        <v>8.6069830371343997E-2</v>
      </c>
      <c r="S16" s="17">
        <v>0.14925077086791599</v>
      </c>
      <c r="T16" s="17"/>
      <c r="U16" s="17">
        <v>4.1619787019565598E-2</v>
      </c>
      <c r="V16" s="17">
        <v>1.20291875131966E-2</v>
      </c>
      <c r="W16" s="17">
        <v>4.6379071033909999E-3</v>
      </c>
      <c r="X16" s="17">
        <v>3.1015141259748301E-3</v>
      </c>
      <c r="Y16" s="17"/>
      <c r="Z16" s="17">
        <v>2.5472721981799999E-2</v>
      </c>
      <c r="AA16" s="17">
        <v>6.1555646797873897E-2</v>
      </c>
      <c r="AB16" s="17">
        <v>7.7472948851830897E-2</v>
      </c>
      <c r="AC16" s="17">
        <v>4.6333570236448102E-2</v>
      </c>
      <c r="AD16" s="17">
        <v>0</v>
      </c>
      <c r="AE16" s="17">
        <v>0</v>
      </c>
      <c r="AF16" s="17">
        <v>0</v>
      </c>
      <c r="AG16" s="17">
        <v>0</v>
      </c>
      <c r="AH16" s="17">
        <v>7.5640637094466295E-4</v>
      </c>
      <c r="AI16" s="17">
        <v>2.99887296768056E-2</v>
      </c>
      <c r="AJ16" s="17"/>
      <c r="AK16" s="17">
        <v>3.5607172247466398E-3</v>
      </c>
      <c r="AL16" s="17">
        <v>2.9828390945619999E-2</v>
      </c>
      <c r="AM16" s="17">
        <v>5.1893337885702197E-2</v>
      </c>
      <c r="AN16" s="17">
        <v>5.8898189689653303E-2</v>
      </c>
      <c r="AO16" s="17">
        <v>0</v>
      </c>
      <c r="AP16" s="17">
        <v>1.34344473160625E-3</v>
      </c>
      <c r="AQ16" s="17">
        <v>7.2280081448591202E-2</v>
      </c>
      <c r="AR16" s="17"/>
      <c r="AS16" s="17">
        <v>1.09488964626537E-2</v>
      </c>
      <c r="AT16" s="17">
        <v>4.5942307384049003E-2</v>
      </c>
      <c r="AU16" s="17"/>
      <c r="AV16" s="17">
        <v>3.6248760414050098E-2</v>
      </c>
      <c r="AW16" s="17">
        <v>0</v>
      </c>
      <c r="AX16" s="17">
        <v>5.7931648778953098E-5</v>
      </c>
      <c r="AY16" s="17"/>
      <c r="AZ16" s="17">
        <v>0</v>
      </c>
      <c r="BA16" s="17">
        <v>3.8178020445803998E-2</v>
      </c>
      <c r="BB16" s="17"/>
      <c r="BC16" s="17">
        <v>1.9431816025997001E-2</v>
      </c>
      <c r="BD16" s="17">
        <v>4.6931347331125098E-2</v>
      </c>
      <c r="BE16" s="17"/>
      <c r="BF16" s="17">
        <v>3.6578077861951601E-2</v>
      </c>
      <c r="BG16" s="17">
        <v>3.1015141259748301E-3</v>
      </c>
      <c r="BH16" s="17"/>
      <c r="BI16" s="17">
        <v>0</v>
      </c>
      <c r="BJ16" s="17">
        <v>4.4970631929262997E-2</v>
      </c>
      <c r="BK16" s="17"/>
      <c r="BL16" s="17">
        <v>5.5931529368723303E-2</v>
      </c>
      <c r="BM16" s="17">
        <v>2.0505077029021199E-2</v>
      </c>
      <c r="BN16" s="17">
        <v>2.3456984201157698E-2</v>
      </c>
      <c r="BO16" s="17">
        <v>0</v>
      </c>
    </row>
    <row r="17" spans="2:67" x14ac:dyDescent="0.35">
      <c r="B17" s="18" t="s">
        <v>111</v>
      </c>
      <c r="C17" s="19">
        <v>9.3365660797672903E-2</v>
      </c>
      <c r="D17" s="19">
        <v>0.145572036155524</v>
      </c>
      <c r="E17" s="19">
        <v>7.9580260369043601E-2</v>
      </c>
      <c r="F17" s="19">
        <v>1.5734030520406901E-2</v>
      </c>
      <c r="G17" s="19">
        <v>0.174260369588569</v>
      </c>
      <c r="H17" s="19">
        <v>0</v>
      </c>
      <c r="I17" s="19">
        <v>6.2114453501250599E-4</v>
      </c>
      <c r="J17" s="19">
        <v>7.9288163909565806E-2</v>
      </c>
      <c r="K17" s="19">
        <v>1.370791972976E-2</v>
      </c>
      <c r="L17" s="19">
        <v>0.151124760115178</v>
      </c>
      <c r="M17" s="19">
        <v>0.104638775571674</v>
      </c>
      <c r="N17" s="19">
        <v>3.05891893699957E-2</v>
      </c>
      <c r="O17" s="19">
        <v>2.9871390531505202E-3</v>
      </c>
      <c r="P17" s="19">
        <v>9.9700803945860797E-2</v>
      </c>
      <c r="Q17" s="19">
        <v>0.19865933290001</v>
      </c>
      <c r="R17" s="19">
        <v>8.6069830371343997E-2</v>
      </c>
      <c r="S17" s="19">
        <v>0</v>
      </c>
      <c r="T17" s="19"/>
      <c r="U17" s="19">
        <v>0.10135636012826101</v>
      </c>
      <c r="V17" s="19">
        <v>5.2852779391523601E-2</v>
      </c>
      <c r="W17" s="19">
        <v>6.3725172625573506E-2</v>
      </c>
      <c r="X17" s="19">
        <v>3.5765504767419201E-2</v>
      </c>
      <c r="Y17" s="19"/>
      <c r="Z17" s="19">
        <v>0.105524996158853</v>
      </c>
      <c r="AA17" s="19">
        <v>4.4244172798429002E-2</v>
      </c>
      <c r="AB17" s="19">
        <v>9.4331439993450505E-2</v>
      </c>
      <c r="AC17" s="19">
        <v>6.8189530539207593E-2</v>
      </c>
      <c r="AD17" s="19">
        <v>0.13768972726380099</v>
      </c>
      <c r="AE17" s="19">
        <v>3.1301219521794599E-2</v>
      </c>
      <c r="AF17" s="19">
        <v>4.75762961522144E-3</v>
      </c>
      <c r="AG17" s="19">
        <v>1.4816365782278001E-2</v>
      </c>
      <c r="AH17" s="19">
        <v>1.2628964850769199E-2</v>
      </c>
      <c r="AI17" s="19">
        <v>5.4578335320403702E-2</v>
      </c>
      <c r="AJ17" s="19"/>
      <c r="AK17" s="19">
        <v>0.118050675374435</v>
      </c>
      <c r="AL17" s="19">
        <v>8.6446352562215799E-3</v>
      </c>
      <c r="AM17" s="19">
        <v>2.78614107147689E-2</v>
      </c>
      <c r="AN17" s="19">
        <v>0.104820955365503</v>
      </c>
      <c r="AO17" s="19">
        <v>1.20154832673564E-2</v>
      </c>
      <c r="AP17" s="19">
        <v>0.11735259945515999</v>
      </c>
      <c r="AQ17" s="19">
        <v>7.7735394798180604E-2</v>
      </c>
      <c r="AR17" s="19"/>
      <c r="AS17" s="19">
        <v>6.7981637017711302E-3</v>
      </c>
      <c r="AT17" s="19">
        <v>0.12560933694242399</v>
      </c>
      <c r="AU17" s="19"/>
      <c r="AV17" s="19">
        <v>2.8667236821875602E-4</v>
      </c>
      <c r="AW17" s="19">
        <v>1.48725839780476E-4</v>
      </c>
      <c r="AX17" s="19">
        <v>1.92449059099275E-3</v>
      </c>
      <c r="AY17" s="19"/>
      <c r="AZ17" s="19">
        <v>6.12739136416375E-4</v>
      </c>
      <c r="BA17" s="19">
        <v>9.77746454359502E-2</v>
      </c>
      <c r="BB17" s="19"/>
      <c r="BC17" s="19">
        <v>8.9988176931834404E-2</v>
      </c>
      <c r="BD17" s="19">
        <v>9.5447237741712002E-2</v>
      </c>
      <c r="BE17" s="19"/>
      <c r="BF17" s="19">
        <v>9.3594527774439606E-2</v>
      </c>
      <c r="BG17" s="19">
        <v>3.5765504767419201E-2</v>
      </c>
      <c r="BH17" s="19"/>
      <c r="BI17" s="19">
        <v>7.9188381156754303E-3</v>
      </c>
      <c r="BJ17" s="19">
        <v>0.113352655446435</v>
      </c>
      <c r="BK17" s="19"/>
      <c r="BL17" s="19">
        <v>0.18472734008670699</v>
      </c>
      <c r="BM17" s="19">
        <v>7.9224836748741801E-3</v>
      </c>
      <c r="BN17" s="19">
        <v>2.57067701109185E-2</v>
      </c>
      <c r="BO17" s="19">
        <v>8.7417450633733797E-4</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BO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491</v>
      </c>
      <c r="C9" s="17">
        <v>8.1227392058970393E-2</v>
      </c>
      <c r="D9" s="17">
        <v>2.9042075991424499E-2</v>
      </c>
      <c r="E9" s="17">
        <v>5.6600040124846401E-2</v>
      </c>
      <c r="F9" s="17">
        <v>0.132241898778517</v>
      </c>
      <c r="G9" s="17">
        <v>6.1475067382663298E-2</v>
      </c>
      <c r="H9" s="17">
        <v>0</v>
      </c>
      <c r="I9" s="17">
        <v>0.30072479529525498</v>
      </c>
      <c r="J9" s="17">
        <v>2.30346416971264E-2</v>
      </c>
      <c r="K9" s="17">
        <v>0</v>
      </c>
      <c r="L9" s="17">
        <v>9.8399730587276898E-2</v>
      </c>
      <c r="M9" s="17">
        <v>9.9112721246547603E-2</v>
      </c>
      <c r="N9" s="17">
        <v>0.124340065108324</v>
      </c>
      <c r="O9" s="17">
        <v>0</v>
      </c>
      <c r="P9" s="17">
        <v>9.7195230535820007E-2</v>
      </c>
      <c r="Q9" s="17">
        <v>0.10529441581433099</v>
      </c>
      <c r="R9" s="17">
        <v>0.195636912390007</v>
      </c>
      <c r="S9" s="17">
        <v>3.0891427157303801E-4</v>
      </c>
      <c r="T9" s="17"/>
      <c r="U9" s="17">
        <v>7.6554814297198098E-2</v>
      </c>
      <c r="V9" s="17">
        <v>0.11011182783062699</v>
      </c>
      <c r="W9" s="17">
        <v>6.6803876188930703E-2</v>
      </c>
      <c r="X9" s="17">
        <v>0.102505935433131</v>
      </c>
      <c r="Y9" s="17"/>
      <c r="Z9" s="17">
        <v>4.7355318203316503E-2</v>
      </c>
      <c r="AA9" s="17">
        <v>0.16961086477548401</v>
      </c>
      <c r="AB9" s="17">
        <v>7.5480341186453095E-2</v>
      </c>
      <c r="AC9" s="17">
        <v>6.3722557723973602E-2</v>
      </c>
      <c r="AD9" s="17">
        <v>2.4817232703217201E-2</v>
      </c>
      <c r="AE9" s="17">
        <v>7.3603747428405294E-2</v>
      </c>
      <c r="AF9" s="17">
        <v>0.234668152050792</v>
      </c>
      <c r="AG9" s="17">
        <v>1.6628090937591801E-2</v>
      </c>
      <c r="AH9" s="17">
        <v>3.6128154468051302E-2</v>
      </c>
      <c r="AI9" s="17">
        <v>8.5665521249745594E-2</v>
      </c>
      <c r="AJ9" s="17"/>
      <c r="AK9" s="17">
        <v>7.1389264066868893E-2</v>
      </c>
      <c r="AL9" s="17">
        <v>0.14945052812384099</v>
      </c>
      <c r="AM9" s="17">
        <v>0.11599778823990101</v>
      </c>
      <c r="AN9" s="17">
        <v>2.9106952870095602E-2</v>
      </c>
      <c r="AO9" s="17">
        <v>0.14426763331355899</v>
      </c>
      <c r="AP9" s="17">
        <v>0.13831183815529799</v>
      </c>
      <c r="AQ9" s="17">
        <v>0.11605650105880599</v>
      </c>
      <c r="AR9" s="17"/>
      <c r="AS9" s="17">
        <v>0.132050668220762</v>
      </c>
      <c r="AT9" s="17">
        <v>6.2297316543899597E-2</v>
      </c>
      <c r="AU9" s="17"/>
      <c r="AV9" s="17">
        <v>0.115685153028644</v>
      </c>
      <c r="AW9" s="17">
        <v>8.8974325066386903E-2</v>
      </c>
      <c r="AX9" s="17">
        <v>0.18018283412901101</v>
      </c>
      <c r="AY9" s="17"/>
      <c r="AZ9" s="17">
        <v>0.16878592402110901</v>
      </c>
      <c r="BA9" s="17">
        <v>7.7065321307376602E-2</v>
      </c>
      <c r="BB9" s="17"/>
      <c r="BC9" s="17">
        <v>7.9125980097317902E-2</v>
      </c>
      <c r="BD9" s="17">
        <v>8.2522513179620893E-2</v>
      </c>
      <c r="BE9" s="17"/>
      <c r="BF9" s="17">
        <v>8.1142844442649895E-2</v>
      </c>
      <c r="BG9" s="17">
        <v>0.102505935433131</v>
      </c>
      <c r="BH9" s="17"/>
      <c r="BI9" s="17">
        <v>0.124165108321223</v>
      </c>
      <c r="BJ9" s="17">
        <v>7.1183766348537306E-2</v>
      </c>
      <c r="BK9" s="17"/>
      <c r="BL9" s="17">
        <v>6.1327892684987201E-2</v>
      </c>
      <c r="BM9" s="17">
        <v>7.8906650497474098E-2</v>
      </c>
      <c r="BN9" s="17">
        <v>0.17071593465764101</v>
      </c>
      <c r="BO9" s="17">
        <v>1.9080777990788E-2</v>
      </c>
    </row>
    <row r="10" spans="2:67" x14ac:dyDescent="0.35">
      <c r="B10" s="18" t="s">
        <v>492</v>
      </c>
      <c r="C10" s="17">
        <v>0.227838746216597</v>
      </c>
      <c r="D10" s="17">
        <v>0.260854893987854</v>
      </c>
      <c r="E10" s="17">
        <v>0.212882871186966</v>
      </c>
      <c r="F10" s="17">
        <v>0.23068142469623801</v>
      </c>
      <c r="G10" s="17">
        <v>0.50280859532927902</v>
      </c>
      <c r="H10" s="17">
        <v>0.32398318448754299</v>
      </c>
      <c r="I10" s="17">
        <v>0.35971681378659098</v>
      </c>
      <c r="J10" s="17">
        <v>0.20956080246647299</v>
      </c>
      <c r="K10" s="17">
        <v>0.42975947436060802</v>
      </c>
      <c r="L10" s="17">
        <v>0.26629943983271698</v>
      </c>
      <c r="M10" s="17">
        <v>0.170922218751282</v>
      </c>
      <c r="N10" s="17">
        <v>0.16132273738741301</v>
      </c>
      <c r="O10" s="17">
        <v>0.51394642759398901</v>
      </c>
      <c r="P10" s="17">
        <v>8.5889251363631597E-2</v>
      </c>
      <c r="Q10" s="17">
        <v>0.138581970265097</v>
      </c>
      <c r="R10" s="17">
        <v>0.26150631689083798</v>
      </c>
      <c r="S10" s="17">
        <v>0.20697453135805199</v>
      </c>
      <c r="T10" s="17"/>
      <c r="U10" s="17">
        <v>0.17937907345635401</v>
      </c>
      <c r="V10" s="17">
        <v>0.47207807859961098</v>
      </c>
      <c r="W10" s="17">
        <v>0.45205910171906999</v>
      </c>
      <c r="X10" s="17">
        <v>0.38488598751809699</v>
      </c>
      <c r="Y10" s="17"/>
      <c r="Z10" s="17">
        <v>0.137272960519562</v>
      </c>
      <c r="AA10" s="17">
        <v>0.23060505947387899</v>
      </c>
      <c r="AB10" s="17">
        <v>0.18839362371544599</v>
      </c>
      <c r="AC10" s="17">
        <v>0.24560428711064899</v>
      </c>
      <c r="AD10" s="17">
        <v>0.46689451948437299</v>
      </c>
      <c r="AE10" s="17">
        <v>0.673726185157419</v>
      </c>
      <c r="AF10" s="17">
        <v>0.32528919877180201</v>
      </c>
      <c r="AG10" s="17">
        <v>0.41468753754016602</v>
      </c>
      <c r="AH10" s="17">
        <v>0.32095994300157199</v>
      </c>
      <c r="AI10" s="17">
        <v>0.41976519920953198</v>
      </c>
      <c r="AJ10" s="17"/>
      <c r="AK10" s="17">
        <v>0.2030039895121</v>
      </c>
      <c r="AL10" s="17">
        <v>0.45970792223456503</v>
      </c>
      <c r="AM10" s="17">
        <v>0.29547774762958001</v>
      </c>
      <c r="AN10" s="17">
        <v>0.114163064425989</v>
      </c>
      <c r="AO10" s="17">
        <v>0.35380537140799101</v>
      </c>
      <c r="AP10" s="17">
        <v>0.373969198488176</v>
      </c>
      <c r="AQ10" s="17">
        <v>8.8375463785553193E-2</v>
      </c>
      <c r="AR10" s="17"/>
      <c r="AS10" s="17">
        <v>0.28183875269586101</v>
      </c>
      <c r="AT10" s="17">
        <v>0.207725438345365</v>
      </c>
      <c r="AU10" s="17"/>
      <c r="AV10" s="17">
        <v>0.24421672651946</v>
      </c>
      <c r="AW10" s="17">
        <v>0.35662187323526001</v>
      </c>
      <c r="AX10" s="17">
        <v>0.22345328006234799</v>
      </c>
      <c r="AY10" s="17"/>
      <c r="AZ10" s="17">
        <v>0.47013486487192901</v>
      </c>
      <c r="BA10" s="17">
        <v>0.21632126681075101</v>
      </c>
      <c r="BB10" s="17"/>
      <c r="BC10" s="17">
        <v>0.21448985364540701</v>
      </c>
      <c r="BD10" s="17">
        <v>0.236065801654431</v>
      </c>
      <c r="BE10" s="17"/>
      <c r="BF10" s="17">
        <v>0.22721473875197601</v>
      </c>
      <c r="BG10" s="17">
        <v>0.38488598751809699</v>
      </c>
      <c r="BH10" s="17"/>
      <c r="BI10" s="17">
        <v>0.22184656112517301</v>
      </c>
      <c r="BJ10" s="17">
        <v>0.229240387232582</v>
      </c>
      <c r="BK10" s="17"/>
      <c r="BL10" s="17">
        <v>0.15827764578032399</v>
      </c>
      <c r="BM10" s="17">
        <v>0.25865888111849</v>
      </c>
      <c r="BN10" s="17">
        <v>0.30675249966530199</v>
      </c>
      <c r="BO10" s="17">
        <v>0.58523642948911403</v>
      </c>
    </row>
    <row r="11" spans="2:67" x14ac:dyDescent="0.35">
      <c r="B11" s="18" t="s">
        <v>493</v>
      </c>
      <c r="C11" s="17">
        <v>0.47369342240828999</v>
      </c>
      <c r="D11" s="17">
        <v>0.47998040796858898</v>
      </c>
      <c r="E11" s="17">
        <v>0.56209623849766899</v>
      </c>
      <c r="F11" s="17">
        <v>0.54158280112919699</v>
      </c>
      <c r="G11" s="17">
        <v>0.14457549131741701</v>
      </c>
      <c r="H11" s="17">
        <v>0.32154538740555799</v>
      </c>
      <c r="I11" s="17">
        <v>3.6349017482849799E-2</v>
      </c>
      <c r="J11" s="17">
        <v>0.44439989038323402</v>
      </c>
      <c r="K11" s="17">
        <v>0.45363926287033601</v>
      </c>
      <c r="L11" s="17">
        <v>0.52763507573979895</v>
      </c>
      <c r="M11" s="17">
        <v>0.46916303358373201</v>
      </c>
      <c r="N11" s="17">
        <v>0.38932529123443299</v>
      </c>
      <c r="O11" s="17">
        <v>1.99142603543368E-3</v>
      </c>
      <c r="P11" s="17">
        <v>0.59359436110727903</v>
      </c>
      <c r="Q11" s="17">
        <v>0.30179373096550699</v>
      </c>
      <c r="R11" s="17">
        <v>0.51953766353835296</v>
      </c>
      <c r="S11" s="17">
        <v>0.78761746925768406</v>
      </c>
      <c r="T11" s="17"/>
      <c r="U11" s="17">
        <v>0.52533888658990302</v>
      </c>
      <c r="V11" s="17">
        <v>0.21087088563133699</v>
      </c>
      <c r="W11" s="17">
        <v>0.25192457211946001</v>
      </c>
      <c r="X11" s="17">
        <v>0.30275545476680099</v>
      </c>
      <c r="Y11" s="17"/>
      <c r="Z11" s="17">
        <v>0.56707997648059505</v>
      </c>
      <c r="AA11" s="17">
        <v>0.41054340101685299</v>
      </c>
      <c r="AB11" s="17">
        <v>0.59268931461489704</v>
      </c>
      <c r="AC11" s="17">
        <v>0.54267471471340201</v>
      </c>
      <c r="AD11" s="17">
        <v>0.36536782321460398</v>
      </c>
      <c r="AE11" s="17">
        <v>0.172966193829315</v>
      </c>
      <c r="AF11" s="17">
        <v>0.13483602924948801</v>
      </c>
      <c r="AG11" s="17">
        <v>0.26313145427173701</v>
      </c>
      <c r="AH11" s="17">
        <v>0.36246288831314699</v>
      </c>
      <c r="AI11" s="17">
        <v>0.208311703739158</v>
      </c>
      <c r="AJ11" s="17"/>
      <c r="AK11" s="17">
        <v>0.47390608287814301</v>
      </c>
      <c r="AL11" s="17">
        <v>0.30193238366887498</v>
      </c>
      <c r="AM11" s="17">
        <v>0.335061078948375</v>
      </c>
      <c r="AN11" s="17">
        <v>0.62595990833855197</v>
      </c>
      <c r="AO11" s="17">
        <v>0.43141321221034201</v>
      </c>
      <c r="AP11" s="17">
        <v>0.318653604214296</v>
      </c>
      <c r="AQ11" s="17">
        <v>0.479849648581748</v>
      </c>
      <c r="AR11" s="17"/>
      <c r="AS11" s="17">
        <v>0.34473438747990398</v>
      </c>
      <c r="AT11" s="17">
        <v>0.52172661613184301</v>
      </c>
      <c r="AU11" s="17"/>
      <c r="AV11" s="17">
        <v>0.35724798381753098</v>
      </c>
      <c r="AW11" s="17">
        <v>0.34619364600223601</v>
      </c>
      <c r="AX11" s="17">
        <v>0.36914894516980001</v>
      </c>
      <c r="AY11" s="17"/>
      <c r="AZ11" s="17">
        <v>6.9585138336616101E-2</v>
      </c>
      <c r="BA11" s="17">
        <v>0.492902598623564</v>
      </c>
      <c r="BB11" s="17"/>
      <c r="BC11" s="17">
        <v>0.47073539230942002</v>
      </c>
      <c r="BD11" s="17">
        <v>0.475516485818262</v>
      </c>
      <c r="BE11" s="17"/>
      <c r="BF11" s="17">
        <v>0.47437262292726401</v>
      </c>
      <c r="BG11" s="17">
        <v>0.30275545476680099</v>
      </c>
      <c r="BH11" s="17"/>
      <c r="BI11" s="17">
        <v>0.42110338329274899</v>
      </c>
      <c r="BJ11" s="17">
        <v>0.48599483745671601</v>
      </c>
      <c r="BK11" s="17"/>
      <c r="BL11" s="17">
        <v>0.59296334843870702</v>
      </c>
      <c r="BM11" s="17">
        <v>0.405783902142132</v>
      </c>
      <c r="BN11" s="17">
        <v>0.350360281922526</v>
      </c>
      <c r="BO11" s="17">
        <v>4.4532656220169602E-2</v>
      </c>
    </row>
    <row r="12" spans="2:67" x14ac:dyDescent="0.35">
      <c r="B12" s="18" t="s">
        <v>494</v>
      </c>
      <c r="C12" s="17">
        <v>8.7007743799179998E-2</v>
      </c>
      <c r="D12" s="17">
        <v>7.5068103717261497E-2</v>
      </c>
      <c r="E12" s="17">
        <v>0.105585591403162</v>
      </c>
      <c r="F12" s="17">
        <v>9.3389617006604905E-2</v>
      </c>
      <c r="G12" s="17">
        <v>3.44818227274378E-2</v>
      </c>
      <c r="H12" s="17">
        <v>3.5363837783325698E-2</v>
      </c>
      <c r="I12" s="17">
        <v>1.8634336050375199E-3</v>
      </c>
      <c r="J12" s="17">
        <v>0.15252180030277299</v>
      </c>
      <c r="K12" s="17">
        <v>8.8401273744799004E-4</v>
      </c>
      <c r="L12" s="17">
        <v>0.105159451063527</v>
      </c>
      <c r="M12" s="17">
        <v>9.4702107491852705E-2</v>
      </c>
      <c r="N12" s="17">
        <v>3.5312922941978398E-3</v>
      </c>
      <c r="O12" s="17">
        <v>1.99142603543368E-3</v>
      </c>
      <c r="P12" s="17">
        <v>0.12652661070964499</v>
      </c>
      <c r="Q12" s="17">
        <v>0.25567055005505501</v>
      </c>
      <c r="R12" s="17">
        <v>0</v>
      </c>
      <c r="S12" s="17">
        <v>6.1782854314607603E-4</v>
      </c>
      <c r="T12" s="17"/>
      <c r="U12" s="17">
        <v>7.5328041491845202E-2</v>
      </c>
      <c r="V12" s="17">
        <v>0.140643649850488</v>
      </c>
      <c r="W12" s="17">
        <v>0.17076723916240799</v>
      </c>
      <c r="X12" s="17">
        <v>0.14976383674973601</v>
      </c>
      <c r="Y12" s="17"/>
      <c r="Z12" s="17">
        <v>6.4285551978186098E-2</v>
      </c>
      <c r="AA12" s="17">
        <v>0.117628730595981</v>
      </c>
      <c r="AB12" s="17">
        <v>1.61945998244893E-2</v>
      </c>
      <c r="AC12" s="17">
        <v>0.104860020260476</v>
      </c>
      <c r="AD12" s="17">
        <v>4.4078121887145098E-2</v>
      </c>
      <c r="AE12" s="17">
        <v>7.1214683185471694E-2</v>
      </c>
      <c r="AF12" s="17">
        <v>0.29482264146385301</v>
      </c>
      <c r="AG12" s="17">
        <v>0.30339952226853001</v>
      </c>
      <c r="AH12" s="17">
        <v>8.9757347769928206E-2</v>
      </c>
      <c r="AI12" s="17">
        <v>0.183691423262344</v>
      </c>
      <c r="AJ12" s="17"/>
      <c r="AK12" s="17">
        <v>0.110841493743769</v>
      </c>
      <c r="AL12" s="17">
        <v>3.9557598791279999E-2</v>
      </c>
      <c r="AM12" s="17">
        <v>0.10228996019034101</v>
      </c>
      <c r="AN12" s="17">
        <v>0.106666638391463</v>
      </c>
      <c r="AO12" s="17">
        <v>4.6748755635513103E-2</v>
      </c>
      <c r="AP12" s="17">
        <v>4.6773520897477501E-2</v>
      </c>
      <c r="AQ12" s="17">
        <v>0.108519136908636</v>
      </c>
      <c r="AR12" s="17"/>
      <c r="AS12" s="17">
        <v>0.150426451971023</v>
      </c>
      <c r="AT12" s="17">
        <v>6.3386265110174297E-2</v>
      </c>
      <c r="AU12" s="17"/>
      <c r="AV12" s="17">
        <v>0.26891485980198399</v>
      </c>
      <c r="AW12" s="17">
        <v>7.2311878412658695E-2</v>
      </c>
      <c r="AX12" s="17">
        <v>0.12797922568560599</v>
      </c>
      <c r="AY12" s="17"/>
      <c r="AZ12" s="17">
        <v>0.16931207873162901</v>
      </c>
      <c r="BA12" s="17">
        <v>8.3095429859290706E-2</v>
      </c>
      <c r="BB12" s="17"/>
      <c r="BC12" s="17">
        <v>8.6454732794885705E-2</v>
      </c>
      <c r="BD12" s="17">
        <v>8.7348569988753302E-2</v>
      </c>
      <c r="BE12" s="17"/>
      <c r="BF12" s="17">
        <v>8.6758390355419504E-2</v>
      </c>
      <c r="BG12" s="17">
        <v>0.14976383674973601</v>
      </c>
      <c r="BH12" s="17"/>
      <c r="BI12" s="17">
        <v>0.12449547514284</v>
      </c>
      <c r="BJ12" s="17">
        <v>7.82389322478311E-2</v>
      </c>
      <c r="BK12" s="17"/>
      <c r="BL12" s="17">
        <v>3.5452546875199498E-2</v>
      </c>
      <c r="BM12" s="17">
        <v>0.13399343693802099</v>
      </c>
      <c r="BN12" s="17">
        <v>0.126927786035023</v>
      </c>
      <c r="BO12" s="17">
        <v>0.114796939828909</v>
      </c>
    </row>
    <row r="13" spans="2:67" x14ac:dyDescent="0.35">
      <c r="B13" s="18" t="s">
        <v>495</v>
      </c>
      <c r="C13" s="17">
        <v>2.8479181051585201E-2</v>
      </c>
      <c r="D13" s="17">
        <v>4.4839213248762999E-2</v>
      </c>
      <c r="E13" s="17">
        <v>3.8521110521926097E-2</v>
      </c>
      <c r="F13" s="17">
        <v>2.1042583894422999E-3</v>
      </c>
      <c r="G13" s="17">
        <v>0</v>
      </c>
      <c r="H13" s="17">
        <v>0</v>
      </c>
      <c r="I13" s="17">
        <v>1.24228907002501E-3</v>
      </c>
      <c r="J13" s="17">
        <v>1.2234075402443201E-2</v>
      </c>
      <c r="K13" s="17">
        <v>0.115717250031608</v>
      </c>
      <c r="L13" s="17">
        <v>3.0367514151611702E-4</v>
      </c>
      <c r="M13" s="17">
        <v>1.7982023404374901E-2</v>
      </c>
      <c r="N13" s="17">
        <v>5.5005512344792999E-2</v>
      </c>
      <c r="O13" s="17">
        <v>0.48107500731742597</v>
      </c>
      <c r="P13" s="17">
        <v>0</v>
      </c>
      <c r="Q13" s="17">
        <v>0</v>
      </c>
      <c r="R13" s="17">
        <v>2.33191071808019E-2</v>
      </c>
      <c r="S13" s="17">
        <v>4.4812565695452203E-3</v>
      </c>
      <c r="T13" s="17"/>
      <c r="U13" s="17">
        <v>2.56134756905597E-2</v>
      </c>
      <c r="V13" s="17">
        <v>4.2625561995043998E-2</v>
      </c>
      <c r="W13" s="17">
        <v>4.0760920384935999E-2</v>
      </c>
      <c r="X13" s="17">
        <v>5.3834931244317201E-2</v>
      </c>
      <c r="Y13" s="17"/>
      <c r="Z13" s="17">
        <v>3.9123289894276499E-2</v>
      </c>
      <c r="AA13" s="17">
        <v>2.5145333903050199E-2</v>
      </c>
      <c r="AB13" s="17">
        <v>1.7944626327511101E-4</v>
      </c>
      <c r="AC13" s="17">
        <v>0</v>
      </c>
      <c r="AD13" s="17">
        <v>9.8702253002205198E-2</v>
      </c>
      <c r="AE13" s="17">
        <v>8.4891903993889808E-3</v>
      </c>
      <c r="AF13" s="17">
        <v>5.6263488488435603E-3</v>
      </c>
      <c r="AG13" s="17">
        <v>2.15339498197531E-3</v>
      </c>
      <c r="AH13" s="17">
        <v>0.19069166644730101</v>
      </c>
      <c r="AI13" s="17">
        <v>6.9313394708704901E-2</v>
      </c>
      <c r="AJ13" s="17"/>
      <c r="AK13" s="17">
        <v>1.03312537593268E-2</v>
      </c>
      <c r="AL13" s="17">
        <v>6.1737809510656501E-5</v>
      </c>
      <c r="AM13" s="17">
        <v>0</v>
      </c>
      <c r="AN13" s="17">
        <v>5.0840501908114802E-2</v>
      </c>
      <c r="AO13" s="17">
        <v>2.37650274325952E-2</v>
      </c>
      <c r="AP13" s="17">
        <v>1.7815148207961401E-2</v>
      </c>
      <c r="AQ13" s="17">
        <v>7.5870007885071797E-2</v>
      </c>
      <c r="AR13" s="17"/>
      <c r="AS13" s="17">
        <v>5.8270989612419798E-2</v>
      </c>
      <c r="AT13" s="17">
        <v>1.7382667241814202E-2</v>
      </c>
      <c r="AU13" s="17"/>
      <c r="AV13" s="17">
        <v>1.3935276832381801E-2</v>
      </c>
      <c r="AW13" s="17">
        <v>0.13589827728345799</v>
      </c>
      <c r="AX13" s="17">
        <v>4.5069432029309298E-2</v>
      </c>
      <c r="AY13" s="17"/>
      <c r="AZ13" s="17">
        <v>0.122181994038717</v>
      </c>
      <c r="BA13" s="17">
        <v>2.40250435902075E-2</v>
      </c>
      <c r="BB13" s="17"/>
      <c r="BC13" s="17">
        <v>3.9984886118976701E-2</v>
      </c>
      <c r="BD13" s="17">
        <v>2.1388100429279799E-2</v>
      </c>
      <c r="BE13" s="17"/>
      <c r="BF13" s="17">
        <v>2.8378433166679901E-2</v>
      </c>
      <c r="BG13" s="17">
        <v>5.3834931244317201E-2</v>
      </c>
      <c r="BH13" s="17"/>
      <c r="BI13" s="17">
        <v>7.5170817185092595E-2</v>
      </c>
      <c r="BJ13" s="17">
        <v>1.75574703050605E-2</v>
      </c>
      <c r="BK13" s="17"/>
      <c r="BL13" s="17">
        <v>1.12758858179836E-2</v>
      </c>
      <c r="BM13" s="17">
        <v>4.4887069726878698E-2</v>
      </c>
      <c r="BN13" s="17">
        <v>9.5796581569819808E-3</v>
      </c>
      <c r="BO13" s="17">
        <v>0.23635319647101999</v>
      </c>
    </row>
    <row r="14" spans="2:67" x14ac:dyDescent="0.35">
      <c r="B14" s="18" t="s">
        <v>83</v>
      </c>
      <c r="C14" s="19">
        <v>0.101753514465377</v>
      </c>
      <c r="D14" s="19">
        <v>0.110215305086108</v>
      </c>
      <c r="E14" s="19">
        <v>2.4314148265430501E-2</v>
      </c>
      <c r="F14" s="19">
        <v>0</v>
      </c>
      <c r="G14" s="19">
        <v>0.256659023243202</v>
      </c>
      <c r="H14" s="19">
        <v>0.319107590323573</v>
      </c>
      <c r="I14" s="19">
        <v>0.30010365076024198</v>
      </c>
      <c r="J14" s="19">
        <v>0.15824878974795101</v>
      </c>
      <c r="K14" s="19">
        <v>0</v>
      </c>
      <c r="L14" s="19">
        <v>2.2026276351640199E-3</v>
      </c>
      <c r="M14" s="19">
        <v>0.148117895522211</v>
      </c>
      <c r="N14" s="19">
        <v>0.26647510163083898</v>
      </c>
      <c r="O14" s="19">
        <v>9.9571301771683805E-4</v>
      </c>
      <c r="P14" s="19">
        <v>9.6794546283623897E-2</v>
      </c>
      <c r="Q14" s="19">
        <v>0.19865933290001</v>
      </c>
      <c r="R14" s="19">
        <v>0</v>
      </c>
      <c r="S14" s="19">
        <v>0</v>
      </c>
      <c r="T14" s="19"/>
      <c r="U14" s="19">
        <v>0.11778570847413999</v>
      </c>
      <c r="V14" s="19">
        <v>2.3669996092892501E-2</v>
      </c>
      <c r="W14" s="19">
        <v>1.7684290425195402E-2</v>
      </c>
      <c r="X14" s="19">
        <v>6.2538542879180502E-3</v>
      </c>
      <c r="Y14" s="19"/>
      <c r="Z14" s="19">
        <v>0.144882902924064</v>
      </c>
      <c r="AA14" s="19">
        <v>4.6466610234751897E-2</v>
      </c>
      <c r="AB14" s="19">
        <v>0.127062674395439</v>
      </c>
      <c r="AC14" s="19">
        <v>4.3138420191499098E-2</v>
      </c>
      <c r="AD14" s="19">
        <v>1.4004970845519501E-4</v>
      </c>
      <c r="AE14" s="19">
        <v>0</v>
      </c>
      <c r="AF14" s="19">
        <v>4.75762961522144E-3</v>
      </c>
      <c r="AG14" s="19">
        <v>0</v>
      </c>
      <c r="AH14" s="19">
        <v>0</v>
      </c>
      <c r="AI14" s="19">
        <v>3.3252757830514998E-2</v>
      </c>
      <c r="AJ14" s="19"/>
      <c r="AK14" s="19">
        <v>0.130527916039792</v>
      </c>
      <c r="AL14" s="19">
        <v>4.9289829371928599E-2</v>
      </c>
      <c r="AM14" s="19">
        <v>0.151173424991803</v>
      </c>
      <c r="AN14" s="19">
        <v>7.3262934065785199E-2</v>
      </c>
      <c r="AO14" s="19">
        <v>0</v>
      </c>
      <c r="AP14" s="19">
        <v>0.104476690036791</v>
      </c>
      <c r="AQ14" s="19">
        <v>0.13132924178018501</v>
      </c>
      <c r="AR14" s="19"/>
      <c r="AS14" s="19">
        <v>3.26787500200297E-2</v>
      </c>
      <c r="AT14" s="19">
        <v>0.12748169662690401</v>
      </c>
      <c r="AU14" s="19"/>
      <c r="AV14" s="19">
        <v>0</v>
      </c>
      <c r="AW14" s="19">
        <v>0</v>
      </c>
      <c r="AX14" s="19">
        <v>5.4166282923926799E-2</v>
      </c>
      <c r="AY14" s="19"/>
      <c r="AZ14" s="19">
        <v>0</v>
      </c>
      <c r="BA14" s="19">
        <v>0.10659033980881</v>
      </c>
      <c r="BB14" s="19"/>
      <c r="BC14" s="19">
        <v>0.10920915503399301</v>
      </c>
      <c r="BD14" s="19">
        <v>9.7158528929652405E-2</v>
      </c>
      <c r="BE14" s="19"/>
      <c r="BF14" s="19">
        <v>0.10213297035601</v>
      </c>
      <c r="BG14" s="19">
        <v>6.2538542879180502E-3</v>
      </c>
      <c r="BH14" s="19"/>
      <c r="BI14" s="19">
        <v>3.32186549329219E-2</v>
      </c>
      <c r="BJ14" s="19">
        <v>0.117784606409273</v>
      </c>
      <c r="BK14" s="19"/>
      <c r="BL14" s="19">
        <v>0.14070268040279901</v>
      </c>
      <c r="BM14" s="19">
        <v>7.7770059577004294E-2</v>
      </c>
      <c r="BN14" s="19">
        <v>3.5663839562527E-2</v>
      </c>
      <c r="BO14" s="19">
        <v>0</v>
      </c>
    </row>
    <row r="15" spans="2:67" x14ac:dyDescent="0.35">
      <c r="B15" s="16"/>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BO19"/>
  <sheetViews>
    <sheetView showGridLines="0" topLeftCell="A7" workbookViewId="0">
      <pane xSplit="2" topLeftCell="C1" activePane="topRight" state="frozen"/>
      <selection pane="topRight" activeCell="B15" sqref="B15"/>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460</v>
      </c>
      <c r="D7" s="10">
        <v>58</v>
      </c>
      <c r="E7" s="10">
        <v>72</v>
      </c>
      <c r="F7" s="10">
        <v>35</v>
      </c>
      <c r="G7" s="10">
        <v>16</v>
      </c>
      <c r="H7" s="10">
        <v>3</v>
      </c>
      <c r="I7" s="10">
        <v>21</v>
      </c>
      <c r="J7" s="10">
        <v>38</v>
      </c>
      <c r="K7" s="10">
        <v>4</v>
      </c>
      <c r="L7" s="10">
        <v>41</v>
      </c>
      <c r="M7" s="10">
        <v>96</v>
      </c>
      <c r="N7" s="10">
        <v>23</v>
      </c>
      <c r="O7" s="10">
        <v>7</v>
      </c>
      <c r="P7" s="10">
        <v>15</v>
      </c>
      <c r="Q7" s="10">
        <v>11</v>
      </c>
      <c r="R7" s="10">
        <v>12</v>
      </c>
      <c r="S7" s="10">
        <v>8</v>
      </c>
      <c r="T7" s="10"/>
      <c r="U7" s="10">
        <v>59</v>
      </c>
      <c r="V7" s="10">
        <v>79</v>
      </c>
      <c r="W7" s="10">
        <v>98</v>
      </c>
      <c r="X7" s="10">
        <v>224</v>
      </c>
      <c r="Y7" s="10"/>
      <c r="Z7" s="10">
        <v>23</v>
      </c>
      <c r="AA7" s="10">
        <v>28</v>
      </c>
      <c r="AB7" s="10">
        <v>24</v>
      </c>
      <c r="AC7" s="10">
        <v>32</v>
      </c>
      <c r="AD7" s="10">
        <v>40</v>
      </c>
      <c r="AE7" s="10">
        <v>36</v>
      </c>
      <c r="AF7" s="10">
        <v>40</v>
      </c>
      <c r="AG7" s="10">
        <v>31</v>
      </c>
      <c r="AH7" s="10">
        <v>50</v>
      </c>
      <c r="AI7" s="10">
        <v>124</v>
      </c>
      <c r="AJ7" s="10"/>
      <c r="AK7" s="10">
        <v>54</v>
      </c>
      <c r="AL7" s="10">
        <v>47</v>
      </c>
      <c r="AM7" s="10">
        <v>48</v>
      </c>
      <c r="AN7" s="10">
        <v>71</v>
      </c>
      <c r="AO7" s="10">
        <v>77</v>
      </c>
      <c r="AP7" s="10">
        <v>92</v>
      </c>
      <c r="AQ7" s="10">
        <v>49</v>
      </c>
      <c r="AR7" s="10"/>
      <c r="AS7" s="10">
        <v>297</v>
      </c>
      <c r="AT7" s="10">
        <v>163</v>
      </c>
      <c r="AU7" s="10"/>
      <c r="AV7" s="10">
        <v>105</v>
      </c>
      <c r="AW7" s="10">
        <v>100</v>
      </c>
      <c r="AX7" s="10">
        <v>85</v>
      </c>
      <c r="AY7" s="10"/>
      <c r="AZ7" s="10">
        <v>98</v>
      </c>
      <c r="BA7" s="10">
        <v>362</v>
      </c>
      <c r="BB7" s="10"/>
      <c r="BC7" s="10">
        <v>126</v>
      </c>
      <c r="BD7" s="10">
        <v>334</v>
      </c>
      <c r="BE7" s="10"/>
      <c r="BF7" s="10">
        <v>236</v>
      </c>
      <c r="BG7" s="10">
        <v>224</v>
      </c>
      <c r="BH7" s="10"/>
      <c r="BI7" s="10">
        <v>174</v>
      </c>
      <c r="BJ7" s="10">
        <v>286</v>
      </c>
      <c r="BK7" s="10"/>
      <c r="BL7" s="10">
        <v>67</v>
      </c>
      <c r="BM7" s="10">
        <v>156</v>
      </c>
      <c r="BN7" s="10">
        <v>170</v>
      </c>
      <c r="BO7" s="10">
        <v>65</v>
      </c>
    </row>
    <row r="8" spans="2:67" ht="30" customHeight="1" x14ac:dyDescent="0.35">
      <c r="B8" s="11" t="s">
        <v>34</v>
      </c>
      <c r="C8" s="11">
        <v>312</v>
      </c>
      <c r="D8" s="11">
        <v>39</v>
      </c>
      <c r="E8" s="11">
        <v>49</v>
      </c>
      <c r="F8" s="11">
        <v>19</v>
      </c>
      <c r="G8" s="11">
        <v>16</v>
      </c>
      <c r="H8" s="11">
        <v>3</v>
      </c>
      <c r="I8" s="11">
        <v>20</v>
      </c>
      <c r="J8" s="11">
        <v>19</v>
      </c>
      <c r="K8" s="11">
        <v>8</v>
      </c>
      <c r="L8" s="11">
        <v>31</v>
      </c>
      <c r="M8" s="11">
        <v>56</v>
      </c>
      <c r="N8" s="11">
        <v>13</v>
      </c>
      <c r="O8" s="11">
        <v>6</v>
      </c>
      <c r="P8" s="11">
        <v>9</v>
      </c>
      <c r="Q8" s="11">
        <v>5</v>
      </c>
      <c r="R8" s="11">
        <v>16</v>
      </c>
      <c r="S8" s="11">
        <v>5</v>
      </c>
      <c r="T8" s="11"/>
      <c r="U8" s="11">
        <v>215</v>
      </c>
      <c r="V8" s="11">
        <v>84</v>
      </c>
      <c r="W8" s="11">
        <v>11</v>
      </c>
      <c r="X8" s="11">
        <v>2</v>
      </c>
      <c r="Y8" s="11"/>
      <c r="Z8" s="11">
        <v>77</v>
      </c>
      <c r="AA8" s="11">
        <v>84</v>
      </c>
      <c r="AB8" s="11">
        <v>27</v>
      </c>
      <c r="AC8" s="11">
        <v>23</v>
      </c>
      <c r="AD8" s="11">
        <v>25</v>
      </c>
      <c r="AE8" s="11">
        <v>27</v>
      </c>
      <c r="AF8" s="11">
        <v>12</v>
      </c>
      <c r="AG8" s="11">
        <v>4</v>
      </c>
      <c r="AH8" s="11">
        <v>3</v>
      </c>
      <c r="AI8" s="11">
        <v>2</v>
      </c>
      <c r="AJ8" s="11"/>
      <c r="AK8" s="11">
        <v>63</v>
      </c>
      <c r="AL8" s="11">
        <v>69</v>
      </c>
      <c r="AM8" s="11">
        <v>24</v>
      </c>
      <c r="AN8" s="11">
        <v>46</v>
      </c>
      <c r="AO8" s="11">
        <v>40</v>
      </c>
      <c r="AP8" s="11">
        <v>39</v>
      </c>
      <c r="AQ8" s="11">
        <v>19</v>
      </c>
      <c r="AR8" s="11"/>
      <c r="AS8" s="11">
        <v>114</v>
      </c>
      <c r="AT8" s="11">
        <v>199</v>
      </c>
      <c r="AU8" s="11"/>
      <c r="AV8" s="11">
        <v>30</v>
      </c>
      <c r="AW8" s="11">
        <v>33</v>
      </c>
      <c r="AX8" s="11">
        <v>43</v>
      </c>
      <c r="AY8" s="11"/>
      <c r="AZ8" s="11">
        <v>29</v>
      </c>
      <c r="BA8" s="11">
        <v>283</v>
      </c>
      <c r="BB8" s="11"/>
      <c r="BC8" s="11">
        <v>113</v>
      </c>
      <c r="BD8" s="11">
        <v>199</v>
      </c>
      <c r="BE8" s="11"/>
      <c r="BF8" s="11">
        <v>311</v>
      </c>
      <c r="BG8" s="11">
        <v>2</v>
      </c>
      <c r="BH8" s="11"/>
      <c r="BI8" s="11">
        <v>66</v>
      </c>
      <c r="BJ8" s="11">
        <v>246</v>
      </c>
      <c r="BK8" s="11"/>
      <c r="BL8" s="11">
        <v>101</v>
      </c>
      <c r="BM8" s="11">
        <v>132</v>
      </c>
      <c r="BN8" s="11">
        <v>63</v>
      </c>
      <c r="BO8" s="11">
        <v>12</v>
      </c>
    </row>
    <row r="9" spans="2:67" x14ac:dyDescent="0.35">
      <c r="B9" s="18" t="s">
        <v>559</v>
      </c>
      <c r="C9" s="17">
        <v>0.30030917141372698</v>
      </c>
      <c r="D9" s="17">
        <v>0.24794039515492799</v>
      </c>
      <c r="E9" s="17">
        <v>0.207433659517367</v>
      </c>
      <c r="F9" s="17">
        <v>0.57487244691237604</v>
      </c>
      <c r="G9" s="17">
        <v>0.57539673119510204</v>
      </c>
      <c r="H9" s="17">
        <v>7.5244555850665102E-3</v>
      </c>
      <c r="I9" s="17">
        <v>0.842078095482103</v>
      </c>
      <c r="J9" s="17">
        <v>9.6390442417902594E-2</v>
      </c>
      <c r="K9" s="17">
        <v>0</v>
      </c>
      <c r="L9" s="17">
        <v>0.33846994664115498</v>
      </c>
      <c r="M9" s="17">
        <v>0.26416494539990498</v>
      </c>
      <c r="N9" s="17">
        <v>0.30002159617199498</v>
      </c>
      <c r="O9" s="17">
        <v>3.1979422865578498E-2</v>
      </c>
      <c r="P9" s="17">
        <v>4.3770422052057502E-3</v>
      </c>
      <c r="Q9" s="17">
        <v>0.97554191506518495</v>
      </c>
      <c r="R9" s="17">
        <v>5.7832615245513599E-2</v>
      </c>
      <c r="S9" s="17">
        <v>1.49029880622984E-3</v>
      </c>
      <c r="T9" s="17"/>
      <c r="U9" s="17">
        <v>0.26923553393115301</v>
      </c>
      <c r="V9" s="17">
        <v>0.369858211784174</v>
      </c>
      <c r="W9" s="17">
        <v>0.35028250116252402</v>
      </c>
      <c r="X9" s="17">
        <v>0.44565507000710203</v>
      </c>
      <c r="Y9" s="17"/>
      <c r="Z9" s="17">
        <v>0.230306394579809</v>
      </c>
      <c r="AA9" s="17">
        <v>0.30526806063322898</v>
      </c>
      <c r="AB9" s="17">
        <v>0.48550641453603199</v>
      </c>
      <c r="AC9" s="17">
        <v>0.19616173214093899</v>
      </c>
      <c r="AD9" s="17">
        <v>0.30384214151477601</v>
      </c>
      <c r="AE9" s="17">
        <v>0.349546841460524</v>
      </c>
      <c r="AF9" s="17">
        <v>0.56689642403425999</v>
      </c>
      <c r="AG9" s="17">
        <v>0.29030315449087102</v>
      </c>
      <c r="AH9" s="17">
        <v>0.17120129897759001</v>
      </c>
      <c r="AI9" s="17">
        <v>0.44974953288263497</v>
      </c>
      <c r="AJ9" s="17"/>
      <c r="AK9" s="17">
        <v>0.22612620071560899</v>
      </c>
      <c r="AL9" s="17">
        <v>0.373580260713192</v>
      </c>
      <c r="AM9" s="17">
        <v>0.39008911091322601</v>
      </c>
      <c r="AN9" s="17">
        <v>0.31337139068431502</v>
      </c>
      <c r="AO9" s="17">
        <v>0.328309059540764</v>
      </c>
      <c r="AP9" s="17">
        <v>0.182604683729887</v>
      </c>
      <c r="AQ9" s="17">
        <v>0.29118927554599899</v>
      </c>
      <c r="AR9" s="17"/>
      <c r="AS9" s="17">
        <v>0.385840743093952</v>
      </c>
      <c r="AT9" s="17">
        <v>0.25147766704542102</v>
      </c>
      <c r="AU9" s="17"/>
      <c r="AV9" s="17">
        <v>0.48415444845326699</v>
      </c>
      <c r="AW9" s="17">
        <v>0.35137160480840302</v>
      </c>
      <c r="AX9" s="17">
        <v>0.413456132080806</v>
      </c>
      <c r="AY9" s="17"/>
      <c r="AZ9" s="17">
        <v>0.36838924049861399</v>
      </c>
      <c r="BA9" s="17">
        <v>0.29326162836215303</v>
      </c>
      <c r="BB9" s="17"/>
      <c r="BC9" s="17">
        <v>0.41857905115242</v>
      </c>
      <c r="BD9" s="17">
        <v>0.233131805575826</v>
      </c>
      <c r="BE9" s="17"/>
      <c r="BF9" s="17">
        <v>0.29939634972831602</v>
      </c>
      <c r="BG9" s="17">
        <v>0.44565507000710203</v>
      </c>
      <c r="BH9" s="17"/>
      <c r="BI9" s="17">
        <v>0.142738113396772</v>
      </c>
      <c r="BJ9" s="17">
        <v>0.34275978076946401</v>
      </c>
      <c r="BK9" s="17"/>
      <c r="BL9" s="17">
        <v>0.222332100829958</v>
      </c>
      <c r="BM9" s="17">
        <v>0.34211223319740702</v>
      </c>
      <c r="BN9" s="17">
        <v>0.29452376029233701</v>
      </c>
      <c r="BO9" s="17">
        <v>0.61769629475872401</v>
      </c>
    </row>
    <row r="10" spans="2:67" x14ac:dyDescent="0.35">
      <c r="B10" s="18" t="s">
        <v>560</v>
      </c>
      <c r="C10" s="17">
        <v>0.30006683334948803</v>
      </c>
      <c r="D10" s="17">
        <v>0.132196869585609</v>
      </c>
      <c r="E10" s="17">
        <v>0.43370368467169801</v>
      </c>
      <c r="F10" s="17">
        <v>0.49263855279457403</v>
      </c>
      <c r="G10" s="17">
        <v>0.16880715520308601</v>
      </c>
      <c r="H10" s="17">
        <v>0</v>
      </c>
      <c r="I10" s="17">
        <v>0.37497681284185802</v>
      </c>
      <c r="J10" s="17">
        <v>0.23395831202648201</v>
      </c>
      <c r="K10" s="17">
        <v>0</v>
      </c>
      <c r="L10" s="17">
        <v>6.9491941199596605E-2</v>
      </c>
      <c r="M10" s="17">
        <v>0.324178323348845</v>
      </c>
      <c r="N10" s="17">
        <v>0.44087031202419402</v>
      </c>
      <c r="O10" s="17">
        <v>0.96414580356170398</v>
      </c>
      <c r="P10" s="17">
        <v>3.2827816539043098E-3</v>
      </c>
      <c r="Q10" s="17">
        <v>0.40729513852011001</v>
      </c>
      <c r="R10" s="17">
        <v>0.428345088178537</v>
      </c>
      <c r="S10" s="17">
        <v>0.58673055251620798</v>
      </c>
      <c r="T10" s="17"/>
      <c r="U10" s="17">
        <v>0.30155866124467801</v>
      </c>
      <c r="V10" s="17">
        <v>0.29210473058297098</v>
      </c>
      <c r="W10" s="17">
        <v>0.326550286434731</v>
      </c>
      <c r="X10" s="17">
        <v>0.32284171798855898</v>
      </c>
      <c r="Y10" s="17"/>
      <c r="Z10" s="17">
        <v>0.24360423305658299</v>
      </c>
      <c r="AA10" s="17">
        <v>0.42779635466214799</v>
      </c>
      <c r="AB10" s="17">
        <v>9.9459675418211907E-2</v>
      </c>
      <c r="AC10" s="17">
        <v>0.36214688663539202</v>
      </c>
      <c r="AD10" s="17">
        <v>0.183674372104771</v>
      </c>
      <c r="AE10" s="17">
        <v>0.19832715539977999</v>
      </c>
      <c r="AF10" s="17">
        <v>0.41844735796903898</v>
      </c>
      <c r="AG10" s="17">
        <v>0.110993387071467</v>
      </c>
      <c r="AH10" s="17">
        <v>0.159858020074958</v>
      </c>
      <c r="AI10" s="17">
        <v>0.32957426694737701</v>
      </c>
      <c r="AJ10" s="17"/>
      <c r="AK10" s="17">
        <v>0.33037173923477697</v>
      </c>
      <c r="AL10" s="17">
        <v>0.16778465158772199</v>
      </c>
      <c r="AM10" s="17">
        <v>0.185956968591456</v>
      </c>
      <c r="AN10" s="17">
        <v>0.26630216600197598</v>
      </c>
      <c r="AO10" s="17">
        <v>0.42208124036262301</v>
      </c>
      <c r="AP10" s="17">
        <v>0.46767026267684297</v>
      </c>
      <c r="AQ10" s="17">
        <v>0.35477114034422302</v>
      </c>
      <c r="AR10" s="17"/>
      <c r="AS10" s="17">
        <v>0.35446152737266401</v>
      </c>
      <c r="AT10" s="17">
        <v>0.26901192945112501</v>
      </c>
      <c r="AU10" s="17"/>
      <c r="AV10" s="17">
        <v>0.51698384137937503</v>
      </c>
      <c r="AW10" s="17">
        <v>0.43576915555134998</v>
      </c>
      <c r="AX10" s="17">
        <v>0.22321796785867301</v>
      </c>
      <c r="AY10" s="17"/>
      <c r="AZ10" s="17">
        <v>0.75819283786490999</v>
      </c>
      <c r="BA10" s="17">
        <v>0.25264234064161201</v>
      </c>
      <c r="BB10" s="17"/>
      <c r="BC10" s="17">
        <v>0.227063169126383</v>
      </c>
      <c r="BD10" s="17">
        <v>0.34153296039602099</v>
      </c>
      <c r="BE10" s="17"/>
      <c r="BF10" s="17">
        <v>0.29992379932663299</v>
      </c>
      <c r="BG10" s="17">
        <v>0.32284171798855898</v>
      </c>
      <c r="BH10" s="17"/>
      <c r="BI10" s="17">
        <v>0.41776836694911701</v>
      </c>
      <c r="BJ10" s="17">
        <v>0.268357318377065</v>
      </c>
      <c r="BK10" s="17"/>
      <c r="BL10" s="17">
        <v>0.15617322461439001</v>
      </c>
      <c r="BM10" s="17">
        <v>0.31501588400556002</v>
      </c>
      <c r="BN10" s="17">
        <v>0.47359828050702302</v>
      </c>
      <c r="BO10" s="17">
        <v>0.52394736793976104</v>
      </c>
    </row>
    <row r="11" spans="2:67" ht="29" x14ac:dyDescent="0.35">
      <c r="B11" s="18" t="s">
        <v>561</v>
      </c>
      <c r="C11" s="17">
        <v>0.29067640152698698</v>
      </c>
      <c r="D11" s="17">
        <v>0.52487763222525896</v>
      </c>
      <c r="E11" s="17">
        <v>0.344570611407366</v>
      </c>
      <c r="F11" s="17">
        <v>3.3119633889116802E-4</v>
      </c>
      <c r="G11" s="17">
        <v>0.30923151695843398</v>
      </c>
      <c r="H11" s="17">
        <v>0</v>
      </c>
      <c r="I11" s="17">
        <v>9.4049879121945303E-4</v>
      </c>
      <c r="J11" s="17">
        <v>0.17554917146372701</v>
      </c>
      <c r="K11" s="17">
        <v>0.99382901746077901</v>
      </c>
      <c r="L11" s="17">
        <v>0.32993235370907698</v>
      </c>
      <c r="M11" s="17">
        <v>0.28274217081293701</v>
      </c>
      <c r="N11" s="17">
        <v>0.20817511486205401</v>
      </c>
      <c r="O11" s="17">
        <v>0</v>
      </c>
      <c r="P11" s="17">
        <v>0.52868787829206998</v>
      </c>
      <c r="Q11" s="17">
        <v>0</v>
      </c>
      <c r="R11" s="17">
        <v>0.18827760066958599</v>
      </c>
      <c r="S11" s="17">
        <v>0.21669906410756901</v>
      </c>
      <c r="T11" s="17"/>
      <c r="U11" s="17">
        <v>0.33743918455101901</v>
      </c>
      <c r="V11" s="17">
        <v>0.19714908499634101</v>
      </c>
      <c r="W11" s="17">
        <v>0.132213330352805</v>
      </c>
      <c r="X11" s="17">
        <v>8.0352152053785694E-2</v>
      </c>
      <c r="Y11" s="17"/>
      <c r="Z11" s="17">
        <v>0.42640584277263299</v>
      </c>
      <c r="AA11" s="17">
        <v>0.25335337376830902</v>
      </c>
      <c r="AB11" s="17">
        <v>0.352679291743491</v>
      </c>
      <c r="AC11" s="17">
        <v>0.26809637536338199</v>
      </c>
      <c r="AD11" s="17">
        <v>0.44122278928105202</v>
      </c>
      <c r="AE11" s="17">
        <v>0.17319459792338501</v>
      </c>
      <c r="AF11" s="17">
        <v>4.9395143767115797E-2</v>
      </c>
      <c r="AG11" s="17">
        <v>2.2164869657249599E-2</v>
      </c>
      <c r="AH11" s="17">
        <v>0.51209153278901798</v>
      </c>
      <c r="AI11" s="17">
        <v>4.42546253323962E-2</v>
      </c>
      <c r="AJ11" s="17"/>
      <c r="AK11" s="17">
        <v>0.32790950818009101</v>
      </c>
      <c r="AL11" s="17">
        <v>0.319112550059863</v>
      </c>
      <c r="AM11" s="17">
        <v>0.27095584165797698</v>
      </c>
      <c r="AN11" s="17">
        <v>0.31616550243061298</v>
      </c>
      <c r="AO11" s="17">
        <v>0.21042692330889001</v>
      </c>
      <c r="AP11" s="17">
        <v>0.24629285439259799</v>
      </c>
      <c r="AQ11" s="17">
        <v>0.27422445899772302</v>
      </c>
      <c r="AR11" s="17"/>
      <c r="AS11" s="17">
        <v>0.151367945149537</v>
      </c>
      <c r="AT11" s="17">
        <v>0.37021009139732097</v>
      </c>
      <c r="AU11" s="17"/>
      <c r="AV11" s="17">
        <v>3.6933009774399901E-2</v>
      </c>
      <c r="AW11" s="17">
        <v>0.11069827347460701</v>
      </c>
      <c r="AX11" s="17">
        <v>0.200018570317856</v>
      </c>
      <c r="AY11" s="17"/>
      <c r="AZ11" s="17">
        <v>7.59390076951557E-3</v>
      </c>
      <c r="BA11" s="17">
        <v>0.31998066249575702</v>
      </c>
      <c r="BB11" s="17"/>
      <c r="BC11" s="17">
        <v>0.21847052125407701</v>
      </c>
      <c r="BD11" s="17">
        <v>0.33168938678965798</v>
      </c>
      <c r="BE11" s="17"/>
      <c r="BF11" s="17">
        <v>0.29199730935957802</v>
      </c>
      <c r="BG11" s="17">
        <v>8.0352152053785694E-2</v>
      </c>
      <c r="BH11" s="17"/>
      <c r="BI11" s="17">
        <v>0.27223605639693199</v>
      </c>
      <c r="BJ11" s="17">
        <v>0.295644343592951</v>
      </c>
      <c r="BK11" s="17"/>
      <c r="BL11" s="17">
        <v>0.43661739382733999</v>
      </c>
      <c r="BM11" s="17">
        <v>0.26205357170952198</v>
      </c>
      <c r="BN11" s="17">
        <v>0.185593795780819</v>
      </c>
      <c r="BO11" s="17">
        <v>2.7748271781521699E-2</v>
      </c>
    </row>
    <row r="12" spans="2:67" ht="29" x14ac:dyDescent="0.35">
      <c r="B12" s="18" t="s">
        <v>562</v>
      </c>
      <c r="C12" s="17">
        <v>0.205519908276772</v>
      </c>
      <c r="D12" s="17">
        <v>0.17158806554980899</v>
      </c>
      <c r="E12" s="17">
        <v>0.252224987471038</v>
      </c>
      <c r="F12" s="17">
        <v>0.415187375189495</v>
      </c>
      <c r="G12" s="17">
        <v>0.109358102825088</v>
      </c>
      <c r="H12" s="17">
        <v>0</v>
      </c>
      <c r="I12" s="17">
        <v>3.2929633570610899E-2</v>
      </c>
      <c r="J12" s="17">
        <v>0.33087910371017198</v>
      </c>
      <c r="K12" s="17">
        <v>6.1709825392206796E-3</v>
      </c>
      <c r="L12" s="17">
        <v>0.11878347791020499</v>
      </c>
      <c r="M12" s="17">
        <v>0.25089429121892498</v>
      </c>
      <c r="N12" s="17">
        <v>5.13191254216563E-2</v>
      </c>
      <c r="O12" s="17">
        <v>6.2021458944798297E-2</v>
      </c>
      <c r="P12" s="17">
        <v>0.30563401240222599</v>
      </c>
      <c r="Q12" s="17">
        <v>2.5301090838902401E-2</v>
      </c>
      <c r="R12" s="17">
        <v>0.37733458274572901</v>
      </c>
      <c r="S12" s="17">
        <v>0.19508008456999301</v>
      </c>
      <c r="T12" s="17"/>
      <c r="U12" s="17">
        <v>0.157713472964086</v>
      </c>
      <c r="V12" s="17">
        <v>0.30432209006356797</v>
      </c>
      <c r="W12" s="17">
        <v>0.33897356226792102</v>
      </c>
      <c r="X12" s="17">
        <v>0.45056042544386898</v>
      </c>
      <c r="Y12" s="17"/>
      <c r="Z12" s="17">
        <v>8.5609944483490394E-2</v>
      </c>
      <c r="AA12" s="17">
        <v>0.212291206048871</v>
      </c>
      <c r="AB12" s="17">
        <v>0.25199195085272802</v>
      </c>
      <c r="AC12" s="17">
        <v>0.19434281945674201</v>
      </c>
      <c r="AD12" s="17">
        <v>0.172207766953061</v>
      </c>
      <c r="AE12" s="17">
        <v>0.19680533691083399</v>
      </c>
      <c r="AF12" s="17">
        <v>0.41250720109942002</v>
      </c>
      <c r="AG12" s="17">
        <v>0.59659274203234403</v>
      </c>
      <c r="AH12" s="17">
        <v>0.18461413907329399</v>
      </c>
      <c r="AI12" s="17">
        <v>0.42070655324262501</v>
      </c>
      <c r="AJ12" s="17"/>
      <c r="AK12" s="17">
        <v>0.203313995230125</v>
      </c>
      <c r="AL12" s="17">
        <v>4.7623347925531599E-2</v>
      </c>
      <c r="AM12" s="17">
        <v>0.20603170414400901</v>
      </c>
      <c r="AN12" s="17">
        <v>0.156754260343269</v>
      </c>
      <c r="AO12" s="17">
        <v>0.36628849180108902</v>
      </c>
      <c r="AP12" s="17">
        <v>0.25456083302508298</v>
      </c>
      <c r="AQ12" s="17">
        <v>0.374355403944229</v>
      </c>
      <c r="AR12" s="17"/>
      <c r="AS12" s="17">
        <v>0.31865416339984098</v>
      </c>
      <c r="AT12" s="17">
        <v>0.140929538139514</v>
      </c>
      <c r="AU12" s="17"/>
      <c r="AV12" s="17">
        <v>0.26544655196070799</v>
      </c>
      <c r="AW12" s="17">
        <v>0.43147377767495698</v>
      </c>
      <c r="AX12" s="17">
        <v>0.32663251110758701</v>
      </c>
      <c r="AY12" s="17"/>
      <c r="AZ12" s="17">
        <v>0.49612222957557001</v>
      </c>
      <c r="BA12" s="17">
        <v>0.175437207160724</v>
      </c>
      <c r="BB12" s="17"/>
      <c r="BC12" s="17">
        <v>0.235603379958986</v>
      </c>
      <c r="BD12" s="17">
        <v>0.18843247750119901</v>
      </c>
      <c r="BE12" s="17"/>
      <c r="BF12" s="17">
        <v>0.20398097047364699</v>
      </c>
      <c r="BG12" s="17">
        <v>0.45056042544386898</v>
      </c>
      <c r="BH12" s="17"/>
      <c r="BI12" s="17">
        <v>0.17664292148643901</v>
      </c>
      <c r="BJ12" s="17">
        <v>0.213299545610141</v>
      </c>
      <c r="BK12" s="17"/>
      <c r="BL12" s="17">
        <v>0.218377929811197</v>
      </c>
      <c r="BM12" s="17">
        <v>0.104384009028941</v>
      </c>
      <c r="BN12" s="17">
        <v>0.36445017577653299</v>
      </c>
      <c r="BO12" s="17">
        <v>0.37244818953005299</v>
      </c>
    </row>
    <row r="13" spans="2:67" ht="29" x14ac:dyDescent="0.35">
      <c r="B13" s="18" t="s">
        <v>563</v>
      </c>
      <c r="C13" s="17">
        <v>0.140191360129239</v>
      </c>
      <c r="D13" s="17">
        <v>0.178186520039638</v>
      </c>
      <c r="E13" s="17">
        <v>2.21377563286453E-2</v>
      </c>
      <c r="F13" s="17">
        <v>1.19273559314761E-2</v>
      </c>
      <c r="G13" s="17">
        <v>1.20272980427516E-2</v>
      </c>
      <c r="H13" s="17">
        <v>0.98495108882986704</v>
      </c>
      <c r="I13" s="17">
        <v>4.7024939560972702E-3</v>
      </c>
      <c r="J13" s="17">
        <v>0.18206431895943401</v>
      </c>
      <c r="K13" s="17">
        <v>2.05699417974023E-3</v>
      </c>
      <c r="L13" s="17">
        <v>0.23592898162476</v>
      </c>
      <c r="M13" s="17">
        <v>0.214344535478907</v>
      </c>
      <c r="N13" s="17">
        <v>3.8614847989971101E-4</v>
      </c>
      <c r="O13" s="17">
        <v>3.3916809651937198E-2</v>
      </c>
      <c r="P13" s="17">
        <v>0.32260213420099698</v>
      </c>
      <c r="Q13" s="17">
        <v>0.55433172226949301</v>
      </c>
      <c r="R13" s="17">
        <v>0.194710019779013</v>
      </c>
      <c r="S13" s="17">
        <v>0.19657038337622301</v>
      </c>
      <c r="T13" s="17"/>
      <c r="U13" s="17">
        <v>0.12647115829667999</v>
      </c>
      <c r="V13" s="17">
        <v>0.14333438641817201</v>
      </c>
      <c r="W13" s="17">
        <v>0.33471571698859498</v>
      </c>
      <c r="X13" s="17">
        <v>0.38034089086135597</v>
      </c>
      <c r="Y13" s="17"/>
      <c r="Z13" s="17">
        <v>0.16392592517426699</v>
      </c>
      <c r="AA13" s="17">
        <v>3.6831221112141301E-2</v>
      </c>
      <c r="AB13" s="17">
        <v>0.235242985196951</v>
      </c>
      <c r="AC13" s="17">
        <v>0.15676039724870999</v>
      </c>
      <c r="AD13" s="17">
        <v>1.7730364134721201E-2</v>
      </c>
      <c r="AE13" s="17">
        <v>0.20872556710734499</v>
      </c>
      <c r="AF13" s="17">
        <v>0.116765831250234</v>
      </c>
      <c r="AG13" s="17">
        <v>0.11251027973026</v>
      </c>
      <c r="AH13" s="17">
        <v>0.18740019344761599</v>
      </c>
      <c r="AI13" s="17">
        <v>0.63313709198120705</v>
      </c>
      <c r="AJ13" s="17"/>
      <c r="AK13" s="17">
        <v>0.12793366544012899</v>
      </c>
      <c r="AL13" s="17">
        <v>0.15419000974244801</v>
      </c>
      <c r="AM13" s="17">
        <v>0.181961196255921</v>
      </c>
      <c r="AN13" s="17">
        <v>0.15558068171828099</v>
      </c>
      <c r="AO13" s="17">
        <v>0.12615161399414601</v>
      </c>
      <c r="AP13" s="17">
        <v>7.7349831584145698E-2</v>
      </c>
      <c r="AQ13" s="17">
        <v>0.189010047573657</v>
      </c>
      <c r="AR13" s="17"/>
      <c r="AS13" s="17">
        <v>0.18220071439497201</v>
      </c>
      <c r="AT13" s="17">
        <v>0.116207468262897</v>
      </c>
      <c r="AU13" s="17"/>
      <c r="AV13" s="17">
        <v>0.30204346189764403</v>
      </c>
      <c r="AW13" s="17">
        <v>0.131745620807349</v>
      </c>
      <c r="AX13" s="17">
        <v>0.101294309436087</v>
      </c>
      <c r="AY13" s="17"/>
      <c r="AZ13" s="17">
        <v>0.174529802049914</v>
      </c>
      <c r="BA13" s="17">
        <v>0.136636697934961</v>
      </c>
      <c r="BB13" s="17"/>
      <c r="BC13" s="17">
        <v>0.18438174279792299</v>
      </c>
      <c r="BD13" s="17">
        <v>0.115091195069379</v>
      </c>
      <c r="BE13" s="17"/>
      <c r="BF13" s="17">
        <v>0.13868313938469101</v>
      </c>
      <c r="BG13" s="17">
        <v>0.38034089086135597</v>
      </c>
      <c r="BH13" s="17"/>
      <c r="BI13" s="17">
        <v>0.16237209533501401</v>
      </c>
      <c r="BJ13" s="17">
        <v>0.13421573403842499</v>
      </c>
      <c r="BK13" s="17"/>
      <c r="BL13" s="17">
        <v>0.16397945575003101</v>
      </c>
      <c r="BM13" s="17">
        <v>7.1022000379908301E-2</v>
      </c>
      <c r="BN13" s="17">
        <v>0.16491091892665599</v>
      </c>
      <c r="BO13" s="17">
        <v>0.29904510405186802</v>
      </c>
    </row>
    <row r="14" spans="2:67" x14ac:dyDescent="0.35">
      <c r="B14" s="18" t="s">
        <v>105</v>
      </c>
      <c r="C14" s="19">
        <v>8.2272153629722497E-5</v>
      </c>
      <c r="D14" s="19">
        <v>1.57380027407723E-4</v>
      </c>
      <c r="E14" s="19">
        <v>0</v>
      </c>
      <c r="F14" s="19">
        <v>0</v>
      </c>
      <c r="G14" s="19">
        <v>0</v>
      </c>
      <c r="H14" s="19">
        <v>7.5244555850665102E-3</v>
      </c>
      <c r="I14" s="19">
        <v>0</v>
      </c>
      <c r="J14" s="19">
        <v>0</v>
      </c>
      <c r="K14" s="19">
        <v>0</v>
      </c>
      <c r="L14" s="19">
        <v>0</v>
      </c>
      <c r="M14" s="19">
        <v>0</v>
      </c>
      <c r="N14" s="19">
        <v>0</v>
      </c>
      <c r="O14" s="19">
        <v>0</v>
      </c>
      <c r="P14" s="19">
        <v>0</v>
      </c>
      <c r="Q14" s="19">
        <v>0</v>
      </c>
      <c r="R14" s="19">
        <v>0</v>
      </c>
      <c r="S14" s="19">
        <v>0</v>
      </c>
      <c r="T14" s="19"/>
      <c r="U14" s="19">
        <v>0</v>
      </c>
      <c r="V14" s="19">
        <v>0</v>
      </c>
      <c r="W14" s="19">
        <v>0</v>
      </c>
      <c r="X14" s="19">
        <v>1.3182223972960301E-2</v>
      </c>
      <c r="Y14" s="19"/>
      <c r="Z14" s="19">
        <v>0</v>
      </c>
      <c r="AA14" s="19">
        <v>0</v>
      </c>
      <c r="AB14" s="19">
        <v>0</v>
      </c>
      <c r="AC14" s="19">
        <v>0</v>
      </c>
      <c r="AD14" s="19">
        <v>0</v>
      </c>
      <c r="AE14" s="19">
        <v>7.0924013709097896E-4</v>
      </c>
      <c r="AF14" s="19">
        <v>0</v>
      </c>
      <c r="AG14" s="19">
        <v>0</v>
      </c>
      <c r="AH14" s="19">
        <v>2.11826262567883E-3</v>
      </c>
      <c r="AI14" s="19">
        <v>0</v>
      </c>
      <c r="AJ14" s="19"/>
      <c r="AK14" s="19">
        <v>0</v>
      </c>
      <c r="AL14" s="19">
        <v>0</v>
      </c>
      <c r="AM14" s="19">
        <v>0</v>
      </c>
      <c r="AN14" s="19">
        <v>1.35329500152017E-4</v>
      </c>
      <c r="AO14" s="19">
        <v>4.9012174829665602E-4</v>
      </c>
      <c r="AP14" s="19">
        <v>0</v>
      </c>
      <c r="AQ14" s="19">
        <v>0</v>
      </c>
      <c r="AR14" s="19"/>
      <c r="AS14" s="19">
        <v>1.7173736391300101E-4</v>
      </c>
      <c r="AT14" s="19">
        <v>3.1194864613071398E-5</v>
      </c>
      <c r="AU14" s="19"/>
      <c r="AV14" s="19">
        <v>0</v>
      </c>
      <c r="AW14" s="19">
        <v>0</v>
      </c>
      <c r="AX14" s="19">
        <v>0</v>
      </c>
      <c r="AY14" s="19"/>
      <c r="AZ14" s="19">
        <v>0</v>
      </c>
      <c r="BA14" s="19">
        <v>9.0788839238960104E-5</v>
      </c>
      <c r="BB14" s="19"/>
      <c r="BC14" s="19">
        <v>5.4818485978650201E-5</v>
      </c>
      <c r="BD14" s="19">
        <v>9.7865854066917204E-5</v>
      </c>
      <c r="BE14" s="19"/>
      <c r="BF14" s="19">
        <v>0</v>
      </c>
      <c r="BG14" s="19">
        <v>1.3182223972960301E-2</v>
      </c>
      <c r="BH14" s="19"/>
      <c r="BI14" s="19">
        <v>0</v>
      </c>
      <c r="BJ14" s="19">
        <v>1.04436776362755E-4</v>
      </c>
      <c r="BK14" s="19"/>
      <c r="BL14" s="19">
        <v>6.1502352000855203E-5</v>
      </c>
      <c r="BM14" s="19">
        <v>1.4725201929563801E-4</v>
      </c>
      <c r="BN14" s="19">
        <v>0</v>
      </c>
      <c r="BO14" s="19">
        <v>0</v>
      </c>
    </row>
    <row r="15" spans="2:67" x14ac:dyDescent="0.35">
      <c r="B15" s="16" t="s">
        <v>724</v>
      </c>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BO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565</v>
      </c>
      <c r="C9" s="17">
        <v>0.14986613103665</v>
      </c>
      <c r="D9" s="17">
        <v>0.115536493982645</v>
      </c>
      <c r="E9" s="17">
        <v>0.186835877416828</v>
      </c>
      <c r="F9" s="17">
        <v>0.103970230332969</v>
      </c>
      <c r="G9" s="17">
        <v>7.2357049350921604E-2</v>
      </c>
      <c r="H9" s="17">
        <v>3.7801634865310602E-2</v>
      </c>
      <c r="I9" s="17">
        <v>0.312273445652196</v>
      </c>
      <c r="J9" s="17">
        <v>0.109620754954392</v>
      </c>
      <c r="K9" s="17">
        <v>4.42006368723995E-3</v>
      </c>
      <c r="L9" s="17">
        <v>0.207051445778239</v>
      </c>
      <c r="M9" s="17">
        <v>0.17508142104892599</v>
      </c>
      <c r="N9" s="17">
        <v>0.113652625240731</v>
      </c>
      <c r="O9" s="17">
        <v>4.9785650885841902E-3</v>
      </c>
      <c r="P9" s="17">
        <v>0.12772866346623399</v>
      </c>
      <c r="Q9" s="17">
        <v>1.0386248679816201E-2</v>
      </c>
      <c r="R9" s="17">
        <v>0.11304205226198701</v>
      </c>
      <c r="S9" s="17">
        <v>0.27210595853594099</v>
      </c>
      <c r="T9" s="17"/>
      <c r="U9" s="17">
        <v>0.104764266817298</v>
      </c>
      <c r="V9" s="17">
        <v>0.340069512758919</v>
      </c>
      <c r="W9" s="17">
        <v>0.52508285584656</v>
      </c>
      <c r="X9" s="17">
        <v>0.71654308061733596</v>
      </c>
      <c r="Y9" s="17"/>
      <c r="Z9" s="17">
        <v>9.76323979938227E-2</v>
      </c>
      <c r="AA9" s="17">
        <v>0.15107481684888199</v>
      </c>
      <c r="AB9" s="17">
        <v>0.135418249619148</v>
      </c>
      <c r="AC9" s="17">
        <v>0.10900095757120799</v>
      </c>
      <c r="AD9" s="17">
        <v>0.30920593207299302</v>
      </c>
      <c r="AE9" s="17">
        <v>0.33328171502603998</v>
      </c>
      <c r="AF9" s="17">
        <v>0.36623320411834898</v>
      </c>
      <c r="AG9" s="17">
        <v>0.28652791635265401</v>
      </c>
      <c r="AH9" s="17">
        <v>0.53712611321801096</v>
      </c>
      <c r="AI9" s="17">
        <v>0.70021208067024399</v>
      </c>
      <c r="AJ9" s="17"/>
      <c r="AK9" s="17">
        <v>0.13607256252073099</v>
      </c>
      <c r="AL9" s="17">
        <v>0.18732627897679899</v>
      </c>
      <c r="AM9" s="17">
        <v>0.23323742298896799</v>
      </c>
      <c r="AN9" s="17">
        <v>9.0663750359073994E-2</v>
      </c>
      <c r="AO9" s="17">
        <v>0.26187332250179202</v>
      </c>
      <c r="AP9" s="17">
        <v>0.17545501081439399</v>
      </c>
      <c r="AQ9" s="17">
        <v>0.23157970943384601</v>
      </c>
      <c r="AR9" s="17"/>
      <c r="AS9" s="17">
        <v>0.35739611717037301</v>
      </c>
      <c r="AT9" s="17">
        <v>7.2567723577699098E-2</v>
      </c>
      <c r="AU9" s="17"/>
      <c r="AV9" s="17">
        <v>0.47186739192625798</v>
      </c>
      <c r="AW9" s="17">
        <v>0.512745495272934</v>
      </c>
      <c r="AX9" s="17">
        <v>0.197609959355068</v>
      </c>
      <c r="AY9" s="17"/>
      <c r="AZ9" s="17">
        <v>0.66606352743583597</v>
      </c>
      <c r="BA9" s="17">
        <v>0.125328829674278</v>
      </c>
      <c r="BB9" s="17"/>
      <c r="BC9" s="17">
        <v>0.131801528777482</v>
      </c>
      <c r="BD9" s="17">
        <v>0.160999525320559</v>
      </c>
      <c r="BE9" s="17"/>
      <c r="BF9" s="17">
        <v>0.14761451143711601</v>
      </c>
      <c r="BG9" s="17">
        <v>0.71654308061733596</v>
      </c>
      <c r="BH9" s="17"/>
      <c r="BI9" s="17">
        <v>0.33918513760332403</v>
      </c>
      <c r="BJ9" s="17">
        <v>0.10558223782227601</v>
      </c>
      <c r="BK9" s="17"/>
      <c r="BL9" s="17">
        <v>3.5037557750273202E-2</v>
      </c>
      <c r="BM9" s="17">
        <v>0.15317424518106801</v>
      </c>
      <c r="BN9" s="17">
        <v>0.41508847457791198</v>
      </c>
      <c r="BO9" s="17">
        <v>0.97606921991461104</v>
      </c>
    </row>
    <row r="10" spans="2:67" ht="29" x14ac:dyDescent="0.35">
      <c r="B10" s="18" t="s">
        <v>566</v>
      </c>
      <c r="C10" s="17">
        <v>5.7441315492640199E-2</v>
      </c>
      <c r="D10" s="17">
        <v>3.8033546570179502E-2</v>
      </c>
      <c r="E10" s="17">
        <v>7.2807772327404E-2</v>
      </c>
      <c r="F10" s="17">
        <v>8.2764816776466604E-2</v>
      </c>
      <c r="G10" s="17">
        <v>3.5183593007558002E-2</v>
      </c>
      <c r="H10" s="17">
        <v>4.8755941639698503E-3</v>
      </c>
      <c r="I10" s="17">
        <v>0.186533700280577</v>
      </c>
      <c r="J10" s="17">
        <v>2.00566970836051E-2</v>
      </c>
      <c r="K10" s="17">
        <v>2.6520382123439699E-3</v>
      </c>
      <c r="L10" s="17">
        <v>0.11055066768461</v>
      </c>
      <c r="M10" s="17">
        <v>5.5521925257202003E-2</v>
      </c>
      <c r="N10" s="17">
        <v>1.67013819790485E-2</v>
      </c>
      <c r="O10" s="17">
        <v>3.5858559329713699E-2</v>
      </c>
      <c r="P10" s="17">
        <v>2.88292280247649E-2</v>
      </c>
      <c r="Q10" s="17">
        <v>0.13045720315193701</v>
      </c>
      <c r="R10" s="17">
        <v>2.6081499558055901E-2</v>
      </c>
      <c r="S10" s="17">
        <v>1.2356570862921501E-3</v>
      </c>
      <c r="T10" s="17"/>
      <c r="U10" s="17">
        <v>3.03508081399721E-2</v>
      </c>
      <c r="V10" s="17">
        <v>0.15226618121727001</v>
      </c>
      <c r="W10" s="17">
        <v>0.36114724277645299</v>
      </c>
      <c r="X10" s="17">
        <v>0.66635499201766102</v>
      </c>
      <c r="Y10" s="17"/>
      <c r="Z10" s="17">
        <v>4.5890645207200299E-2</v>
      </c>
      <c r="AA10" s="17">
        <v>3.1653196110708499E-2</v>
      </c>
      <c r="AB10" s="17">
        <v>5.2700331950433901E-2</v>
      </c>
      <c r="AC10" s="17">
        <v>4.5268257023885802E-2</v>
      </c>
      <c r="AD10" s="17">
        <v>0.12749271987615901</v>
      </c>
      <c r="AE10" s="17">
        <v>7.8426422325367395E-2</v>
      </c>
      <c r="AF10" s="17">
        <v>0.30575923775269598</v>
      </c>
      <c r="AG10" s="17">
        <v>0.128418927210487</v>
      </c>
      <c r="AH10" s="17">
        <v>0.23765636239312399</v>
      </c>
      <c r="AI10" s="17">
        <v>0.61529892336745295</v>
      </c>
      <c r="AJ10" s="17"/>
      <c r="AK10" s="17">
        <v>4.1089744737615397E-2</v>
      </c>
      <c r="AL10" s="17">
        <v>5.5421505424346498E-2</v>
      </c>
      <c r="AM10" s="17">
        <v>8.6844532940246494E-2</v>
      </c>
      <c r="AN10" s="17">
        <v>4.7512994675742201E-2</v>
      </c>
      <c r="AO10" s="17">
        <v>8.4696202956815902E-2</v>
      </c>
      <c r="AP10" s="17">
        <v>6.2296358956010899E-2</v>
      </c>
      <c r="AQ10" s="17">
        <v>0.11392849318506899</v>
      </c>
      <c r="AR10" s="17"/>
      <c r="AS10" s="17">
        <v>0.185503656876675</v>
      </c>
      <c r="AT10" s="17">
        <v>9.7421119757473799E-3</v>
      </c>
      <c r="AU10" s="17"/>
      <c r="AV10" s="17">
        <v>0.246702547422187</v>
      </c>
      <c r="AW10" s="17">
        <v>0.30612701044732898</v>
      </c>
      <c r="AX10" s="17">
        <v>7.3977949764665901E-2</v>
      </c>
      <c r="AY10" s="17"/>
      <c r="AZ10" s="17">
        <v>0.47199767074940902</v>
      </c>
      <c r="BA10" s="17">
        <v>3.7735493085206497E-2</v>
      </c>
      <c r="BB10" s="17"/>
      <c r="BC10" s="17">
        <v>5.3014242756794103E-2</v>
      </c>
      <c r="BD10" s="17">
        <v>6.0169764510481401E-2</v>
      </c>
      <c r="BE10" s="17"/>
      <c r="BF10" s="17">
        <v>5.5021873569861601E-2</v>
      </c>
      <c r="BG10" s="17">
        <v>0.66635499201766102</v>
      </c>
      <c r="BH10" s="17"/>
      <c r="BI10" s="17">
        <v>0.17755334557269001</v>
      </c>
      <c r="BJ10" s="17">
        <v>2.9345730108542498E-2</v>
      </c>
      <c r="BK10" s="17"/>
      <c r="BL10" s="17">
        <v>8.2040323528507209E-3</v>
      </c>
      <c r="BM10" s="17">
        <v>4.3621127124711001E-2</v>
      </c>
      <c r="BN10" s="17">
        <v>0.17906027095249799</v>
      </c>
      <c r="BO10" s="17">
        <v>0.67317281615287605</v>
      </c>
    </row>
    <row r="11" spans="2:67" x14ac:dyDescent="0.35">
      <c r="B11" s="18" t="s">
        <v>123</v>
      </c>
      <c r="C11" s="19">
        <v>0.82975440249072197</v>
      </c>
      <c r="D11" s="19">
        <v>0.85662383525097996</v>
      </c>
      <c r="E11" s="19">
        <v>0.80003182578431598</v>
      </c>
      <c r="F11" s="19">
        <v>0.87807128188114902</v>
      </c>
      <c r="G11" s="19">
        <v>0.89632060839098004</v>
      </c>
      <c r="H11" s="19">
        <v>0.95976056805270404</v>
      </c>
      <c r="I11" s="19">
        <v>0.68337854260271702</v>
      </c>
      <c r="J11" s="19">
        <v>0.87654789149981405</v>
      </c>
      <c r="K11" s="19">
        <v>0.99557993631275998</v>
      </c>
      <c r="L11" s="19">
        <v>0.78573332103323601</v>
      </c>
      <c r="M11" s="19">
        <v>0.80115592978292804</v>
      </c>
      <c r="N11" s="19">
        <v>0.87168740956968804</v>
      </c>
      <c r="O11" s="19">
        <v>0.96314572765256901</v>
      </c>
      <c r="P11" s="19">
        <v>0.84504484551778603</v>
      </c>
      <c r="Q11" s="19">
        <v>0.86337245825040398</v>
      </c>
      <c r="R11" s="19">
        <v>0.86363884055721096</v>
      </c>
      <c r="S11" s="19">
        <v>0.72758512719248603</v>
      </c>
      <c r="T11" s="19"/>
      <c r="U11" s="19">
        <v>0.885148326978348</v>
      </c>
      <c r="V11" s="19">
        <v>0.604637452419995</v>
      </c>
      <c r="W11" s="19">
        <v>0.31845772970851</v>
      </c>
      <c r="X11" s="19">
        <v>0.105537664326598</v>
      </c>
      <c r="Y11" s="19"/>
      <c r="Z11" s="19">
        <v>0.89010998255193696</v>
      </c>
      <c r="AA11" s="19">
        <v>0.84434271008959305</v>
      </c>
      <c r="AB11" s="19">
        <v>0.82802666786253898</v>
      </c>
      <c r="AC11" s="19">
        <v>0.86359220025724004</v>
      </c>
      <c r="AD11" s="19">
        <v>0.62195319337424404</v>
      </c>
      <c r="AE11" s="19">
        <v>0.65528522795900401</v>
      </c>
      <c r="AF11" s="19">
        <v>0.51399888180157904</v>
      </c>
      <c r="AG11" s="19">
        <v>0.66224289440365103</v>
      </c>
      <c r="AH11" s="19">
        <v>0.40341600504330899</v>
      </c>
      <c r="AI11" s="19">
        <v>0.23448068600501801</v>
      </c>
      <c r="AJ11" s="19"/>
      <c r="AK11" s="19">
        <v>0.86146535055379703</v>
      </c>
      <c r="AL11" s="19">
        <v>0.80124928439204202</v>
      </c>
      <c r="AM11" s="19">
        <v>0.70965248440156303</v>
      </c>
      <c r="AN11" s="19">
        <v>0.88103238208451895</v>
      </c>
      <c r="AO11" s="19">
        <v>0.71863614379254703</v>
      </c>
      <c r="AP11" s="19">
        <v>0.80253913390866904</v>
      </c>
      <c r="AQ11" s="19">
        <v>0.73635878985283798</v>
      </c>
      <c r="AR11" s="19"/>
      <c r="AS11" s="19">
        <v>0.56999356300598603</v>
      </c>
      <c r="AT11" s="19">
        <v>0.92650716379737996</v>
      </c>
      <c r="AU11" s="19"/>
      <c r="AV11" s="19">
        <v>0.43681518866633301</v>
      </c>
      <c r="AW11" s="19">
        <v>0.36973483372184102</v>
      </c>
      <c r="AX11" s="19">
        <v>0.76788393812140998</v>
      </c>
      <c r="AY11" s="19"/>
      <c r="AZ11" s="19">
        <v>0.19345631400774399</v>
      </c>
      <c r="BA11" s="19">
        <v>0.86000065724194596</v>
      </c>
      <c r="BB11" s="19"/>
      <c r="BC11" s="19">
        <v>0.83984691982612203</v>
      </c>
      <c r="BD11" s="19">
        <v>0.82353428354206504</v>
      </c>
      <c r="BE11" s="19"/>
      <c r="BF11" s="19">
        <v>0.83263198662956395</v>
      </c>
      <c r="BG11" s="19">
        <v>0.105537664326598</v>
      </c>
      <c r="BH11" s="19"/>
      <c r="BI11" s="19">
        <v>0.59335681091529902</v>
      </c>
      <c r="BJ11" s="19">
        <v>0.88505051824428904</v>
      </c>
      <c r="BK11" s="19"/>
      <c r="BL11" s="19">
        <v>0.96469461875004703</v>
      </c>
      <c r="BM11" s="19">
        <v>0.81719187117779901</v>
      </c>
      <c r="BN11" s="19">
        <v>0.520751372924803</v>
      </c>
      <c r="BO11" s="19">
        <v>6.0528861387351401E-3</v>
      </c>
    </row>
    <row r="12" spans="2:67" x14ac:dyDescent="0.35">
      <c r="B12" s="16"/>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I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579</v>
      </c>
      <c r="E2" s="26"/>
      <c r="F2" s="26"/>
      <c r="G2" s="26"/>
      <c r="H2" s="26"/>
      <c r="I2" s="26"/>
    </row>
    <row r="6" spans="2:9" ht="50" customHeight="1" x14ac:dyDescent="0.35">
      <c r="B6" s="23" t="s">
        <v>15</v>
      </c>
      <c r="C6" s="23" t="s">
        <v>568</v>
      </c>
      <c r="D6" s="23" t="s">
        <v>569</v>
      </c>
      <c r="E6" s="23" t="s">
        <v>570</v>
      </c>
      <c r="F6" s="23" t="s">
        <v>571</v>
      </c>
      <c r="G6" s="23" t="s">
        <v>572</v>
      </c>
      <c r="H6" s="23" t="s">
        <v>573</v>
      </c>
    </row>
    <row r="7" spans="2:9" x14ac:dyDescent="0.35">
      <c r="B7" s="18" t="s">
        <v>574</v>
      </c>
      <c r="C7" s="17">
        <v>8.3733734665567897E-2</v>
      </c>
      <c r="D7" s="17">
        <v>0.56737288039827605</v>
      </c>
      <c r="E7" s="17">
        <v>0.236993370228956</v>
      </c>
      <c r="F7" s="17">
        <v>0.13607966102324101</v>
      </c>
      <c r="G7" s="17">
        <v>0.192424907628545</v>
      </c>
      <c r="H7" s="17">
        <v>0.58437878089057804</v>
      </c>
    </row>
    <row r="8" spans="2:9" x14ac:dyDescent="0.35">
      <c r="B8" s="18" t="s">
        <v>575</v>
      </c>
      <c r="C8" s="17">
        <v>0.127510453124388</v>
      </c>
      <c r="D8" s="17">
        <v>0.24677714579754201</v>
      </c>
      <c r="E8" s="17">
        <v>0.22406617985931701</v>
      </c>
      <c r="F8" s="17">
        <v>0.120722497051918</v>
      </c>
      <c r="G8" s="17">
        <v>0.21641124367079101</v>
      </c>
      <c r="H8" s="17">
        <v>0.248066379261208</v>
      </c>
    </row>
    <row r="9" spans="2:9" x14ac:dyDescent="0.35">
      <c r="B9" s="18" t="s">
        <v>576</v>
      </c>
      <c r="C9" s="17">
        <v>0.221414279117679</v>
      </c>
      <c r="D9" s="17">
        <v>0.100879974658521</v>
      </c>
      <c r="E9" s="17">
        <v>0.286205035086812</v>
      </c>
      <c r="F9" s="17">
        <v>0.208735635039064</v>
      </c>
      <c r="G9" s="17">
        <v>0.22796697083276601</v>
      </c>
      <c r="H9" s="17">
        <v>8.5707717931731903E-2</v>
      </c>
    </row>
    <row r="10" spans="2:9" x14ac:dyDescent="0.35">
      <c r="B10" s="18" t="s">
        <v>577</v>
      </c>
      <c r="C10" s="17">
        <v>0.15893151439057501</v>
      </c>
      <c r="D10" s="17">
        <v>2.3071692116272201E-2</v>
      </c>
      <c r="E10" s="17">
        <v>0.111047077705653</v>
      </c>
      <c r="F10" s="17">
        <v>0.201481969394221</v>
      </c>
      <c r="G10" s="17">
        <v>0.16454018905752599</v>
      </c>
      <c r="H10" s="17">
        <v>3.7006568032059803E-2</v>
      </c>
    </row>
    <row r="11" spans="2:9" x14ac:dyDescent="0.35">
      <c r="B11" s="18" t="s">
        <v>578</v>
      </c>
      <c r="C11" s="17">
        <v>0.40841001870179</v>
      </c>
      <c r="D11" s="17">
        <v>6.1898307029389102E-2</v>
      </c>
      <c r="E11" s="17">
        <v>0.14168833711926199</v>
      </c>
      <c r="F11" s="17">
        <v>0.33298023749155697</v>
      </c>
      <c r="G11" s="17">
        <v>0.19865668881037099</v>
      </c>
      <c r="H11" s="17">
        <v>4.4840553884422298E-2</v>
      </c>
    </row>
    <row r="12" spans="2:9" x14ac:dyDescent="0.35">
      <c r="B12" s="16"/>
      <c r="C12" s="16"/>
      <c r="D12" s="16"/>
      <c r="E12" s="16"/>
      <c r="F12" s="16"/>
      <c r="G12" s="16"/>
      <c r="H12" s="16"/>
    </row>
    <row r="13" spans="2:9" x14ac:dyDescent="0.35">
      <c r="B13" t="s">
        <v>86</v>
      </c>
    </row>
    <row r="14" spans="2:9" x14ac:dyDescent="0.35">
      <c r="B14" t="s">
        <v>87</v>
      </c>
    </row>
    <row r="18" spans="2:2" x14ac:dyDescent="0.35">
      <c r="B18"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BO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574</v>
      </c>
      <c r="C9" s="17">
        <v>8.3733734665567897E-2</v>
      </c>
      <c r="D9" s="17">
        <v>9.2120196112808E-2</v>
      </c>
      <c r="E9" s="17">
        <v>6.3539803380280202E-2</v>
      </c>
      <c r="F9" s="17">
        <v>6.3003345850088502E-2</v>
      </c>
      <c r="G9" s="17">
        <v>0.14773497178675701</v>
      </c>
      <c r="H9" s="17">
        <v>0.32154538740555799</v>
      </c>
      <c r="I9" s="17">
        <v>1.8948929046087502E-2</v>
      </c>
      <c r="J9" s="17">
        <v>5.6957117645905199E-2</v>
      </c>
      <c r="K9" s="17">
        <v>0</v>
      </c>
      <c r="L9" s="17">
        <v>0.137922061453434</v>
      </c>
      <c r="M9" s="17">
        <v>0.139263970949212</v>
      </c>
      <c r="N9" s="17">
        <v>3.42098403725022E-3</v>
      </c>
      <c r="O9" s="17">
        <v>1.99142603543368E-3</v>
      </c>
      <c r="P9" s="17">
        <v>3.0132748678217601E-2</v>
      </c>
      <c r="Q9" s="17">
        <v>6.17033859765884E-3</v>
      </c>
      <c r="R9" s="17">
        <v>8.9010367215115294E-2</v>
      </c>
      <c r="S9" s="17">
        <v>1.2356570862921501E-3</v>
      </c>
      <c r="T9" s="17"/>
      <c r="U9" s="17">
        <v>7.5117348855693405E-2</v>
      </c>
      <c r="V9" s="17">
        <v>0.121633299407755</v>
      </c>
      <c r="W9" s="17">
        <v>0.12284777059148699</v>
      </c>
      <c r="X9" s="17">
        <v>0.31483446370833801</v>
      </c>
      <c r="Y9" s="17"/>
      <c r="Z9" s="17">
        <v>0.10628230367486299</v>
      </c>
      <c r="AA9" s="17">
        <v>1.9861234139881601E-2</v>
      </c>
      <c r="AB9" s="17">
        <v>0.12465519928266899</v>
      </c>
      <c r="AC9" s="17">
        <v>7.5262826286487894E-2</v>
      </c>
      <c r="AD9" s="17">
        <v>4.5421112135446799E-3</v>
      </c>
      <c r="AE9" s="17">
        <v>0.112757963418211</v>
      </c>
      <c r="AF9" s="17">
        <v>0.238669253787439</v>
      </c>
      <c r="AG9" s="17">
        <v>4.6594484053906898E-2</v>
      </c>
      <c r="AH9" s="17">
        <v>7.3352202809391795E-2</v>
      </c>
      <c r="AI9" s="17">
        <v>0.253025567524857</v>
      </c>
      <c r="AJ9" s="17"/>
      <c r="AK9" s="17">
        <v>9.4834647650000006E-2</v>
      </c>
      <c r="AL9" s="17">
        <v>4.0056430571249399E-2</v>
      </c>
      <c r="AM9" s="17">
        <v>2.6013330094424001E-2</v>
      </c>
      <c r="AN9" s="17">
        <v>9.3414260179588204E-2</v>
      </c>
      <c r="AO9" s="17">
        <v>7.9417738453314901E-2</v>
      </c>
      <c r="AP9" s="17">
        <v>4.2656281573311597E-2</v>
      </c>
      <c r="AQ9" s="17">
        <v>8.5112571191943195E-2</v>
      </c>
      <c r="AR9" s="17"/>
      <c r="AS9" s="17">
        <v>0.15191743680098399</v>
      </c>
      <c r="AT9" s="17">
        <v>5.8337445252590901E-2</v>
      </c>
      <c r="AU9" s="17"/>
      <c r="AV9" s="17">
        <v>0.142054845513686</v>
      </c>
      <c r="AW9" s="17">
        <v>0.23390800822253599</v>
      </c>
      <c r="AX9" s="17">
        <v>9.0653557538368207E-2</v>
      </c>
      <c r="AY9" s="17"/>
      <c r="AZ9" s="17">
        <v>0.21532445961779301</v>
      </c>
      <c r="BA9" s="17">
        <v>7.7478605722319904E-2</v>
      </c>
      <c r="BB9" s="17"/>
      <c r="BC9" s="17">
        <v>0.12623910562871901</v>
      </c>
      <c r="BD9" s="17">
        <v>5.75372512153767E-2</v>
      </c>
      <c r="BE9" s="17"/>
      <c r="BF9" s="17">
        <v>8.2815484979632606E-2</v>
      </c>
      <c r="BG9" s="17">
        <v>0.31483446370833801</v>
      </c>
      <c r="BH9" s="17"/>
      <c r="BI9" s="17">
        <v>0.15345927305142401</v>
      </c>
      <c r="BJ9" s="17">
        <v>6.7424129242477301E-2</v>
      </c>
      <c r="BK9" s="17"/>
      <c r="BL9" s="17">
        <v>7.5610522996155796E-2</v>
      </c>
      <c r="BM9" s="17">
        <v>4.90355364974445E-2</v>
      </c>
      <c r="BN9" s="17">
        <v>0.15072227338327901</v>
      </c>
      <c r="BO9" s="17">
        <v>0.38574971303387401</v>
      </c>
    </row>
    <row r="10" spans="2:67" x14ac:dyDescent="0.35">
      <c r="B10" s="18" t="s">
        <v>575</v>
      </c>
      <c r="C10" s="17">
        <v>0.127510453124388</v>
      </c>
      <c r="D10" s="17">
        <v>5.3572530617008902E-2</v>
      </c>
      <c r="E10" s="17">
        <v>5.8140249052193602E-2</v>
      </c>
      <c r="F10" s="17">
        <v>0.19314098623916401</v>
      </c>
      <c r="G10" s="17">
        <v>6.5102394705415997E-2</v>
      </c>
      <c r="H10" s="17">
        <v>3.5363837783325698E-2</v>
      </c>
      <c r="I10" s="17">
        <v>0.16696362669947701</v>
      </c>
      <c r="J10" s="17">
        <v>0.239018982056381</v>
      </c>
      <c r="K10" s="17">
        <v>2.6520382123439699E-3</v>
      </c>
      <c r="L10" s="17">
        <v>0.23844948374966901</v>
      </c>
      <c r="M10" s="17">
        <v>0.13688355600315499</v>
      </c>
      <c r="N10" s="17">
        <v>1.96811329885083E-2</v>
      </c>
      <c r="O10" s="17">
        <v>0.51394642759398901</v>
      </c>
      <c r="P10" s="17">
        <v>0.29659683842754198</v>
      </c>
      <c r="Q10" s="17">
        <v>0.15994002598720999</v>
      </c>
      <c r="R10" s="17">
        <v>2.3853540580354202E-2</v>
      </c>
      <c r="S10" s="17">
        <v>4.5535957216078102E-2</v>
      </c>
      <c r="T10" s="17"/>
      <c r="U10" s="17">
        <v>0.110460207803896</v>
      </c>
      <c r="V10" s="17">
        <v>0.20492225092381899</v>
      </c>
      <c r="W10" s="17">
        <v>0.24425882240017999</v>
      </c>
      <c r="X10" s="17">
        <v>0.28144372105874799</v>
      </c>
      <c r="Y10" s="17"/>
      <c r="Z10" s="17">
        <v>9.2995945492334794E-2</v>
      </c>
      <c r="AA10" s="17">
        <v>0.10439455407258801</v>
      </c>
      <c r="AB10" s="17">
        <v>7.9273255439076096E-2</v>
      </c>
      <c r="AC10" s="17">
        <v>0.228264770339867</v>
      </c>
      <c r="AD10" s="17">
        <v>0.13516111250495799</v>
      </c>
      <c r="AE10" s="17">
        <v>0.252756112022331</v>
      </c>
      <c r="AF10" s="17">
        <v>0.30461666046219199</v>
      </c>
      <c r="AG10" s="17">
        <v>3.5917982373287E-2</v>
      </c>
      <c r="AH10" s="17">
        <v>0.172627163471541</v>
      </c>
      <c r="AI10" s="17">
        <v>0.227588995065551</v>
      </c>
      <c r="AJ10" s="17"/>
      <c r="AK10" s="17">
        <v>0.13517436205637401</v>
      </c>
      <c r="AL10" s="17">
        <v>0.19268839377097699</v>
      </c>
      <c r="AM10" s="17">
        <v>4.71049257447929E-2</v>
      </c>
      <c r="AN10" s="17">
        <v>0.116079023105429</v>
      </c>
      <c r="AO10" s="17">
        <v>0.1327145839818</v>
      </c>
      <c r="AP10" s="17">
        <v>8.7319487923731107E-2</v>
      </c>
      <c r="AQ10" s="17">
        <v>0.11319409201731</v>
      </c>
      <c r="AR10" s="17"/>
      <c r="AS10" s="17">
        <v>0.185239066844681</v>
      </c>
      <c r="AT10" s="17">
        <v>0.106008356061093</v>
      </c>
      <c r="AU10" s="17"/>
      <c r="AV10" s="17">
        <v>0.25854730708309398</v>
      </c>
      <c r="AW10" s="17">
        <v>0.125176065939308</v>
      </c>
      <c r="AX10" s="17">
        <v>0.18117157322923999</v>
      </c>
      <c r="AY10" s="17"/>
      <c r="AZ10" s="17">
        <v>0.208757780680634</v>
      </c>
      <c r="BA10" s="17">
        <v>0.123648383739611</v>
      </c>
      <c r="BB10" s="17"/>
      <c r="BC10" s="17">
        <v>0.16607990172906001</v>
      </c>
      <c r="BD10" s="17">
        <v>0.103739717822932</v>
      </c>
      <c r="BE10" s="17"/>
      <c r="BF10" s="17">
        <v>0.12689881864135899</v>
      </c>
      <c r="BG10" s="17">
        <v>0.28144372105874799</v>
      </c>
      <c r="BH10" s="17"/>
      <c r="BI10" s="17">
        <v>0.12944053180290199</v>
      </c>
      <c r="BJ10" s="17">
        <v>0.12705898552140099</v>
      </c>
      <c r="BK10" s="17"/>
      <c r="BL10" s="17">
        <v>7.4593585402806598E-2</v>
      </c>
      <c r="BM10" s="17">
        <v>0.18402394325443</v>
      </c>
      <c r="BN10" s="17">
        <v>0.123926595314188</v>
      </c>
      <c r="BO10" s="17">
        <v>0.301321226783971</v>
      </c>
    </row>
    <row r="11" spans="2:67" x14ac:dyDescent="0.35">
      <c r="B11" s="18" t="s">
        <v>576</v>
      </c>
      <c r="C11" s="17">
        <v>0.221414279117679</v>
      </c>
      <c r="D11" s="17">
        <v>0.29548012362464399</v>
      </c>
      <c r="E11" s="17">
        <v>0.13342376565743599</v>
      </c>
      <c r="F11" s="17">
        <v>0.294937292482012</v>
      </c>
      <c r="G11" s="17">
        <v>0.35238198992659697</v>
      </c>
      <c r="H11" s="17">
        <v>0.32154538740555799</v>
      </c>
      <c r="I11" s="17">
        <v>0.40315955841928702</v>
      </c>
      <c r="J11" s="17">
        <v>0.14450636770581499</v>
      </c>
      <c r="K11" s="17">
        <v>0.44081535587802401</v>
      </c>
      <c r="L11" s="17">
        <v>0.103412336140637</v>
      </c>
      <c r="M11" s="17">
        <v>0.287469551260427</v>
      </c>
      <c r="N11" s="17">
        <v>5.68263126203657E-2</v>
      </c>
      <c r="O11" s="17">
        <v>2.9871390531505202E-3</v>
      </c>
      <c r="P11" s="17">
        <v>0.130234236876274</v>
      </c>
      <c r="Q11" s="17">
        <v>0.20801763541316401</v>
      </c>
      <c r="R11" s="17">
        <v>0.43088358525627202</v>
      </c>
      <c r="S11" s="17">
        <v>0.12610078715127901</v>
      </c>
      <c r="T11" s="17"/>
      <c r="U11" s="17">
        <v>0.219949668168997</v>
      </c>
      <c r="V11" s="17">
        <v>0.217676824899635</v>
      </c>
      <c r="W11" s="17">
        <v>0.29578652828159802</v>
      </c>
      <c r="X11" s="17">
        <v>0.25480437398723699</v>
      </c>
      <c r="Y11" s="17"/>
      <c r="Z11" s="17">
        <v>0.22856640426076399</v>
      </c>
      <c r="AA11" s="17">
        <v>0.198395676027769</v>
      </c>
      <c r="AB11" s="17">
        <v>0.27263143248601901</v>
      </c>
      <c r="AC11" s="17">
        <v>0.16774153412992901</v>
      </c>
      <c r="AD11" s="17">
        <v>0.289773721215276</v>
      </c>
      <c r="AE11" s="17">
        <v>0.28741987969265298</v>
      </c>
      <c r="AF11" s="17">
        <v>0.14051839090488499</v>
      </c>
      <c r="AG11" s="17">
        <v>0.41219227839071398</v>
      </c>
      <c r="AH11" s="17">
        <v>0.154419461991014</v>
      </c>
      <c r="AI11" s="17">
        <v>0.28775274154923097</v>
      </c>
      <c r="AJ11" s="17"/>
      <c r="AK11" s="17">
        <v>0.24837365093521599</v>
      </c>
      <c r="AL11" s="17">
        <v>0.279849412614395</v>
      </c>
      <c r="AM11" s="17">
        <v>0.25080767294994799</v>
      </c>
      <c r="AN11" s="17">
        <v>0.20677596783814201</v>
      </c>
      <c r="AO11" s="17">
        <v>0.25431381893425098</v>
      </c>
      <c r="AP11" s="17">
        <v>0.28521292362049999</v>
      </c>
      <c r="AQ11" s="17">
        <v>0.123886345780469</v>
      </c>
      <c r="AR11" s="17"/>
      <c r="AS11" s="17">
        <v>0.226517218650123</v>
      </c>
      <c r="AT11" s="17">
        <v>0.219513594274173</v>
      </c>
      <c r="AU11" s="17"/>
      <c r="AV11" s="17">
        <v>0.30969729487664999</v>
      </c>
      <c r="AW11" s="17">
        <v>0.13185386070976901</v>
      </c>
      <c r="AX11" s="17">
        <v>0.21996958597232999</v>
      </c>
      <c r="AY11" s="17"/>
      <c r="AZ11" s="17">
        <v>0.210408926602451</v>
      </c>
      <c r="BA11" s="17">
        <v>0.22193741552469901</v>
      </c>
      <c r="BB11" s="17"/>
      <c r="BC11" s="17">
        <v>0.154557934063346</v>
      </c>
      <c r="BD11" s="17">
        <v>0.26261851041998702</v>
      </c>
      <c r="BE11" s="17"/>
      <c r="BF11" s="17">
        <v>0.221281607774519</v>
      </c>
      <c r="BG11" s="17">
        <v>0.25480437398723699</v>
      </c>
      <c r="BH11" s="17"/>
      <c r="BI11" s="17">
        <v>0.210239769518974</v>
      </c>
      <c r="BJ11" s="17">
        <v>0.22402812544386699</v>
      </c>
      <c r="BK11" s="17"/>
      <c r="BL11" s="17">
        <v>0.22455744635833899</v>
      </c>
      <c r="BM11" s="17">
        <v>0.20255260315589499</v>
      </c>
      <c r="BN11" s="17">
        <v>0.26033043434908498</v>
      </c>
      <c r="BO11" s="17">
        <v>0.29624178902334702</v>
      </c>
    </row>
    <row r="12" spans="2:67" x14ac:dyDescent="0.35">
      <c r="B12" s="18" t="s">
        <v>577</v>
      </c>
      <c r="C12" s="17">
        <v>0.15893151439057501</v>
      </c>
      <c r="D12" s="17">
        <v>0.140920543293583</v>
      </c>
      <c r="E12" s="17">
        <v>0.238141216680648</v>
      </c>
      <c r="F12" s="17">
        <v>0.16581421820877301</v>
      </c>
      <c r="G12" s="17">
        <v>0.22627237469193101</v>
      </c>
      <c r="H12" s="17">
        <v>0</v>
      </c>
      <c r="I12" s="17">
        <v>2.82741385276872E-2</v>
      </c>
      <c r="J12" s="17">
        <v>0.17089228773937001</v>
      </c>
      <c r="K12" s="17">
        <v>0.427991448885712</v>
      </c>
      <c r="L12" s="17">
        <v>0.12647842588563399</v>
      </c>
      <c r="M12" s="17">
        <v>8.3264586411183394E-2</v>
      </c>
      <c r="N12" s="17">
        <v>0.229329921998982</v>
      </c>
      <c r="O12" s="17">
        <v>0</v>
      </c>
      <c r="P12" s="17">
        <v>0.226227414655506</v>
      </c>
      <c r="Q12" s="17">
        <v>0.32490062596978903</v>
      </c>
      <c r="R12" s="17">
        <v>0.111973185462882</v>
      </c>
      <c r="S12" s="17">
        <v>4.0436872103386798E-2</v>
      </c>
      <c r="T12" s="17"/>
      <c r="U12" s="17">
        <v>0.155966692319573</v>
      </c>
      <c r="V12" s="17">
        <v>0.173180359110329</v>
      </c>
      <c r="W12" s="17">
        <v>0.19181658334492499</v>
      </c>
      <c r="X12" s="17">
        <v>8.8123139537784695E-2</v>
      </c>
      <c r="Y12" s="17"/>
      <c r="Z12" s="17">
        <v>0.146882025224402</v>
      </c>
      <c r="AA12" s="17">
        <v>0.19650589103259</v>
      </c>
      <c r="AB12" s="17">
        <v>5.8203126061330497E-2</v>
      </c>
      <c r="AC12" s="17">
        <v>9.2837992343907702E-2</v>
      </c>
      <c r="AD12" s="17">
        <v>0.24052087047482301</v>
      </c>
      <c r="AE12" s="17">
        <v>0.27449350992692201</v>
      </c>
      <c r="AF12" s="17">
        <v>0.11252062827853999</v>
      </c>
      <c r="AG12" s="17">
        <v>0.35164117615370799</v>
      </c>
      <c r="AH12" s="17">
        <v>0.24186793572457599</v>
      </c>
      <c r="AI12" s="17">
        <v>0.13898608523916001</v>
      </c>
      <c r="AJ12" s="17"/>
      <c r="AK12" s="17">
        <v>0.13925965693358999</v>
      </c>
      <c r="AL12" s="17">
        <v>8.0429309369962995E-2</v>
      </c>
      <c r="AM12" s="17">
        <v>0.19010036630520499</v>
      </c>
      <c r="AN12" s="17">
        <v>0.158920441055838</v>
      </c>
      <c r="AO12" s="17">
        <v>0.193803534130914</v>
      </c>
      <c r="AP12" s="17">
        <v>0.204527205471942</v>
      </c>
      <c r="AQ12" s="17">
        <v>0.19192183063185</v>
      </c>
      <c r="AR12" s="17"/>
      <c r="AS12" s="17">
        <v>0.157972903078308</v>
      </c>
      <c r="AT12" s="17">
        <v>0.15928856702277899</v>
      </c>
      <c r="AU12" s="17"/>
      <c r="AV12" s="17">
        <v>0.13321330271558501</v>
      </c>
      <c r="AW12" s="17">
        <v>0.106206181118567</v>
      </c>
      <c r="AX12" s="17">
        <v>0.193167393531085</v>
      </c>
      <c r="AY12" s="17"/>
      <c r="AZ12" s="17">
        <v>4.9371462784410902E-2</v>
      </c>
      <c r="BA12" s="17">
        <v>0.16413942133138901</v>
      </c>
      <c r="BB12" s="17"/>
      <c r="BC12" s="17">
        <v>0.14396381277201101</v>
      </c>
      <c r="BD12" s="17">
        <v>0.16815625796658201</v>
      </c>
      <c r="BE12" s="17"/>
      <c r="BF12" s="17">
        <v>0.15921286256389999</v>
      </c>
      <c r="BG12" s="17">
        <v>8.8123139537784695E-2</v>
      </c>
      <c r="BH12" s="17"/>
      <c r="BI12" s="17">
        <v>0.13970717237400301</v>
      </c>
      <c r="BJ12" s="17">
        <v>0.16342830910980299</v>
      </c>
      <c r="BK12" s="17"/>
      <c r="BL12" s="17">
        <v>0.164113907906864</v>
      </c>
      <c r="BM12" s="17">
        <v>0.17013465234288999</v>
      </c>
      <c r="BN12" s="17">
        <v>0.138343979616877</v>
      </c>
      <c r="BO12" s="17">
        <v>1.0693158017119999E-2</v>
      </c>
    </row>
    <row r="13" spans="2:67" x14ac:dyDescent="0.35">
      <c r="B13" s="18" t="s">
        <v>578</v>
      </c>
      <c r="C13" s="19">
        <v>0.40841001870179</v>
      </c>
      <c r="D13" s="19">
        <v>0.41790660635195598</v>
      </c>
      <c r="E13" s="19">
        <v>0.50675496522944197</v>
      </c>
      <c r="F13" s="19">
        <v>0.28310415721996302</v>
      </c>
      <c r="G13" s="19">
        <v>0.20850826888929999</v>
      </c>
      <c r="H13" s="19">
        <v>0.32154538740555799</v>
      </c>
      <c r="I13" s="19">
        <v>0.38265374730746199</v>
      </c>
      <c r="J13" s="19">
        <v>0.38862524485252897</v>
      </c>
      <c r="K13" s="19">
        <v>0.12854115702391999</v>
      </c>
      <c r="L13" s="19">
        <v>0.39373769277062598</v>
      </c>
      <c r="M13" s="19">
        <v>0.353118335376023</v>
      </c>
      <c r="N13" s="19">
        <v>0.69074164835489404</v>
      </c>
      <c r="O13" s="19">
        <v>0.48107500731742597</v>
      </c>
      <c r="P13" s="19">
        <v>0.31680876136246</v>
      </c>
      <c r="Q13" s="19">
        <v>0.300971374032178</v>
      </c>
      <c r="R13" s="19">
        <v>0.34427932148537599</v>
      </c>
      <c r="S13" s="19">
        <v>0.78669072644296401</v>
      </c>
      <c r="T13" s="19"/>
      <c r="U13" s="19">
        <v>0.43850608285184101</v>
      </c>
      <c r="V13" s="19">
        <v>0.28258726565846198</v>
      </c>
      <c r="W13" s="19">
        <v>0.14529029538180999</v>
      </c>
      <c r="X13" s="19">
        <v>6.0794301707892399E-2</v>
      </c>
      <c r="Y13" s="19"/>
      <c r="Z13" s="19">
        <v>0.42527332134763601</v>
      </c>
      <c r="AA13" s="19">
        <v>0.48084264472717098</v>
      </c>
      <c r="AB13" s="19">
        <v>0.46523698673090502</v>
      </c>
      <c r="AC13" s="19">
        <v>0.43589287689980799</v>
      </c>
      <c r="AD13" s="19">
        <v>0.33000218459139802</v>
      </c>
      <c r="AE13" s="19">
        <v>7.2572534939883707E-2</v>
      </c>
      <c r="AF13" s="19">
        <v>0.20367506656694401</v>
      </c>
      <c r="AG13" s="19">
        <v>0.15365407902838499</v>
      </c>
      <c r="AH13" s="19">
        <v>0.35773323600347701</v>
      </c>
      <c r="AI13" s="19">
        <v>9.2646610621200803E-2</v>
      </c>
      <c r="AJ13" s="19"/>
      <c r="AK13" s="19">
        <v>0.38235768242481999</v>
      </c>
      <c r="AL13" s="19">
        <v>0.40697645367341501</v>
      </c>
      <c r="AM13" s="19">
        <v>0.48597370490563102</v>
      </c>
      <c r="AN13" s="19">
        <v>0.42481030782100399</v>
      </c>
      <c r="AO13" s="19">
        <v>0.33975032449971998</v>
      </c>
      <c r="AP13" s="19">
        <v>0.380284101410515</v>
      </c>
      <c r="AQ13" s="19">
        <v>0.48588516037842799</v>
      </c>
      <c r="AR13" s="19"/>
      <c r="AS13" s="19">
        <v>0.27835337462590398</v>
      </c>
      <c r="AT13" s="19">
        <v>0.45685203738936297</v>
      </c>
      <c r="AU13" s="19"/>
      <c r="AV13" s="19">
        <v>0.156487249810985</v>
      </c>
      <c r="AW13" s="19">
        <v>0.40285588400981998</v>
      </c>
      <c r="AX13" s="19">
        <v>0.31503788972897601</v>
      </c>
      <c r="AY13" s="19"/>
      <c r="AZ13" s="19">
        <v>0.31613737031471101</v>
      </c>
      <c r="BA13" s="19">
        <v>0.41279617368198102</v>
      </c>
      <c r="BB13" s="19"/>
      <c r="BC13" s="19">
        <v>0.40915924580686402</v>
      </c>
      <c r="BD13" s="19">
        <v>0.40794826257512301</v>
      </c>
      <c r="BE13" s="19"/>
      <c r="BF13" s="19">
        <v>0.40979122604058998</v>
      </c>
      <c r="BG13" s="19">
        <v>6.0794301707892399E-2</v>
      </c>
      <c r="BH13" s="19"/>
      <c r="BI13" s="19">
        <v>0.36715325325269699</v>
      </c>
      <c r="BJ13" s="19">
        <v>0.41806045068245201</v>
      </c>
      <c r="BK13" s="19"/>
      <c r="BL13" s="19">
        <v>0.46112453733583503</v>
      </c>
      <c r="BM13" s="19">
        <v>0.39425326474934103</v>
      </c>
      <c r="BN13" s="19">
        <v>0.32667671733657</v>
      </c>
      <c r="BO13" s="19">
        <v>5.9941131416884601E-3</v>
      </c>
    </row>
    <row r="14" spans="2:67" x14ac:dyDescent="0.35">
      <c r="B14" s="16"/>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BO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574</v>
      </c>
      <c r="C9" s="17">
        <v>0.56737288039827605</v>
      </c>
      <c r="D9" s="17">
        <v>0.50754333525962003</v>
      </c>
      <c r="E9" s="17">
        <v>0.649879359917646</v>
      </c>
      <c r="F9" s="17">
        <v>0.45984924106167402</v>
      </c>
      <c r="G9" s="17">
        <v>0.41141472624875802</v>
      </c>
      <c r="H9" s="17">
        <v>0.64552857189310098</v>
      </c>
      <c r="I9" s="17">
        <v>0.59311357437063805</v>
      </c>
      <c r="J9" s="17">
        <v>0.62208100649932196</v>
      </c>
      <c r="K9" s="17">
        <v>0.44435140682781599</v>
      </c>
      <c r="L9" s="17">
        <v>0.438969948266967</v>
      </c>
      <c r="M9" s="17">
        <v>0.606151404334902</v>
      </c>
      <c r="N9" s="17">
        <v>0.58641364100592097</v>
      </c>
      <c r="O9" s="17">
        <v>0.96513715368800301</v>
      </c>
      <c r="P9" s="17">
        <v>0.67347075502033904</v>
      </c>
      <c r="Q9" s="17">
        <v>0.493787776003489</v>
      </c>
      <c r="R9" s="17">
        <v>0.45491527030314399</v>
      </c>
      <c r="S9" s="17">
        <v>0.465965943805215</v>
      </c>
      <c r="T9" s="17"/>
      <c r="U9" s="17">
        <v>0.56837671879102003</v>
      </c>
      <c r="V9" s="17">
        <v>0.57383427083043903</v>
      </c>
      <c r="W9" s="17">
        <v>0.48032338745568698</v>
      </c>
      <c r="X9" s="17">
        <v>0.60245629099658204</v>
      </c>
      <c r="Y9" s="17"/>
      <c r="Z9" s="17">
        <v>0.58863849145723002</v>
      </c>
      <c r="AA9" s="17">
        <v>0.638982196277873</v>
      </c>
      <c r="AB9" s="17">
        <v>0.49390380354353902</v>
      </c>
      <c r="AC9" s="17">
        <v>0.517146371562066</v>
      </c>
      <c r="AD9" s="17">
        <v>0.52271667226775198</v>
      </c>
      <c r="AE9" s="17">
        <v>0.67314988140909804</v>
      </c>
      <c r="AF9" s="17">
        <v>0.64434434435015098</v>
      </c>
      <c r="AG9" s="17">
        <v>0.43499884883965401</v>
      </c>
      <c r="AH9" s="17">
        <v>0.70390369318033097</v>
      </c>
      <c r="AI9" s="17">
        <v>0.74219674318617301</v>
      </c>
      <c r="AJ9" s="17"/>
      <c r="AK9" s="17">
        <v>0.55782487496659605</v>
      </c>
      <c r="AL9" s="17">
        <v>0.57246392355661002</v>
      </c>
      <c r="AM9" s="17">
        <v>0.59372510449731297</v>
      </c>
      <c r="AN9" s="17">
        <v>0.59830069920914797</v>
      </c>
      <c r="AO9" s="17">
        <v>0.69096089820829698</v>
      </c>
      <c r="AP9" s="17">
        <v>0.50416541394540304</v>
      </c>
      <c r="AQ9" s="17">
        <v>0.52127674970800597</v>
      </c>
      <c r="AR9" s="17"/>
      <c r="AS9" s="17">
        <v>0.71089567403143705</v>
      </c>
      <c r="AT9" s="17">
        <v>0.513915143573899</v>
      </c>
      <c r="AU9" s="17"/>
      <c r="AV9" s="17">
        <v>0.67738976160614295</v>
      </c>
      <c r="AW9" s="17">
        <v>0.84838649057898596</v>
      </c>
      <c r="AX9" s="17">
        <v>0.65842688702486796</v>
      </c>
      <c r="AY9" s="17"/>
      <c r="AZ9" s="17">
        <v>0.79271339087447301</v>
      </c>
      <c r="BA9" s="17">
        <v>0.55666138116702102</v>
      </c>
      <c r="BB9" s="17"/>
      <c r="BC9" s="17">
        <v>0.54328701671833501</v>
      </c>
      <c r="BD9" s="17">
        <v>0.58221723806361902</v>
      </c>
      <c r="BE9" s="17"/>
      <c r="BF9" s="17">
        <v>0.56723348087800196</v>
      </c>
      <c r="BG9" s="17">
        <v>0.60245629099658204</v>
      </c>
      <c r="BH9" s="17"/>
      <c r="BI9" s="17">
        <v>0.73309608514291102</v>
      </c>
      <c r="BJ9" s="17">
        <v>0.52860831663287999</v>
      </c>
      <c r="BK9" s="17"/>
      <c r="BL9" s="17">
        <v>0.47731617376480001</v>
      </c>
      <c r="BM9" s="17">
        <v>0.62237386159470698</v>
      </c>
      <c r="BN9" s="17">
        <v>0.674470605791476</v>
      </c>
      <c r="BO9" s="17">
        <v>0.89082318941572802</v>
      </c>
    </row>
    <row r="10" spans="2:67" x14ac:dyDescent="0.35">
      <c r="B10" s="18" t="s">
        <v>575</v>
      </c>
      <c r="C10" s="17">
        <v>0.24677714579754201</v>
      </c>
      <c r="D10" s="17">
        <v>0.35383409316275899</v>
      </c>
      <c r="E10" s="17">
        <v>0.17692132798525301</v>
      </c>
      <c r="F10" s="17">
        <v>0.40231727824767999</v>
      </c>
      <c r="G10" s="17">
        <v>0.27021725969867</v>
      </c>
      <c r="H10" s="17">
        <v>0.35447142810689902</v>
      </c>
      <c r="I10" s="17">
        <v>0.31346227899121698</v>
      </c>
      <c r="J10" s="17">
        <v>0.17461962343808399</v>
      </c>
      <c r="K10" s="17">
        <v>0.42710743614826402</v>
      </c>
      <c r="L10" s="17">
        <v>0.26529844561437699</v>
      </c>
      <c r="M10" s="17">
        <v>0.178570356491458</v>
      </c>
      <c r="N10" s="17">
        <v>0.342431005954975</v>
      </c>
      <c r="O10" s="17">
        <v>3.1875707258846399E-2</v>
      </c>
      <c r="P10" s="17">
        <v>0.20020297639611401</v>
      </c>
      <c r="Q10" s="17">
        <v>9.5638917464867801E-3</v>
      </c>
      <c r="R10" s="17">
        <v>0.370182676576914</v>
      </c>
      <c r="S10" s="17">
        <v>0.34434641322348197</v>
      </c>
      <c r="T10" s="17"/>
      <c r="U10" s="17">
        <v>0.24597883060211401</v>
      </c>
      <c r="V10" s="17">
        <v>0.24973719066514899</v>
      </c>
      <c r="W10" s="17">
        <v>0.255415519104986</v>
      </c>
      <c r="X10" s="17">
        <v>0.260466597072746</v>
      </c>
      <c r="Y10" s="17"/>
      <c r="Z10" s="17">
        <v>0.20548004446554299</v>
      </c>
      <c r="AA10" s="17">
        <v>0.22460860337856201</v>
      </c>
      <c r="AB10" s="17">
        <v>0.32179974138711198</v>
      </c>
      <c r="AC10" s="17">
        <v>0.26187728566088597</v>
      </c>
      <c r="AD10" s="17">
        <v>0.30909640783872899</v>
      </c>
      <c r="AE10" s="17">
        <v>0.21837630123138899</v>
      </c>
      <c r="AF10" s="17">
        <v>0.152146866044296</v>
      </c>
      <c r="AG10" s="17">
        <v>0.53936842049757605</v>
      </c>
      <c r="AH10" s="17">
        <v>0.16005934892683199</v>
      </c>
      <c r="AI10" s="17">
        <v>0.203984453201877</v>
      </c>
      <c r="AJ10" s="17"/>
      <c r="AK10" s="17">
        <v>0.21903863778805499</v>
      </c>
      <c r="AL10" s="17">
        <v>0.36482684219702</v>
      </c>
      <c r="AM10" s="17">
        <v>0.21814826520344499</v>
      </c>
      <c r="AN10" s="17">
        <v>0.18527918356916301</v>
      </c>
      <c r="AO10" s="17">
        <v>0.15300776870564001</v>
      </c>
      <c r="AP10" s="17">
        <v>0.361851494832723</v>
      </c>
      <c r="AQ10" s="17">
        <v>0.31242865034790301</v>
      </c>
      <c r="AR10" s="17"/>
      <c r="AS10" s="17">
        <v>0.15928151077722899</v>
      </c>
      <c r="AT10" s="17">
        <v>0.27936652419378899</v>
      </c>
      <c r="AU10" s="17"/>
      <c r="AV10" s="17">
        <v>0.22708764106482099</v>
      </c>
      <c r="AW10" s="17">
        <v>5.0529372156836498E-2</v>
      </c>
      <c r="AX10" s="17">
        <v>0.18277051313117801</v>
      </c>
      <c r="AY10" s="17"/>
      <c r="AZ10" s="17">
        <v>4.7169631278520897E-2</v>
      </c>
      <c r="BA10" s="17">
        <v>0.25626543413861702</v>
      </c>
      <c r="BB10" s="17"/>
      <c r="BC10" s="17">
        <v>0.25100846804487997</v>
      </c>
      <c r="BD10" s="17">
        <v>0.24416933975531599</v>
      </c>
      <c r="BE10" s="17"/>
      <c r="BF10" s="17">
        <v>0.24672275248434899</v>
      </c>
      <c r="BG10" s="17">
        <v>0.260466597072746</v>
      </c>
      <c r="BH10" s="17"/>
      <c r="BI10" s="17">
        <v>0.134917077638392</v>
      </c>
      <c r="BJ10" s="17">
        <v>0.27294250237291501</v>
      </c>
      <c r="BK10" s="17"/>
      <c r="BL10" s="17">
        <v>0.23754505941197099</v>
      </c>
      <c r="BM10" s="17">
        <v>0.28497356466843898</v>
      </c>
      <c r="BN10" s="17">
        <v>0.18810736753269799</v>
      </c>
      <c r="BO10" s="17">
        <v>3.2333470820050302E-2</v>
      </c>
    </row>
    <row r="11" spans="2:67" x14ac:dyDescent="0.35">
      <c r="B11" s="18" t="s">
        <v>576</v>
      </c>
      <c r="C11" s="17">
        <v>0.100879974658521</v>
      </c>
      <c r="D11" s="17">
        <v>8.6487492071142993E-2</v>
      </c>
      <c r="E11" s="17">
        <v>0.14586438398062901</v>
      </c>
      <c r="F11" s="17">
        <v>0.13572922230120399</v>
      </c>
      <c r="G11" s="17">
        <v>0.14387372103729701</v>
      </c>
      <c r="H11" s="17">
        <v>0</v>
      </c>
      <c r="I11" s="17">
        <v>8.3792385617244697E-2</v>
      </c>
      <c r="J11" s="17">
        <v>8.3179268643870194E-2</v>
      </c>
      <c r="K11" s="17">
        <v>0</v>
      </c>
      <c r="L11" s="17">
        <v>0.102197635574573</v>
      </c>
      <c r="M11" s="17">
        <v>9.2894194556352797E-2</v>
      </c>
      <c r="N11" s="17">
        <v>7.1155353039103406E-2</v>
      </c>
      <c r="O11" s="17">
        <v>1.99142603543368E-3</v>
      </c>
      <c r="P11" s="17">
        <v>2.9531722299923499E-2</v>
      </c>
      <c r="Q11" s="17">
        <v>0.29798899935001399</v>
      </c>
      <c r="R11" s="17">
        <v>1.78144466517421E-4</v>
      </c>
      <c r="S11" s="17">
        <v>0.189687642971302</v>
      </c>
      <c r="T11" s="17"/>
      <c r="U11" s="17">
        <v>9.7626806294539306E-2</v>
      </c>
      <c r="V11" s="17">
        <v>0.11486410906115101</v>
      </c>
      <c r="W11" s="17">
        <v>0.134873783148941</v>
      </c>
      <c r="X11" s="17">
        <v>9.4107024262087599E-2</v>
      </c>
      <c r="Y11" s="17"/>
      <c r="Z11" s="17">
        <v>0.12612229360413801</v>
      </c>
      <c r="AA11" s="17">
        <v>5.1926741452693E-2</v>
      </c>
      <c r="AB11" s="17">
        <v>0.100974757063827</v>
      </c>
      <c r="AC11" s="17">
        <v>0.14949689847792999</v>
      </c>
      <c r="AD11" s="17">
        <v>2.5823002243175502E-2</v>
      </c>
      <c r="AE11" s="17">
        <v>0.10012718900655</v>
      </c>
      <c r="AF11" s="17">
        <v>8.7943878804044598E-2</v>
      </c>
      <c r="AG11" s="17">
        <v>1.28831833214028E-2</v>
      </c>
      <c r="AH11" s="17">
        <v>9.2162306419956805E-2</v>
      </c>
      <c r="AI11" s="17">
        <v>3.3588825020377397E-2</v>
      </c>
      <c r="AJ11" s="17"/>
      <c r="AK11" s="17">
        <v>0.107276596948191</v>
      </c>
      <c r="AL11" s="17">
        <v>5.44741476243642E-2</v>
      </c>
      <c r="AM11" s="17">
        <v>0.109199230812903</v>
      </c>
      <c r="AN11" s="17">
        <v>0.12340345727767101</v>
      </c>
      <c r="AO11" s="17">
        <v>0.103604449529135</v>
      </c>
      <c r="AP11" s="17">
        <v>9.4875460977931106E-2</v>
      </c>
      <c r="AQ11" s="17">
        <v>5.1433495947480701E-2</v>
      </c>
      <c r="AR11" s="17"/>
      <c r="AS11" s="17">
        <v>7.3583051444783901E-2</v>
      </c>
      <c r="AT11" s="17">
        <v>0.11104722196702101</v>
      </c>
      <c r="AU11" s="17"/>
      <c r="AV11" s="17">
        <v>4.4691028901683597E-2</v>
      </c>
      <c r="AW11" s="17">
        <v>8.6664720859594299E-2</v>
      </c>
      <c r="AX11" s="17">
        <v>6.4852143449877095E-2</v>
      </c>
      <c r="AY11" s="17"/>
      <c r="AZ11" s="17">
        <v>8.3033358633022497E-2</v>
      </c>
      <c r="BA11" s="17">
        <v>0.101728308646198</v>
      </c>
      <c r="BB11" s="17"/>
      <c r="BC11" s="17">
        <v>0.14187968975089399</v>
      </c>
      <c r="BD11" s="17">
        <v>7.5611441916834193E-2</v>
      </c>
      <c r="BE11" s="17"/>
      <c r="BF11" s="17">
        <v>0.100906886125222</v>
      </c>
      <c r="BG11" s="17">
        <v>9.4107024262087599E-2</v>
      </c>
      <c r="BH11" s="17"/>
      <c r="BI11" s="17">
        <v>6.5732726070106606E-2</v>
      </c>
      <c r="BJ11" s="17">
        <v>0.109101320372799</v>
      </c>
      <c r="BK11" s="17"/>
      <c r="BL11" s="17">
        <v>0.135307082306107</v>
      </c>
      <c r="BM11" s="17">
        <v>6.6025158535433795E-2</v>
      </c>
      <c r="BN11" s="17">
        <v>9.0153486605250105E-2</v>
      </c>
      <c r="BO11" s="17">
        <v>5.86294504917124E-2</v>
      </c>
    </row>
    <row r="12" spans="2:67" x14ac:dyDescent="0.35">
      <c r="B12" s="18" t="s">
        <v>577</v>
      </c>
      <c r="C12" s="17">
        <v>2.3071692116272201E-2</v>
      </c>
      <c r="D12" s="17">
        <v>1.41493444247777E-3</v>
      </c>
      <c r="E12" s="17">
        <v>3.02077985104073E-3</v>
      </c>
      <c r="F12" s="17">
        <v>2.4039775206610801E-4</v>
      </c>
      <c r="G12" s="17">
        <v>6.1241143955956499E-2</v>
      </c>
      <c r="H12" s="17">
        <v>0</v>
      </c>
      <c r="I12" s="17">
        <v>0</v>
      </c>
      <c r="J12" s="17">
        <v>1.35162458996494E-3</v>
      </c>
      <c r="K12" s="17">
        <v>0</v>
      </c>
      <c r="L12" s="17">
        <v>9.7944217875002806E-2</v>
      </c>
      <c r="M12" s="17">
        <v>3.9663959620390599E-2</v>
      </c>
      <c r="N12" s="17">
        <v>0</v>
      </c>
      <c r="O12" s="17">
        <v>9.9571301771683805E-4</v>
      </c>
      <c r="P12" s="17">
        <v>0</v>
      </c>
      <c r="Q12" s="17">
        <v>0.19865933290001</v>
      </c>
      <c r="R12" s="17">
        <v>2.58424791073653E-3</v>
      </c>
      <c r="S12" s="17">
        <v>0</v>
      </c>
      <c r="T12" s="17"/>
      <c r="U12" s="17">
        <v>2.0372817578402098E-2</v>
      </c>
      <c r="V12" s="17">
        <v>2.98816536512427E-2</v>
      </c>
      <c r="W12" s="17">
        <v>8.0637244699427499E-2</v>
      </c>
      <c r="X12" s="17">
        <v>2.85006584981903E-2</v>
      </c>
      <c r="Y12" s="17"/>
      <c r="Z12" s="17">
        <v>2.8046388103618002E-2</v>
      </c>
      <c r="AA12" s="17">
        <v>9.8947151282158807E-3</v>
      </c>
      <c r="AB12" s="17">
        <v>1.7859229201545101E-2</v>
      </c>
      <c r="AC12" s="17">
        <v>1.8012530948971299E-3</v>
      </c>
      <c r="AD12" s="17">
        <v>9.2619569414557304E-2</v>
      </c>
      <c r="AE12" s="17">
        <v>5.3756392042527603E-3</v>
      </c>
      <c r="AF12" s="17">
        <v>6.8634062058436293E-2</v>
      </c>
      <c r="AG12" s="17">
        <v>1.2749547341367899E-2</v>
      </c>
      <c r="AH12" s="17">
        <v>3.1433857665717803E-2</v>
      </c>
      <c r="AI12" s="17">
        <v>1.33033172317905E-2</v>
      </c>
      <c r="AJ12" s="17"/>
      <c r="AK12" s="17">
        <v>4.4387786858899797E-2</v>
      </c>
      <c r="AL12" s="17">
        <v>8.1775982882748999E-3</v>
      </c>
      <c r="AM12" s="17">
        <v>1.9313031000339199E-2</v>
      </c>
      <c r="AN12" s="17">
        <v>1.7870613557282901E-2</v>
      </c>
      <c r="AO12" s="17">
        <v>5.12204543160409E-2</v>
      </c>
      <c r="AP12" s="17">
        <v>4.7558495002641803E-3</v>
      </c>
      <c r="AQ12" s="17">
        <v>1.0686608923183599E-2</v>
      </c>
      <c r="AR12" s="17"/>
      <c r="AS12" s="17">
        <v>4.1796963746150502E-2</v>
      </c>
      <c r="AT12" s="17">
        <v>1.6097116040826399E-2</v>
      </c>
      <c r="AU12" s="17"/>
      <c r="AV12" s="17">
        <v>4.93956451223048E-2</v>
      </c>
      <c r="AW12" s="17">
        <v>5.2889663827349999E-3</v>
      </c>
      <c r="AX12" s="17">
        <v>6.4339535354363306E-2</v>
      </c>
      <c r="AY12" s="17"/>
      <c r="AZ12" s="17">
        <v>7.1931272216730194E-2</v>
      </c>
      <c r="BA12" s="17">
        <v>2.0749165405120801E-2</v>
      </c>
      <c r="BB12" s="17"/>
      <c r="BC12" s="17">
        <v>9.9767163142949894E-3</v>
      </c>
      <c r="BD12" s="17">
        <v>3.1142256120396301E-2</v>
      </c>
      <c r="BE12" s="17"/>
      <c r="BF12" s="17">
        <v>2.3050120801046101E-2</v>
      </c>
      <c r="BG12" s="17">
        <v>2.85006584981903E-2</v>
      </c>
      <c r="BH12" s="17"/>
      <c r="BI12" s="17">
        <v>4.7401719524697301E-2</v>
      </c>
      <c r="BJ12" s="17">
        <v>1.7380618857454701E-2</v>
      </c>
      <c r="BK12" s="17"/>
      <c r="BL12" s="17">
        <v>1.7118601448712099E-2</v>
      </c>
      <c r="BM12" s="17">
        <v>2.3336180152350498E-2</v>
      </c>
      <c r="BN12" s="17">
        <v>4.50030232145383E-2</v>
      </c>
      <c r="BO12" s="17">
        <v>1.7283243164304001E-2</v>
      </c>
    </row>
    <row r="13" spans="2:67" x14ac:dyDescent="0.35">
      <c r="B13" s="18" t="s">
        <v>578</v>
      </c>
      <c r="C13" s="19">
        <v>6.1898307029389102E-2</v>
      </c>
      <c r="D13" s="19">
        <v>5.0720145064000202E-2</v>
      </c>
      <c r="E13" s="19">
        <v>2.4314148265430501E-2</v>
      </c>
      <c r="F13" s="19">
        <v>1.86386063737619E-3</v>
      </c>
      <c r="G13" s="19">
        <v>0.11325314905931901</v>
      </c>
      <c r="H13" s="19">
        <v>0</v>
      </c>
      <c r="I13" s="19">
        <v>9.6317610208998903E-3</v>
      </c>
      <c r="J13" s="19">
        <v>0.118768476828758</v>
      </c>
      <c r="K13" s="19">
        <v>0.12854115702391999</v>
      </c>
      <c r="L13" s="19">
        <v>9.5589752669080694E-2</v>
      </c>
      <c r="M13" s="19">
        <v>8.2720084996896898E-2</v>
      </c>
      <c r="N13" s="19">
        <v>0</v>
      </c>
      <c r="O13" s="19">
        <v>0</v>
      </c>
      <c r="P13" s="19">
        <v>9.6794546283623897E-2</v>
      </c>
      <c r="Q13" s="19">
        <v>0</v>
      </c>
      <c r="R13" s="19">
        <v>0.17213966074268799</v>
      </c>
      <c r="S13" s="19">
        <v>0</v>
      </c>
      <c r="T13" s="19"/>
      <c r="U13" s="19">
        <v>6.7644826733924607E-2</v>
      </c>
      <c r="V13" s="19">
        <v>3.16827757920186E-2</v>
      </c>
      <c r="W13" s="19">
        <v>4.8750065590958902E-2</v>
      </c>
      <c r="X13" s="19">
        <v>1.44694291703943E-2</v>
      </c>
      <c r="Y13" s="19"/>
      <c r="Z13" s="19">
        <v>5.1712782369470703E-2</v>
      </c>
      <c r="AA13" s="19">
        <v>7.45877437626567E-2</v>
      </c>
      <c r="AB13" s="19">
        <v>6.5462468803976701E-2</v>
      </c>
      <c r="AC13" s="19">
        <v>6.9678191204220405E-2</v>
      </c>
      <c r="AD13" s="19">
        <v>4.9744348235785503E-2</v>
      </c>
      <c r="AE13" s="19">
        <v>2.9709891487102401E-3</v>
      </c>
      <c r="AF13" s="19">
        <v>4.69308487430719E-2</v>
      </c>
      <c r="AG13" s="19">
        <v>0</v>
      </c>
      <c r="AH13" s="19">
        <v>1.24407938071628E-2</v>
      </c>
      <c r="AI13" s="19">
        <v>6.9266613597826097E-3</v>
      </c>
      <c r="AJ13" s="19"/>
      <c r="AK13" s="19">
        <v>7.1472103438257301E-2</v>
      </c>
      <c r="AL13" s="19">
        <v>5.7488333730687998E-5</v>
      </c>
      <c r="AM13" s="19">
        <v>5.9614368485999297E-2</v>
      </c>
      <c r="AN13" s="19">
        <v>7.5146046386735194E-2</v>
      </c>
      <c r="AO13" s="19">
        <v>1.20642924088768E-3</v>
      </c>
      <c r="AP13" s="19">
        <v>3.4351780743678603E-2</v>
      </c>
      <c r="AQ13" s="19">
        <v>0.10417449507342701</v>
      </c>
      <c r="AR13" s="19"/>
      <c r="AS13" s="19">
        <v>1.4442800000398799E-2</v>
      </c>
      <c r="AT13" s="19">
        <v>7.9573994224464303E-2</v>
      </c>
      <c r="AU13" s="19"/>
      <c r="AV13" s="19">
        <v>1.43592330504734E-3</v>
      </c>
      <c r="AW13" s="19">
        <v>9.1304500218483391E-3</v>
      </c>
      <c r="AX13" s="19">
        <v>2.9610921039714199E-2</v>
      </c>
      <c r="AY13" s="19"/>
      <c r="AZ13" s="19">
        <v>5.1523469972536004E-3</v>
      </c>
      <c r="BA13" s="19">
        <v>6.4595710643042495E-2</v>
      </c>
      <c r="BB13" s="19"/>
      <c r="BC13" s="19">
        <v>5.3848109171595902E-2</v>
      </c>
      <c r="BD13" s="19">
        <v>6.6859724143834898E-2</v>
      </c>
      <c r="BE13" s="19"/>
      <c r="BF13" s="19">
        <v>6.2086759711380501E-2</v>
      </c>
      <c r="BG13" s="19">
        <v>1.44694291703943E-2</v>
      </c>
      <c r="BH13" s="19"/>
      <c r="BI13" s="19">
        <v>1.8852391623892701E-2</v>
      </c>
      <c r="BJ13" s="19">
        <v>7.1967241763951195E-2</v>
      </c>
      <c r="BK13" s="19"/>
      <c r="BL13" s="19">
        <v>0.13271308306841001</v>
      </c>
      <c r="BM13" s="19">
        <v>3.29123504907042E-3</v>
      </c>
      <c r="BN13" s="19">
        <v>2.2655168560377099E-3</v>
      </c>
      <c r="BO13" s="19">
        <v>9.3064610820478599E-4</v>
      </c>
    </row>
    <row r="14" spans="2:67" x14ac:dyDescent="0.35">
      <c r="B14" s="16"/>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BO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574</v>
      </c>
      <c r="C9" s="17">
        <v>0.236993370228956</v>
      </c>
      <c r="D9" s="17">
        <v>0.19971516201452999</v>
      </c>
      <c r="E9" s="17">
        <v>0.214056511976985</v>
      </c>
      <c r="F9" s="17">
        <v>0.36970654982568901</v>
      </c>
      <c r="G9" s="17">
        <v>0.178121620338028</v>
      </c>
      <c r="H9" s="17">
        <v>2.4377970819849299E-3</v>
      </c>
      <c r="I9" s="17">
        <v>0.58286066881472598</v>
      </c>
      <c r="J9" s="17">
        <v>0.179201893180818</v>
      </c>
      <c r="K9" s="17">
        <v>1.4591932467208E-2</v>
      </c>
      <c r="L9" s="17">
        <v>0.29330023926818299</v>
      </c>
      <c r="M9" s="17">
        <v>0.21304758091821299</v>
      </c>
      <c r="N9" s="17">
        <v>0.34573442959766199</v>
      </c>
      <c r="O9" s="17">
        <v>0.97659429873770098</v>
      </c>
      <c r="P9" s="17">
        <v>5.9864813104239099E-2</v>
      </c>
      <c r="Q9" s="17">
        <v>0.22896451266861201</v>
      </c>
      <c r="R9" s="17">
        <v>0.305382138875188</v>
      </c>
      <c r="S9" s="17">
        <v>0.126718615694425</v>
      </c>
      <c r="T9" s="17"/>
      <c r="U9" s="17">
        <v>0.22742372192267299</v>
      </c>
      <c r="V9" s="17">
        <v>0.28080404752018401</v>
      </c>
      <c r="W9" s="17">
        <v>0.28176290246473301</v>
      </c>
      <c r="X9" s="17">
        <v>0.42449073878404497</v>
      </c>
      <c r="Y9" s="17"/>
      <c r="Z9" s="17">
        <v>0.284632380096009</v>
      </c>
      <c r="AA9" s="17">
        <v>0.21779701734915399</v>
      </c>
      <c r="AB9" s="17">
        <v>0.17774222642572901</v>
      </c>
      <c r="AC9" s="17">
        <v>0.14929295422671099</v>
      </c>
      <c r="AD9" s="17">
        <v>0.32558021278767102</v>
      </c>
      <c r="AE9" s="17">
        <v>0.18957360930013201</v>
      </c>
      <c r="AF9" s="17">
        <v>0.235873959258359</v>
      </c>
      <c r="AG9" s="17">
        <v>0.13545127208555</v>
      </c>
      <c r="AH9" s="17">
        <v>0.21123032652260099</v>
      </c>
      <c r="AI9" s="17">
        <v>0.402898811233316</v>
      </c>
      <c r="AJ9" s="17"/>
      <c r="AK9" s="17">
        <v>0.23737564865663699</v>
      </c>
      <c r="AL9" s="17">
        <v>0.275412262735799</v>
      </c>
      <c r="AM9" s="17">
        <v>7.2153737461622403E-2</v>
      </c>
      <c r="AN9" s="17">
        <v>0.18852997319967699</v>
      </c>
      <c r="AO9" s="17">
        <v>0.41265962157361002</v>
      </c>
      <c r="AP9" s="17">
        <v>0.26348080256183898</v>
      </c>
      <c r="AQ9" s="17">
        <v>0.398884955271674</v>
      </c>
      <c r="AR9" s="17"/>
      <c r="AS9" s="17">
        <v>0.36563161646471698</v>
      </c>
      <c r="AT9" s="17">
        <v>0.18907966022692499</v>
      </c>
      <c r="AU9" s="17"/>
      <c r="AV9" s="17">
        <v>0.30685625554305701</v>
      </c>
      <c r="AW9" s="17">
        <v>0.41352282255347</v>
      </c>
      <c r="AX9" s="17">
        <v>0.35777323091989999</v>
      </c>
      <c r="AY9" s="17"/>
      <c r="AZ9" s="17">
        <v>0.62053064347548703</v>
      </c>
      <c r="BA9" s="17">
        <v>0.218762031359368</v>
      </c>
      <c r="BB9" s="17"/>
      <c r="BC9" s="17">
        <v>0.23035068294389599</v>
      </c>
      <c r="BD9" s="17">
        <v>0.24108732455954399</v>
      </c>
      <c r="BE9" s="17"/>
      <c r="BF9" s="17">
        <v>0.236248373012796</v>
      </c>
      <c r="BG9" s="17">
        <v>0.42449073878404497</v>
      </c>
      <c r="BH9" s="17"/>
      <c r="BI9" s="17">
        <v>0.321903010827156</v>
      </c>
      <c r="BJ9" s="17">
        <v>0.21713202864835099</v>
      </c>
      <c r="BK9" s="17"/>
      <c r="BL9" s="17">
        <v>0.119578399974144</v>
      </c>
      <c r="BM9" s="17">
        <v>0.286561373328928</v>
      </c>
      <c r="BN9" s="17">
        <v>0.41839804308196099</v>
      </c>
      <c r="BO9" s="17">
        <v>0.69086518450833501</v>
      </c>
    </row>
    <row r="10" spans="2:67" x14ac:dyDescent="0.35">
      <c r="B10" s="18" t="s">
        <v>575</v>
      </c>
      <c r="C10" s="17">
        <v>0.22406617985931701</v>
      </c>
      <c r="D10" s="17">
        <v>0.27822242793174701</v>
      </c>
      <c r="E10" s="17">
        <v>0.22784037171128499</v>
      </c>
      <c r="F10" s="17">
        <v>0.25482214445288798</v>
      </c>
      <c r="G10" s="17">
        <v>0.237154356660189</v>
      </c>
      <c r="H10" s="17">
        <v>0.32154538740555799</v>
      </c>
      <c r="I10" s="17">
        <v>1.33586282309749E-2</v>
      </c>
      <c r="J10" s="17">
        <v>0.21160897550404201</v>
      </c>
      <c r="K10" s="17">
        <v>2.6520382123439699E-3</v>
      </c>
      <c r="L10" s="17">
        <v>0.14331524379286201</v>
      </c>
      <c r="M10" s="17">
        <v>0.26627825372094499</v>
      </c>
      <c r="N10" s="17">
        <v>0.27160657768671498</v>
      </c>
      <c r="O10" s="17">
        <v>1.8427136173715299E-2</v>
      </c>
      <c r="P10" s="17">
        <v>0.15605833300956901</v>
      </c>
      <c r="Q10" s="17">
        <v>0.166110364584869</v>
      </c>
      <c r="R10" s="17">
        <v>0.433289688700491</v>
      </c>
      <c r="S10" s="17">
        <v>4.5535957216078102E-2</v>
      </c>
      <c r="T10" s="17"/>
      <c r="U10" s="17">
        <v>0.217478791651185</v>
      </c>
      <c r="V10" s="17">
        <v>0.24499396778191801</v>
      </c>
      <c r="W10" s="17">
        <v>0.32415445114612601</v>
      </c>
      <c r="X10" s="17">
        <v>0.30453363744967699</v>
      </c>
      <c r="Y10" s="17"/>
      <c r="Z10" s="17">
        <v>0.169666096419406</v>
      </c>
      <c r="AA10" s="17">
        <v>0.29734066382385599</v>
      </c>
      <c r="AB10" s="17">
        <v>0.18492344651746301</v>
      </c>
      <c r="AC10" s="17">
        <v>0.15141141673949499</v>
      </c>
      <c r="AD10" s="17">
        <v>0.289702537373977</v>
      </c>
      <c r="AE10" s="17">
        <v>0.32754797237773797</v>
      </c>
      <c r="AF10" s="17">
        <v>0.522985965694026</v>
      </c>
      <c r="AG10" s="17">
        <v>0.44675310509371702</v>
      </c>
      <c r="AH10" s="17">
        <v>0.16098282163526501</v>
      </c>
      <c r="AI10" s="17">
        <v>0.27693857031251201</v>
      </c>
      <c r="AJ10" s="17"/>
      <c r="AK10" s="17">
        <v>0.17347856361693501</v>
      </c>
      <c r="AL10" s="17">
        <v>0.27053763710214701</v>
      </c>
      <c r="AM10" s="17">
        <v>0.29521227749200402</v>
      </c>
      <c r="AN10" s="17">
        <v>0.18667021628566</v>
      </c>
      <c r="AO10" s="17">
        <v>0.30362222240034298</v>
      </c>
      <c r="AP10" s="17">
        <v>0.36803210646559098</v>
      </c>
      <c r="AQ10" s="17">
        <v>0.18313237003528399</v>
      </c>
      <c r="AR10" s="17"/>
      <c r="AS10" s="17">
        <v>0.24236429844370699</v>
      </c>
      <c r="AT10" s="17">
        <v>0.21725070488907799</v>
      </c>
      <c r="AU10" s="17"/>
      <c r="AV10" s="17">
        <v>0.23295669094897301</v>
      </c>
      <c r="AW10" s="17">
        <v>0.205363054995538</v>
      </c>
      <c r="AX10" s="17">
        <v>0.27178517099635402</v>
      </c>
      <c r="AY10" s="17"/>
      <c r="AZ10" s="17">
        <v>0.22061020152400199</v>
      </c>
      <c r="BA10" s="17">
        <v>0.22423045883961901</v>
      </c>
      <c r="BB10" s="17"/>
      <c r="BC10" s="17">
        <v>0.248244051107784</v>
      </c>
      <c r="BD10" s="17">
        <v>0.20916511701315499</v>
      </c>
      <c r="BE10" s="17"/>
      <c r="BF10" s="17">
        <v>0.22374645253536399</v>
      </c>
      <c r="BG10" s="17">
        <v>0.30453363744967699</v>
      </c>
      <c r="BH10" s="17"/>
      <c r="BI10" s="17">
        <v>0.31040814373398601</v>
      </c>
      <c r="BJ10" s="17">
        <v>0.20386980138952701</v>
      </c>
      <c r="BK10" s="17"/>
      <c r="BL10" s="17">
        <v>0.132693055253224</v>
      </c>
      <c r="BM10" s="17">
        <v>0.287730399990553</v>
      </c>
      <c r="BN10" s="17">
        <v>0.334432014409491</v>
      </c>
      <c r="BO10" s="17">
        <v>0.22906352818849701</v>
      </c>
    </row>
    <row r="11" spans="2:67" x14ac:dyDescent="0.35">
      <c r="B11" s="18" t="s">
        <v>576</v>
      </c>
      <c r="C11" s="17">
        <v>0.286205035086812</v>
      </c>
      <c r="D11" s="17">
        <v>0.237940460041905</v>
      </c>
      <c r="E11" s="17">
        <v>0.38108547003779802</v>
      </c>
      <c r="F11" s="17">
        <v>0.109364045279078</v>
      </c>
      <c r="G11" s="17">
        <v>0.41022972998650697</v>
      </c>
      <c r="H11" s="17">
        <v>3.5363837783325698E-2</v>
      </c>
      <c r="I11" s="17">
        <v>0.39290665286337401</v>
      </c>
      <c r="J11" s="17">
        <v>0.29236401374805798</v>
      </c>
      <c r="K11" s="17">
        <v>0.42710743614826402</v>
      </c>
      <c r="L11" s="17">
        <v>0.26985553845546301</v>
      </c>
      <c r="M11" s="17">
        <v>0.23535074754843099</v>
      </c>
      <c r="N11" s="17">
        <v>0.25831892760730002</v>
      </c>
      <c r="O11" s="17">
        <v>9.9571301771683805E-4</v>
      </c>
      <c r="P11" s="17">
        <v>0.49018593099478902</v>
      </c>
      <c r="Q11" s="17">
        <v>0.40030104048218201</v>
      </c>
      <c r="R11" s="17">
        <v>8.6426119304378796E-2</v>
      </c>
      <c r="S11" s="17">
        <v>0.37968420021417798</v>
      </c>
      <c r="T11" s="17"/>
      <c r="U11" s="17">
        <v>0.28929688883851901</v>
      </c>
      <c r="V11" s="17">
        <v>0.28587166943821601</v>
      </c>
      <c r="W11" s="17">
        <v>0.193956790424754</v>
      </c>
      <c r="X11" s="17">
        <v>0.15570945147357801</v>
      </c>
      <c r="Y11" s="17"/>
      <c r="Z11" s="17">
        <v>0.28880424192211801</v>
      </c>
      <c r="AA11" s="17">
        <v>0.22002209851235999</v>
      </c>
      <c r="AB11" s="17">
        <v>0.370875388815397</v>
      </c>
      <c r="AC11" s="17">
        <v>0.36100123812135698</v>
      </c>
      <c r="AD11" s="17">
        <v>0.28728285150868699</v>
      </c>
      <c r="AE11" s="17">
        <v>0.38202526163699801</v>
      </c>
      <c r="AF11" s="17">
        <v>4.6895777608775301E-2</v>
      </c>
      <c r="AG11" s="17">
        <v>0.213193557411924</v>
      </c>
      <c r="AH11" s="17">
        <v>0.37201612289581598</v>
      </c>
      <c r="AI11" s="17">
        <v>0.134134343511119</v>
      </c>
      <c r="AJ11" s="17"/>
      <c r="AK11" s="17">
        <v>0.30440264804286599</v>
      </c>
      <c r="AL11" s="17">
        <v>0.33002911871110702</v>
      </c>
      <c r="AM11" s="17">
        <v>0.26970758774036102</v>
      </c>
      <c r="AN11" s="17">
        <v>0.33941920921406998</v>
      </c>
      <c r="AO11" s="17">
        <v>0.22395477439595499</v>
      </c>
      <c r="AP11" s="17">
        <v>0.15781174393382399</v>
      </c>
      <c r="AQ11" s="17">
        <v>0.21752851724809</v>
      </c>
      <c r="AR11" s="17"/>
      <c r="AS11" s="17">
        <v>0.26242967815913298</v>
      </c>
      <c r="AT11" s="17">
        <v>0.29506060946194701</v>
      </c>
      <c r="AU11" s="17"/>
      <c r="AV11" s="17">
        <v>0.27597688064533399</v>
      </c>
      <c r="AW11" s="17">
        <v>0.29191353599188702</v>
      </c>
      <c r="AX11" s="17">
        <v>0.25086361648716099</v>
      </c>
      <c r="AY11" s="17"/>
      <c r="AZ11" s="17">
        <v>0.108975158338945</v>
      </c>
      <c r="BA11" s="17">
        <v>0.29462960856686798</v>
      </c>
      <c r="BB11" s="17"/>
      <c r="BC11" s="17">
        <v>0.30733431440209402</v>
      </c>
      <c r="BD11" s="17">
        <v>0.27318284981104801</v>
      </c>
      <c r="BE11" s="17"/>
      <c r="BF11" s="17">
        <v>0.28672354287848001</v>
      </c>
      <c r="BG11" s="17">
        <v>0.15570945147357801</v>
      </c>
      <c r="BH11" s="17"/>
      <c r="BI11" s="17">
        <v>0.24920570762934299</v>
      </c>
      <c r="BJ11" s="17">
        <v>0.29485960335147898</v>
      </c>
      <c r="BK11" s="17"/>
      <c r="BL11" s="17">
        <v>0.32099621625929797</v>
      </c>
      <c r="BM11" s="17">
        <v>0.29922543156987003</v>
      </c>
      <c r="BN11" s="17">
        <v>0.17410990427780501</v>
      </c>
      <c r="BO11" s="17">
        <v>7.1453599955967007E-2</v>
      </c>
    </row>
    <row r="12" spans="2:67" x14ac:dyDescent="0.35">
      <c r="B12" s="18" t="s">
        <v>577</v>
      </c>
      <c r="C12" s="17">
        <v>0.111047077705653</v>
      </c>
      <c r="D12" s="17">
        <v>0.21785589498091101</v>
      </c>
      <c r="E12" s="17">
        <v>0.10382357840874</v>
      </c>
      <c r="F12" s="17">
        <v>0.147975929298924</v>
      </c>
      <c r="G12" s="17">
        <v>3.0854495404685E-2</v>
      </c>
      <c r="H12" s="17">
        <v>0.32154538740555799</v>
      </c>
      <c r="I12" s="17">
        <v>1.24228907002501E-3</v>
      </c>
      <c r="J12" s="17">
        <v>7.9206279391770607E-2</v>
      </c>
      <c r="K12" s="17">
        <v>0.42710743614826402</v>
      </c>
      <c r="L12" s="17">
        <v>0.124579473391986</v>
      </c>
      <c r="M12" s="17">
        <v>4.1203519752494998E-2</v>
      </c>
      <c r="N12" s="17">
        <v>1.4549656932632901E-2</v>
      </c>
      <c r="O12" s="17">
        <v>1.99142603543368E-3</v>
      </c>
      <c r="P12" s="17">
        <v>0.193789434693346</v>
      </c>
      <c r="Q12" s="17">
        <v>0.10529441581433099</v>
      </c>
      <c r="R12" s="17">
        <v>2.7623923772539601E-3</v>
      </c>
      <c r="S12" s="17">
        <v>0.29881045600740402</v>
      </c>
      <c r="T12" s="17"/>
      <c r="U12" s="17">
        <v>0.10923659275820401</v>
      </c>
      <c r="V12" s="17">
        <v>0.119439922960659</v>
      </c>
      <c r="W12" s="17">
        <v>0.13316042219372201</v>
      </c>
      <c r="X12" s="17">
        <v>6.7734253798660493E-2</v>
      </c>
      <c r="Y12" s="17"/>
      <c r="Z12" s="17">
        <v>7.6198252324250398E-2</v>
      </c>
      <c r="AA12" s="17">
        <v>0.16059773913940301</v>
      </c>
      <c r="AB12" s="17">
        <v>0.109756456104906</v>
      </c>
      <c r="AC12" s="17">
        <v>0.24772308354214601</v>
      </c>
      <c r="AD12" s="17">
        <v>3.2082001853945698E-2</v>
      </c>
      <c r="AE12" s="17">
        <v>3.1471404413494698E-2</v>
      </c>
      <c r="AF12" s="17">
        <v>0.134403228252548</v>
      </c>
      <c r="AG12" s="17">
        <v>0.186643238591362</v>
      </c>
      <c r="AH12" s="17">
        <v>0.20401255224099399</v>
      </c>
      <c r="AI12" s="17">
        <v>0.14763152767407201</v>
      </c>
      <c r="AJ12" s="17"/>
      <c r="AK12" s="17">
        <v>0.159191733345041</v>
      </c>
      <c r="AL12" s="17">
        <v>6.6553553790744097E-2</v>
      </c>
      <c r="AM12" s="17">
        <v>0.14904232606369799</v>
      </c>
      <c r="AN12" s="17">
        <v>7.5200833810791595E-2</v>
      </c>
      <c r="AO12" s="17">
        <v>5.5938266585872198E-2</v>
      </c>
      <c r="AP12" s="17">
        <v>0.13069808868900101</v>
      </c>
      <c r="AQ12" s="17">
        <v>0.128938326045132</v>
      </c>
      <c r="AR12" s="17"/>
      <c r="AS12" s="17">
        <v>4.7647461932907802E-2</v>
      </c>
      <c r="AT12" s="17">
        <v>0.13466144507512301</v>
      </c>
      <c r="AU12" s="17"/>
      <c r="AV12" s="17">
        <v>0.11904841558705399</v>
      </c>
      <c r="AW12" s="17">
        <v>7.9427060652352E-3</v>
      </c>
      <c r="AX12" s="17">
        <v>1.59542014308146E-2</v>
      </c>
      <c r="AY12" s="17"/>
      <c r="AZ12" s="17">
        <v>2.6817368511714599E-2</v>
      </c>
      <c r="BA12" s="17">
        <v>0.115050913781879</v>
      </c>
      <c r="BB12" s="17"/>
      <c r="BC12" s="17">
        <v>7.4847296515265296E-2</v>
      </c>
      <c r="BD12" s="17">
        <v>0.133357363379354</v>
      </c>
      <c r="BE12" s="17"/>
      <c r="BF12" s="17">
        <v>0.11121917576486</v>
      </c>
      <c r="BG12" s="17">
        <v>6.7734253798660493E-2</v>
      </c>
      <c r="BH12" s="17"/>
      <c r="BI12" s="17">
        <v>8.0859335668385907E-2</v>
      </c>
      <c r="BJ12" s="17">
        <v>0.118108337792557</v>
      </c>
      <c r="BK12" s="17"/>
      <c r="BL12" s="17">
        <v>0.17362820147036101</v>
      </c>
      <c r="BM12" s="17">
        <v>6.9418443420475706E-2</v>
      </c>
      <c r="BN12" s="17">
        <v>3.8538993612114797E-2</v>
      </c>
      <c r="BO12" s="17">
        <v>8.1627729646273298E-3</v>
      </c>
    </row>
    <row r="13" spans="2:67" x14ac:dyDescent="0.35">
      <c r="B13" s="18" t="s">
        <v>578</v>
      </c>
      <c r="C13" s="19">
        <v>0.14168833711926199</v>
      </c>
      <c r="D13" s="19">
        <v>6.6266055030907295E-2</v>
      </c>
      <c r="E13" s="19">
        <v>7.3194067865192697E-2</v>
      </c>
      <c r="F13" s="19">
        <v>0.11813133114342</v>
      </c>
      <c r="G13" s="19">
        <v>0.14363979761059001</v>
      </c>
      <c r="H13" s="19">
        <v>0.319107590323573</v>
      </c>
      <c r="I13" s="19">
        <v>9.6317610208998903E-3</v>
      </c>
      <c r="J13" s="19">
        <v>0.23761883817531201</v>
      </c>
      <c r="K13" s="19">
        <v>0.12854115702391999</v>
      </c>
      <c r="L13" s="19">
        <v>0.168949505091506</v>
      </c>
      <c r="M13" s="19">
        <v>0.24411989805991599</v>
      </c>
      <c r="N13" s="19">
        <v>0.109790408175691</v>
      </c>
      <c r="O13" s="19">
        <v>1.99142603543368E-3</v>
      </c>
      <c r="P13" s="19">
        <v>0.100101488198057</v>
      </c>
      <c r="Q13" s="19">
        <v>9.9329666450004794E-2</v>
      </c>
      <c r="R13" s="19">
        <v>0.17213966074268799</v>
      </c>
      <c r="S13" s="19">
        <v>0.14925077086791599</v>
      </c>
      <c r="T13" s="19"/>
      <c r="U13" s="19">
        <v>0.15656400482941901</v>
      </c>
      <c r="V13" s="19">
        <v>6.8890392299023107E-2</v>
      </c>
      <c r="W13" s="19">
        <v>6.6965433770665703E-2</v>
      </c>
      <c r="X13" s="19">
        <v>4.7531918494039802E-2</v>
      </c>
      <c r="Y13" s="19"/>
      <c r="Z13" s="19">
        <v>0.18069902923821701</v>
      </c>
      <c r="AA13" s="19">
        <v>0.104242481175227</v>
      </c>
      <c r="AB13" s="19">
        <v>0.15670248213650401</v>
      </c>
      <c r="AC13" s="19">
        <v>9.0571307370291204E-2</v>
      </c>
      <c r="AD13" s="19">
        <v>6.5352396475719401E-2</v>
      </c>
      <c r="AE13" s="19">
        <v>6.9381752271637703E-2</v>
      </c>
      <c r="AF13" s="19">
        <v>5.9841069186291403E-2</v>
      </c>
      <c r="AG13" s="19">
        <v>1.7958826817447399E-2</v>
      </c>
      <c r="AH13" s="19">
        <v>5.1758176705323802E-2</v>
      </c>
      <c r="AI13" s="19">
        <v>3.8396747268981297E-2</v>
      </c>
      <c r="AJ13" s="19"/>
      <c r="AK13" s="19">
        <v>0.12555140633852099</v>
      </c>
      <c r="AL13" s="19">
        <v>5.7467427660203498E-2</v>
      </c>
      <c r="AM13" s="19">
        <v>0.21388407124231501</v>
      </c>
      <c r="AN13" s="19">
        <v>0.21017976748980099</v>
      </c>
      <c r="AO13" s="19">
        <v>3.82511504422003E-3</v>
      </c>
      <c r="AP13" s="19">
        <v>7.9977258349745506E-2</v>
      </c>
      <c r="AQ13" s="19">
        <v>7.1515831399820304E-2</v>
      </c>
      <c r="AR13" s="19"/>
      <c r="AS13" s="19">
        <v>8.1926944999534901E-2</v>
      </c>
      <c r="AT13" s="19">
        <v>0.163947580346928</v>
      </c>
      <c r="AU13" s="19"/>
      <c r="AV13" s="19">
        <v>6.5161757275581794E-2</v>
      </c>
      <c r="AW13" s="19">
        <v>8.1257880393869997E-2</v>
      </c>
      <c r="AX13" s="19">
        <v>0.10362378016576999</v>
      </c>
      <c r="AY13" s="19"/>
      <c r="AZ13" s="19">
        <v>2.3066628149851501E-2</v>
      </c>
      <c r="BA13" s="19">
        <v>0.147326987452266</v>
      </c>
      <c r="BB13" s="19"/>
      <c r="BC13" s="19">
        <v>0.13922365503096101</v>
      </c>
      <c r="BD13" s="19">
        <v>0.14320734523689799</v>
      </c>
      <c r="BE13" s="19"/>
      <c r="BF13" s="19">
        <v>0.14206245580849999</v>
      </c>
      <c r="BG13" s="19">
        <v>4.7531918494039802E-2</v>
      </c>
      <c r="BH13" s="19"/>
      <c r="BI13" s="19">
        <v>3.7623802141128801E-2</v>
      </c>
      <c r="BJ13" s="19">
        <v>0.16603022881808699</v>
      </c>
      <c r="BK13" s="19"/>
      <c r="BL13" s="19">
        <v>0.25310412704297303</v>
      </c>
      <c r="BM13" s="19">
        <v>5.7064351690173598E-2</v>
      </c>
      <c r="BN13" s="19">
        <v>3.4521044618628802E-2</v>
      </c>
      <c r="BO13" s="19">
        <v>4.5491438257402601E-4</v>
      </c>
    </row>
    <row r="14" spans="2:67" x14ac:dyDescent="0.35">
      <c r="B14" s="16"/>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BO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574</v>
      </c>
      <c r="C9" s="17">
        <v>0.13607966102324101</v>
      </c>
      <c r="D9" s="17">
        <v>7.0875850302986695E-2</v>
      </c>
      <c r="E9" s="17">
        <v>0.12338740987423499</v>
      </c>
      <c r="F9" s="17">
        <v>0.26929330871608398</v>
      </c>
      <c r="G9" s="17">
        <v>0.15382000929872799</v>
      </c>
      <c r="H9" s="17">
        <v>0.32154538740555799</v>
      </c>
      <c r="I9" s="17">
        <v>0.29052534547034597</v>
      </c>
      <c r="J9" s="17">
        <v>0.12756938937697701</v>
      </c>
      <c r="K9" s="17">
        <v>3.5360509497919601E-3</v>
      </c>
      <c r="L9" s="17">
        <v>0.21804153435210999</v>
      </c>
      <c r="M9" s="17">
        <v>8.1137617916129307E-2</v>
      </c>
      <c r="N9" s="17">
        <v>8.9125994008986506E-2</v>
      </c>
      <c r="O9" s="17">
        <v>0.97858572477313399</v>
      </c>
      <c r="P9" s="17">
        <v>5.6557871189806097E-2</v>
      </c>
      <c r="Q9" s="17">
        <v>6.5815170643235303E-3</v>
      </c>
      <c r="R9" s="17">
        <v>0.17285223860875801</v>
      </c>
      <c r="S9" s="17">
        <v>0.271179215721222</v>
      </c>
      <c r="T9" s="17"/>
      <c r="U9" s="17">
        <v>0.11530862713173901</v>
      </c>
      <c r="V9" s="17">
        <v>0.22912201283582001</v>
      </c>
      <c r="W9" s="17">
        <v>0.27163255641121797</v>
      </c>
      <c r="X9" s="17">
        <v>0.40576644497431602</v>
      </c>
      <c r="Y9" s="17"/>
      <c r="Z9" s="17">
        <v>0.147249673999128</v>
      </c>
      <c r="AA9" s="17">
        <v>0.13820300012553499</v>
      </c>
      <c r="AB9" s="17">
        <v>6.5878142279712101E-2</v>
      </c>
      <c r="AC9" s="17">
        <v>7.8803213864426402E-2</v>
      </c>
      <c r="AD9" s="17">
        <v>0.18062017136929201</v>
      </c>
      <c r="AE9" s="17">
        <v>0.23755747101792299</v>
      </c>
      <c r="AF9" s="17">
        <v>0.28340403609398601</v>
      </c>
      <c r="AG9" s="17">
        <v>0.136976532485101</v>
      </c>
      <c r="AH9" s="17">
        <v>0.18261927731598501</v>
      </c>
      <c r="AI9" s="17">
        <v>0.37327352113692702</v>
      </c>
      <c r="AJ9" s="17"/>
      <c r="AK9" s="17">
        <v>0.12709875597614001</v>
      </c>
      <c r="AL9" s="17">
        <v>0.17915579509104501</v>
      </c>
      <c r="AM9" s="17">
        <v>2.6046680730140898E-2</v>
      </c>
      <c r="AN9" s="17">
        <v>8.6092427628704796E-2</v>
      </c>
      <c r="AO9" s="17">
        <v>0.28237849377563001</v>
      </c>
      <c r="AP9" s="17">
        <v>0.24241498950258999</v>
      </c>
      <c r="AQ9" s="17">
        <v>0.19638785268366801</v>
      </c>
      <c r="AR9" s="17"/>
      <c r="AS9" s="17">
        <v>0.24518680679155</v>
      </c>
      <c r="AT9" s="17">
        <v>9.5440673051412794E-2</v>
      </c>
      <c r="AU9" s="17"/>
      <c r="AV9" s="17">
        <v>0.206764708688504</v>
      </c>
      <c r="AW9" s="17">
        <v>0.37651299282991801</v>
      </c>
      <c r="AX9" s="17">
        <v>0.17995649517609699</v>
      </c>
      <c r="AY9" s="17"/>
      <c r="AZ9" s="17">
        <v>0.53277791315936995</v>
      </c>
      <c r="BA9" s="17">
        <v>0.117222718639395</v>
      </c>
      <c r="BB9" s="17"/>
      <c r="BC9" s="17">
        <v>0.13516224564600701</v>
      </c>
      <c r="BD9" s="17">
        <v>0.136645073257085</v>
      </c>
      <c r="BE9" s="17"/>
      <c r="BF9" s="17">
        <v>0.135008094500323</v>
      </c>
      <c r="BG9" s="17">
        <v>0.40576644497431602</v>
      </c>
      <c r="BH9" s="17"/>
      <c r="BI9" s="17">
        <v>0.21681393450078101</v>
      </c>
      <c r="BJ9" s="17">
        <v>0.117194985837919</v>
      </c>
      <c r="BK9" s="17"/>
      <c r="BL9" s="17">
        <v>9.7546499319908303E-2</v>
      </c>
      <c r="BM9" s="17">
        <v>0.116036601128824</v>
      </c>
      <c r="BN9" s="17">
        <v>0.24790777095590799</v>
      </c>
      <c r="BO9" s="17">
        <v>0.71963879528588803</v>
      </c>
    </row>
    <row r="10" spans="2:67" x14ac:dyDescent="0.35">
      <c r="B10" s="18" t="s">
        <v>575</v>
      </c>
      <c r="C10" s="17">
        <v>0.120722497051918</v>
      </c>
      <c r="D10" s="17">
        <v>7.8374320341193002E-2</v>
      </c>
      <c r="E10" s="17">
        <v>8.7632147578636299E-2</v>
      </c>
      <c r="F10" s="17">
        <v>0.120956782789061</v>
      </c>
      <c r="G10" s="17">
        <v>0.175196063295396</v>
      </c>
      <c r="H10" s="17">
        <v>0.35447142810689902</v>
      </c>
      <c r="I10" s="17">
        <v>4.3480117450875504E-3</v>
      </c>
      <c r="J10" s="17">
        <v>8.8252845493375198E-2</v>
      </c>
      <c r="K10" s="17">
        <v>0</v>
      </c>
      <c r="L10" s="17">
        <v>1.0480723818994699E-2</v>
      </c>
      <c r="M10" s="17">
        <v>0.24533861689261799</v>
      </c>
      <c r="N10" s="17">
        <v>1.6149840694310399E-2</v>
      </c>
      <c r="O10" s="17">
        <v>1.6435710138281601E-2</v>
      </c>
      <c r="P10" s="17">
        <v>0.12732797921403799</v>
      </c>
      <c r="Q10" s="17">
        <v>0.20503526073100101</v>
      </c>
      <c r="R10" s="17">
        <v>0.28429099067208802</v>
      </c>
      <c r="S10" s="17">
        <v>4.1054700646532903E-2</v>
      </c>
      <c r="T10" s="17"/>
      <c r="U10" s="17">
        <v>0.102179931075673</v>
      </c>
      <c r="V10" s="17">
        <v>0.21265981681151899</v>
      </c>
      <c r="W10" s="17">
        <v>0.20255696091656999</v>
      </c>
      <c r="X10" s="17">
        <v>0.25726530503134398</v>
      </c>
      <c r="Y10" s="17"/>
      <c r="Z10" s="17">
        <v>7.6764051108524495E-2</v>
      </c>
      <c r="AA10" s="17">
        <v>0.12382381989185701</v>
      </c>
      <c r="AB10" s="17">
        <v>0.196423612550821</v>
      </c>
      <c r="AC10" s="17">
        <v>8.8258777687689E-2</v>
      </c>
      <c r="AD10" s="17">
        <v>0.18159334323446399</v>
      </c>
      <c r="AE10" s="17">
        <v>9.7454450372278206E-2</v>
      </c>
      <c r="AF10" s="17">
        <v>0.20886329730497999</v>
      </c>
      <c r="AG10" s="17">
        <v>0.181444764932578</v>
      </c>
      <c r="AH10" s="17">
        <v>0.15974886837708699</v>
      </c>
      <c r="AI10" s="17">
        <v>0.22807167338491599</v>
      </c>
      <c r="AJ10" s="17"/>
      <c r="AK10" s="17">
        <v>0.12162800028672099</v>
      </c>
      <c r="AL10" s="17">
        <v>0.14332453532547201</v>
      </c>
      <c r="AM10" s="17">
        <v>0.15500581169916999</v>
      </c>
      <c r="AN10" s="17">
        <v>0.112151376478635</v>
      </c>
      <c r="AO10" s="17">
        <v>9.9642697277616502E-2</v>
      </c>
      <c r="AP10" s="17">
        <v>0.114066571059003</v>
      </c>
      <c r="AQ10" s="17">
        <v>9.7791083965602807E-2</v>
      </c>
      <c r="AR10" s="17"/>
      <c r="AS10" s="17">
        <v>0.16780553008073401</v>
      </c>
      <c r="AT10" s="17">
        <v>0.103185544733521</v>
      </c>
      <c r="AU10" s="17"/>
      <c r="AV10" s="17">
        <v>0.20835179542299001</v>
      </c>
      <c r="AW10" s="17">
        <v>0.19705406455954</v>
      </c>
      <c r="AX10" s="17">
        <v>0.13349190403837199</v>
      </c>
      <c r="AY10" s="17"/>
      <c r="AZ10" s="17">
        <v>0.20005919015049001</v>
      </c>
      <c r="BA10" s="17">
        <v>0.11695124915095299</v>
      </c>
      <c r="BB10" s="17"/>
      <c r="BC10" s="17">
        <v>0.13219880667985101</v>
      </c>
      <c r="BD10" s="17">
        <v>0.113649533131709</v>
      </c>
      <c r="BE10" s="17"/>
      <c r="BF10" s="17">
        <v>0.12017996137466901</v>
      </c>
      <c r="BG10" s="17">
        <v>0.25726530503134398</v>
      </c>
      <c r="BH10" s="17"/>
      <c r="BI10" s="17">
        <v>0.186403427702377</v>
      </c>
      <c r="BJ10" s="17">
        <v>0.105358971899881</v>
      </c>
      <c r="BK10" s="17"/>
      <c r="BL10" s="17">
        <v>5.4528652988415999E-2</v>
      </c>
      <c r="BM10" s="17">
        <v>0.16868484422758301</v>
      </c>
      <c r="BN10" s="17">
        <v>0.1919108361912</v>
      </c>
      <c r="BO10" s="17">
        <v>7.9635527039185305E-2</v>
      </c>
    </row>
    <row r="11" spans="2:67" x14ac:dyDescent="0.35">
      <c r="B11" s="18" t="s">
        <v>576</v>
      </c>
      <c r="C11" s="17">
        <v>0.208735635039064</v>
      </c>
      <c r="D11" s="17">
        <v>0.20541359785744401</v>
      </c>
      <c r="E11" s="17">
        <v>0.24121232114546901</v>
      </c>
      <c r="F11" s="17">
        <v>0.25049342879797099</v>
      </c>
      <c r="G11" s="17">
        <v>0.26052027399266198</v>
      </c>
      <c r="H11" s="17">
        <v>0.32154538740555799</v>
      </c>
      <c r="I11" s="17">
        <v>0.30258822890029202</v>
      </c>
      <c r="J11" s="17">
        <v>8.5882517823800103E-2</v>
      </c>
      <c r="K11" s="17">
        <v>0.42710743614826402</v>
      </c>
      <c r="L11" s="17">
        <v>0.23548766826071399</v>
      </c>
      <c r="M11" s="17">
        <v>0.132101337551461</v>
      </c>
      <c r="N11" s="17">
        <v>0.460370336016589</v>
      </c>
      <c r="O11" s="17">
        <v>1.99142603543368E-3</v>
      </c>
      <c r="P11" s="17">
        <v>0.19398977681944399</v>
      </c>
      <c r="Q11" s="17">
        <v>0.22598213798644901</v>
      </c>
      <c r="R11" s="17">
        <v>0.25856578004706698</v>
      </c>
      <c r="S11" s="17">
        <v>4.5535957216078102E-2</v>
      </c>
      <c r="T11" s="17"/>
      <c r="U11" s="17">
        <v>0.21295993051145501</v>
      </c>
      <c r="V11" s="17">
        <v>0.18706944990296001</v>
      </c>
      <c r="W11" s="17">
        <v>0.19845193154423399</v>
      </c>
      <c r="X11" s="17">
        <v>0.157632221274114</v>
      </c>
      <c r="Y11" s="17"/>
      <c r="Z11" s="17">
        <v>0.21782622741119301</v>
      </c>
      <c r="AA11" s="17">
        <v>0.16127191945288499</v>
      </c>
      <c r="AB11" s="17">
        <v>0.15902032088399901</v>
      </c>
      <c r="AC11" s="17">
        <v>0.17518304155636799</v>
      </c>
      <c r="AD11" s="17">
        <v>0.244394758732324</v>
      </c>
      <c r="AE11" s="17">
        <v>0.26785057254406702</v>
      </c>
      <c r="AF11" s="17">
        <v>0.369964306168102</v>
      </c>
      <c r="AG11" s="17">
        <v>7.3120907007304198E-2</v>
      </c>
      <c r="AH11" s="17">
        <v>0.37497604446577998</v>
      </c>
      <c r="AI11" s="17">
        <v>0.10225704756283401</v>
      </c>
      <c r="AJ11" s="17"/>
      <c r="AK11" s="17">
        <v>0.18047651685565499</v>
      </c>
      <c r="AL11" s="17">
        <v>0.317260695253271</v>
      </c>
      <c r="AM11" s="17">
        <v>0.20345807797249299</v>
      </c>
      <c r="AN11" s="17">
        <v>0.17154260011750699</v>
      </c>
      <c r="AO11" s="17">
        <v>0.29952544088932098</v>
      </c>
      <c r="AP11" s="17">
        <v>0.228017562745222</v>
      </c>
      <c r="AQ11" s="17">
        <v>0.23252649993756</v>
      </c>
      <c r="AR11" s="17"/>
      <c r="AS11" s="17">
        <v>0.214021071857494</v>
      </c>
      <c r="AT11" s="17">
        <v>0.20676697568336899</v>
      </c>
      <c r="AU11" s="17"/>
      <c r="AV11" s="17">
        <v>0.24519119681800999</v>
      </c>
      <c r="AW11" s="17">
        <v>0.19783388289857001</v>
      </c>
      <c r="AX11" s="17">
        <v>0.18732615779872</v>
      </c>
      <c r="AY11" s="17"/>
      <c r="AZ11" s="17">
        <v>8.6167062506517303E-2</v>
      </c>
      <c r="BA11" s="17">
        <v>0.21456189844675699</v>
      </c>
      <c r="BB11" s="17"/>
      <c r="BC11" s="17">
        <v>0.179372603442879</v>
      </c>
      <c r="BD11" s="17">
        <v>0.22683236384831901</v>
      </c>
      <c r="BE11" s="17"/>
      <c r="BF11" s="17">
        <v>0.20893868802740501</v>
      </c>
      <c r="BG11" s="17">
        <v>0.157632221274114</v>
      </c>
      <c r="BH11" s="17"/>
      <c r="BI11" s="17">
        <v>0.21104498979781</v>
      </c>
      <c r="BJ11" s="17">
        <v>0.208195450398415</v>
      </c>
      <c r="BK11" s="17"/>
      <c r="BL11" s="17">
        <v>0.150405653153449</v>
      </c>
      <c r="BM11" s="17">
        <v>0.240624122297704</v>
      </c>
      <c r="BN11" s="17">
        <v>0.309573754165958</v>
      </c>
      <c r="BO11" s="17">
        <v>0.17659063163576699</v>
      </c>
    </row>
    <row r="12" spans="2:67" x14ac:dyDescent="0.35">
      <c r="B12" s="18" t="s">
        <v>577</v>
      </c>
      <c r="C12" s="17">
        <v>0.201481969394221</v>
      </c>
      <c r="D12" s="17">
        <v>0.26795982080983399</v>
      </c>
      <c r="E12" s="17">
        <v>0.210738766894255</v>
      </c>
      <c r="F12" s="17">
        <v>0.135849421177237</v>
      </c>
      <c r="G12" s="17">
        <v>9.2563486214054996E-2</v>
      </c>
      <c r="H12" s="17">
        <v>0</v>
      </c>
      <c r="I12" s="17">
        <v>0.39228550832836201</v>
      </c>
      <c r="J12" s="17">
        <v>0.26175945090901798</v>
      </c>
      <c r="K12" s="17">
        <v>0.427991448885712</v>
      </c>
      <c r="L12" s="17">
        <v>0.17365843550335</v>
      </c>
      <c r="M12" s="17">
        <v>0.172453733821787</v>
      </c>
      <c r="N12" s="17">
        <v>0.18887406658682199</v>
      </c>
      <c r="O12" s="17">
        <v>9.9571301771683805E-4</v>
      </c>
      <c r="P12" s="17">
        <v>0.20250820768005601</v>
      </c>
      <c r="Q12" s="17">
        <v>0.25844733550388599</v>
      </c>
      <c r="R12" s="17">
        <v>2.6081499558055901E-2</v>
      </c>
      <c r="S12" s="17">
        <v>0.15373202743746101</v>
      </c>
      <c r="T12" s="17"/>
      <c r="U12" s="17">
        <v>0.205649388865146</v>
      </c>
      <c r="V12" s="17">
        <v>0.18268095646080601</v>
      </c>
      <c r="W12" s="17">
        <v>0.18431692040342401</v>
      </c>
      <c r="X12" s="17">
        <v>9.7006420023312903E-2</v>
      </c>
      <c r="Y12" s="17"/>
      <c r="Z12" s="17">
        <v>0.16278060363142099</v>
      </c>
      <c r="AA12" s="17">
        <v>0.25347163700133102</v>
      </c>
      <c r="AB12" s="17">
        <v>0.26841710669345598</v>
      </c>
      <c r="AC12" s="17">
        <v>0.18666686868599</v>
      </c>
      <c r="AD12" s="17">
        <v>0.18233277375067</v>
      </c>
      <c r="AE12" s="17">
        <v>0.25210008677328</v>
      </c>
      <c r="AF12" s="17">
        <v>8.16474592715727E-2</v>
      </c>
      <c r="AG12" s="17">
        <v>0.55640737753590397</v>
      </c>
      <c r="AH12" s="17">
        <v>6.6409481273448298E-2</v>
      </c>
      <c r="AI12" s="17">
        <v>0.11596657843369799</v>
      </c>
      <c r="AJ12" s="17"/>
      <c r="AK12" s="17">
        <v>0.26393005272480902</v>
      </c>
      <c r="AL12" s="17">
        <v>0.174289479552724</v>
      </c>
      <c r="AM12" s="17">
        <v>0.21802508867426701</v>
      </c>
      <c r="AN12" s="17">
        <v>0.16293247413516701</v>
      </c>
      <c r="AO12" s="17">
        <v>0.235210271752092</v>
      </c>
      <c r="AP12" s="17">
        <v>0.164869301328982</v>
      </c>
      <c r="AQ12" s="17">
        <v>0.17658900351635001</v>
      </c>
      <c r="AR12" s="17"/>
      <c r="AS12" s="17">
        <v>0.20468221511877099</v>
      </c>
      <c r="AT12" s="17">
        <v>0.200289978286846</v>
      </c>
      <c r="AU12" s="17"/>
      <c r="AV12" s="17">
        <v>0.14350537782006001</v>
      </c>
      <c r="AW12" s="17">
        <v>0.16625249886913801</v>
      </c>
      <c r="AX12" s="17">
        <v>0.26268174925587801</v>
      </c>
      <c r="AY12" s="17"/>
      <c r="AZ12" s="17">
        <v>0.13419686919569501</v>
      </c>
      <c r="BA12" s="17">
        <v>0.20468034813902899</v>
      </c>
      <c r="BB12" s="17"/>
      <c r="BC12" s="17">
        <v>0.19899900987499999</v>
      </c>
      <c r="BD12" s="17">
        <v>0.203012242074563</v>
      </c>
      <c r="BE12" s="17"/>
      <c r="BF12" s="17">
        <v>0.20189708985184601</v>
      </c>
      <c r="BG12" s="17">
        <v>9.7006420023312903E-2</v>
      </c>
      <c r="BH12" s="17"/>
      <c r="BI12" s="17">
        <v>0.198210270470174</v>
      </c>
      <c r="BJ12" s="17">
        <v>0.20224725740417501</v>
      </c>
      <c r="BK12" s="17"/>
      <c r="BL12" s="17">
        <v>0.210497357202653</v>
      </c>
      <c r="BM12" s="17">
        <v>0.24458308489833</v>
      </c>
      <c r="BN12" s="17">
        <v>7.9742461858074098E-2</v>
      </c>
      <c r="BO12" s="17">
        <v>2.3680131656586001E-2</v>
      </c>
    </row>
    <row r="13" spans="2:67" x14ac:dyDescent="0.35">
      <c r="B13" s="18" t="s">
        <v>578</v>
      </c>
      <c r="C13" s="19">
        <v>0.33298023749155697</v>
      </c>
      <c r="D13" s="19">
        <v>0.377376410688542</v>
      </c>
      <c r="E13" s="19">
        <v>0.33702935450740401</v>
      </c>
      <c r="F13" s="19">
        <v>0.22340705851964701</v>
      </c>
      <c r="G13" s="19">
        <v>0.31790016719915898</v>
      </c>
      <c r="H13" s="19">
        <v>2.4377970819849299E-3</v>
      </c>
      <c r="I13" s="19">
        <v>1.0252905555912401E-2</v>
      </c>
      <c r="J13" s="19">
        <v>0.43653579639682999</v>
      </c>
      <c r="K13" s="19">
        <v>0.141365064016232</v>
      </c>
      <c r="L13" s="19">
        <v>0.36233163806483099</v>
      </c>
      <c r="M13" s="19">
        <v>0.36896869381800501</v>
      </c>
      <c r="N13" s="19">
        <v>0.245479762693292</v>
      </c>
      <c r="O13" s="19">
        <v>1.99142603543368E-3</v>
      </c>
      <c r="P13" s="19">
        <v>0.419616165096656</v>
      </c>
      <c r="Q13" s="19">
        <v>0.303953748714341</v>
      </c>
      <c r="R13" s="19">
        <v>0.25820949111403202</v>
      </c>
      <c r="S13" s="19">
        <v>0.488498098978706</v>
      </c>
      <c r="T13" s="19"/>
      <c r="U13" s="19">
        <v>0.36390212241598702</v>
      </c>
      <c r="V13" s="19">
        <v>0.188467763988895</v>
      </c>
      <c r="W13" s="19">
        <v>0.143041630724554</v>
      </c>
      <c r="X13" s="19">
        <v>8.2329608696912707E-2</v>
      </c>
      <c r="Y13" s="19"/>
      <c r="Z13" s="19">
        <v>0.395379443849733</v>
      </c>
      <c r="AA13" s="19">
        <v>0.32322962352839202</v>
      </c>
      <c r="AB13" s="19">
        <v>0.31026081759201102</v>
      </c>
      <c r="AC13" s="19">
        <v>0.47108809820552699</v>
      </c>
      <c r="AD13" s="19">
        <v>0.211058952913249</v>
      </c>
      <c r="AE13" s="19">
        <v>0.14503741929245201</v>
      </c>
      <c r="AF13" s="19">
        <v>5.6120901161358497E-2</v>
      </c>
      <c r="AG13" s="19">
        <v>5.2050418039112603E-2</v>
      </c>
      <c r="AH13" s="19">
        <v>0.21624632856770001</v>
      </c>
      <c r="AI13" s="19">
        <v>0.18043117948162499</v>
      </c>
      <c r="AJ13" s="19"/>
      <c r="AK13" s="19">
        <v>0.30686667415667501</v>
      </c>
      <c r="AL13" s="19">
        <v>0.185969494777488</v>
      </c>
      <c r="AM13" s="19">
        <v>0.39746434092393002</v>
      </c>
      <c r="AN13" s="19">
        <v>0.46728112163998597</v>
      </c>
      <c r="AO13" s="19">
        <v>8.3243096305340297E-2</v>
      </c>
      <c r="AP13" s="19">
        <v>0.250631575364202</v>
      </c>
      <c r="AQ13" s="19">
        <v>0.29670555989681902</v>
      </c>
      <c r="AR13" s="19"/>
      <c r="AS13" s="19">
        <v>0.168304376151451</v>
      </c>
      <c r="AT13" s="19">
        <v>0.39431682824485198</v>
      </c>
      <c r="AU13" s="19"/>
      <c r="AV13" s="19">
        <v>0.19618692125043499</v>
      </c>
      <c r="AW13" s="19">
        <v>6.2346560842834103E-2</v>
      </c>
      <c r="AX13" s="19">
        <v>0.23654369373093301</v>
      </c>
      <c r="AY13" s="19"/>
      <c r="AZ13" s="19">
        <v>4.67989649879283E-2</v>
      </c>
      <c r="BA13" s="19">
        <v>0.34658378562386599</v>
      </c>
      <c r="BB13" s="19"/>
      <c r="BC13" s="19">
        <v>0.35426733435626301</v>
      </c>
      <c r="BD13" s="19">
        <v>0.31986078768832299</v>
      </c>
      <c r="BE13" s="19"/>
      <c r="BF13" s="19">
        <v>0.33397616624575599</v>
      </c>
      <c r="BG13" s="19">
        <v>8.2329608696912707E-2</v>
      </c>
      <c r="BH13" s="19"/>
      <c r="BI13" s="19">
        <v>0.18752737752885801</v>
      </c>
      <c r="BJ13" s="19">
        <v>0.36700333445960998</v>
      </c>
      <c r="BK13" s="19"/>
      <c r="BL13" s="19">
        <v>0.48702183733557403</v>
      </c>
      <c r="BM13" s="19">
        <v>0.230071347447559</v>
      </c>
      <c r="BN13" s="19">
        <v>0.17086517682885999</v>
      </c>
      <c r="BO13" s="19">
        <v>4.5491438257402601E-4</v>
      </c>
    </row>
    <row r="14" spans="2:67" x14ac:dyDescent="0.35">
      <c r="B14" s="16"/>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BO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574</v>
      </c>
      <c r="C9" s="17">
        <v>0.192424907628545</v>
      </c>
      <c r="D9" s="17">
        <v>0.19289864301265</v>
      </c>
      <c r="E9" s="17">
        <v>0.25873269754581402</v>
      </c>
      <c r="F9" s="17">
        <v>0.165272545207761</v>
      </c>
      <c r="G9" s="17">
        <v>0.34631233154334201</v>
      </c>
      <c r="H9" s="17">
        <v>2.4377970819849299E-3</v>
      </c>
      <c r="I9" s="17">
        <v>0.17970111039543901</v>
      </c>
      <c r="J9" s="17">
        <v>0.14704584785015401</v>
      </c>
      <c r="K9" s="17">
        <v>1.5475945204656E-2</v>
      </c>
      <c r="L9" s="17">
        <v>0.18322813389779599</v>
      </c>
      <c r="M9" s="17">
        <v>0.16262075550233801</v>
      </c>
      <c r="N9" s="17">
        <v>0.39400828212490202</v>
      </c>
      <c r="O9" s="17">
        <v>0.48107500731742597</v>
      </c>
      <c r="P9" s="17">
        <v>3.2638322088258398E-2</v>
      </c>
      <c r="Q9" s="17">
        <v>0.105705594280996</v>
      </c>
      <c r="R9" s="17">
        <v>0.26097188349128603</v>
      </c>
      <c r="S9" s="17">
        <v>6.1782854314607603E-4</v>
      </c>
      <c r="T9" s="17"/>
      <c r="U9" s="17">
        <v>0.19475820779585301</v>
      </c>
      <c r="V9" s="17">
        <v>0.17268135525599199</v>
      </c>
      <c r="W9" s="17">
        <v>0.215987098916152</v>
      </c>
      <c r="X9" s="17">
        <v>0.283386306702126</v>
      </c>
      <c r="Y9" s="17"/>
      <c r="Z9" s="17">
        <v>0.21397695197333699</v>
      </c>
      <c r="AA9" s="17">
        <v>0.225510970815091</v>
      </c>
      <c r="AB9" s="17">
        <v>0.15371764328728499</v>
      </c>
      <c r="AC9" s="17">
        <v>0.226269294225483</v>
      </c>
      <c r="AD9" s="17">
        <v>4.1232248056065998E-2</v>
      </c>
      <c r="AE9" s="17">
        <v>0.14377457567570701</v>
      </c>
      <c r="AF9" s="17">
        <v>0.240907598398653</v>
      </c>
      <c r="AG9" s="17">
        <v>0.24179219495787199</v>
      </c>
      <c r="AH9" s="17">
        <v>0.269047342597034</v>
      </c>
      <c r="AI9" s="17">
        <v>0.33736402243543301</v>
      </c>
      <c r="AJ9" s="17"/>
      <c r="AK9" s="17">
        <v>0.162236361853167</v>
      </c>
      <c r="AL9" s="17">
        <v>6.3059230533543398E-2</v>
      </c>
      <c r="AM9" s="17">
        <v>0.26726133017536402</v>
      </c>
      <c r="AN9" s="17">
        <v>0.15089673759293001</v>
      </c>
      <c r="AO9" s="17">
        <v>0.20359750582875399</v>
      </c>
      <c r="AP9" s="17">
        <v>0.29971123427811203</v>
      </c>
      <c r="AQ9" s="17">
        <v>0.45117210452263001</v>
      </c>
      <c r="AR9" s="17"/>
      <c r="AS9" s="17">
        <v>0.33192454278060801</v>
      </c>
      <c r="AT9" s="17">
        <v>0.14046567109001901</v>
      </c>
      <c r="AU9" s="17"/>
      <c r="AV9" s="17">
        <v>0.28083249254477899</v>
      </c>
      <c r="AW9" s="17">
        <v>0.36306993258799303</v>
      </c>
      <c r="AX9" s="17">
        <v>0.32625912221015602</v>
      </c>
      <c r="AY9" s="17"/>
      <c r="AZ9" s="17">
        <v>0.487533582742877</v>
      </c>
      <c r="BA9" s="17">
        <v>0.17839699786680899</v>
      </c>
      <c r="BB9" s="17"/>
      <c r="BC9" s="17">
        <v>0.257707575055525</v>
      </c>
      <c r="BD9" s="17">
        <v>0.15219054952077099</v>
      </c>
      <c r="BE9" s="17"/>
      <c r="BF9" s="17">
        <v>0.19206348394772199</v>
      </c>
      <c r="BG9" s="17">
        <v>0.283386306702126</v>
      </c>
      <c r="BH9" s="17"/>
      <c r="BI9" s="17">
        <v>0.38217597267954501</v>
      </c>
      <c r="BJ9" s="17">
        <v>0.14803995096507999</v>
      </c>
      <c r="BK9" s="17"/>
      <c r="BL9" s="17">
        <v>0.103377487004255</v>
      </c>
      <c r="BM9" s="17">
        <v>0.208413896229622</v>
      </c>
      <c r="BN9" s="17">
        <v>0.37343402550995902</v>
      </c>
      <c r="BO9" s="17">
        <v>0.64086704696270902</v>
      </c>
    </row>
    <row r="10" spans="2:67" x14ac:dyDescent="0.35">
      <c r="B10" s="18" t="s">
        <v>575</v>
      </c>
      <c r="C10" s="17">
        <v>0.21641124367079101</v>
      </c>
      <c r="D10" s="17">
        <v>0.25765851561491798</v>
      </c>
      <c r="E10" s="17">
        <v>0.12683627469846401</v>
      </c>
      <c r="F10" s="17">
        <v>0.413549419129564</v>
      </c>
      <c r="G10" s="17">
        <v>0.14843674206687699</v>
      </c>
      <c r="H10" s="17">
        <v>3.7801634865310602E-2</v>
      </c>
      <c r="I10" s="17">
        <v>9.3424146638144606E-2</v>
      </c>
      <c r="J10" s="17">
        <v>0.23537353087546201</v>
      </c>
      <c r="K10" s="17">
        <v>0</v>
      </c>
      <c r="L10" s="17">
        <v>0.10356417371139499</v>
      </c>
      <c r="M10" s="17">
        <v>0.26163088560748898</v>
      </c>
      <c r="N10" s="17">
        <v>0.28444574260072197</v>
      </c>
      <c r="O10" s="17">
        <v>0.51295071457627295</v>
      </c>
      <c r="P10" s="17">
        <v>0.323622987317424</v>
      </c>
      <c r="Q10" s="17">
        <v>0.361581733569383</v>
      </c>
      <c r="R10" s="17">
        <v>0.219668597436879</v>
      </c>
      <c r="S10" s="17">
        <v>5.0990851126912996E-3</v>
      </c>
      <c r="T10" s="17"/>
      <c r="U10" s="17">
        <v>0.22431674883278599</v>
      </c>
      <c r="V10" s="17">
        <v>0.15929969196261201</v>
      </c>
      <c r="W10" s="17">
        <v>0.27500896034368599</v>
      </c>
      <c r="X10" s="17">
        <v>0.28914315955501502</v>
      </c>
      <c r="Y10" s="17"/>
      <c r="Z10" s="17">
        <v>0.27167544929680398</v>
      </c>
      <c r="AA10" s="17">
        <v>0.138454964268513</v>
      </c>
      <c r="AB10" s="17">
        <v>0.163134742227971</v>
      </c>
      <c r="AC10" s="17">
        <v>0.24743526430492799</v>
      </c>
      <c r="AD10" s="17">
        <v>9.4988602249284806E-2</v>
      </c>
      <c r="AE10" s="17">
        <v>0.25413656635474202</v>
      </c>
      <c r="AF10" s="17">
        <v>0.103423292353694</v>
      </c>
      <c r="AG10" s="17">
        <v>7.7925044106701494E-2</v>
      </c>
      <c r="AH10" s="17">
        <v>0.27724033448511498</v>
      </c>
      <c r="AI10" s="17">
        <v>0.21806407773660999</v>
      </c>
      <c r="AJ10" s="17"/>
      <c r="AK10" s="17">
        <v>0.20044889276366301</v>
      </c>
      <c r="AL10" s="17">
        <v>0.33085771006526798</v>
      </c>
      <c r="AM10" s="17">
        <v>0.18487381305853401</v>
      </c>
      <c r="AN10" s="17">
        <v>0.21601205992787401</v>
      </c>
      <c r="AO10" s="17">
        <v>0.27845226177098498</v>
      </c>
      <c r="AP10" s="17">
        <v>0.23264096128193401</v>
      </c>
      <c r="AQ10" s="17">
        <v>9.6051313696189397E-2</v>
      </c>
      <c r="AR10" s="17"/>
      <c r="AS10" s="17">
        <v>0.248880946063396</v>
      </c>
      <c r="AT10" s="17">
        <v>0.20431729844209001</v>
      </c>
      <c r="AU10" s="17"/>
      <c r="AV10" s="17">
        <v>0.19255000243628501</v>
      </c>
      <c r="AW10" s="17">
        <v>0.34554773361456897</v>
      </c>
      <c r="AX10" s="17">
        <v>0.25127971007364402</v>
      </c>
      <c r="AY10" s="17"/>
      <c r="AZ10" s="17">
        <v>0.36381537870640401</v>
      </c>
      <c r="BA10" s="17">
        <v>0.20940442862550299</v>
      </c>
      <c r="BB10" s="17"/>
      <c r="BC10" s="17">
        <v>0.20792517598923299</v>
      </c>
      <c r="BD10" s="17">
        <v>0.221641291698601</v>
      </c>
      <c r="BE10" s="17"/>
      <c r="BF10" s="17">
        <v>0.216122252549064</v>
      </c>
      <c r="BG10" s="17">
        <v>0.28914315955501502</v>
      </c>
      <c r="BH10" s="17"/>
      <c r="BI10" s="17">
        <v>0.22345426055026299</v>
      </c>
      <c r="BJ10" s="17">
        <v>0.21476380101274201</v>
      </c>
      <c r="BK10" s="17"/>
      <c r="BL10" s="17">
        <v>0.16175703131935401</v>
      </c>
      <c r="BM10" s="17">
        <v>0.26342261189878802</v>
      </c>
      <c r="BN10" s="17">
        <v>0.25876504532630701</v>
      </c>
      <c r="BO10" s="17">
        <v>0.19298315647921899</v>
      </c>
    </row>
    <row r="11" spans="2:67" x14ac:dyDescent="0.35">
      <c r="B11" s="18" t="s">
        <v>576</v>
      </c>
      <c r="C11" s="17">
        <v>0.22796697083276601</v>
      </c>
      <c r="D11" s="17">
        <v>0.15074942715274101</v>
      </c>
      <c r="E11" s="17">
        <v>0.34148638550242</v>
      </c>
      <c r="F11" s="17">
        <v>3.3572319430256202E-2</v>
      </c>
      <c r="G11" s="17">
        <v>0.37937523458182199</v>
      </c>
      <c r="H11" s="17">
        <v>0</v>
      </c>
      <c r="I11" s="17">
        <v>0.32495747361715399</v>
      </c>
      <c r="J11" s="17">
        <v>0.32308654997096198</v>
      </c>
      <c r="K11" s="17">
        <v>1.7680254748959801E-3</v>
      </c>
      <c r="L11" s="17">
        <v>0.18321815144508699</v>
      </c>
      <c r="M11" s="17">
        <v>0.172893420488059</v>
      </c>
      <c r="N11" s="17">
        <v>0.164795920520484</v>
      </c>
      <c r="O11" s="17">
        <v>2.9871390531505202E-3</v>
      </c>
      <c r="P11" s="17">
        <v>0.417310933812713</v>
      </c>
      <c r="Q11" s="17">
        <v>0.22577654875311701</v>
      </c>
      <c r="R11" s="17">
        <v>3.56288933034842E-4</v>
      </c>
      <c r="S11" s="17">
        <v>0.68266699851955404</v>
      </c>
      <c r="T11" s="17"/>
      <c r="U11" s="17">
        <v>0.21652167875738901</v>
      </c>
      <c r="V11" s="17">
        <v>0.29775169111785998</v>
      </c>
      <c r="W11" s="17">
        <v>0.20472605449480899</v>
      </c>
      <c r="X11" s="17">
        <v>0.24840965342433399</v>
      </c>
      <c r="Y11" s="17"/>
      <c r="Z11" s="17">
        <v>0.196229709782752</v>
      </c>
      <c r="AA11" s="17">
        <v>0.21115546886894801</v>
      </c>
      <c r="AB11" s="17">
        <v>0.26376632847625497</v>
      </c>
      <c r="AC11" s="17">
        <v>0.20963466478978901</v>
      </c>
      <c r="AD11" s="17">
        <v>0.26168157576131401</v>
      </c>
      <c r="AE11" s="17">
        <v>0.30258819089336197</v>
      </c>
      <c r="AF11" s="17">
        <v>0.254441884305667</v>
      </c>
      <c r="AG11" s="17">
        <v>0.43302462434953898</v>
      </c>
      <c r="AH11" s="17">
        <v>0.324882560778813</v>
      </c>
      <c r="AI11" s="17">
        <v>0.15864374230129499</v>
      </c>
      <c r="AJ11" s="17"/>
      <c r="AK11" s="17">
        <v>0.29911081596106598</v>
      </c>
      <c r="AL11" s="17">
        <v>0.229590792536572</v>
      </c>
      <c r="AM11" s="17">
        <v>0.16568817887441201</v>
      </c>
      <c r="AN11" s="17">
        <v>0.17654550738990801</v>
      </c>
      <c r="AO11" s="17">
        <v>0.27840677479757903</v>
      </c>
      <c r="AP11" s="17">
        <v>0.16576471759234901</v>
      </c>
      <c r="AQ11" s="17">
        <v>0.26214793197708902</v>
      </c>
      <c r="AR11" s="17"/>
      <c r="AS11" s="17">
        <v>0.26504655133383298</v>
      </c>
      <c r="AT11" s="17">
        <v>0.214155990668524</v>
      </c>
      <c r="AU11" s="17"/>
      <c r="AV11" s="17">
        <v>0.41526927155620702</v>
      </c>
      <c r="AW11" s="17">
        <v>0.19748448798282101</v>
      </c>
      <c r="AX11" s="17">
        <v>0.22157072359638599</v>
      </c>
      <c r="AY11" s="17"/>
      <c r="AZ11" s="17">
        <v>8.8039089015347294E-2</v>
      </c>
      <c r="BA11" s="17">
        <v>0.23461840423615599</v>
      </c>
      <c r="BB11" s="17"/>
      <c r="BC11" s="17">
        <v>0.236932455792186</v>
      </c>
      <c r="BD11" s="17">
        <v>0.22244145316193001</v>
      </c>
      <c r="BE11" s="17"/>
      <c r="BF11" s="17">
        <v>0.22788574440415599</v>
      </c>
      <c r="BG11" s="17">
        <v>0.24840965342433399</v>
      </c>
      <c r="BH11" s="17"/>
      <c r="BI11" s="17">
        <v>0.17556792266954999</v>
      </c>
      <c r="BJ11" s="17">
        <v>0.24022371090063399</v>
      </c>
      <c r="BK11" s="17"/>
      <c r="BL11" s="17">
        <v>0.23218811151525101</v>
      </c>
      <c r="BM11" s="17">
        <v>0.239052637512534</v>
      </c>
      <c r="BN11" s="17">
        <v>0.196943157259483</v>
      </c>
      <c r="BO11" s="17">
        <v>0.15601148101208201</v>
      </c>
    </row>
    <row r="12" spans="2:67" x14ac:dyDescent="0.35">
      <c r="B12" s="18" t="s">
        <v>577</v>
      </c>
      <c r="C12" s="17">
        <v>0.16454018905752599</v>
      </c>
      <c r="D12" s="17">
        <v>0.174956587423542</v>
      </c>
      <c r="E12" s="17">
        <v>0.19610371966457099</v>
      </c>
      <c r="F12" s="17">
        <v>0.19392305699224199</v>
      </c>
      <c r="G12" s="17">
        <v>6.1241143955956499E-2</v>
      </c>
      <c r="H12" s="17">
        <v>0.32154538740555799</v>
      </c>
      <c r="I12" s="17">
        <v>1.8634336050375199E-3</v>
      </c>
      <c r="J12" s="17">
        <v>4.4968695796847501E-2</v>
      </c>
      <c r="K12" s="17">
        <v>0.96993212232813597</v>
      </c>
      <c r="L12" s="17">
        <v>0.26294398040845501</v>
      </c>
      <c r="M12" s="17">
        <v>0.14781640778843699</v>
      </c>
      <c r="N12" s="17">
        <v>5.5115820601740598E-2</v>
      </c>
      <c r="O12" s="17">
        <v>9.9571301771683805E-4</v>
      </c>
      <c r="P12" s="17">
        <v>0.100301830324155</v>
      </c>
      <c r="Q12" s="17">
        <v>0.10231204113216801</v>
      </c>
      <c r="R12" s="17">
        <v>0.17472390865342399</v>
      </c>
      <c r="S12" s="17">
        <v>0.12192844485330601</v>
      </c>
      <c r="T12" s="17"/>
      <c r="U12" s="17">
        <v>0.16702193394638201</v>
      </c>
      <c r="V12" s="17">
        <v>0.15416542948199399</v>
      </c>
      <c r="W12" s="17">
        <v>0.14759312887492801</v>
      </c>
      <c r="X12" s="17">
        <v>0.109728852455294</v>
      </c>
      <c r="Y12" s="17"/>
      <c r="Z12" s="17">
        <v>9.6364643158635105E-2</v>
      </c>
      <c r="AA12" s="17">
        <v>0.22034118683949899</v>
      </c>
      <c r="AB12" s="17">
        <v>0.22197056716677799</v>
      </c>
      <c r="AC12" s="17">
        <v>0.23624959432263301</v>
      </c>
      <c r="AD12" s="17">
        <v>0.46240842762909701</v>
      </c>
      <c r="AE12" s="17">
        <v>0.11732621743636799</v>
      </c>
      <c r="AF12" s="17">
        <v>0.293952913269108</v>
      </c>
      <c r="AG12" s="17">
        <v>0.216767428474225</v>
      </c>
      <c r="AH12" s="17">
        <v>4.9279115716968601E-2</v>
      </c>
      <c r="AI12" s="17">
        <v>8.5308354080279994E-2</v>
      </c>
      <c r="AJ12" s="17"/>
      <c r="AK12" s="17">
        <v>0.15309443239707199</v>
      </c>
      <c r="AL12" s="17">
        <v>0.20736169294642701</v>
      </c>
      <c r="AM12" s="17">
        <v>0.17899607985383301</v>
      </c>
      <c r="AN12" s="17">
        <v>0.179221665841754</v>
      </c>
      <c r="AO12" s="17">
        <v>0.16401640550733201</v>
      </c>
      <c r="AP12" s="17">
        <v>0.248290715236791</v>
      </c>
      <c r="AQ12" s="17">
        <v>6.3912119249410093E-2</v>
      </c>
      <c r="AR12" s="17"/>
      <c r="AS12" s="17">
        <v>0.107350832663133</v>
      </c>
      <c r="AT12" s="17">
        <v>0.18584142968903899</v>
      </c>
      <c r="AU12" s="17"/>
      <c r="AV12" s="17">
        <v>5.2886594825559401E-2</v>
      </c>
      <c r="AW12" s="17">
        <v>7.0130134649599093E-2</v>
      </c>
      <c r="AX12" s="17">
        <v>0.14260215276800201</v>
      </c>
      <c r="AY12" s="17"/>
      <c r="AZ12" s="17">
        <v>5.1163932772109602E-3</v>
      </c>
      <c r="BA12" s="17">
        <v>0.172118355372743</v>
      </c>
      <c r="BB12" s="17"/>
      <c r="BC12" s="17">
        <v>9.7396015484164794E-2</v>
      </c>
      <c r="BD12" s="17">
        <v>0.20592181194269499</v>
      </c>
      <c r="BE12" s="17"/>
      <c r="BF12" s="17">
        <v>0.16475797501098899</v>
      </c>
      <c r="BG12" s="17">
        <v>0.109728852455294</v>
      </c>
      <c r="BH12" s="17"/>
      <c r="BI12" s="17">
        <v>0.10989245438647</v>
      </c>
      <c r="BJ12" s="17">
        <v>0.17732292276434</v>
      </c>
      <c r="BK12" s="17"/>
      <c r="BL12" s="17">
        <v>0.210168300448455</v>
      </c>
      <c r="BM12" s="17">
        <v>0.12808367803952</v>
      </c>
      <c r="BN12" s="17">
        <v>0.14613291203213599</v>
      </c>
      <c r="BO12" s="17">
        <v>9.6834011634163806E-3</v>
      </c>
    </row>
    <row r="13" spans="2:67" x14ac:dyDescent="0.35">
      <c r="B13" s="18" t="s">
        <v>578</v>
      </c>
      <c r="C13" s="19">
        <v>0.19865668881037099</v>
      </c>
      <c r="D13" s="19">
        <v>0.22373682679614801</v>
      </c>
      <c r="E13" s="19">
        <v>7.6840922588731098E-2</v>
      </c>
      <c r="F13" s="19">
        <v>0.193682659240176</v>
      </c>
      <c r="G13" s="19">
        <v>6.4634547852002497E-2</v>
      </c>
      <c r="H13" s="19">
        <v>0.638215180647146</v>
      </c>
      <c r="I13" s="19">
        <v>0.40005383574422398</v>
      </c>
      <c r="J13" s="19">
        <v>0.249525375506574</v>
      </c>
      <c r="K13" s="19">
        <v>1.2823906992311999E-2</v>
      </c>
      <c r="L13" s="19">
        <v>0.26704556053726702</v>
      </c>
      <c r="M13" s="19">
        <v>0.25503853061367798</v>
      </c>
      <c r="N13" s="19">
        <v>0.101634234152152</v>
      </c>
      <c r="O13" s="19">
        <v>1.99142603543368E-3</v>
      </c>
      <c r="P13" s="19">
        <v>0.12612592645744899</v>
      </c>
      <c r="Q13" s="19">
        <v>0.20462408226433601</v>
      </c>
      <c r="R13" s="19">
        <v>0.34427932148537599</v>
      </c>
      <c r="S13" s="19">
        <v>0.189687642971302</v>
      </c>
      <c r="T13" s="19"/>
      <c r="U13" s="19">
        <v>0.19738143066759001</v>
      </c>
      <c r="V13" s="19">
        <v>0.216101832181542</v>
      </c>
      <c r="W13" s="19">
        <v>0.156684757370426</v>
      </c>
      <c r="X13" s="19">
        <v>6.9332027863230394E-2</v>
      </c>
      <c r="Y13" s="19"/>
      <c r="Z13" s="19">
        <v>0.221753245788472</v>
      </c>
      <c r="AA13" s="19">
        <v>0.20453740920794899</v>
      </c>
      <c r="AB13" s="19">
        <v>0.19741071884171199</v>
      </c>
      <c r="AC13" s="19">
        <v>8.0411182357167002E-2</v>
      </c>
      <c r="AD13" s="19">
        <v>0.13968914630423801</v>
      </c>
      <c r="AE13" s="19">
        <v>0.18217444963982099</v>
      </c>
      <c r="AF13" s="19">
        <v>0.107274311672878</v>
      </c>
      <c r="AG13" s="19">
        <v>3.0490708111663101E-2</v>
      </c>
      <c r="AH13" s="19">
        <v>7.9550646422068994E-2</v>
      </c>
      <c r="AI13" s="19">
        <v>0.200619803446382</v>
      </c>
      <c r="AJ13" s="19"/>
      <c r="AK13" s="19">
        <v>0.18510949702503199</v>
      </c>
      <c r="AL13" s="19">
        <v>0.16913057391819</v>
      </c>
      <c r="AM13" s="19">
        <v>0.20318059803785701</v>
      </c>
      <c r="AN13" s="19">
        <v>0.27732402924753402</v>
      </c>
      <c r="AO13" s="19">
        <v>7.5527052095349406E-2</v>
      </c>
      <c r="AP13" s="19">
        <v>5.3592371610814898E-2</v>
      </c>
      <c r="AQ13" s="19">
        <v>0.12671653055468199</v>
      </c>
      <c r="AR13" s="19"/>
      <c r="AS13" s="19">
        <v>4.6797127159030297E-2</v>
      </c>
      <c r="AT13" s="19">
        <v>0.25521961011032901</v>
      </c>
      <c r="AU13" s="19"/>
      <c r="AV13" s="19">
        <v>5.8461638637169099E-2</v>
      </c>
      <c r="AW13" s="19">
        <v>2.3767711165017101E-2</v>
      </c>
      <c r="AX13" s="19">
        <v>5.8288291351811301E-2</v>
      </c>
      <c r="AY13" s="19"/>
      <c r="AZ13" s="19">
        <v>5.5495556258160501E-2</v>
      </c>
      <c r="BA13" s="19">
        <v>0.20546181389878901</v>
      </c>
      <c r="BB13" s="19"/>
      <c r="BC13" s="19">
        <v>0.200038777678892</v>
      </c>
      <c r="BD13" s="19">
        <v>0.19780489367600401</v>
      </c>
      <c r="BE13" s="19"/>
      <c r="BF13" s="19">
        <v>0.199170544088069</v>
      </c>
      <c r="BG13" s="19">
        <v>6.9332027863230394E-2</v>
      </c>
      <c r="BH13" s="19"/>
      <c r="BI13" s="19">
        <v>0.10890938971417299</v>
      </c>
      <c r="BJ13" s="19">
        <v>0.21964961435720401</v>
      </c>
      <c r="BK13" s="19"/>
      <c r="BL13" s="19">
        <v>0.29250906971268498</v>
      </c>
      <c r="BM13" s="19">
        <v>0.161027176319537</v>
      </c>
      <c r="BN13" s="19">
        <v>2.4724859872115E-2</v>
      </c>
      <c r="BO13" s="19">
        <v>4.5491438257402601E-4</v>
      </c>
    </row>
    <row r="14" spans="2:67" x14ac:dyDescent="0.35">
      <c r="B14" s="16"/>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BO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574</v>
      </c>
      <c r="C9" s="17">
        <v>0.58437878089057804</v>
      </c>
      <c r="D9" s="17">
        <v>0.62851918498831105</v>
      </c>
      <c r="E9" s="17">
        <v>0.61920450721131104</v>
      </c>
      <c r="F9" s="17">
        <v>0.531432450131611</v>
      </c>
      <c r="G9" s="17">
        <v>0.67123322996129997</v>
      </c>
      <c r="H9" s="17">
        <v>0.64309077481111598</v>
      </c>
      <c r="I9" s="17">
        <v>0.66665305443197098</v>
      </c>
      <c r="J9" s="17">
        <v>0.46043780256301198</v>
      </c>
      <c r="K9" s="17">
        <v>0.11748527550650401</v>
      </c>
      <c r="L9" s="17">
        <v>0.51552025539365598</v>
      </c>
      <c r="M9" s="17">
        <v>0.58655995308930198</v>
      </c>
      <c r="N9" s="17">
        <v>0.66181800404531899</v>
      </c>
      <c r="O9" s="17">
        <v>0.96613286670571996</v>
      </c>
      <c r="P9" s="17">
        <v>0.76715870151562804</v>
      </c>
      <c r="Q9" s="17">
        <v>0.59311744245349396</v>
      </c>
      <c r="R9" s="17">
        <v>0.30867896465199401</v>
      </c>
      <c r="S9" s="17">
        <v>0.65565358677651797</v>
      </c>
      <c r="T9" s="17"/>
      <c r="U9" s="17">
        <v>0.58254633642494202</v>
      </c>
      <c r="V9" s="17">
        <v>0.61618090776927004</v>
      </c>
      <c r="W9" s="17">
        <v>0.45733470762683298</v>
      </c>
      <c r="X9" s="17">
        <v>0.52303688057483699</v>
      </c>
      <c r="Y9" s="17"/>
      <c r="Z9" s="17">
        <v>0.54035386200360302</v>
      </c>
      <c r="AA9" s="17">
        <v>0.59649540367846099</v>
      </c>
      <c r="AB9" s="17">
        <v>0.69743354021683401</v>
      </c>
      <c r="AC9" s="17">
        <v>0.77382657938702004</v>
      </c>
      <c r="AD9" s="17">
        <v>0.521521544286217</v>
      </c>
      <c r="AE9" s="17">
        <v>0.63612727587524198</v>
      </c>
      <c r="AF9" s="17">
        <v>0.39061876493486403</v>
      </c>
      <c r="AG9" s="17">
        <v>0.70565248455146801</v>
      </c>
      <c r="AH9" s="17">
        <v>0.69600716564603204</v>
      </c>
      <c r="AI9" s="17">
        <v>0.62024146000551805</v>
      </c>
      <c r="AJ9" s="17"/>
      <c r="AK9" s="17">
        <v>0.63047453216309801</v>
      </c>
      <c r="AL9" s="17">
        <v>0.47805859183379001</v>
      </c>
      <c r="AM9" s="17">
        <v>0.68479795119016595</v>
      </c>
      <c r="AN9" s="17">
        <v>0.59503949447214899</v>
      </c>
      <c r="AO9" s="17">
        <v>0.55608251874897896</v>
      </c>
      <c r="AP9" s="17">
        <v>0.59851674966665402</v>
      </c>
      <c r="AQ9" s="17">
        <v>0.53066417715145198</v>
      </c>
      <c r="AR9" s="17"/>
      <c r="AS9" s="17">
        <v>0.60131273545670805</v>
      </c>
      <c r="AT9" s="17">
        <v>0.57807141420911701</v>
      </c>
      <c r="AU9" s="17"/>
      <c r="AV9" s="17">
        <v>0.65497190891032497</v>
      </c>
      <c r="AW9" s="17">
        <v>0.69085806302325803</v>
      </c>
      <c r="AX9" s="17">
        <v>0.473837495714585</v>
      </c>
      <c r="AY9" s="17"/>
      <c r="AZ9" s="17">
        <v>0.67483236576825301</v>
      </c>
      <c r="BA9" s="17">
        <v>0.58007909459434204</v>
      </c>
      <c r="BB9" s="17"/>
      <c r="BC9" s="17">
        <v>0.62596265450378497</v>
      </c>
      <c r="BD9" s="17">
        <v>0.55875022543466701</v>
      </c>
      <c r="BE9" s="17"/>
      <c r="BF9" s="17">
        <v>0.584622515217739</v>
      </c>
      <c r="BG9" s="17">
        <v>0.52303688057483699</v>
      </c>
      <c r="BH9" s="17"/>
      <c r="BI9" s="17">
        <v>0.63437583978691003</v>
      </c>
      <c r="BJ9" s="17">
        <v>0.57268389374031103</v>
      </c>
      <c r="BK9" s="17"/>
      <c r="BL9" s="17">
        <v>0.56106476092121305</v>
      </c>
      <c r="BM9" s="17">
        <v>0.57183348661276501</v>
      </c>
      <c r="BN9" s="17">
        <v>0.69170638955500496</v>
      </c>
      <c r="BO9" s="17">
        <v>0.704300944681714</v>
      </c>
    </row>
    <row r="10" spans="2:67" x14ac:dyDescent="0.35">
      <c r="B10" s="18" t="s">
        <v>575</v>
      </c>
      <c r="C10" s="17">
        <v>0.248066379261208</v>
      </c>
      <c r="D10" s="17">
        <v>0.16456103472560499</v>
      </c>
      <c r="E10" s="17">
        <v>0.22622933255820399</v>
      </c>
      <c r="F10" s="17">
        <v>0.31686389929471298</v>
      </c>
      <c r="G10" s="17">
        <v>0.23667113067805901</v>
      </c>
      <c r="H10" s="17">
        <v>2.4377970819849299E-3</v>
      </c>
      <c r="I10" s="17">
        <v>0.31346227899121698</v>
      </c>
      <c r="J10" s="17">
        <v>0.34510248858847797</v>
      </c>
      <c r="K10" s="17">
        <v>0.86792279202628797</v>
      </c>
      <c r="L10" s="17">
        <v>0.29284472655590899</v>
      </c>
      <c r="M10" s="17">
        <v>0.26097113667469701</v>
      </c>
      <c r="N10" s="17">
        <v>0.123291422631384</v>
      </c>
      <c r="O10" s="17">
        <v>3.0879994241129499E-2</v>
      </c>
      <c r="P10" s="17">
        <v>0.22642775678160401</v>
      </c>
      <c r="Q10" s="17">
        <v>0.30755289109650102</v>
      </c>
      <c r="R10" s="17">
        <v>0.258387635580549</v>
      </c>
      <c r="S10" s="17">
        <v>5.4079993842643401E-3</v>
      </c>
      <c r="T10" s="17"/>
      <c r="U10" s="17">
        <v>0.25282789408394502</v>
      </c>
      <c r="V10" s="17">
        <v>0.214075338767512</v>
      </c>
      <c r="W10" s="17">
        <v>0.27737714240799599</v>
      </c>
      <c r="X10" s="17">
        <v>0.31010347545824302</v>
      </c>
      <c r="Y10" s="17"/>
      <c r="Z10" s="17">
        <v>0.24653494974284701</v>
      </c>
      <c r="AA10" s="17">
        <v>0.26207814888758402</v>
      </c>
      <c r="AB10" s="17">
        <v>0.21030923807250801</v>
      </c>
      <c r="AC10" s="17">
        <v>0.105728662690732</v>
      </c>
      <c r="AD10" s="17">
        <v>0.35096200030472002</v>
      </c>
      <c r="AE10" s="17">
        <v>0.297712772125104</v>
      </c>
      <c r="AF10" s="17">
        <v>0.22545598845254</v>
      </c>
      <c r="AG10" s="17">
        <v>0.26793127446107901</v>
      </c>
      <c r="AH10" s="17">
        <v>0.118355820448108</v>
      </c>
      <c r="AI10" s="17">
        <v>0.255242746203381</v>
      </c>
      <c r="AJ10" s="17"/>
      <c r="AK10" s="17">
        <v>0.23837887864840801</v>
      </c>
      <c r="AL10" s="17">
        <v>0.35094045816984698</v>
      </c>
      <c r="AM10" s="17">
        <v>0.15976808060256401</v>
      </c>
      <c r="AN10" s="17">
        <v>0.25857228263395099</v>
      </c>
      <c r="AO10" s="17">
        <v>0.290747292934876</v>
      </c>
      <c r="AP10" s="17">
        <v>0.30150023944781601</v>
      </c>
      <c r="AQ10" s="17">
        <v>9.8527269692549199E-2</v>
      </c>
      <c r="AR10" s="17"/>
      <c r="AS10" s="17">
        <v>0.231512609138008</v>
      </c>
      <c r="AT10" s="17">
        <v>0.25423213916802101</v>
      </c>
      <c r="AU10" s="17"/>
      <c r="AV10" s="17">
        <v>0.17862015765405301</v>
      </c>
      <c r="AW10" s="17">
        <v>0.18305360931464401</v>
      </c>
      <c r="AX10" s="17">
        <v>0.31410522988266898</v>
      </c>
      <c r="AY10" s="17"/>
      <c r="AZ10" s="17">
        <v>0.16529728825660001</v>
      </c>
      <c r="BA10" s="17">
        <v>0.25200078525324998</v>
      </c>
      <c r="BB10" s="17"/>
      <c r="BC10" s="17">
        <v>0.21197179352438</v>
      </c>
      <c r="BD10" s="17">
        <v>0.270311831929202</v>
      </c>
      <c r="BE10" s="17"/>
      <c r="BF10" s="17">
        <v>0.24781988266063301</v>
      </c>
      <c r="BG10" s="17">
        <v>0.31010347545824302</v>
      </c>
      <c r="BH10" s="17"/>
      <c r="BI10" s="17">
        <v>0.192404177961147</v>
      </c>
      <c r="BJ10" s="17">
        <v>0.26108640838110903</v>
      </c>
      <c r="BK10" s="17"/>
      <c r="BL10" s="17">
        <v>0.26263145151343498</v>
      </c>
      <c r="BM10" s="17">
        <v>0.27545474764570899</v>
      </c>
      <c r="BN10" s="17">
        <v>0.12749149278431801</v>
      </c>
      <c r="BO10" s="17">
        <v>6.8671959442929906E-2</v>
      </c>
    </row>
    <row r="11" spans="2:67" x14ac:dyDescent="0.35">
      <c r="B11" s="18" t="s">
        <v>576</v>
      </c>
      <c r="C11" s="17">
        <v>8.5707717931731903E-2</v>
      </c>
      <c r="D11" s="17">
        <v>0.13866819557070201</v>
      </c>
      <c r="E11" s="17">
        <v>6.6787369749388398E-2</v>
      </c>
      <c r="F11" s="17">
        <v>7.41682629635117E-2</v>
      </c>
      <c r="G11" s="17">
        <v>3.0854495404685E-2</v>
      </c>
      <c r="H11" s="17">
        <v>0.35447142810689902</v>
      </c>
      <c r="I11" s="17">
        <v>1.9263522041799801E-2</v>
      </c>
      <c r="J11" s="17">
        <v>0.15362777133935199</v>
      </c>
      <c r="K11" s="17">
        <v>1.7680254748959801E-3</v>
      </c>
      <c r="L11" s="17">
        <v>2.8099779181962499E-3</v>
      </c>
      <c r="M11" s="17">
        <v>6.1751760451426101E-2</v>
      </c>
      <c r="N11" s="17">
        <v>5.4895204087845401E-2</v>
      </c>
      <c r="O11" s="17">
        <v>9.9571301771683805E-4</v>
      </c>
      <c r="P11" s="17">
        <v>6.2131995766698004E-3</v>
      </c>
      <c r="Q11" s="17">
        <v>9.9329666450004794E-2</v>
      </c>
      <c r="R11" s="17">
        <v>0.25820949111403202</v>
      </c>
      <c r="S11" s="17">
        <v>0.33893841383921802</v>
      </c>
      <c r="T11" s="17"/>
      <c r="U11" s="17">
        <v>8.00307262917372E-2</v>
      </c>
      <c r="V11" s="17">
        <v>0.105934312091604</v>
      </c>
      <c r="W11" s="17">
        <v>0.163537178017924</v>
      </c>
      <c r="X11" s="17">
        <v>0.122497424614242</v>
      </c>
      <c r="Y11" s="17"/>
      <c r="Z11" s="17">
        <v>9.5219545784785906E-2</v>
      </c>
      <c r="AA11" s="17">
        <v>7.7099239656982496E-2</v>
      </c>
      <c r="AB11" s="17">
        <v>4.1666758107124502E-2</v>
      </c>
      <c r="AC11" s="17">
        <v>0.11921774844918701</v>
      </c>
      <c r="AD11" s="17">
        <v>7.2146323872473203E-2</v>
      </c>
      <c r="AE11" s="17">
        <v>6.3713638113835999E-2</v>
      </c>
      <c r="AF11" s="17">
        <v>9.8985452066750801E-2</v>
      </c>
      <c r="AG11" s="17">
        <v>3.8513739023512501E-3</v>
      </c>
      <c r="AH11" s="17">
        <v>0.141580166285866</v>
      </c>
      <c r="AI11" s="17">
        <v>9.3176648173727505E-2</v>
      </c>
      <c r="AJ11" s="17"/>
      <c r="AK11" s="17">
        <v>9.2441900035640803E-2</v>
      </c>
      <c r="AL11" s="17">
        <v>0.13223911654334999</v>
      </c>
      <c r="AM11" s="17">
        <v>0.136703612006082</v>
      </c>
      <c r="AN11" s="17">
        <v>5.1920353069971802E-2</v>
      </c>
      <c r="AO11" s="17">
        <v>0.104610362816196</v>
      </c>
      <c r="AP11" s="17">
        <v>2.6008486361666899E-2</v>
      </c>
      <c r="AQ11" s="17">
        <v>0.103608206821297</v>
      </c>
      <c r="AR11" s="17"/>
      <c r="AS11" s="17">
        <v>9.5226397860988299E-2</v>
      </c>
      <c r="AT11" s="17">
        <v>8.2162308358153996E-2</v>
      </c>
      <c r="AU11" s="17"/>
      <c r="AV11" s="17">
        <v>0.13985051606340401</v>
      </c>
      <c r="AW11" s="17">
        <v>3.8174361206646398E-2</v>
      </c>
      <c r="AX11" s="17">
        <v>0.109704530501712</v>
      </c>
      <c r="AY11" s="17"/>
      <c r="AZ11" s="17">
        <v>0.12594285506678399</v>
      </c>
      <c r="BA11" s="17">
        <v>8.3795151746536206E-2</v>
      </c>
      <c r="BB11" s="17"/>
      <c r="BC11" s="17">
        <v>9.9448522904664396E-2</v>
      </c>
      <c r="BD11" s="17">
        <v>7.72391229775133E-2</v>
      </c>
      <c r="BE11" s="17"/>
      <c r="BF11" s="17">
        <v>8.5561538658534497E-2</v>
      </c>
      <c r="BG11" s="17">
        <v>0.122497424614242</v>
      </c>
      <c r="BH11" s="17"/>
      <c r="BI11" s="17">
        <v>0.123485833681828</v>
      </c>
      <c r="BJ11" s="17">
        <v>7.6870982127668297E-2</v>
      </c>
      <c r="BK11" s="17"/>
      <c r="BL11" s="17">
        <v>8.3902733595925705E-2</v>
      </c>
      <c r="BM11" s="17">
        <v>6.8059393459629497E-2</v>
      </c>
      <c r="BN11" s="17">
        <v>0.129492790164772</v>
      </c>
      <c r="BO11" s="17">
        <v>0.212513780029331</v>
      </c>
    </row>
    <row r="12" spans="2:67" x14ac:dyDescent="0.35">
      <c r="B12" s="18" t="s">
        <v>577</v>
      </c>
      <c r="C12" s="17">
        <v>3.7006568032059803E-2</v>
      </c>
      <c r="D12" s="17">
        <v>2.4119838687857598E-2</v>
      </c>
      <c r="E12" s="17">
        <v>8.1140974908344293E-2</v>
      </c>
      <c r="F12" s="17">
        <v>7.56715269727887E-2</v>
      </c>
      <c r="G12" s="17">
        <v>3.0620571977978302E-2</v>
      </c>
      <c r="H12" s="17">
        <v>0</v>
      </c>
      <c r="I12" s="17">
        <v>6.2114453501250599E-4</v>
      </c>
      <c r="J12" s="17">
        <v>1.26974007216978E-3</v>
      </c>
      <c r="K12" s="17">
        <v>0</v>
      </c>
      <c r="L12" s="17">
        <v>4.2105535287388897E-2</v>
      </c>
      <c r="M12" s="17">
        <v>4.01884203481759E-2</v>
      </c>
      <c r="N12" s="17">
        <v>5.3295020326167897E-2</v>
      </c>
      <c r="O12" s="17">
        <v>9.9571301771683805E-4</v>
      </c>
      <c r="P12" s="17">
        <v>2.00342126098032E-4</v>
      </c>
      <c r="Q12" s="17">
        <v>0</v>
      </c>
      <c r="R12" s="17">
        <v>2.58424791073653E-3</v>
      </c>
      <c r="S12" s="17">
        <v>0</v>
      </c>
      <c r="T12" s="17"/>
      <c r="U12" s="17">
        <v>3.3924452020893399E-2</v>
      </c>
      <c r="V12" s="17">
        <v>4.9582665961491502E-2</v>
      </c>
      <c r="W12" s="17">
        <v>7.3147042839650997E-2</v>
      </c>
      <c r="X12" s="17">
        <v>3.3178985201051801E-2</v>
      </c>
      <c r="Y12" s="17"/>
      <c r="Z12" s="17">
        <v>4.4964997114742798E-2</v>
      </c>
      <c r="AA12" s="17">
        <v>2.0875777479106E-2</v>
      </c>
      <c r="AB12" s="17">
        <v>5.0590463603533399E-2</v>
      </c>
      <c r="AC12" s="17">
        <v>1.2270094730605101E-3</v>
      </c>
      <c r="AD12" s="17">
        <v>7.9383796136544907E-3</v>
      </c>
      <c r="AE12" s="17">
        <v>2.4463138858176999E-3</v>
      </c>
      <c r="AF12" s="17">
        <v>0.27587388784682998</v>
      </c>
      <c r="AG12" s="17">
        <v>1.17258112427285E-2</v>
      </c>
      <c r="AH12" s="17">
        <v>4.3199244691643601E-2</v>
      </c>
      <c r="AI12" s="17">
        <v>2.08926799205593E-2</v>
      </c>
      <c r="AJ12" s="17"/>
      <c r="AK12" s="17">
        <v>1.2355826181987601E-2</v>
      </c>
      <c r="AL12" s="17">
        <v>3.8717303340555301E-2</v>
      </c>
      <c r="AM12" s="17">
        <v>1.69759743956438E-2</v>
      </c>
      <c r="AN12" s="17">
        <v>3.0191759102332801E-2</v>
      </c>
      <c r="AO12" s="17">
        <v>4.7202661282963701E-2</v>
      </c>
      <c r="AP12" s="17">
        <v>7.7284022029010602E-3</v>
      </c>
      <c r="AQ12" s="17">
        <v>0.15360755530345899</v>
      </c>
      <c r="AR12" s="17"/>
      <c r="AS12" s="17">
        <v>4.93371449121748E-2</v>
      </c>
      <c r="AT12" s="17">
        <v>3.24138150827636E-2</v>
      </c>
      <c r="AU12" s="17"/>
      <c r="AV12" s="17">
        <v>2.4095869830147099E-2</v>
      </c>
      <c r="AW12" s="17">
        <v>5.2823955868280502E-2</v>
      </c>
      <c r="AX12" s="17">
        <v>7.0505974643314095E-2</v>
      </c>
      <c r="AY12" s="17"/>
      <c r="AZ12" s="17">
        <v>3.1172044990947001E-2</v>
      </c>
      <c r="BA12" s="17">
        <v>3.7283910481216098E-2</v>
      </c>
      <c r="BB12" s="17"/>
      <c r="BC12" s="17">
        <v>4.57685653022556E-2</v>
      </c>
      <c r="BD12" s="17">
        <v>3.1606461850695197E-2</v>
      </c>
      <c r="BE12" s="17"/>
      <c r="BF12" s="17">
        <v>3.70217764511203E-2</v>
      </c>
      <c r="BG12" s="17">
        <v>3.3178985201051801E-2</v>
      </c>
      <c r="BH12" s="17"/>
      <c r="BI12" s="17">
        <v>1.4387293406320599E-2</v>
      </c>
      <c r="BJ12" s="17">
        <v>4.22974765376464E-2</v>
      </c>
      <c r="BK12" s="17"/>
      <c r="BL12" s="17">
        <v>9.8015877900245706E-3</v>
      </c>
      <c r="BM12" s="17">
        <v>6.6682623789773104E-2</v>
      </c>
      <c r="BN12" s="17">
        <v>4.8902288692758901E-2</v>
      </c>
      <c r="BO12" s="17">
        <v>1.3614957900534E-2</v>
      </c>
    </row>
    <row r="13" spans="2:67" x14ac:dyDescent="0.35">
      <c r="B13" s="18" t="s">
        <v>578</v>
      </c>
      <c r="C13" s="19">
        <v>4.4840553884422298E-2</v>
      </c>
      <c r="D13" s="19">
        <v>4.4131746027524101E-2</v>
      </c>
      <c r="E13" s="19">
        <v>6.6378155727522597E-3</v>
      </c>
      <c r="F13" s="19">
        <v>1.86386063737619E-3</v>
      </c>
      <c r="G13" s="19">
        <v>3.0620571977978302E-2</v>
      </c>
      <c r="H13" s="19">
        <v>0</v>
      </c>
      <c r="I13" s="19">
        <v>0</v>
      </c>
      <c r="J13" s="19">
        <v>3.9562197436987703E-2</v>
      </c>
      <c r="K13" s="19">
        <v>1.2823906992311999E-2</v>
      </c>
      <c r="L13" s="19">
        <v>0.14671950484485</v>
      </c>
      <c r="M13" s="19">
        <v>5.0528729436399501E-2</v>
      </c>
      <c r="N13" s="19">
        <v>0.106700348909283</v>
      </c>
      <c r="O13" s="19">
        <v>9.9571301771683805E-4</v>
      </c>
      <c r="P13" s="19">
        <v>0</v>
      </c>
      <c r="Q13" s="19">
        <v>0</v>
      </c>
      <c r="R13" s="19">
        <v>0.17213966074268799</v>
      </c>
      <c r="S13" s="19">
        <v>0</v>
      </c>
      <c r="T13" s="19"/>
      <c r="U13" s="19">
        <v>5.0670591178481703E-2</v>
      </c>
      <c r="V13" s="19">
        <v>1.42267754101223E-2</v>
      </c>
      <c r="W13" s="19">
        <v>2.8603929107596401E-2</v>
      </c>
      <c r="X13" s="19">
        <v>1.11832341516262E-2</v>
      </c>
      <c r="Y13" s="19"/>
      <c r="Z13" s="19">
        <v>7.2926645354021699E-2</v>
      </c>
      <c r="AA13" s="19">
        <v>4.3451430297866099E-2</v>
      </c>
      <c r="AB13" s="19">
        <v>0</v>
      </c>
      <c r="AC13" s="19">
        <v>0</v>
      </c>
      <c r="AD13" s="19">
        <v>4.7431751922934397E-2</v>
      </c>
      <c r="AE13" s="19">
        <v>0</v>
      </c>
      <c r="AF13" s="19">
        <v>9.0659066990150493E-3</v>
      </c>
      <c r="AG13" s="19">
        <v>1.08390558423728E-2</v>
      </c>
      <c r="AH13" s="19">
        <v>8.5760292835008805E-4</v>
      </c>
      <c r="AI13" s="19">
        <v>1.04464656968139E-2</v>
      </c>
      <c r="AJ13" s="19"/>
      <c r="AK13" s="19">
        <v>2.6348862970865101E-2</v>
      </c>
      <c r="AL13" s="19">
        <v>4.4530112457865999E-5</v>
      </c>
      <c r="AM13" s="19">
        <v>1.7543818055449801E-3</v>
      </c>
      <c r="AN13" s="19">
        <v>6.4276110721595198E-2</v>
      </c>
      <c r="AO13" s="19">
        <v>1.35716421698508E-3</v>
      </c>
      <c r="AP13" s="19">
        <v>6.62461223209624E-2</v>
      </c>
      <c r="AQ13" s="19">
        <v>0.11359279103124301</v>
      </c>
      <c r="AR13" s="19"/>
      <c r="AS13" s="19">
        <v>2.2611112632121001E-2</v>
      </c>
      <c r="AT13" s="19">
        <v>5.3120323181944401E-2</v>
      </c>
      <c r="AU13" s="19"/>
      <c r="AV13" s="19">
        <v>2.4615475420709698E-3</v>
      </c>
      <c r="AW13" s="19">
        <v>3.5090010587170803E-2</v>
      </c>
      <c r="AX13" s="19">
        <v>3.1846769257719801E-2</v>
      </c>
      <c r="AY13" s="19"/>
      <c r="AZ13" s="19">
        <v>2.7554459174160598E-3</v>
      </c>
      <c r="BA13" s="19">
        <v>4.6841057924655399E-2</v>
      </c>
      <c r="BB13" s="19"/>
      <c r="BC13" s="19">
        <v>1.6848463764915601E-2</v>
      </c>
      <c r="BD13" s="19">
        <v>6.2092357807922403E-2</v>
      </c>
      <c r="BE13" s="19"/>
      <c r="BF13" s="19">
        <v>4.4974287011972702E-2</v>
      </c>
      <c r="BG13" s="19">
        <v>1.11832341516262E-2</v>
      </c>
      <c r="BH13" s="19"/>
      <c r="BI13" s="19">
        <v>3.5346855163794502E-2</v>
      </c>
      <c r="BJ13" s="19">
        <v>4.7061239213265098E-2</v>
      </c>
      <c r="BK13" s="19"/>
      <c r="BL13" s="19">
        <v>8.2599466179401004E-2</v>
      </c>
      <c r="BM13" s="19">
        <v>1.7969748492123301E-2</v>
      </c>
      <c r="BN13" s="19">
        <v>2.4070388031469298E-3</v>
      </c>
      <c r="BO13" s="19">
        <v>8.9835794549179599E-4</v>
      </c>
    </row>
    <row r="14" spans="2:67" x14ac:dyDescent="0.35">
      <c r="B14" s="16"/>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BO16"/>
  <sheetViews>
    <sheetView showGridLines="0" topLeftCell="A7" workbookViewId="0">
      <pane xSplit="2" topLeftCell="C1" activePane="topRight" state="frozen"/>
      <selection pane="topRight" activeCell="B12" sqref="B12"/>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589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153</v>
      </c>
      <c r="D7" s="10">
        <v>22</v>
      </c>
      <c r="E7" s="10">
        <v>24</v>
      </c>
      <c r="F7" s="10">
        <v>15</v>
      </c>
      <c r="G7" s="10">
        <v>2</v>
      </c>
      <c r="H7" s="10">
        <v>1</v>
      </c>
      <c r="I7" s="10">
        <v>10</v>
      </c>
      <c r="J7" s="10">
        <v>12</v>
      </c>
      <c r="K7" s="10">
        <v>1</v>
      </c>
      <c r="L7" s="10">
        <v>14</v>
      </c>
      <c r="M7" s="10">
        <v>40</v>
      </c>
      <c r="N7" s="10">
        <v>4</v>
      </c>
      <c r="O7" s="10">
        <v>1</v>
      </c>
      <c r="P7" s="10" t="s">
        <v>106</v>
      </c>
      <c r="Q7" s="10">
        <v>2</v>
      </c>
      <c r="R7" s="10">
        <v>4</v>
      </c>
      <c r="S7" s="10">
        <v>1</v>
      </c>
      <c r="T7" s="10"/>
      <c r="U7" s="10">
        <v>19</v>
      </c>
      <c r="V7" s="10">
        <v>13</v>
      </c>
      <c r="W7" s="10">
        <v>33</v>
      </c>
      <c r="X7" s="10">
        <v>88</v>
      </c>
      <c r="Y7" s="10"/>
      <c r="Z7" s="10">
        <v>10</v>
      </c>
      <c r="AA7" s="10">
        <v>9</v>
      </c>
      <c r="AB7" s="10">
        <v>3</v>
      </c>
      <c r="AC7" s="10">
        <v>6</v>
      </c>
      <c r="AD7" s="10">
        <v>12</v>
      </c>
      <c r="AE7" s="10">
        <v>15</v>
      </c>
      <c r="AF7" s="10">
        <v>22</v>
      </c>
      <c r="AG7" s="10">
        <v>13</v>
      </c>
      <c r="AH7" s="10">
        <v>25</v>
      </c>
      <c r="AI7" s="10">
        <v>37</v>
      </c>
      <c r="AJ7" s="10"/>
      <c r="AK7" s="10">
        <v>17</v>
      </c>
      <c r="AL7" s="10">
        <v>11</v>
      </c>
      <c r="AM7" s="10">
        <v>16</v>
      </c>
      <c r="AN7" s="10">
        <v>27</v>
      </c>
      <c r="AO7" s="10">
        <v>24</v>
      </c>
      <c r="AP7" s="10">
        <v>28</v>
      </c>
      <c r="AQ7" s="10">
        <v>30</v>
      </c>
      <c r="AR7" s="10"/>
      <c r="AS7" s="10">
        <v>134</v>
      </c>
      <c r="AT7" s="10">
        <v>19</v>
      </c>
      <c r="AU7" s="10"/>
      <c r="AV7" s="10">
        <v>43</v>
      </c>
      <c r="AW7" s="10">
        <v>52</v>
      </c>
      <c r="AX7" s="10">
        <v>39</v>
      </c>
      <c r="AY7" s="10"/>
      <c r="AZ7" s="10">
        <v>56</v>
      </c>
      <c r="BA7" s="10">
        <v>97</v>
      </c>
      <c r="BB7" s="10"/>
      <c r="BC7" s="10">
        <v>26</v>
      </c>
      <c r="BD7" s="10">
        <v>127</v>
      </c>
      <c r="BE7" s="10"/>
      <c r="BF7" s="10">
        <v>65</v>
      </c>
      <c r="BG7" s="10">
        <v>88</v>
      </c>
      <c r="BH7" s="10"/>
      <c r="BI7" s="10">
        <v>91</v>
      </c>
      <c r="BJ7" s="10">
        <v>62</v>
      </c>
      <c r="BK7" s="10"/>
      <c r="BL7" s="10">
        <v>9</v>
      </c>
      <c r="BM7" s="10">
        <v>42</v>
      </c>
      <c r="BN7" s="10">
        <v>58</v>
      </c>
      <c r="BO7" s="10">
        <v>43</v>
      </c>
    </row>
    <row r="8" spans="2:67" ht="30" customHeight="1" x14ac:dyDescent="0.35">
      <c r="B8" s="11" t="s">
        <v>34</v>
      </c>
      <c r="C8" s="11">
        <v>85</v>
      </c>
      <c r="D8" s="11">
        <v>11</v>
      </c>
      <c r="E8" s="11">
        <v>14</v>
      </c>
      <c r="F8" s="11">
        <v>3</v>
      </c>
      <c r="G8" s="11">
        <v>0</v>
      </c>
      <c r="H8" s="11">
        <v>3</v>
      </c>
      <c r="I8" s="11">
        <v>1</v>
      </c>
      <c r="J8" s="11">
        <v>7</v>
      </c>
      <c r="K8" s="11">
        <v>8</v>
      </c>
      <c r="L8" s="11">
        <v>7</v>
      </c>
      <c r="M8" s="11">
        <v>13</v>
      </c>
      <c r="N8" s="11">
        <v>8</v>
      </c>
      <c r="O8" s="11">
        <v>0</v>
      </c>
      <c r="P8" s="11" t="s">
        <v>106</v>
      </c>
      <c r="Q8" s="11">
        <v>2</v>
      </c>
      <c r="R8" s="11">
        <v>9</v>
      </c>
      <c r="S8" s="11">
        <v>0</v>
      </c>
      <c r="T8" s="11"/>
      <c r="U8" s="11">
        <v>67</v>
      </c>
      <c r="V8" s="11">
        <v>14</v>
      </c>
      <c r="W8" s="11">
        <v>4</v>
      </c>
      <c r="X8" s="11">
        <v>1</v>
      </c>
      <c r="Y8" s="11"/>
      <c r="Z8" s="11">
        <v>36</v>
      </c>
      <c r="AA8" s="11">
        <v>25</v>
      </c>
      <c r="AB8" s="11">
        <v>7</v>
      </c>
      <c r="AC8" s="11">
        <v>5</v>
      </c>
      <c r="AD8" s="11">
        <v>4</v>
      </c>
      <c r="AE8" s="11">
        <v>3</v>
      </c>
      <c r="AF8" s="11">
        <v>3</v>
      </c>
      <c r="AG8" s="11">
        <v>1</v>
      </c>
      <c r="AH8" s="11">
        <v>1</v>
      </c>
      <c r="AI8" s="11">
        <v>0</v>
      </c>
      <c r="AJ8" s="11"/>
      <c r="AK8" s="11">
        <v>16</v>
      </c>
      <c r="AL8" s="11">
        <v>8</v>
      </c>
      <c r="AM8" s="11">
        <v>11</v>
      </c>
      <c r="AN8" s="11">
        <v>15</v>
      </c>
      <c r="AO8" s="11">
        <v>8</v>
      </c>
      <c r="AP8" s="11">
        <v>13</v>
      </c>
      <c r="AQ8" s="11">
        <v>15</v>
      </c>
      <c r="AR8" s="11"/>
      <c r="AS8" s="11">
        <v>45</v>
      </c>
      <c r="AT8" s="11">
        <v>40</v>
      </c>
      <c r="AU8" s="11"/>
      <c r="AV8" s="11">
        <v>8</v>
      </c>
      <c r="AW8" s="11">
        <v>21</v>
      </c>
      <c r="AX8" s="11">
        <v>15</v>
      </c>
      <c r="AY8" s="11"/>
      <c r="AZ8" s="11">
        <v>11</v>
      </c>
      <c r="BA8" s="11">
        <v>74</v>
      </c>
      <c r="BB8" s="11"/>
      <c r="BC8" s="11">
        <v>15</v>
      </c>
      <c r="BD8" s="11">
        <v>70</v>
      </c>
      <c r="BE8" s="11"/>
      <c r="BF8" s="11">
        <v>84</v>
      </c>
      <c r="BG8" s="11">
        <v>1</v>
      </c>
      <c r="BH8" s="11"/>
      <c r="BI8" s="11">
        <v>32</v>
      </c>
      <c r="BJ8" s="11">
        <v>53</v>
      </c>
      <c r="BK8" s="11"/>
      <c r="BL8" s="11">
        <v>23</v>
      </c>
      <c r="BM8" s="11">
        <v>34</v>
      </c>
      <c r="BN8" s="11">
        <v>22</v>
      </c>
      <c r="BO8" s="11">
        <v>6</v>
      </c>
    </row>
    <row r="9" spans="2:67" ht="29" x14ac:dyDescent="0.35">
      <c r="B9" s="18" t="s">
        <v>586</v>
      </c>
      <c r="C9" s="17">
        <v>0.58980517372298602</v>
      </c>
      <c r="D9" s="17">
        <v>0.71416259717277897</v>
      </c>
      <c r="E9" s="17">
        <v>0.88235182672396795</v>
      </c>
      <c r="F9" s="17">
        <v>7.82452101323758E-2</v>
      </c>
      <c r="G9" s="17">
        <v>1</v>
      </c>
      <c r="H9" s="17">
        <v>0</v>
      </c>
      <c r="I9" s="17">
        <v>0.91894727902940698</v>
      </c>
      <c r="J9" s="17">
        <v>0.85650418644250603</v>
      </c>
      <c r="K9" s="17">
        <v>0</v>
      </c>
      <c r="L9" s="17">
        <v>0.99808853593026103</v>
      </c>
      <c r="M9" s="17">
        <v>0.47493905037133799</v>
      </c>
      <c r="N9" s="17">
        <v>0.91716966829643098</v>
      </c>
      <c r="O9" s="17">
        <v>1</v>
      </c>
      <c r="P9" s="17" t="s">
        <v>107</v>
      </c>
      <c r="Q9" s="17">
        <v>2.0654915880902402E-3</v>
      </c>
      <c r="R9" s="17">
        <v>0.33379296437338501</v>
      </c>
      <c r="S9" s="17">
        <v>1</v>
      </c>
      <c r="T9" s="17"/>
      <c r="U9" s="17">
        <v>0.56924526202430603</v>
      </c>
      <c r="V9" s="17">
        <v>0.61528082517212201</v>
      </c>
      <c r="W9" s="17">
        <v>0.80831717129918301</v>
      </c>
      <c r="X9" s="17">
        <v>0.76766736523448098</v>
      </c>
      <c r="Y9" s="17"/>
      <c r="Z9" s="17">
        <v>0.55390114132484003</v>
      </c>
      <c r="AA9" s="17">
        <v>0.75952969931220304</v>
      </c>
      <c r="AB9" s="17">
        <v>1.30680076848957E-2</v>
      </c>
      <c r="AC9" s="17">
        <v>0.50847124308034497</v>
      </c>
      <c r="AD9" s="17">
        <v>0.65703074631847902</v>
      </c>
      <c r="AE9" s="17">
        <v>0.73029086874794102</v>
      </c>
      <c r="AF9" s="17">
        <v>0.85743547015504396</v>
      </c>
      <c r="AG9" s="17">
        <v>0.34092087991221898</v>
      </c>
      <c r="AH9" s="17">
        <v>0.628227410148399</v>
      </c>
      <c r="AI9" s="17">
        <v>0.94012711347803402</v>
      </c>
      <c r="AJ9" s="17"/>
      <c r="AK9" s="17">
        <v>0.59054258876964805</v>
      </c>
      <c r="AL9" s="17">
        <v>7.4531561115080303E-2</v>
      </c>
      <c r="AM9" s="17">
        <v>0.70696849453439203</v>
      </c>
      <c r="AN9" s="17">
        <v>0.46735872238520298</v>
      </c>
      <c r="AO9" s="17">
        <v>0.57848448591917001</v>
      </c>
      <c r="AP9" s="17">
        <v>0.92694755862749501</v>
      </c>
      <c r="AQ9" s="17">
        <v>0.62846813869069496</v>
      </c>
      <c r="AR9" s="17"/>
      <c r="AS9" s="17">
        <v>0.62300148624327201</v>
      </c>
      <c r="AT9" s="17">
        <v>0.55276881224518004</v>
      </c>
      <c r="AU9" s="17"/>
      <c r="AV9" s="17">
        <v>0.68689265237527597</v>
      </c>
      <c r="AW9" s="17">
        <v>0.69449060951659602</v>
      </c>
      <c r="AX9" s="17">
        <v>0.48630228672241299</v>
      </c>
      <c r="AY9" s="17"/>
      <c r="AZ9" s="17">
        <v>0.79188683473193699</v>
      </c>
      <c r="BA9" s="17">
        <v>0.55938947647775505</v>
      </c>
      <c r="BB9" s="17"/>
      <c r="BC9" s="17">
        <v>0.43377041635500502</v>
      </c>
      <c r="BD9" s="17">
        <v>0.62338115793223103</v>
      </c>
      <c r="BE9" s="17"/>
      <c r="BF9" s="17">
        <v>0.58816809768939204</v>
      </c>
      <c r="BG9" s="17">
        <v>0.76766736523448098</v>
      </c>
      <c r="BH9" s="17"/>
      <c r="BI9" s="17">
        <v>0.69863474861363195</v>
      </c>
      <c r="BJ9" s="17">
        <v>0.524298800553615</v>
      </c>
      <c r="BK9" s="17"/>
      <c r="BL9" s="17">
        <v>0.390865359752752</v>
      </c>
      <c r="BM9" s="17">
        <v>0.61023564493169202</v>
      </c>
      <c r="BN9" s="17">
        <v>0.64677178089092702</v>
      </c>
      <c r="BO9" s="17">
        <v>0.98956791724410098</v>
      </c>
    </row>
    <row r="10" spans="2:67" ht="29" x14ac:dyDescent="0.35">
      <c r="B10" s="18" t="s">
        <v>587</v>
      </c>
      <c r="C10" s="17">
        <v>0.529315585475019</v>
      </c>
      <c r="D10" s="17">
        <v>0.36620453851770801</v>
      </c>
      <c r="E10" s="17">
        <v>0.45151665954192199</v>
      </c>
      <c r="F10" s="17">
        <v>4.1030422411619999E-2</v>
      </c>
      <c r="G10" s="17">
        <v>0</v>
      </c>
      <c r="H10" s="17">
        <v>1</v>
      </c>
      <c r="I10" s="17">
        <v>0.16210544194118501</v>
      </c>
      <c r="J10" s="17">
        <v>0.27189653514922701</v>
      </c>
      <c r="K10" s="17">
        <v>1</v>
      </c>
      <c r="L10" s="17">
        <v>4.3020314659565503E-2</v>
      </c>
      <c r="M10" s="17">
        <v>0.82468226675272505</v>
      </c>
      <c r="N10" s="17">
        <v>0.38855355446904599</v>
      </c>
      <c r="O10" s="17">
        <v>0</v>
      </c>
      <c r="P10" s="17" t="s">
        <v>107</v>
      </c>
      <c r="Q10" s="17">
        <v>0.99793450841191</v>
      </c>
      <c r="R10" s="17">
        <v>0.66620703562661499</v>
      </c>
      <c r="S10" s="17">
        <v>0</v>
      </c>
      <c r="T10" s="17"/>
      <c r="U10" s="17">
        <v>0.53852404947237498</v>
      </c>
      <c r="V10" s="17">
        <v>0.50668270059676701</v>
      </c>
      <c r="W10" s="17">
        <v>0.44193165262016798</v>
      </c>
      <c r="X10" s="17">
        <v>0.593161659240246</v>
      </c>
      <c r="Y10" s="17"/>
      <c r="Z10" s="17">
        <v>0.34409347419617697</v>
      </c>
      <c r="AA10" s="17">
        <v>0.70385264146339799</v>
      </c>
      <c r="AB10" s="17">
        <v>0.98693199231510398</v>
      </c>
      <c r="AC10" s="17">
        <v>0.66021893832801704</v>
      </c>
      <c r="AD10" s="17">
        <v>0.42047682575308598</v>
      </c>
      <c r="AE10" s="17">
        <v>0.279382083915725</v>
      </c>
      <c r="AF10" s="17">
        <v>0.23002181169659899</v>
      </c>
      <c r="AG10" s="17">
        <v>0.69231172213348102</v>
      </c>
      <c r="AH10" s="17">
        <v>0.68931626171469396</v>
      </c>
      <c r="AI10" s="17">
        <v>0.74841943197650795</v>
      </c>
      <c r="AJ10" s="17"/>
      <c r="AK10" s="17">
        <v>0.22076155740527101</v>
      </c>
      <c r="AL10" s="17">
        <v>0.954165775265433</v>
      </c>
      <c r="AM10" s="17">
        <v>0.61706200178151405</v>
      </c>
      <c r="AN10" s="17">
        <v>0.54289583384210705</v>
      </c>
      <c r="AO10" s="17">
        <v>0.43548547430108397</v>
      </c>
      <c r="AP10" s="17">
        <v>0.48601970323172999</v>
      </c>
      <c r="AQ10" s="17">
        <v>0.62329799355797999</v>
      </c>
      <c r="AR10" s="17"/>
      <c r="AS10" s="17">
        <v>0.54103435244578901</v>
      </c>
      <c r="AT10" s="17">
        <v>0.516241227010104</v>
      </c>
      <c r="AU10" s="17"/>
      <c r="AV10" s="17">
        <v>0.37739945707746198</v>
      </c>
      <c r="AW10" s="17">
        <v>0.52552958965207097</v>
      </c>
      <c r="AX10" s="17">
        <v>0.65259005411064597</v>
      </c>
      <c r="AY10" s="17"/>
      <c r="AZ10" s="17">
        <v>0.66189906874661697</v>
      </c>
      <c r="BA10" s="17">
        <v>0.50936019186447101</v>
      </c>
      <c r="BB10" s="17"/>
      <c r="BC10" s="17">
        <v>0.69838243275890599</v>
      </c>
      <c r="BD10" s="17">
        <v>0.49293532065156398</v>
      </c>
      <c r="BE10" s="17"/>
      <c r="BF10" s="17">
        <v>0.52872793457343104</v>
      </c>
      <c r="BG10" s="17">
        <v>0.593161659240246</v>
      </c>
      <c r="BH10" s="17"/>
      <c r="BI10" s="17">
        <v>0.49772921620902</v>
      </c>
      <c r="BJ10" s="17">
        <v>0.54832795866753703</v>
      </c>
      <c r="BK10" s="17"/>
      <c r="BL10" s="17">
        <v>0.477433559000361</v>
      </c>
      <c r="BM10" s="17">
        <v>0.558777942495571</v>
      </c>
      <c r="BN10" s="17">
        <v>0.62427264068170296</v>
      </c>
      <c r="BO10" s="17">
        <v>0.255508153813924</v>
      </c>
    </row>
    <row r="11" spans="2:67" x14ac:dyDescent="0.35">
      <c r="B11" s="18" t="s">
        <v>588</v>
      </c>
      <c r="C11" s="19">
        <v>8.4841155340507804E-2</v>
      </c>
      <c r="D11" s="19">
        <v>0.26814362976501599</v>
      </c>
      <c r="E11" s="19">
        <v>1.9347759522509798E-2</v>
      </c>
      <c r="F11" s="19">
        <v>0.92175478986762405</v>
      </c>
      <c r="G11" s="19">
        <v>0</v>
      </c>
      <c r="H11" s="19">
        <v>0</v>
      </c>
      <c r="I11" s="19">
        <v>0</v>
      </c>
      <c r="J11" s="19">
        <v>0.127427251230529</v>
      </c>
      <c r="K11" s="19">
        <v>0</v>
      </c>
      <c r="L11" s="19">
        <v>0</v>
      </c>
      <c r="M11" s="19">
        <v>5.3154636461387602E-4</v>
      </c>
      <c r="N11" s="19">
        <v>0</v>
      </c>
      <c r="O11" s="19">
        <v>0</v>
      </c>
      <c r="P11" s="19" t="s">
        <v>107</v>
      </c>
      <c r="Q11" s="19">
        <v>0</v>
      </c>
      <c r="R11" s="19">
        <v>0</v>
      </c>
      <c r="S11" s="19">
        <v>0</v>
      </c>
      <c r="T11" s="19"/>
      <c r="U11" s="19">
        <v>9.1278223586529594E-2</v>
      </c>
      <c r="V11" s="19">
        <v>6.2635424928415104E-2</v>
      </c>
      <c r="W11" s="19">
        <v>6.5488934130088203E-2</v>
      </c>
      <c r="X11" s="19">
        <v>2.5063806687280199E-2</v>
      </c>
      <c r="Y11" s="19"/>
      <c r="Z11" s="19">
        <v>0.17100661497713901</v>
      </c>
      <c r="AA11" s="19">
        <v>0</v>
      </c>
      <c r="AB11" s="19">
        <v>0</v>
      </c>
      <c r="AC11" s="19">
        <v>0</v>
      </c>
      <c r="AD11" s="19">
        <v>0</v>
      </c>
      <c r="AE11" s="19">
        <v>0.26018502670868099</v>
      </c>
      <c r="AF11" s="19">
        <v>0.103265171269479</v>
      </c>
      <c r="AG11" s="19">
        <v>0</v>
      </c>
      <c r="AH11" s="19">
        <v>1.1467947284762799E-2</v>
      </c>
      <c r="AI11" s="19">
        <v>0</v>
      </c>
      <c r="AJ11" s="19"/>
      <c r="AK11" s="19">
        <v>0.24608892655345899</v>
      </c>
      <c r="AL11" s="19">
        <v>0</v>
      </c>
      <c r="AM11" s="19">
        <v>0</v>
      </c>
      <c r="AN11" s="19">
        <v>0.20750346389657101</v>
      </c>
      <c r="AO11" s="19">
        <v>8.2292139602293895E-4</v>
      </c>
      <c r="AP11" s="19">
        <v>2.0764925799714801E-2</v>
      </c>
      <c r="AQ11" s="19">
        <v>0</v>
      </c>
      <c r="AR11" s="19"/>
      <c r="AS11" s="19">
        <v>2.5283840769709999E-2</v>
      </c>
      <c r="AT11" s="19">
        <v>0.151287879799541</v>
      </c>
      <c r="AU11" s="19"/>
      <c r="AV11" s="19">
        <v>1.5026063178575401E-3</v>
      </c>
      <c r="AW11" s="19">
        <v>4.6036182636491098E-2</v>
      </c>
      <c r="AX11" s="19">
        <v>8.7494779146268901E-3</v>
      </c>
      <c r="AY11" s="19"/>
      <c r="AZ11" s="19">
        <v>1.2989035459580699E-2</v>
      </c>
      <c r="BA11" s="19">
        <v>9.5655755308733006E-2</v>
      </c>
      <c r="BB11" s="19"/>
      <c r="BC11" s="19">
        <v>0</v>
      </c>
      <c r="BD11" s="19">
        <v>0.103097506297552</v>
      </c>
      <c r="BE11" s="19"/>
      <c r="BF11" s="19">
        <v>8.5391356954467104E-2</v>
      </c>
      <c r="BG11" s="19">
        <v>2.5063806687280199E-2</v>
      </c>
      <c r="BH11" s="19"/>
      <c r="BI11" s="19">
        <v>0</v>
      </c>
      <c r="BJ11" s="19">
        <v>0.13590849055191701</v>
      </c>
      <c r="BK11" s="19"/>
      <c r="BL11" s="19">
        <v>0.26889260837697698</v>
      </c>
      <c r="BM11" s="19">
        <v>8.0007858534706707E-3</v>
      </c>
      <c r="BN11" s="19">
        <v>3.9118693712799003E-2</v>
      </c>
      <c r="BO11" s="19">
        <v>0</v>
      </c>
    </row>
    <row r="12" spans="2:67" x14ac:dyDescent="0.35">
      <c r="B12" s="16" t="s">
        <v>725</v>
      </c>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BO25"/>
  <sheetViews>
    <sheetView showGridLines="0" topLeftCell="A7" workbookViewId="0">
      <pane xSplit="2" topLeftCell="C1" activePane="topRight" state="frozen"/>
      <selection pane="topRight" activeCell="B21" sqref="B21"/>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153</v>
      </c>
      <c r="D7" s="10">
        <v>22</v>
      </c>
      <c r="E7" s="10">
        <v>24</v>
      </c>
      <c r="F7" s="10">
        <v>15</v>
      </c>
      <c r="G7" s="10">
        <v>2</v>
      </c>
      <c r="H7" s="10">
        <v>1</v>
      </c>
      <c r="I7" s="10">
        <v>10</v>
      </c>
      <c r="J7" s="10">
        <v>12</v>
      </c>
      <c r="K7" s="10">
        <v>1</v>
      </c>
      <c r="L7" s="10">
        <v>14</v>
      </c>
      <c r="M7" s="10">
        <v>40</v>
      </c>
      <c r="N7" s="10">
        <v>4</v>
      </c>
      <c r="O7" s="10">
        <v>1</v>
      </c>
      <c r="P7" s="10" t="s">
        <v>106</v>
      </c>
      <c r="Q7" s="10">
        <v>2</v>
      </c>
      <c r="R7" s="10">
        <v>4</v>
      </c>
      <c r="S7" s="10">
        <v>1</v>
      </c>
      <c r="T7" s="10"/>
      <c r="U7" s="10">
        <v>19</v>
      </c>
      <c r="V7" s="10">
        <v>13</v>
      </c>
      <c r="W7" s="10">
        <v>33</v>
      </c>
      <c r="X7" s="10">
        <v>88</v>
      </c>
      <c r="Y7" s="10"/>
      <c r="Z7" s="10">
        <v>10</v>
      </c>
      <c r="AA7" s="10">
        <v>9</v>
      </c>
      <c r="AB7" s="10">
        <v>3</v>
      </c>
      <c r="AC7" s="10">
        <v>6</v>
      </c>
      <c r="AD7" s="10">
        <v>12</v>
      </c>
      <c r="AE7" s="10">
        <v>15</v>
      </c>
      <c r="AF7" s="10">
        <v>22</v>
      </c>
      <c r="AG7" s="10">
        <v>13</v>
      </c>
      <c r="AH7" s="10">
        <v>25</v>
      </c>
      <c r="AI7" s="10">
        <v>37</v>
      </c>
      <c r="AJ7" s="10"/>
      <c r="AK7" s="10">
        <v>17</v>
      </c>
      <c r="AL7" s="10">
        <v>11</v>
      </c>
      <c r="AM7" s="10">
        <v>16</v>
      </c>
      <c r="AN7" s="10">
        <v>27</v>
      </c>
      <c r="AO7" s="10">
        <v>24</v>
      </c>
      <c r="AP7" s="10">
        <v>28</v>
      </c>
      <c r="AQ7" s="10">
        <v>30</v>
      </c>
      <c r="AR7" s="10"/>
      <c r="AS7" s="10">
        <v>134</v>
      </c>
      <c r="AT7" s="10">
        <v>19</v>
      </c>
      <c r="AU7" s="10"/>
      <c r="AV7" s="10">
        <v>43</v>
      </c>
      <c r="AW7" s="10">
        <v>52</v>
      </c>
      <c r="AX7" s="10">
        <v>39</v>
      </c>
      <c r="AY7" s="10"/>
      <c r="AZ7" s="10">
        <v>56</v>
      </c>
      <c r="BA7" s="10">
        <v>97</v>
      </c>
      <c r="BB7" s="10"/>
      <c r="BC7" s="10">
        <v>26</v>
      </c>
      <c r="BD7" s="10">
        <v>127</v>
      </c>
      <c r="BE7" s="10"/>
      <c r="BF7" s="10">
        <v>65</v>
      </c>
      <c r="BG7" s="10">
        <v>88</v>
      </c>
      <c r="BH7" s="10"/>
      <c r="BI7" s="10">
        <v>91</v>
      </c>
      <c r="BJ7" s="10">
        <v>62</v>
      </c>
      <c r="BK7" s="10"/>
      <c r="BL7" s="10">
        <v>9</v>
      </c>
      <c r="BM7" s="10">
        <v>42</v>
      </c>
      <c r="BN7" s="10">
        <v>58</v>
      </c>
      <c r="BO7" s="10">
        <v>43</v>
      </c>
    </row>
    <row r="8" spans="2:67" ht="30" customHeight="1" x14ac:dyDescent="0.35">
      <c r="B8" s="11" t="s">
        <v>34</v>
      </c>
      <c r="C8" s="11">
        <v>85</v>
      </c>
      <c r="D8" s="11">
        <v>11</v>
      </c>
      <c r="E8" s="11">
        <v>14</v>
      </c>
      <c r="F8" s="11">
        <v>3</v>
      </c>
      <c r="G8" s="11">
        <v>0</v>
      </c>
      <c r="H8" s="11">
        <v>3</v>
      </c>
      <c r="I8" s="11">
        <v>1</v>
      </c>
      <c r="J8" s="11">
        <v>7</v>
      </c>
      <c r="K8" s="11">
        <v>8</v>
      </c>
      <c r="L8" s="11">
        <v>7</v>
      </c>
      <c r="M8" s="11">
        <v>13</v>
      </c>
      <c r="N8" s="11">
        <v>8</v>
      </c>
      <c r="O8" s="11">
        <v>0</v>
      </c>
      <c r="P8" s="11" t="s">
        <v>106</v>
      </c>
      <c r="Q8" s="11">
        <v>2</v>
      </c>
      <c r="R8" s="11">
        <v>9</v>
      </c>
      <c r="S8" s="11">
        <v>0</v>
      </c>
      <c r="T8" s="11"/>
      <c r="U8" s="11">
        <v>67</v>
      </c>
      <c r="V8" s="11">
        <v>14</v>
      </c>
      <c r="W8" s="11">
        <v>4</v>
      </c>
      <c r="X8" s="11">
        <v>1</v>
      </c>
      <c r="Y8" s="11"/>
      <c r="Z8" s="11">
        <v>36</v>
      </c>
      <c r="AA8" s="11">
        <v>25</v>
      </c>
      <c r="AB8" s="11">
        <v>7</v>
      </c>
      <c r="AC8" s="11">
        <v>5</v>
      </c>
      <c r="AD8" s="11">
        <v>4</v>
      </c>
      <c r="AE8" s="11">
        <v>3</v>
      </c>
      <c r="AF8" s="11">
        <v>3</v>
      </c>
      <c r="AG8" s="11">
        <v>1</v>
      </c>
      <c r="AH8" s="11">
        <v>1</v>
      </c>
      <c r="AI8" s="11">
        <v>0</v>
      </c>
      <c r="AJ8" s="11"/>
      <c r="AK8" s="11">
        <v>16</v>
      </c>
      <c r="AL8" s="11">
        <v>8</v>
      </c>
      <c r="AM8" s="11">
        <v>11</v>
      </c>
      <c r="AN8" s="11">
        <v>15</v>
      </c>
      <c r="AO8" s="11">
        <v>8</v>
      </c>
      <c r="AP8" s="11">
        <v>13</v>
      </c>
      <c r="AQ8" s="11">
        <v>15</v>
      </c>
      <c r="AR8" s="11"/>
      <c r="AS8" s="11">
        <v>45</v>
      </c>
      <c r="AT8" s="11">
        <v>40</v>
      </c>
      <c r="AU8" s="11"/>
      <c r="AV8" s="11">
        <v>8</v>
      </c>
      <c r="AW8" s="11">
        <v>21</v>
      </c>
      <c r="AX8" s="11">
        <v>15</v>
      </c>
      <c r="AY8" s="11"/>
      <c r="AZ8" s="11">
        <v>11</v>
      </c>
      <c r="BA8" s="11">
        <v>74</v>
      </c>
      <c r="BB8" s="11"/>
      <c r="BC8" s="11">
        <v>15</v>
      </c>
      <c r="BD8" s="11">
        <v>70</v>
      </c>
      <c r="BE8" s="11"/>
      <c r="BF8" s="11">
        <v>84</v>
      </c>
      <c r="BG8" s="11">
        <v>1</v>
      </c>
      <c r="BH8" s="11"/>
      <c r="BI8" s="11">
        <v>32</v>
      </c>
      <c r="BJ8" s="11">
        <v>53</v>
      </c>
      <c r="BK8" s="11"/>
      <c r="BL8" s="11">
        <v>23</v>
      </c>
      <c r="BM8" s="11">
        <v>34</v>
      </c>
      <c r="BN8" s="11">
        <v>22</v>
      </c>
      <c r="BO8" s="11">
        <v>6</v>
      </c>
    </row>
    <row r="9" spans="2:67" x14ac:dyDescent="0.35">
      <c r="B9" s="18" t="s">
        <v>590</v>
      </c>
      <c r="C9" s="17">
        <v>4.1672919979236301E-4</v>
      </c>
      <c r="D9" s="17">
        <v>0</v>
      </c>
      <c r="E9" s="17">
        <v>6.6686641868320595E-4</v>
      </c>
      <c r="F9" s="17">
        <v>0</v>
      </c>
      <c r="G9" s="17">
        <v>0</v>
      </c>
      <c r="H9" s="17">
        <v>0</v>
      </c>
      <c r="I9" s="17">
        <v>0</v>
      </c>
      <c r="J9" s="17">
        <v>9.7347036120374296E-4</v>
      </c>
      <c r="K9" s="17">
        <v>0</v>
      </c>
      <c r="L9" s="17">
        <v>1.9114640697394799E-3</v>
      </c>
      <c r="M9" s="17">
        <v>5.3154636461387602E-4</v>
      </c>
      <c r="N9" s="17">
        <v>0</v>
      </c>
      <c r="O9" s="17">
        <v>0</v>
      </c>
      <c r="P9" s="17" t="s">
        <v>107</v>
      </c>
      <c r="Q9" s="17">
        <v>0</v>
      </c>
      <c r="R9" s="17">
        <v>0</v>
      </c>
      <c r="S9" s="17">
        <v>0</v>
      </c>
      <c r="T9" s="17"/>
      <c r="U9" s="17">
        <v>0</v>
      </c>
      <c r="V9" s="17">
        <v>0</v>
      </c>
      <c r="W9" s="17">
        <v>0</v>
      </c>
      <c r="X9" s="17">
        <v>4.5692798985752202E-2</v>
      </c>
      <c r="Y9" s="17"/>
      <c r="Z9" s="17">
        <v>0</v>
      </c>
      <c r="AA9" s="17">
        <v>0</v>
      </c>
      <c r="AB9" s="17">
        <v>0</v>
      </c>
      <c r="AC9" s="17">
        <v>0</v>
      </c>
      <c r="AD9" s="17">
        <v>0</v>
      </c>
      <c r="AE9" s="17">
        <v>0</v>
      </c>
      <c r="AF9" s="17">
        <v>0</v>
      </c>
      <c r="AG9" s="17">
        <v>0</v>
      </c>
      <c r="AH9" s="17">
        <v>0</v>
      </c>
      <c r="AI9" s="17">
        <v>7.2231657638644295E-2</v>
      </c>
      <c r="AJ9" s="17"/>
      <c r="AK9" s="17">
        <v>2.26271798592724E-3</v>
      </c>
      <c r="AL9" s="17">
        <v>0</v>
      </c>
      <c r="AM9" s="17">
        <v>0</v>
      </c>
      <c r="AN9" s="17">
        <v>0</v>
      </c>
      <c r="AO9" s="17">
        <v>0</v>
      </c>
      <c r="AP9" s="17">
        <v>0</v>
      </c>
      <c r="AQ9" s="17">
        <v>0</v>
      </c>
      <c r="AR9" s="17"/>
      <c r="AS9" s="17">
        <v>7.9025057718054201E-4</v>
      </c>
      <c r="AT9" s="17">
        <v>0</v>
      </c>
      <c r="AU9" s="17"/>
      <c r="AV9" s="17">
        <v>0</v>
      </c>
      <c r="AW9" s="17">
        <v>1.64902984550165E-3</v>
      </c>
      <c r="AX9" s="17">
        <v>0</v>
      </c>
      <c r="AY9" s="17"/>
      <c r="AZ9" s="17">
        <v>1.2208307872651101E-3</v>
      </c>
      <c r="BA9" s="17">
        <v>2.9570233215444897E-4</v>
      </c>
      <c r="BB9" s="17"/>
      <c r="BC9" s="17">
        <v>0</v>
      </c>
      <c r="BD9" s="17">
        <v>5.0640212438801701E-4</v>
      </c>
      <c r="BE9" s="17"/>
      <c r="BF9" s="17">
        <v>0</v>
      </c>
      <c r="BG9" s="17">
        <v>4.5692798985752202E-2</v>
      </c>
      <c r="BH9" s="17"/>
      <c r="BI9" s="17">
        <v>1.10906583001094E-3</v>
      </c>
      <c r="BJ9" s="17">
        <v>0</v>
      </c>
      <c r="BK9" s="17"/>
      <c r="BL9" s="17">
        <v>0</v>
      </c>
      <c r="BM9" s="17">
        <v>0</v>
      </c>
      <c r="BN9" s="17">
        <v>4.0961127980785602E-4</v>
      </c>
      <c r="BO9" s="17">
        <v>4.7810997925413299E-3</v>
      </c>
    </row>
    <row r="10" spans="2:67" x14ac:dyDescent="0.35">
      <c r="B10" s="18" t="s">
        <v>591</v>
      </c>
      <c r="C10" s="17">
        <v>9.8180581506965101E-3</v>
      </c>
      <c r="D10" s="17">
        <v>7.2349309360033698E-2</v>
      </c>
      <c r="E10" s="17">
        <v>0</v>
      </c>
      <c r="F10" s="17">
        <v>0</v>
      </c>
      <c r="G10" s="17">
        <v>0</v>
      </c>
      <c r="H10" s="17">
        <v>0</v>
      </c>
      <c r="I10" s="17">
        <v>2.7017573656864202E-2</v>
      </c>
      <c r="J10" s="17">
        <v>0</v>
      </c>
      <c r="K10" s="17">
        <v>0</v>
      </c>
      <c r="L10" s="17">
        <v>0</v>
      </c>
      <c r="M10" s="17">
        <v>0</v>
      </c>
      <c r="N10" s="17">
        <v>0</v>
      </c>
      <c r="O10" s="17">
        <v>0</v>
      </c>
      <c r="P10" s="17" t="s">
        <v>107</v>
      </c>
      <c r="Q10" s="17">
        <v>2.0654915880902402E-3</v>
      </c>
      <c r="R10" s="17">
        <v>0</v>
      </c>
      <c r="S10" s="17">
        <v>0</v>
      </c>
      <c r="T10" s="17"/>
      <c r="U10" s="17">
        <v>0</v>
      </c>
      <c r="V10" s="17">
        <v>5.9328100840473498E-2</v>
      </c>
      <c r="W10" s="17">
        <v>0</v>
      </c>
      <c r="X10" s="17">
        <v>2.9584248833951401E-2</v>
      </c>
      <c r="Y10" s="17"/>
      <c r="Z10" s="17">
        <v>0</v>
      </c>
      <c r="AA10" s="17">
        <v>0</v>
      </c>
      <c r="AB10" s="17">
        <v>0</v>
      </c>
      <c r="AC10" s="17">
        <v>0.156384459189437</v>
      </c>
      <c r="AD10" s="17">
        <v>0</v>
      </c>
      <c r="AE10" s="17">
        <v>1.3099978930006899E-3</v>
      </c>
      <c r="AF10" s="17">
        <v>0</v>
      </c>
      <c r="AG10" s="17">
        <v>0</v>
      </c>
      <c r="AH10" s="17">
        <v>0</v>
      </c>
      <c r="AI10" s="17">
        <v>3.7969881549278897E-2</v>
      </c>
      <c r="AJ10" s="17"/>
      <c r="AK10" s="17">
        <v>0</v>
      </c>
      <c r="AL10" s="17">
        <v>2.2154623484286901E-3</v>
      </c>
      <c r="AM10" s="17">
        <v>7.6257038498339702E-2</v>
      </c>
      <c r="AN10" s="17">
        <v>0</v>
      </c>
      <c r="AO10" s="17">
        <v>0</v>
      </c>
      <c r="AP10" s="17">
        <v>3.30437519483502E-4</v>
      </c>
      <c r="AQ10" s="17">
        <v>0</v>
      </c>
      <c r="AR10" s="17"/>
      <c r="AS10" s="17">
        <v>1.8618148486465199E-2</v>
      </c>
      <c r="AT10" s="17">
        <v>0</v>
      </c>
      <c r="AU10" s="17"/>
      <c r="AV10" s="17">
        <v>9.8345568800599095E-2</v>
      </c>
      <c r="AW10" s="17">
        <v>1.0676804740971399E-3</v>
      </c>
      <c r="AX10" s="17">
        <v>0</v>
      </c>
      <c r="AY10" s="17"/>
      <c r="AZ10" s="17">
        <v>3.8796413305010303E-4</v>
      </c>
      <c r="BA10" s="17">
        <v>1.12373996347419E-2</v>
      </c>
      <c r="BB10" s="17"/>
      <c r="BC10" s="17">
        <v>0</v>
      </c>
      <c r="BD10" s="17">
        <v>1.1930734652995399E-2</v>
      </c>
      <c r="BE10" s="17"/>
      <c r="BF10" s="17">
        <v>9.63612652842194E-3</v>
      </c>
      <c r="BG10" s="17">
        <v>2.9584248833951401E-2</v>
      </c>
      <c r="BH10" s="17"/>
      <c r="BI10" s="17">
        <v>5.8300057859032601E-4</v>
      </c>
      <c r="BJ10" s="17">
        <v>1.5376796463943399E-2</v>
      </c>
      <c r="BK10" s="17"/>
      <c r="BL10" s="17">
        <v>0</v>
      </c>
      <c r="BM10" s="17">
        <v>6.7684153442261398E-4</v>
      </c>
      <c r="BN10" s="17">
        <v>0</v>
      </c>
      <c r="BO10" s="17">
        <v>0</v>
      </c>
    </row>
    <row r="11" spans="2:67" x14ac:dyDescent="0.35">
      <c r="B11" s="18" t="s">
        <v>592</v>
      </c>
      <c r="C11" s="17">
        <v>1.77208543650585E-3</v>
      </c>
      <c r="D11" s="17">
        <v>5.5270680043264999E-4</v>
      </c>
      <c r="E11" s="17">
        <v>6.6686641868320595E-4</v>
      </c>
      <c r="F11" s="17">
        <v>0</v>
      </c>
      <c r="G11" s="17">
        <v>0</v>
      </c>
      <c r="H11" s="17">
        <v>0</v>
      </c>
      <c r="I11" s="17">
        <v>0</v>
      </c>
      <c r="J11" s="17">
        <v>9.7347036120374296E-4</v>
      </c>
      <c r="K11" s="17">
        <v>0</v>
      </c>
      <c r="L11" s="17">
        <v>1.9114640697394799E-3</v>
      </c>
      <c r="M11" s="17">
        <v>8.7739557667764201E-3</v>
      </c>
      <c r="N11" s="17">
        <v>0</v>
      </c>
      <c r="O11" s="17">
        <v>0</v>
      </c>
      <c r="P11" s="17" t="s">
        <v>107</v>
      </c>
      <c r="Q11" s="17">
        <v>0</v>
      </c>
      <c r="R11" s="17">
        <v>0</v>
      </c>
      <c r="S11" s="17">
        <v>0</v>
      </c>
      <c r="T11" s="17"/>
      <c r="U11" s="17">
        <v>0</v>
      </c>
      <c r="V11" s="17">
        <v>0</v>
      </c>
      <c r="W11" s="17">
        <v>2.52896127538479E-2</v>
      </c>
      <c r="X11" s="17">
        <v>6.2758673792810998E-2</v>
      </c>
      <c r="Y11" s="17"/>
      <c r="Z11" s="17">
        <v>0</v>
      </c>
      <c r="AA11" s="17">
        <v>0</v>
      </c>
      <c r="AB11" s="17">
        <v>0</v>
      </c>
      <c r="AC11" s="17">
        <v>0</v>
      </c>
      <c r="AD11" s="17">
        <v>0</v>
      </c>
      <c r="AE11" s="17">
        <v>3.8699866631606902E-3</v>
      </c>
      <c r="AF11" s="17">
        <v>4.1521160748988699E-2</v>
      </c>
      <c r="AG11" s="17">
        <v>0</v>
      </c>
      <c r="AH11" s="17">
        <v>6.0536216486114002E-3</v>
      </c>
      <c r="AI11" s="17">
        <v>4.5538186886202502E-2</v>
      </c>
      <c r="AJ11" s="17"/>
      <c r="AK11" s="17">
        <v>2.6587774245543398E-3</v>
      </c>
      <c r="AL11" s="17">
        <v>0</v>
      </c>
      <c r="AM11" s="17">
        <v>0</v>
      </c>
      <c r="AN11" s="17">
        <v>6.8662711527093601E-3</v>
      </c>
      <c r="AO11" s="17">
        <v>0</v>
      </c>
      <c r="AP11" s="17">
        <v>0</v>
      </c>
      <c r="AQ11" s="17">
        <v>4.7318410903666601E-4</v>
      </c>
      <c r="AR11" s="17"/>
      <c r="AS11" s="17">
        <v>3.3604353611643499E-3</v>
      </c>
      <c r="AT11" s="17">
        <v>0</v>
      </c>
      <c r="AU11" s="17"/>
      <c r="AV11" s="17">
        <v>1.6649112715578899E-2</v>
      </c>
      <c r="AW11" s="17">
        <v>0</v>
      </c>
      <c r="AX11" s="17">
        <v>8.7668652743682501E-4</v>
      </c>
      <c r="AY11" s="17"/>
      <c r="AZ11" s="17">
        <v>3.1854748315623899E-3</v>
      </c>
      <c r="BA11" s="17">
        <v>1.5593534957893001E-3</v>
      </c>
      <c r="BB11" s="17"/>
      <c r="BC11" s="17">
        <v>8.4672890833194995E-4</v>
      </c>
      <c r="BD11" s="17">
        <v>1.97120617538467E-3</v>
      </c>
      <c r="BE11" s="17"/>
      <c r="BF11" s="17">
        <v>1.2107537598842501E-3</v>
      </c>
      <c r="BG11" s="17">
        <v>6.2758673792810998E-2</v>
      </c>
      <c r="BH11" s="17"/>
      <c r="BI11" s="17">
        <v>8.1326412170299703E-4</v>
      </c>
      <c r="BJ11" s="17">
        <v>2.3492163029392998E-3</v>
      </c>
      <c r="BK11" s="17"/>
      <c r="BL11" s="17">
        <v>0</v>
      </c>
      <c r="BM11" s="17">
        <v>3.3856423781661099E-3</v>
      </c>
      <c r="BN11" s="17">
        <v>8.8996327978742198E-4</v>
      </c>
      <c r="BO11" s="17">
        <v>2.9303164586079798E-3</v>
      </c>
    </row>
    <row r="12" spans="2:67" x14ac:dyDescent="0.35">
      <c r="B12" s="18" t="s">
        <v>593</v>
      </c>
      <c r="C12" s="17">
        <v>9.21750027221762E-2</v>
      </c>
      <c r="D12" s="17">
        <v>1.1054136008653E-3</v>
      </c>
      <c r="E12" s="17">
        <v>0</v>
      </c>
      <c r="F12" s="17">
        <v>0</v>
      </c>
      <c r="G12" s="17">
        <v>0</v>
      </c>
      <c r="H12" s="17">
        <v>0</v>
      </c>
      <c r="I12" s="17">
        <v>2.7017573656864202E-2</v>
      </c>
      <c r="J12" s="17">
        <v>0</v>
      </c>
      <c r="K12" s="17">
        <v>1</v>
      </c>
      <c r="L12" s="17">
        <v>1.9114640697394799E-3</v>
      </c>
      <c r="M12" s="17">
        <v>8.2424094021625507E-3</v>
      </c>
      <c r="N12" s="17">
        <v>0</v>
      </c>
      <c r="O12" s="17">
        <v>0</v>
      </c>
      <c r="P12" s="17" t="s">
        <v>107</v>
      </c>
      <c r="Q12" s="17">
        <v>0</v>
      </c>
      <c r="R12" s="17">
        <v>0</v>
      </c>
      <c r="S12" s="17">
        <v>0</v>
      </c>
      <c r="T12" s="17"/>
      <c r="U12" s="17">
        <v>0.115498482632328</v>
      </c>
      <c r="V12" s="17">
        <v>0</v>
      </c>
      <c r="W12" s="17">
        <v>2.52896127538479E-2</v>
      </c>
      <c r="X12" s="17">
        <v>6.5523139631663105E-2</v>
      </c>
      <c r="Y12" s="17"/>
      <c r="Z12" s="17">
        <v>0.216382437934135</v>
      </c>
      <c r="AA12" s="17">
        <v>0</v>
      </c>
      <c r="AB12" s="17">
        <v>0</v>
      </c>
      <c r="AC12" s="17">
        <v>0</v>
      </c>
      <c r="AD12" s="17">
        <v>2.6894383531729699E-2</v>
      </c>
      <c r="AE12" s="17">
        <v>0</v>
      </c>
      <c r="AF12" s="17">
        <v>2.3617035304475198E-3</v>
      </c>
      <c r="AG12" s="17">
        <v>1.9430672869655299E-2</v>
      </c>
      <c r="AH12" s="17">
        <v>5.7339736423813901E-3</v>
      </c>
      <c r="AI12" s="17">
        <v>3.7969881549278897E-2</v>
      </c>
      <c r="AJ12" s="17"/>
      <c r="AK12" s="17">
        <v>4.4904663341623302E-4</v>
      </c>
      <c r="AL12" s="17">
        <v>0.92837790633014095</v>
      </c>
      <c r="AM12" s="17">
        <v>1.1974756342817E-3</v>
      </c>
      <c r="AN12" s="17">
        <v>0</v>
      </c>
      <c r="AO12" s="17">
        <v>8.2292139602293895E-4</v>
      </c>
      <c r="AP12" s="17">
        <v>0</v>
      </c>
      <c r="AQ12" s="17">
        <v>4.17348708677683E-4</v>
      </c>
      <c r="AR12" s="17"/>
      <c r="AS12" s="17">
        <v>3.2699232968643201E-3</v>
      </c>
      <c r="AT12" s="17">
        <v>0.19136435264761201</v>
      </c>
      <c r="AU12" s="17"/>
      <c r="AV12" s="17">
        <v>1.55043153296102E-2</v>
      </c>
      <c r="AW12" s="17">
        <v>0</v>
      </c>
      <c r="AX12" s="17">
        <v>1.2338864646815201E-3</v>
      </c>
      <c r="AY12" s="17"/>
      <c r="AZ12" s="17">
        <v>1.1461209431791099E-3</v>
      </c>
      <c r="BA12" s="17">
        <v>0.105875933795972</v>
      </c>
      <c r="BB12" s="17"/>
      <c r="BC12" s="17">
        <v>2.0838145825205498E-3</v>
      </c>
      <c r="BD12" s="17">
        <v>0.111561070040726</v>
      </c>
      <c r="BE12" s="17"/>
      <c r="BF12" s="17">
        <v>9.2420311328492696E-2</v>
      </c>
      <c r="BG12" s="17">
        <v>6.5523139631663105E-2</v>
      </c>
      <c r="BH12" s="17"/>
      <c r="BI12" s="17">
        <v>7.8729257441594903E-4</v>
      </c>
      <c r="BJ12" s="17">
        <v>0.147182820680196</v>
      </c>
      <c r="BK12" s="17"/>
      <c r="BL12" s="17">
        <v>0.34024203187027102</v>
      </c>
      <c r="BM12" s="17">
        <v>3.9044063466022198E-4</v>
      </c>
      <c r="BN12" s="17">
        <v>5.4417871356136098E-3</v>
      </c>
      <c r="BO12" s="17">
        <v>3.3823943949168101E-3</v>
      </c>
    </row>
    <row r="13" spans="2:67" x14ac:dyDescent="0.35">
      <c r="B13" s="18" t="s">
        <v>594</v>
      </c>
      <c r="C13" s="17">
        <v>8.5996525774891897E-4</v>
      </c>
      <c r="D13" s="17">
        <v>0</v>
      </c>
      <c r="E13" s="17">
        <v>0</v>
      </c>
      <c r="F13" s="17">
        <v>1.9078173454320599E-3</v>
      </c>
      <c r="G13" s="17">
        <v>0</v>
      </c>
      <c r="H13" s="17">
        <v>0</v>
      </c>
      <c r="I13" s="17">
        <v>0</v>
      </c>
      <c r="J13" s="17">
        <v>0</v>
      </c>
      <c r="K13" s="17">
        <v>0</v>
      </c>
      <c r="L13" s="17">
        <v>5.7343922092184503E-3</v>
      </c>
      <c r="M13" s="17">
        <v>1.5946390938416299E-3</v>
      </c>
      <c r="N13" s="17">
        <v>0</v>
      </c>
      <c r="O13" s="17">
        <v>0</v>
      </c>
      <c r="P13" s="17" t="s">
        <v>107</v>
      </c>
      <c r="Q13" s="17">
        <v>0</v>
      </c>
      <c r="R13" s="17">
        <v>0</v>
      </c>
      <c r="S13" s="17">
        <v>1</v>
      </c>
      <c r="T13" s="17"/>
      <c r="U13" s="17">
        <v>0</v>
      </c>
      <c r="V13" s="17">
        <v>0</v>
      </c>
      <c r="W13" s="17">
        <v>0</v>
      </c>
      <c r="X13" s="17">
        <v>9.4291975884172194E-2</v>
      </c>
      <c r="Y13" s="17"/>
      <c r="Z13" s="17">
        <v>0</v>
      </c>
      <c r="AA13" s="17">
        <v>0</v>
      </c>
      <c r="AB13" s="17">
        <v>0</v>
      </c>
      <c r="AC13" s="17">
        <v>0</v>
      </c>
      <c r="AD13" s="17">
        <v>1.8539574267119701E-3</v>
      </c>
      <c r="AE13" s="17">
        <v>7.7399733263213699E-3</v>
      </c>
      <c r="AF13" s="17">
        <v>2.6776663198606302E-3</v>
      </c>
      <c r="AG13" s="17">
        <v>6.9074818287170698E-3</v>
      </c>
      <c r="AH13" s="17">
        <v>5.8870776944933197E-3</v>
      </c>
      <c r="AI13" s="17">
        <v>4.1095529326121302E-2</v>
      </c>
      <c r="AJ13" s="17"/>
      <c r="AK13" s="17">
        <v>0</v>
      </c>
      <c r="AL13" s="17">
        <v>0</v>
      </c>
      <c r="AM13" s="17">
        <v>4.3140616710362302E-3</v>
      </c>
      <c r="AN13" s="17">
        <v>8.5813253445883098E-4</v>
      </c>
      <c r="AO13" s="17">
        <v>9.8327583844266299E-4</v>
      </c>
      <c r="AP13" s="17">
        <v>5.3843461221987805E-4</v>
      </c>
      <c r="AQ13" s="17">
        <v>0</v>
      </c>
      <c r="AR13" s="17"/>
      <c r="AS13" s="17">
        <v>1.6307665544672699E-3</v>
      </c>
      <c r="AT13" s="17">
        <v>0</v>
      </c>
      <c r="AU13" s="17"/>
      <c r="AV13" s="17">
        <v>3.3726998945191101E-3</v>
      </c>
      <c r="AW13" s="17">
        <v>1.7799427794535599E-3</v>
      </c>
      <c r="AX13" s="17">
        <v>4.65826890528707E-4</v>
      </c>
      <c r="AY13" s="17"/>
      <c r="AZ13" s="17">
        <v>3.0169821806111498E-3</v>
      </c>
      <c r="BA13" s="17">
        <v>5.3530851576127903E-4</v>
      </c>
      <c r="BB13" s="17"/>
      <c r="BC13" s="17">
        <v>9.3406936443479998E-4</v>
      </c>
      <c r="BD13" s="17">
        <v>8.4401933417461105E-4</v>
      </c>
      <c r="BE13" s="17"/>
      <c r="BF13" s="17">
        <v>0</v>
      </c>
      <c r="BG13" s="17">
        <v>9.4291975884172194E-2</v>
      </c>
      <c r="BH13" s="17"/>
      <c r="BI13" s="17">
        <v>2.2886759143373901E-3</v>
      </c>
      <c r="BJ13" s="17">
        <v>0</v>
      </c>
      <c r="BK13" s="17"/>
      <c r="BL13" s="17">
        <v>0</v>
      </c>
      <c r="BM13" s="17">
        <v>1.8786601821394901E-4</v>
      </c>
      <c r="BN13" s="17">
        <v>2.3533626429343099E-3</v>
      </c>
      <c r="BO13" s="17">
        <v>2.6226841102589401E-3</v>
      </c>
    </row>
    <row r="14" spans="2:67" x14ac:dyDescent="0.35">
      <c r="B14" s="18" t="s">
        <v>595</v>
      </c>
      <c r="C14" s="17">
        <v>0.24785266765337499</v>
      </c>
      <c r="D14" s="17">
        <v>0.54209425865875505</v>
      </c>
      <c r="E14" s="17">
        <v>0.35188251295103301</v>
      </c>
      <c r="F14" s="17">
        <v>0.92747824190392003</v>
      </c>
      <c r="G14" s="17">
        <v>6.4489197112001601E-2</v>
      </c>
      <c r="H14" s="17">
        <v>0</v>
      </c>
      <c r="I14" s="17">
        <v>2.7017573656864202E-2</v>
      </c>
      <c r="J14" s="17">
        <v>0.48445017291066</v>
      </c>
      <c r="K14" s="17">
        <v>0</v>
      </c>
      <c r="L14" s="17">
        <v>2.77286021016496E-2</v>
      </c>
      <c r="M14" s="17">
        <v>0.273830996188347</v>
      </c>
      <c r="N14" s="17">
        <v>0</v>
      </c>
      <c r="O14" s="17">
        <v>0</v>
      </c>
      <c r="P14" s="17" t="s">
        <v>107</v>
      </c>
      <c r="Q14" s="17">
        <v>0</v>
      </c>
      <c r="R14" s="17">
        <v>0</v>
      </c>
      <c r="S14" s="17">
        <v>0</v>
      </c>
      <c r="T14" s="17"/>
      <c r="U14" s="17">
        <v>0.30104348601077302</v>
      </c>
      <c r="V14" s="17">
        <v>0</v>
      </c>
      <c r="W14" s="17">
        <v>0.240516784434258</v>
      </c>
      <c r="X14" s="17">
        <v>9.6041141699240107E-2</v>
      </c>
      <c r="Y14" s="17"/>
      <c r="Z14" s="17">
        <v>0.260087139318043</v>
      </c>
      <c r="AA14" s="17">
        <v>0.43122591151195599</v>
      </c>
      <c r="AB14" s="17">
        <v>1.30680076848957E-2</v>
      </c>
      <c r="AC14" s="17">
        <v>0</v>
      </c>
      <c r="AD14" s="17">
        <v>3.4822291047354799E-2</v>
      </c>
      <c r="AE14" s="17">
        <v>1.24855072634789E-2</v>
      </c>
      <c r="AF14" s="17">
        <v>5.02937524748093E-2</v>
      </c>
      <c r="AG14" s="17">
        <v>0.207992454128442</v>
      </c>
      <c r="AH14" s="17">
        <v>0.39854079685680899</v>
      </c>
      <c r="AI14" s="17">
        <v>0</v>
      </c>
      <c r="AJ14" s="17"/>
      <c r="AK14" s="17">
        <v>0.191803677883051</v>
      </c>
      <c r="AL14" s="17">
        <v>7.7872156006686497E-4</v>
      </c>
      <c r="AM14" s="17">
        <v>0.34172341246044702</v>
      </c>
      <c r="AN14" s="17">
        <v>0.65856196114014998</v>
      </c>
      <c r="AO14" s="17">
        <v>1.2080507477632901E-3</v>
      </c>
      <c r="AP14" s="17">
        <v>1.7924032809871201E-2</v>
      </c>
      <c r="AQ14" s="17">
        <v>0.29600872243808202</v>
      </c>
      <c r="AR14" s="17"/>
      <c r="AS14" s="17">
        <v>1.9173100818671601E-2</v>
      </c>
      <c r="AT14" s="17">
        <v>0.50298519463817903</v>
      </c>
      <c r="AU14" s="17"/>
      <c r="AV14" s="17">
        <v>1.8747214509280501E-2</v>
      </c>
      <c r="AW14" s="17">
        <v>1.1855296593485399E-2</v>
      </c>
      <c r="AX14" s="17">
        <v>2.9822358030698999E-2</v>
      </c>
      <c r="AY14" s="17"/>
      <c r="AZ14" s="17">
        <v>2.8093713768715001E-2</v>
      </c>
      <c r="BA14" s="17">
        <v>0.280929008054142</v>
      </c>
      <c r="BB14" s="17"/>
      <c r="BC14" s="17">
        <v>0.21740306794498701</v>
      </c>
      <c r="BD14" s="17">
        <v>0.25440489547897199</v>
      </c>
      <c r="BE14" s="17"/>
      <c r="BF14" s="17">
        <v>0.249249968612341</v>
      </c>
      <c r="BG14" s="17">
        <v>9.6041141699240107E-2</v>
      </c>
      <c r="BH14" s="17"/>
      <c r="BI14" s="17">
        <v>0.114347259800992</v>
      </c>
      <c r="BJ14" s="17">
        <v>0.32821184461142799</v>
      </c>
      <c r="BK14" s="17"/>
      <c r="BL14" s="17">
        <v>0.596334883497176</v>
      </c>
      <c r="BM14" s="17">
        <v>0.20488154540560999</v>
      </c>
      <c r="BN14" s="17">
        <v>2.7526553208696201E-2</v>
      </c>
      <c r="BO14" s="17">
        <v>8.9532431311584604E-3</v>
      </c>
    </row>
    <row r="15" spans="2:67" x14ac:dyDescent="0.35">
      <c r="B15" s="18" t="s">
        <v>596</v>
      </c>
      <c r="C15" s="17">
        <v>0.31665973853361301</v>
      </c>
      <c r="D15" s="17">
        <v>0.28307386882505797</v>
      </c>
      <c r="E15" s="17">
        <v>0.419160688164741</v>
      </c>
      <c r="F15" s="17">
        <v>3.8156346908641298E-3</v>
      </c>
      <c r="G15" s="17">
        <v>0</v>
      </c>
      <c r="H15" s="17">
        <v>0</v>
      </c>
      <c r="I15" s="17">
        <v>0.41894727902940698</v>
      </c>
      <c r="J15" s="17">
        <v>0.25777491354467003</v>
      </c>
      <c r="K15" s="17">
        <v>0</v>
      </c>
      <c r="L15" s="17">
        <v>7.64585627895793E-3</v>
      </c>
      <c r="M15" s="17">
        <v>0.33676263460549699</v>
      </c>
      <c r="N15" s="17">
        <v>0.30572322276547698</v>
      </c>
      <c r="O15" s="17">
        <v>0</v>
      </c>
      <c r="P15" s="17" t="s">
        <v>107</v>
      </c>
      <c r="Q15" s="17">
        <v>0</v>
      </c>
      <c r="R15" s="17">
        <v>0.99931055343992303</v>
      </c>
      <c r="S15" s="17">
        <v>0</v>
      </c>
      <c r="T15" s="17"/>
      <c r="U15" s="17">
        <v>0.33481849450450901</v>
      </c>
      <c r="V15" s="17">
        <v>0.27963002420979499</v>
      </c>
      <c r="W15" s="17">
        <v>0.16963234552268799</v>
      </c>
      <c r="X15" s="17">
        <v>0.17687363413312901</v>
      </c>
      <c r="Y15" s="17"/>
      <c r="Z15" s="17">
        <v>0.15337805618521</v>
      </c>
      <c r="AA15" s="17">
        <v>0.53635623597532101</v>
      </c>
      <c r="AB15" s="17">
        <v>0.49346599615755199</v>
      </c>
      <c r="AC15" s="17">
        <v>0.16510231938603601</v>
      </c>
      <c r="AD15" s="17">
        <v>0.81163112007335403</v>
      </c>
      <c r="AE15" s="17">
        <v>2.7311463544258299E-2</v>
      </c>
      <c r="AF15" s="17">
        <v>5.2787112317597397E-2</v>
      </c>
      <c r="AG15" s="17">
        <v>6.9074818287170698E-3</v>
      </c>
      <c r="AH15" s="17">
        <v>0.392832490217429</v>
      </c>
      <c r="AI15" s="17">
        <v>0.10562165134663901</v>
      </c>
      <c r="AJ15" s="17"/>
      <c r="AK15" s="17">
        <v>0.191354631249635</v>
      </c>
      <c r="AL15" s="17">
        <v>4.2840040826070999E-2</v>
      </c>
      <c r="AM15" s="17">
        <v>0.56805712676459896</v>
      </c>
      <c r="AN15" s="17">
        <v>0.31918490017026402</v>
      </c>
      <c r="AO15" s="17">
        <v>0.77038622328467199</v>
      </c>
      <c r="AP15" s="17">
        <v>0.34518020945205402</v>
      </c>
      <c r="AQ15" s="17">
        <v>0.165810260209593</v>
      </c>
      <c r="AR15" s="17"/>
      <c r="AS15" s="17">
        <v>0.38232322423764997</v>
      </c>
      <c r="AT15" s="17">
        <v>0.24340049954611301</v>
      </c>
      <c r="AU15" s="17"/>
      <c r="AV15" s="17">
        <v>0.47347657631531997</v>
      </c>
      <c r="AW15" s="17">
        <v>0.36615174177877302</v>
      </c>
      <c r="AX15" s="17">
        <v>0.355493775946775</v>
      </c>
      <c r="AY15" s="17"/>
      <c r="AZ15" s="17">
        <v>0.672457006994988</v>
      </c>
      <c r="BA15" s="17">
        <v>0.26310801125578798</v>
      </c>
      <c r="BB15" s="17"/>
      <c r="BC15" s="17">
        <v>0.28305229117820302</v>
      </c>
      <c r="BD15" s="17">
        <v>0.32389148061949402</v>
      </c>
      <c r="BE15" s="17"/>
      <c r="BF15" s="17">
        <v>0.31794635532045601</v>
      </c>
      <c r="BG15" s="17">
        <v>0.17687363413312901</v>
      </c>
      <c r="BH15" s="17"/>
      <c r="BI15" s="17">
        <v>0.33847329944544402</v>
      </c>
      <c r="BJ15" s="17">
        <v>0.30352978500141298</v>
      </c>
      <c r="BK15" s="17"/>
      <c r="BL15" s="17">
        <v>6.13780451776461E-3</v>
      </c>
      <c r="BM15" s="17">
        <v>0.41042925072729203</v>
      </c>
      <c r="BN15" s="17">
        <v>0.400863819788005</v>
      </c>
      <c r="BO15" s="17">
        <v>0.71986981726336796</v>
      </c>
    </row>
    <row r="16" spans="2:67" x14ac:dyDescent="0.35">
      <c r="B16" s="18" t="s">
        <v>597</v>
      </c>
      <c r="C16" s="17">
        <v>0.253224416439638</v>
      </c>
      <c r="D16" s="17">
        <v>9.2253909623968997E-2</v>
      </c>
      <c r="E16" s="17">
        <v>9.8967280172205893E-2</v>
      </c>
      <c r="F16" s="17">
        <v>6.2982671368919302E-2</v>
      </c>
      <c r="G16" s="17">
        <v>0.93551080288799804</v>
      </c>
      <c r="H16" s="17">
        <v>1</v>
      </c>
      <c r="I16" s="17">
        <v>0.39192970537254301</v>
      </c>
      <c r="J16" s="17">
        <v>0.25582797282226299</v>
      </c>
      <c r="K16" s="17">
        <v>0</v>
      </c>
      <c r="L16" s="17">
        <v>0.92542815509930598</v>
      </c>
      <c r="M16" s="17">
        <v>3.4564276702491799E-2</v>
      </c>
      <c r="N16" s="17">
        <v>0.69427677723452297</v>
      </c>
      <c r="O16" s="17">
        <v>1</v>
      </c>
      <c r="P16" s="17" t="s">
        <v>107</v>
      </c>
      <c r="Q16" s="17">
        <v>0.99793450841191</v>
      </c>
      <c r="R16" s="17">
        <v>6.8944656007692996E-4</v>
      </c>
      <c r="S16" s="17">
        <v>0</v>
      </c>
      <c r="T16" s="17"/>
      <c r="U16" s="17">
        <v>0.19757627785744999</v>
      </c>
      <c r="V16" s="17">
        <v>0.50668270059676701</v>
      </c>
      <c r="W16" s="17">
        <v>0.31484890895696799</v>
      </c>
      <c r="X16" s="17">
        <v>0.23456871881534599</v>
      </c>
      <c r="Y16" s="17"/>
      <c r="Z16" s="17">
        <v>0.37015236656261302</v>
      </c>
      <c r="AA16" s="17">
        <v>3.2417852512723201E-2</v>
      </c>
      <c r="AB16" s="17">
        <v>0</v>
      </c>
      <c r="AC16" s="17">
        <v>0.6749253594022</v>
      </c>
      <c r="AD16" s="17">
        <v>7.3638551111005604E-2</v>
      </c>
      <c r="AE16" s="17">
        <v>0.62583916855898702</v>
      </c>
      <c r="AF16" s="17">
        <v>0.25000645861710702</v>
      </c>
      <c r="AG16" s="17">
        <v>0.75876190934446797</v>
      </c>
      <c r="AH16" s="17">
        <v>3.0971243828843201E-2</v>
      </c>
      <c r="AI16" s="17">
        <v>0.54283258211604701</v>
      </c>
      <c r="AJ16" s="17"/>
      <c r="AK16" s="17">
        <v>0.61147114882341602</v>
      </c>
      <c r="AL16" s="17">
        <v>1.28709107134786E-2</v>
      </c>
      <c r="AM16" s="17">
        <v>8.4508849712964396E-3</v>
      </c>
      <c r="AN16" s="17">
        <v>1.4528735002417701E-2</v>
      </c>
      <c r="AO16" s="17">
        <v>0.22319512888103701</v>
      </c>
      <c r="AP16" s="17">
        <v>0.52118399778161795</v>
      </c>
      <c r="AQ16" s="17">
        <v>0.205422992149245</v>
      </c>
      <c r="AR16" s="17"/>
      <c r="AS16" s="17">
        <v>0.45345650412955801</v>
      </c>
      <c r="AT16" s="17">
        <v>2.9830086885488299E-2</v>
      </c>
      <c r="AU16" s="17"/>
      <c r="AV16" s="17">
        <v>0.34179291312453403</v>
      </c>
      <c r="AW16" s="17">
        <v>0.559383874893847</v>
      </c>
      <c r="AX16" s="17">
        <v>0.36374133296782002</v>
      </c>
      <c r="AY16" s="17"/>
      <c r="AZ16" s="17">
        <v>0.24894051594673</v>
      </c>
      <c r="BA16" s="17">
        <v>0.25386919449505602</v>
      </c>
      <c r="BB16" s="17"/>
      <c r="BC16" s="17">
        <v>0.25651383841887498</v>
      </c>
      <c r="BD16" s="17">
        <v>0.25251658965607099</v>
      </c>
      <c r="BE16" s="17"/>
      <c r="BF16" s="17">
        <v>0.25339612688136398</v>
      </c>
      <c r="BG16" s="17">
        <v>0.23456871881534599</v>
      </c>
      <c r="BH16" s="17"/>
      <c r="BI16" s="17">
        <v>0.48803082840946699</v>
      </c>
      <c r="BJ16" s="17">
        <v>0.11189044118050601</v>
      </c>
      <c r="BK16" s="17"/>
      <c r="BL16" s="17">
        <v>4.5165148295749401E-3</v>
      </c>
      <c r="BM16" s="17">
        <v>0.34394177261444397</v>
      </c>
      <c r="BN16" s="17">
        <v>0.39067012909441801</v>
      </c>
      <c r="BO16" s="17">
        <v>0.19743865045984099</v>
      </c>
    </row>
    <row r="17" spans="2:67" x14ac:dyDescent="0.35">
      <c r="B17" s="18" t="s">
        <v>598</v>
      </c>
      <c r="C17" s="17">
        <v>4.6699331020774698E-2</v>
      </c>
      <c r="D17" s="17">
        <v>8.0178263304533908E-3</v>
      </c>
      <c r="E17" s="17">
        <v>3.1689104958497499E-2</v>
      </c>
      <c r="F17" s="17">
        <v>1.9078173454320599E-3</v>
      </c>
      <c r="G17" s="17">
        <v>0</v>
      </c>
      <c r="H17" s="17">
        <v>0</v>
      </c>
      <c r="I17" s="17">
        <v>5.4035147313728299E-2</v>
      </c>
      <c r="J17" s="17">
        <v>0</v>
      </c>
      <c r="K17" s="17">
        <v>0</v>
      </c>
      <c r="L17" s="17">
        <v>0</v>
      </c>
      <c r="M17" s="17">
        <v>0.25734617738402199</v>
      </c>
      <c r="N17" s="17">
        <v>0</v>
      </c>
      <c r="O17" s="17">
        <v>0</v>
      </c>
      <c r="P17" s="17" t="s">
        <v>107</v>
      </c>
      <c r="Q17" s="17">
        <v>0</v>
      </c>
      <c r="R17" s="17">
        <v>0</v>
      </c>
      <c r="S17" s="17">
        <v>0</v>
      </c>
      <c r="T17" s="17"/>
      <c r="U17" s="17">
        <v>5.1063258994939603E-2</v>
      </c>
      <c r="V17" s="17">
        <v>0</v>
      </c>
      <c r="W17" s="17">
        <v>0.120538856987519</v>
      </c>
      <c r="X17" s="17">
        <v>0.11228186627480501</v>
      </c>
      <c r="Y17" s="17"/>
      <c r="Z17" s="17">
        <v>0</v>
      </c>
      <c r="AA17" s="17">
        <v>0</v>
      </c>
      <c r="AB17" s="17">
        <v>0.49346599615755199</v>
      </c>
      <c r="AC17" s="17">
        <v>0</v>
      </c>
      <c r="AD17" s="17">
        <v>2.4004656967207701E-3</v>
      </c>
      <c r="AE17" s="17">
        <v>0</v>
      </c>
      <c r="AF17" s="17">
        <v>0.100587504949619</v>
      </c>
      <c r="AG17" s="17">
        <v>0</v>
      </c>
      <c r="AH17" s="17">
        <v>0.147745723621025</v>
      </c>
      <c r="AI17" s="17">
        <v>0.10240592995202399</v>
      </c>
      <c r="AJ17" s="17"/>
      <c r="AK17" s="17">
        <v>0</v>
      </c>
      <c r="AL17" s="17">
        <v>1.07014958733856E-2</v>
      </c>
      <c r="AM17" s="17">
        <v>0</v>
      </c>
      <c r="AN17" s="17">
        <v>0</v>
      </c>
      <c r="AO17" s="17">
        <v>2.4713831217170602E-3</v>
      </c>
      <c r="AP17" s="17">
        <v>2.3047009618758201E-2</v>
      </c>
      <c r="AQ17" s="17">
        <v>0.239631807002886</v>
      </c>
      <c r="AR17" s="17"/>
      <c r="AS17" s="17">
        <v>8.8353666662133803E-2</v>
      </c>
      <c r="AT17" s="17">
        <v>2.2654790703506401E-4</v>
      </c>
      <c r="AU17" s="17"/>
      <c r="AV17" s="17">
        <v>2.9103995665042098E-2</v>
      </c>
      <c r="AW17" s="17">
        <v>7.6372204267889697E-3</v>
      </c>
      <c r="AX17" s="17">
        <v>0.235649021172854</v>
      </c>
      <c r="AY17" s="17"/>
      <c r="AZ17" s="17">
        <v>2.4566289790771599E-2</v>
      </c>
      <c r="BA17" s="17">
        <v>5.0030617381975798E-2</v>
      </c>
      <c r="BB17" s="17"/>
      <c r="BC17" s="17">
        <v>0.22688313947432301</v>
      </c>
      <c r="BD17" s="17">
        <v>7.9268882045209592E-3</v>
      </c>
      <c r="BE17" s="17"/>
      <c r="BF17" s="17">
        <v>4.6095697411100402E-2</v>
      </c>
      <c r="BG17" s="17">
        <v>0.11228186627480501</v>
      </c>
      <c r="BH17" s="17"/>
      <c r="BI17" s="17">
        <v>9.6411631347051996E-3</v>
      </c>
      <c r="BJ17" s="17">
        <v>6.9005272920826005E-2</v>
      </c>
      <c r="BK17" s="17"/>
      <c r="BL17" s="17">
        <v>0</v>
      </c>
      <c r="BM17" s="17">
        <v>5.3910351587125498E-3</v>
      </c>
      <c r="BN17" s="17">
        <v>0.163245557151696</v>
      </c>
      <c r="BO17" s="17">
        <v>2.89446304300395E-2</v>
      </c>
    </row>
    <row r="18" spans="2:67" x14ac:dyDescent="0.35">
      <c r="B18" s="18" t="s">
        <v>599</v>
      </c>
      <c r="C18" s="17">
        <v>1.62486235031233E-2</v>
      </c>
      <c r="D18" s="17">
        <v>0</v>
      </c>
      <c r="E18" s="17">
        <v>9.6966680916156303E-2</v>
      </c>
      <c r="F18" s="17">
        <v>1.9078173454320599E-3</v>
      </c>
      <c r="G18" s="17">
        <v>0</v>
      </c>
      <c r="H18" s="17">
        <v>0</v>
      </c>
      <c r="I18" s="17">
        <v>5.4035147313728299E-2</v>
      </c>
      <c r="J18" s="17">
        <v>0</v>
      </c>
      <c r="K18" s="17">
        <v>0</v>
      </c>
      <c r="L18" s="17">
        <v>0</v>
      </c>
      <c r="M18" s="17">
        <v>1.0630927292277501E-3</v>
      </c>
      <c r="N18" s="17">
        <v>0</v>
      </c>
      <c r="O18" s="17">
        <v>0</v>
      </c>
      <c r="P18" s="17" t="s">
        <v>107</v>
      </c>
      <c r="Q18" s="17">
        <v>0</v>
      </c>
      <c r="R18" s="17">
        <v>0</v>
      </c>
      <c r="S18" s="17">
        <v>0</v>
      </c>
      <c r="T18" s="17"/>
      <c r="U18" s="17">
        <v>0</v>
      </c>
      <c r="V18" s="17">
        <v>8.7093806200795099E-2</v>
      </c>
      <c r="W18" s="17">
        <v>3.2744467065044101E-2</v>
      </c>
      <c r="X18" s="17">
        <v>7.4385870068908899E-2</v>
      </c>
      <c r="Y18" s="17"/>
      <c r="Z18" s="17">
        <v>0</v>
      </c>
      <c r="AA18" s="17">
        <v>0</v>
      </c>
      <c r="AB18" s="17">
        <v>0</v>
      </c>
      <c r="AC18" s="17">
        <v>3.5878620223262899E-3</v>
      </c>
      <c r="AD18" s="17">
        <v>0</v>
      </c>
      <c r="AE18" s="17">
        <v>4.20262787904934E-2</v>
      </c>
      <c r="AF18" s="17">
        <v>0.46092114661244299</v>
      </c>
      <c r="AG18" s="17">
        <v>0</v>
      </c>
      <c r="AH18" s="17">
        <v>6.5010988480268201E-3</v>
      </c>
      <c r="AI18" s="17">
        <v>1.43346996357637E-2</v>
      </c>
      <c r="AJ18" s="17"/>
      <c r="AK18" s="17">
        <v>0</v>
      </c>
      <c r="AL18" s="17">
        <v>2.2154623484286901E-3</v>
      </c>
      <c r="AM18" s="17">
        <v>0</v>
      </c>
      <c r="AN18" s="17">
        <v>0</v>
      </c>
      <c r="AO18" s="17">
        <v>9.3301673034539402E-4</v>
      </c>
      <c r="AP18" s="17">
        <v>9.1795878205994594E-2</v>
      </c>
      <c r="AQ18" s="17">
        <v>1.0569532960197499E-2</v>
      </c>
      <c r="AR18" s="17"/>
      <c r="AS18" s="17">
        <v>4.2321586886223499E-3</v>
      </c>
      <c r="AT18" s="17">
        <v>2.96551165972949E-2</v>
      </c>
      <c r="AU18" s="17"/>
      <c r="AV18" s="17">
        <v>2.25630048658683E-3</v>
      </c>
      <c r="AW18" s="17">
        <v>7.6372204267889697E-3</v>
      </c>
      <c r="AX18" s="17">
        <v>4.65826890528707E-4</v>
      </c>
      <c r="AY18" s="17"/>
      <c r="AZ18" s="17">
        <v>1.64275245657503E-2</v>
      </c>
      <c r="BA18" s="17">
        <v>1.6221696762069499E-2</v>
      </c>
      <c r="BB18" s="17"/>
      <c r="BC18" s="17">
        <v>0</v>
      </c>
      <c r="BD18" s="17">
        <v>1.9745046578119499E-2</v>
      </c>
      <c r="BE18" s="17"/>
      <c r="BF18" s="17">
        <v>1.5713517687754901E-2</v>
      </c>
      <c r="BG18" s="17">
        <v>7.4385870068908899E-2</v>
      </c>
      <c r="BH18" s="17"/>
      <c r="BI18" s="17">
        <v>5.9395623670169297E-3</v>
      </c>
      <c r="BJ18" s="17">
        <v>2.24538228387469E-2</v>
      </c>
      <c r="BK18" s="17"/>
      <c r="BL18" s="17">
        <v>5.2768765285213702E-2</v>
      </c>
      <c r="BM18" s="17">
        <v>5.4952300428002805E-4</v>
      </c>
      <c r="BN18" s="17">
        <v>0</v>
      </c>
      <c r="BO18" s="17">
        <v>3.1077163959268E-2</v>
      </c>
    </row>
    <row r="19" spans="2:67" x14ac:dyDescent="0.35">
      <c r="B19" s="18" t="s">
        <v>600</v>
      </c>
      <c r="C19" s="17">
        <v>1.42733820825557E-2</v>
      </c>
      <c r="D19" s="17">
        <v>5.5270680043264999E-4</v>
      </c>
      <c r="E19" s="17">
        <v>0</v>
      </c>
      <c r="F19" s="17">
        <v>0</v>
      </c>
      <c r="G19" s="17">
        <v>0</v>
      </c>
      <c r="H19" s="17">
        <v>0</v>
      </c>
      <c r="I19" s="17">
        <v>0</v>
      </c>
      <c r="J19" s="17">
        <v>0</v>
      </c>
      <c r="K19" s="17">
        <v>0</v>
      </c>
      <c r="L19" s="17">
        <v>2.77286021016496E-2</v>
      </c>
      <c r="M19" s="17">
        <v>7.7290271763019405E-2</v>
      </c>
      <c r="N19" s="17">
        <v>0</v>
      </c>
      <c r="O19" s="17">
        <v>0</v>
      </c>
      <c r="P19" s="17" t="s">
        <v>107</v>
      </c>
      <c r="Q19" s="17">
        <v>0</v>
      </c>
      <c r="R19" s="17">
        <v>0</v>
      </c>
      <c r="S19" s="17">
        <v>0</v>
      </c>
      <c r="T19" s="17"/>
      <c r="U19" s="17">
        <v>0</v>
      </c>
      <c r="V19" s="17">
        <v>6.7265368152169602E-2</v>
      </c>
      <c r="W19" s="17">
        <v>7.1139411525827798E-2</v>
      </c>
      <c r="X19" s="17">
        <v>7.9979318802214198E-3</v>
      </c>
      <c r="Y19" s="17"/>
      <c r="Z19" s="17">
        <v>0</v>
      </c>
      <c r="AA19" s="17">
        <v>0</v>
      </c>
      <c r="AB19" s="17">
        <v>0</v>
      </c>
      <c r="AC19" s="17">
        <v>0</v>
      </c>
      <c r="AD19" s="17">
        <v>4.8759231113123198E-2</v>
      </c>
      <c r="AE19" s="17">
        <v>0.27941762396030001</v>
      </c>
      <c r="AF19" s="17">
        <v>3.8843494429128003E-2</v>
      </c>
      <c r="AG19" s="17">
        <v>0</v>
      </c>
      <c r="AH19" s="17">
        <v>5.7339736423813901E-3</v>
      </c>
      <c r="AI19" s="17">
        <v>0</v>
      </c>
      <c r="AJ19" s="17"/>
      <c r="AK19" s="17">
        <v>0</v>
      </c>
      <c r="AL19" s="17">
        <v>0</v>
      </c>
      <c r="AM19" s="17">
        <v>0</v>
      </c>
      <c r="AN19" s="17">
        <v>0</v>
      </c>
      <c r="AO19" s="17">
        <v>0</v>
      </c>
      <c r="AP19" s="17">
        <v>0</v>
      </c>
      <c r="AQ19" s="17">
        <v>8.1666152422281701E-2</v>
      </c>
      <c r="AR19" s="17"/>
      <c r="AS19" s="17">
        <v>2.47918211872225E-2</v>
      </c>
      <c r="AT19" s="17">
        <v>2.53820177827786E-3</v>
      </c>
      <c r="AU19" s="17"/>
      <c r="AV19" s="17">
        <v>7.5130315892877003E-4</v>
      </c>
      <c r="AW19" s="17">
        <v>4.2837992781264898E-2</v>
      </c>
      <c r="AX19" s="17">
        <v>1.22512851086766E-2</v>
      </c>
      <c r="AY19" s="17"/>
      <c r="AZ19" s="17">
        <v>5.5757605737700696E-4</v>
      </c>
      <c r="BA19" s="17">
        <v>1.6337774276549401E-2</v>
      </c>
      <c r="BB19" s="17"/>
      <c r="BC19" s="17">
        <v>1.2283050128324299E-2</v>
      </c>
      <c r="BD19" s="17">
        <v>1.47016671351536E-2</v>
      </c>
      <c r="BE19" s="17"/>
      <c r="BF19" s="17">
        <v>1.4331142470184801E-2</v>
      </c>
      <c r="BG19" s="17">
        <v>7.9979318802214198E-3</v>
      </c>
      <c r="BH19" s="17"/>
      <c r="BI19" s="17">
        <v>3.7986587823316299E-2</v>
      </c>
      <c r="BJ19" s="17">
        <v>0</v>
      </c>
      <c r="BK19" s="17"/>
      <c r="BL19" s="17">
        <v>0</v>
      </c>
      <c r="BM19" s="17">
        <v>3.0166082524198799E-2</v>
      </c>
      <c r="BN19" s="17">
        <v>8.5992164190422694E-3</v>
      </c>
      <c r="BO19" s="17">
        <v>0</v>
      </c>
    </row>
    <row r="20" spans="2:67" x14ac:dyDescent="0.35">
      <c r="B20" s="18" t="s">
        <v>83</v>
      </c>
      <c r="C20" s="19">
        <v>0</v>
      </c>
      <c r="D20" s="19">
        <v>0</v>
      </c>
      <c r="E20" s="19">
        <v>0</v>
      </c>
      <c r="F20" s="19">
        <v>0</v>
      </c>
      <c r="G20" s="19">
        <v>0</v>
      </c>
      <c r="H20" s="19">
        <v>0</v>
      </c>
      <c r="I20" s="19">
        <v>0</v>
      </c>
      <c r="J20" s="19">
        <v>0</v>
      </c>
      <c r="K20" s="19">
        <v>0</v>
      </c>
      <c r="L20" s="19">
        <v>0</v>
      </c>
      <c r="M20" s="19">
        <v>0</v>
      </c>
      <c r="N20" s="19">
        <v>0</v>
      </c>
      <c r="O20" s="19">
        <v>0</v>
      </c>
      <c r="P20" s="19" t="s">
        <v>107</v>
      </c>
      <c r="Q20" s="19">
        <v>0</v>
      </c>
      <c r="R20" s="19">
        <v>0</v>
      </c>
      <c r="S20" s="19">
        <v>0</v>
      </c>
      <c r="T20" s="19"/>
      <c r="U20" s="19">
        <v>0</v>
      </c>
      <c r="V20" s="19">
        <v>0</v>
      </c>
      <c r="W20" s="19">
        <v>0</v>
      </c>
      <c r="X20" s="19">
        <v>0</v>
      </c>
      <c r="Y20" s="19"/>
      <c r="Z20" s="19">
        <v>0</v>
      </c>
      <c r="AA20" s="19">
        <v>0</v>
      </c>
      <c r="AB20" s="19">
        <v>0</v>
      </c>
      <c r="AC20" s="19">
        <v>0</v>
      </c>
      <c r="AD20" s="19">
        <v>0</v>
      </c>
      <c r="AE20" s="19">
        <v>0</v>
      </c>
      <c r="AF20" s="19">
        <v>0</v>
      </c>
      <c r="AG20" s="19">
        <v>0</v>
      </c>
      <c r="AH20" s="19">
        <v>0</v>
      </c>
      <c r="AI20" s="19">
        <v>0</v>
      </c>
      <c r="AJ20" s="19"/>
      <c r="AK20" s="19">
        <v>0</v>
      </c>
      <c r="AL20" s="19">
        <v>0</v>
      </c>
      <c r="AM20" s="19">
        <v>0</v>
      </c>
      <c r="AN20" s="19">
        <v>0</v>
      </c>
      <c r="AO20" s="19">
        <v>0</v>
      </c>
      <c r="AP20" s="19">
        <v>0</v>
      </c>
      <c r="AQ20" s="19">
        <v>0</v>
      </c>
      <c r="AR20" s="19"/>
      <c r="AS20" s="19">
        <v>0</v>
      </c>
      <c r="AT20" s="19">
        <v>0</v>
      </c>
      <c r="AU20" s="19"/>
      <c r="AV20" s="19">
        <v>0</v>
      </c>
      <c r="AW20" s="19">
        <v>0</v>
      </c>
      <c r="AX20" s="19">
        <v>0</v>
      </c>
      <c r="AY20" s="19"/>
      <c r="AZ20" s="19">
        <v>0</v>
      </c>
      <c r="BA20" s="19">
        <v>0</v>
      </c>
      <c r="BB20" s="19"/>
      <c r="BC20" s="19">
        <v>0</v>
      </c>
      <c r="BD20" s="19">
        <v>0</v>
      </c>
      <c r="BE20" s="19"/>
      <c r="BF20" s="19">
        <v>0</v>
      </c>
      <c r="BG20" s="19">
        <v>0</v>
      </c>
      <c r="BH20" s="19"/>
      <c r="BI20" s="19">
        <v>0</v>
      </c>
      <c r="BJ20" s="19">
        <v>0</v>
      </c>
      <c r="BK20" s="19"/>
      <c r="BL20" s="19">
        <v>0</v>
      </c>
      <c r="BM20" s="19">
        <v>0</v>
      </c>
      <c r="BN20" s="19">
        <v>0</v>
      </c>
      <c r="BO20" s="19">
        <v>0</v>
      </c>
    </row>
    <row r="21" spans="2:67" x14ac:dyDescent="0.35">
      <c r="B21" s="16" t="s">
        <v>725</v>
      </c>
    </row>
    <row r="22" spans="2:67" x14ac:dyDescent="0.35">
      <c r="B22" t="s">
        <v>86</v>
      </c>
    </row>
    <row r="23" spans="2:67" x14ac:dyDescent="0.35">
      <c r="B23" t="s">
        <v>87</v>
      </c>
    </row>
    <row r="25" spans="2:67" x14ac:dyDescent="0.35">
      <c r="B25"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BO23"/>
  <sheetViews>
    <sheetView showGridLines="0" topLeftCell="A7" workbookViewId="0">
      <pane xSplit="2" topLeftCell="C1" activePane="topRight" state="frozen"/>
      <selection pane="topRight" activeCell="B19" sqref="B19"/>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153</v>
      </c>
      <c r="D7" s="10">
        <v>22</v>
      </c>
      <c r="E7" s="10">
        <v>24</v>
      </c>
      <c r="F7" s="10">
        <v>15</v>
      </c>
      <c r="G7" s="10">
        <v>2</v>
      </c>
      <c r="H7" s="10">
        <v>1</v>
      </c>
      <c r="I7" s="10">
        <v>10</v>
      </c>
      <c r="J7" s="10">
        <v>12</v>
      </c>
      <c r="K7" s="10">
        <v>1</v>
      </c>
      <c r="L7" s="10">
        <v>14</v>
      </c>
      <c r="M7" s="10">
        <v>40</v>
      </c>
      <c r="N7" s="10">
        <v>4</v>
      </c>
      <c r="O7" s="10">
        <v>1</v>
      </c>
      <c r="P7" s="10" t="s">
        <v>106</v>
      </c>
      <c r="Q7" s="10">
        <v>2</v>
      </c>
      <c r="R7" s="10">
        <v>4</v>
      </c>
      <c r="S7" s="10">
        <v>1</v>
      </c>
      <c r="T7" s="10"/>
      <c r="U7" s="10">
        <v>19</v>
      </c>
      <c r="V7" s="10">
        <v>13</v>
      </c>
      <c r="W7" s="10">
        <v>33</v>
      </c>
      <c r="X7" s="10">
        <v>88</v>
      </c>
      <c r="Y7" s="10"/>
      <c r="Z7" s="10">
        <v>10</v>
      </c>
      <c r="AA7" s="10">
        <v>9</v>
      </c>
      <c r="AB7" s="10">
        <v>3</v>
      </c>
      <c r="AC7" s="10">
        <v>6</v>
      </c>
      <c r="AD7" s="10">
        <v>12</v>
      </c>
      <c r="AE7" s="10">
        <v>15</v>
      </c>
      <c r="AF7" s="10">
        <v>22</v>
      </c>
      <c r="AG7" s="10">
        <v>13</v>
      </c>
      <c r="AH7" s="10">
        <v>25</v>
      </c>
      <c r="AI7" s="10">
        <v>37</v>
      </c>
      <c r="AJ7" s="10"/>
      <c r="AK7" s="10">
        <v>17</v>
      </c>
      <c r="AL7" s="10">
        <v>11</v>
      </c>
      <c r="AM7" s="10">
        <v>16</v>
      </c>
      <c r="AN7" s="10">
        <v>27</v>
      </c>
      <c r="AO7" s="10">
        <v>24</v>
      </c>
      <c r="AP7" s="10">
        <v>28</v>
      </c>
      <c r="AQ7" s="10">
        <v>30</v>
      </c>
      <c r="AR7" s="10"/>
      <c r="AS7" s="10">
        <v>134</v>
      </c>
      <c r="AT7" s="10">
        <v>19</v>
      </c>
      <c r="AU7" s="10"/>
      <c r="AV7" s="10">
        <v>43</v>
      </c>
      <c r="AW7" s="10">
        <v>52</v>
      </c>
      <c r="AX7" s="10">
        <v>39</v>
      </c>
      <c r="AY7" s="10"/>
      <c r="AZ7" s="10">
        <v>56</v>
      </c>
      <c r="BA7" s="10">
        <v>97</v>
      </c>
      <c r="BB7" s="10"/>
      <c r="BC7" s="10">
        <v>26</v>
      </c>
      <c r="BD7" s="10">
        <v>127</v>
      </c>
      <c r="BE7" s="10"/>
      <c r="BF7" s="10">
        <v>65</v>
      </c>
      <c r="BG7" s="10">
        <v>88</v>
      </c>
      <c r="BH7" s="10"/>
      <c r="BI7" s="10">
        <v>91</v>
      </c>
      <c r="BJ7" s="10">
        <v>62</v>
      </c>
      <c r="BK7" s="10"/>
      <c r="BL7" s="10">
        <v>9</v>
      </c>
      <c r="BM7" s="10">
        <v>42</v>
      </c>
      <c r="BN7" s="10">
        <v>58</v>
      </c>
      <c r="BO7" s="10">
        <v>43</v>
      </c>
    </row>
    <row r="8" spans="2:67" ht="30" customHeight="1" x14ac:dyDescent="0.35">
      <c r="B8" s="11" t="s">
        <v>34</v>
      </c>
      <c r="C8" s="11">
        <v>85</v>
      </c>
      <c r="D8" s="11">
        <v>11</v>
      </c>
      <c r="E8" s="11">
        <v>14</v>
      </c>
      <c r="F8" s="11">
        <v>3</v>
      </c>
      <c r="G8" s="11">
        <v>0</v>
      </c>
      <c r="H8" s="11">
        <v>3</v>
      </c>
      <c r="I8" s="11">
        <v>1</v>
      </c>
      <c r="J8" s="11">
        <v>7</v>
      </c>
      <c r="K8" s="11">
        <v>8</v>
      </c>
      <c r="L8" s="11">
        <v>7</v>
      </c>
      <c r="M8" s="11">
        <v>13</v>
      </c>
      <c r="N8" s="11">
        <v>8</v>
      </c>
      <c r="O8" s="11">
        <v>0</v>
      </c>
      <c r="P8" s="11" t="s">
        <v>106</v>
      </c>
      <c r="Q8" s="11">
        <v>2</v>
      </c>
      <c r="R8" s="11">
        <v>9</v>
      </c>
      <c r="S8" s="11">
        <v>0</v>
      </c>
      <c r="T8" s="11"/>
      <c r="U8" s="11">
        <v>67</v>
      </c>
      <c r="V8" s="11">
        <v>14</v>
      </c>
      <c r="W8" s="11">
        <v>4</v>
      </c>
      <c r="X8" s="11">
        <v>1</v>
      </c>
      <c r="Y8" s="11"/>
      <c r="Z8" s="11">
        <v>36</v>
      </c>
      <c r="AA8" s="11">
        <v>25</v>
      </c>
      <c r="AB8" s="11">
        <v>7</v>
      </c>
      <c r="AC8" s="11">
        <v>5</v>
      </c>
      <c r="AD8" s="11">
        <v>4</v>
      </c>
      <c r="AE8" s="11">
        <v>3</v>
      </c>
      <c r="AF8" s="11">
        <v>3</v>
      </c>
      <c r="AG8" s="11">
        <v>1</v>
      </c>
      <c r="AH8" s="11">
        <v>1</v>
      </c>
      <c r="AI8" s="11">
        <v>0</v>
      </c>
      <c r="AJ8" s="11"/>
      <c r="AK8" s="11">
        <v>16</v>
      </c>
      <c r="AL8" s="11">
        <v>8</v>
      </c>
      <c r="AM8" s="11">
        <v>11</v>
      </c>
      <c r="AN8" s="11">
        <v>15</v>
      </c>
      <c r="AO8" s="11">
        <v>8</v>
      </c>
      <c r="AP8" s="11">
        <v>13</v>
      </c>
      <c r="AQ8" s="11">
        <v>15</v>
      </c>
      <c r="AR8" s="11"/>
      <c r="AS8" s="11">
        <v>45</v>
      </c>
      <c r="AT8" s="11">
        <v>40</v>
      </c>
      <c r="AU8" s="11"/>
      <c r="AV8" s="11">
        <v>8</v>
      </c>
      <c r="AW8" s="11">
        <v>21</v>
      </c>
      <c r="AX8" s="11">
        <v>15</v>
      </c>
      <c r="AY8" s="11"/>
      <c r="AZ8" s="11">
        <v>11</v>
      </c>
      <c r="BA8" s="11">
        <v>74</v>
      </c>
      <c r="BB8" s="11"/>
      <c r="BC8" s="11">
        <v>15</v>
      </c>
      <c r="BD8" s="11">
        <v>70</v>
      </c>
      <c r="BE8" s="11"/>
      <c r="BF8" s="11">
        <v>84</v>
      </c>
      <c r="BG8" s="11">
        <v>1</v>
      </c>
      <c r="BH8" s="11"/>
      <c r="BI8" s="11">
        <v>32</v>
      </c>
      <c r="BJ8" s="11">
        <v>53</v>
      </c>
      <c r="BK8" s="11"/>
      <c r="BL8" s="11">
        <v>23</v>
      </c>
      <c r="BM8" s="11">
        <v>34</v>
      </c>
      <c r="BN8" s="11">
        <v>22</v>
      </c>
      <c r="BO8" s="11">
        <v>6</v>
      </c>
    </row>
    <row r="9" spans="2:67" x14ac:dyDescent="0.35">
      <c r="B9" s="18" t="s">
        <v>602</v>
      </c>
      <c r="C9" s="17">
        <v>0.430794874887236</v>
      </c>
      <c r="D9" s="17">
        <v>0.35818671218725501</v>
      </c>
      <c r="E9" s="17">
        <v>0.18826068058315701</v>
      </c>
      <c r="F9" s="17">
        <v>0.95896957758837997</v>
      </c>
      <c r="G9" s="17">
        <v>0</v>
      </c>
      <c r="H9" s="17">
        <v>1</v>
      </c>
      <c r="I9" s="17">
        <v>8.1052720970592504E-2</v>
      </c>
      <c r="J9" s="17">
        <v>0.12840072159173299</v>
      </c>
      <c r="K9" s="17">
        <v>0</v>
      </c>
      <c r="L9" s="17">
        <v>0.95889114941017395</v>
      </c>
      <c r="M9" s="17">
        <v>0.81989834947119999</v>
      </c>
      <c r="N9" s="17">
        <v>0.38855355446904599</v>
      </c>
      <c r="O9" s="17">
        <v>0</v>
      </c>
      <c r="P9" s="17" t="s">
        <v>107</v>
      </c>
      <c r="Q9" s="17">
        <v>0</v>
      </c>
      <c r="R9" s="17">
        <v>0.33310351781330799</v>
      </c>
      <c r="S9" s="17">
        <v>0</v>
      </c>
      <c r="T9" s="17"/>
      <c r="U9" s="17">
        <v>0.41913292811657299</v>
      </c>
      <c r="V9" s="17">
        <v>0.53114108186914699</v>
      </c>
      <c r="W9" s="17">
        <v>0.29784389246558601</v>
      </c>
      <c r="X9" s="17">
        <v>0.35216252758852301</v>
      </c>
      <c r="Y9" s="17"/>
      <c r="Z9" s="17">
        <v>0.41344794527771001</v>
      </c>
      <c r="AA9" s="17">
        <v>0.28831379471833601</v>
      </c>
      <c r="AB9" s="17">
        <v>0.98693199231510398</v>
      </c>
      <c r="AC9" s="17">
        <v>0.495116618941981</v>
      </c>
      <c r="AD9" s="17">
        <v>5.80431901868921E-2</v>
      </c>
      <c r="AE9" s="17">
        <v>0.69814234160231003</v>
      </c>
      <c r="AF9" s="17">
        <v>0.57554579051572896</v>
      </c>
      <c r="AG9" s="17">
        <v>0.95359180336441896</v>
      </c>
      <c r="AH9" s="17">
        <v>0.241325643066682</v>
      </c>
      <c r="AI9" s="17">
        <v>0.198215806722631</v>
      </c>
      <c r="AJ9" s="17"/>
      <c r="AK9" s="17">
        <v>0.80525177604393305</v>
      </c>
      <c r="AL9" s="17">
        <v>1.5086373061907301E-2</v>
      </c>
      <c r="AM9" s="17">
        <v>0.32942593213458599</v>
      </c>
      <c r="AN9" s="17">
        <v>0.462622938990712</v>
      </c>
      <c r="AO9" s="17">
        <v>0.58031033688265599</v>
      </c>
      <c r="AP9" s="17">
        <v>0.35612378766624397</v>
      </c>
      <c r="AQ9" s="17">
        <v>0.30198971111940798</v>
      </c>
      <c r="AR9" s="17"/>
      <c r="AS9" s="17">
        <v>0.54806201069554605</v>
      </c>
      <c r="AT9" s="17">
        <v>0.29996263173946802</v>
      </c>
      <c r="AU9" s="17"/>
      <c r="AV9" s="17">
        <v>0.34738538546463998</v>
      </c>
      <c r="AW9" s="17">
        <v>0.61417329905323104</v>
      </c>
      <c r="AX9" s="17">
        <v>0.56370000714713697</v>
      </c>
      <c r="AY9" s="17"/>
      <c r="AZ9" s="17">
        <v>4.2334161539755201E-2</v>
      </c>
      <c r="BA9" s="17">
        <v>0.48926283971814599</v>
      </c>
      <c r="BB9" s="17"/>
      <c r="BC9" s="17">
        <v>0.49536715206004001</v>
      </c>
      <c r="BD9" s="17">
        <v>0.416900036357151</v>
      </c>
      <c r="BE9" s="17"/>
      <c r="BF9" s="17">
        <v>0.43151862134585101</v>
      </c>
      <c r="BG9" s="17">
        <v>0.35216252758852301</v>
      </c>
      <c r="BH9" s="17"/>
      <c r="BI9" s="17">
        <v>0.61305438815907198</v>
      </c>
      <c r="BJ9" s="17">
        <v>0.32108977218836598</v>
      </c>
      <c r="BK9" s="17"/>
      <c r="BL9" s="17">
        <v>0.19350287619125101</v>
      </c>
      <c r="BM9" s="17">
        <v>0.50409541189093798</v>
      </c>
      <c r="BN9" s="17">
        <v>0.66974664033481401</v>
      </c>
      <c r="BO9" s="17">
        <v>5.1847900955957898E-2</v>
      </c>
    </row>
    <row r="10" spans="2:67" ht="29" x14ac:dyDescent="0.35">
      <c r="B10" s="18" t="s">
        <v>603</v>
      </c>
      <c r="C10" s="17">
        <v>0.42011177728367399</v>
      </c>
      <c r="D10" s="17">
        <v>0.30187305548812798</v>
      </c>
      <c r="E10" s="17">
        <v>0.355216845044449</v>
      </c>
      <c r="F10" s="17">
        <v>6.2982671368919302E-2</v>
      </c>
      <c r="G10" s="17">
        <v>0</v>
      </c>
      <c r="H10" s="17">
        <v>0</v>
      </c>
      <c r="I10" s="17">
        <v>8.1052720970592504E-2</v>
      </c>
      <c r="J10" s="17">
        <v>0.13132113267534401</v>
      </c>
      <c r="K10" s="17">
        <v>1</v>
      </c>
      <c r="L10" s="17">
        <v>3.3462994310868098E-2</v>
      </c>
      <c r="M10" s="17">
        <v>0.77841708852743297</v>
      </c>
      <c r="N10" s="17">
        <v>0</v>
      </c>
      <c r="O10" s="17">
        <v>1</v>
      </c>
      <c r="P10" s="17" t="s">
        <v>107</v>
      </c>
      <c r="Q10" s="17">
        <v>1</v>
      </c>
      <c r="R10" s="17">
        <v>0.66689648218669195</v>
      </c>
      <c r="S10" s="17">
        <v>0</v>
      </c>
      <c r="T10" s="17"/>
      <c r="U10" s="17">
        <v>0.50169325350580696</v>
      </c>
      <c r="V10" s="17">
        <v>6.2635424928415104E-2</v>
      </c>
      <c r="W10" s="17">
        <v>0.27910710017806101</v>
      </c>
      <c r="X10" s="17">
        <v>0.46217362931324302</v>
      </c>
      <c r="Y10" s="17"/>
      <c r="Z10" s="17">
        <v>0.359469069385074</v>
      </c>
      <c r="AA10" s="17">
        <v>0.55178187749313701</v>
      </c>
      <c r="AB10" s="17">
        <v>1</v>
      </c>
      <c r="AC10" s="17">
        <v>0</v>
      </c>
      <c r="AD10" s="17">
        <v>5.30136542365559E-2</v>
      </c>
      <c r="AE10" s="17">
        <v>0.27199479124797898</v>
      </c>
      <c r="AF10" s="17">
        <v>0.200266871782705</v>
      </c>
      <c r="AG10" s="17">
        <v>0.11146157026508099</v>
      </c>
      <c r="AH10" s="17">
        <v>8.09500447573233E-2</v>
      </c>
      <c r="AI10" s="17">
        <v>0.68765021252935499</v>
      </c>
      <c r="AJ10" s="17"/>
      <c r="AK10" s="17">
        <v>0.24964579724484601</v>
      </c>
      <c r="AL10" s="17">
        <v>0.92546843888492003</v>
      </c>
      <c r="AM10" s="17">
        <v>0.90407597035214704</v>
      </c>
      <c r="AN10" s="17">
        <v>0.253446753490564</v>
      </c>
      <c r="AO10" s="17">
        <v>2.0946246149085201E-2</v>
      </c>
      <c r="AP10" s="17">
        <v>0.36230766452419899</v>
      </c>
      <c r="AQ10" s="17">
        <v>0.38697956470925998</v>
      </c>
      <c r="AR10" s="17"/>
      <c r="AS10" s="17">
        <v>0.41237449549451799</v>
      </c>
      <c r="AT10" s="17">
        <v>0.428744084411874</v>
      </c>
      <c r="AU10" s="17"/>
      <c r="AV10" s="17">
        <v>0.40363680664623403</v>
      </c>
      <c r="AW10" s="17">
        <v>0.52153873143553497</v>
      </c>
      <c r="AX10" s="17">
        <v>0.26176555324047002</v>
      </c>
      <c r="AY10" s="17"/>
      <c r="AZ10" s="17">
        <v>0.89420254678973898</v>
      </c>
      <c r="BA10" s="17">
        <v>0.34875546894743098</v>
      </c>
      <c r="BB10" s="17"/>
      <c r="BC10" s="17">
        <v>0.38366536485427699</v>
      </c>
      <c r="BD10" s="17">
        <v>0.42795441560897501</v>
      </c>
      <c r="BE10" s="17"/>
      <c r="BF10" s="17">
        <v>0.41972463233003898</v>
      </c>
      <c r="BG10" s="17">
        <v>0.46217362931324302</v>
      </c>
      <c r="BH10" s="17"/>
      <c r="BI10" s="17">
        <v>0.39413973758236898</v>
      </c>
      <c r="BJ10" s="17">
        <v>0.43574478996752303</v>
      </c>
      <c r="BK10" s="17"/>
      <c r="BL10" s="17">
        <v>0.34608992177373699</v>
      </c>
      <c r="BM10" s="17">
        <v>0.45019439772302899</v>
      </c>
      <c r="BN10" s="17">
        <v>0.42220863731943298</v>
      </c>
      <c r="BO10" s="17">
        <v>0.592014713900059</v>
      </c>
    </row>
    <row r="11" spans="2:67" ht="29" x14ac:dyDescent="0.35">
      <c r="B11" s="18" t="s">
        <v>604</v>
      </c>
      <c r="C11" s="17">
        <v>0.38644557171941302</v>
      </c>
      <c r="D11" s="17">
        <v>0.28473198922635601</v>
      </c>
      <c r="E11" s="17">
        <v>0.43083516718204601</v>
      </c>
      <c r="F11" s="17">
        <v>9.5390867271603202E-3</v>
      </c>
      <c r="G11" s="17">
        <v>0</v>
      </c>
      <c r="H11" s="17">
        <v>0</v>
      </c>
      <c r="I11" s="17">
        <v>0.5</v>
      </c>
      <c r="J11" s="17">
        <v>0.12937419195293701</v>
      </c>
      <c r="K11" s="17">
        <v>1</v>
      </c>
      <c r="L11" s="17">
        <v>0.92542815509930598</v>
      </c>
      <c r="M11" s="17">
        <v>1.4089419412915199E-2</v>
      </c>
      <c r="N11" s="17">
        <v>0.30572322276547698</v>
      </c>
      <c r="O11" s="17">
        <v>1</v>
      </c>
      <c r="P11" s="17" t="s">
        <v>107</v>
      </c>
      <c r="Q11" s="17">
        <v>0</v>
      </c>
      <c r="R11" s="17">
        <v>0.66620703562661499</v>
      </c>
      <c r="S11" s="17">
        <v>1</v>
      </c>
      <c r="T11" s="17"/>
      <c r="U11" s="17">
        <v>0.44657387677302202</v>
      </c>
      <c r="V11" s="17">
        <v>0.14972923112920999</v>
      </c>
      <c r="W11" s="17">
        <v>0.20237681258773199</v>
      </c>
      <c r="X11" s="17">
        <v>0.362168533597306</v>
      </c>
      <c r="Y11" s="17"/>
      <c r="Z11" s="17">
        <v>0.54320059392175901</v>
      </c>
      <c r="AA11" s="17">
        <v>0.41612108563142303</v>
      </c>
      <c r="AB11" s="17">
        <v>0</v>
      </c>
      <c r="AC11" s="17">
        <v>0.16869018140836201</v>
      </c>
      <c r="AD11" s="17">
        <v>0.41660780479252701</v>
      </c>
      <c r="AE11" s="17">
        <v>0</v>
      </c>
      <c r="AF11" s="17">
        <v>0.118074834113174</v>
      </c>
      <c r="AG11" s="17">
        <v>2.0722445486151202E-2</v>
      </c>
      <c r="AH11" s="17">
        <v>0.143931722218922</v>
      </c>
      <c r="AI11" s="17">
        <v>0.41448609328562402</v>
      </c>
      <c r="AJ11" s="17"/>
      <c r="AK11" s="17">
        <v>0.58658973961109295</v>
      </c>
      <c r="AL11" s="17">
        <v>0.94129486455195499</v>
      </c>
      <c r="AM11" s="17">
        <v>0.56877876153278994</v>
      </c>
      <c r="AN11" s="17">
        <v>8.7642354527607699E-2</v>
      </c>
      <c r="AO11" s="17">
        <v>0.15461319614864</v>
      </c>
      <c r="AP11" s="17">
        <v>0.53927685842016104</v>
      </c>
      <c r="AQ11" s="17">
        <v>1.29976769615193E-2</v>
      </c>
      <c r="AR11" s="17"/>
      <c r="AS11" s="17">
        <v>0.400872299301267</v>
      </c>
      <c r="AT11" s="17">
        <v>0.37035000395607098</v>
      </c>
      <c r="AU11" s="17"/>
      <c r="AV11" s="17">
        <v>0.40679262241592701</v>
      </c>
      <c r="AW11" s="17">
        <v>0.621996176652442</v>
      </c>
      <c r="AX11" s="17">
        <v>8.2881125825392199E-2</v>
      </c>
      <c r="AY11" s="17"/>
      <c r="AZ11" s="17">
        <v>0.712941518741941</v>
      </c>
      <c r="BA11" s="17">
        <v>0.337304042365138</v>
      </c>
      <c r="BB11" s="17"/>
      <c r="BC11" s="17">
        <v>6.0053651165741302E-2</v>
      </c>
      <c r="BD11" s="17">
        <v>0.456679474443348</v>
      </c>
      <c r="BE11" s="17"/>
      <c r="BF11" s="17">
        <v>0.38666902200380798</v>
      </c>
      <c r="BG11" s="17">
        <v>0.362168533597306</v>
      </c>
      <c r="BH11" s="17"/>
      <c r="BI11" s="17">
        <v>0.444151426838305</v>
      </c>
      <c r="BJ11" s="17">
        <v>0.35171143549519202</v>
      </c>
      <c r="BK11" s="17"/>
      <c r="BL11" s="17">
        <v>0.34024203187027102</v>
      </c>
      <c r="BM11" s="17">
        <v>0.29103660631936401</v>
      </c>
      <c r="BN11" s="17">
        <v>0.50542458634522203</v>
      </c>
      <c r="BO11" s="17">
        <v>0.73992353452697601</v>
      </c>
    </row>
    <row r="12" spans="2:67" x14ac:dyDescent="0.35">
      <c r="B12" s="18" t="s">
        <v>605</v>
      </c>
      <c r="C12" s="17">
        <v>0.20656045494783701</v>
      </c>
      <c r="D12" s="17">
        <v>0.106631441883578</v>
      </c>
      <c r="E12" s="17">
        <v>0.56716423356190504</v>
      </c>
      <c r="F12" s="17">
        <v>6.2982671368919302E-2</v>
      </c>
      <c r="G12" s="17">
        <v>0</v>
      </c>
      <c r="H12" s="17">
        <v>0</v>
      </c>
      <c r="I12" s="17">
        <v>0.41894727902940698</v>
      </c>
      <c r="J12" s="17">
        <v>0.38422869441399599</v>
      </c>
      <c r="K12" s="17">
        <v>0</v>
      </c>
      <c r="L12" s="17">
        <v>3.1551530241128597E-2</v>
      </c>
      <c r="M12" s="17">
        <v>0.352184360680594</v>
      </c>
      <c r="N12" s="17">
        <v>8.2830331703569002E-2</v>
      </c>
      <c r="O12" s="17">
        <v>0</v>
      </c>
      <c r="P12" s="17" t="s">
        <v>107</v>
      </c>
      <c r="Q12" s="17">
        <v>0</v>
      </c>
      <c r="R12" s="17">
        <v>6.8944656007692996E-4</v>
      </c>
      <c r="S12" s="17">
        <v>0</v>
      </c>
      <c r="T12" s="17"/>
      <c r="U12" s="17">
        <v>0.11717890966417401</v>
      </c>
      <c r="V12" s="17">
        <v>0.53720437406652999</v>
      </c>
      <c r="W12" s="17">
        <v>0.55294116081880496</v>
      </c>
      <c r="X12" s="17">
        <v>0.23896516855918201</v>
      </c>
      <c r="Y12" s="17"/>
      <c r="Z12" s="17">
        <v>0</v>
      </c>
      <c r="AA12" s="17">
        <v>0.20806863745634899</v>
      </c>
      <c r="AB12" s="17">
        <v>0.49346599615755199</v>
      </c>
      <c r="AC12" s="17">
        <v>0.16510231938603601</v>
      </c>
      <c r="AD12" s="17">
        <v>0.26080116656496699</v>
      </c>
      <c r="AE12" s="17">
        <v>0.92869826940038402</v>
      </c>
      <c r="AF12" s="17">
        <v>0.78783933454445498</v>
      </c>
      <c r="AG12" s="17">
        <v>0.94464813888666199</v>
      </c>
      <c r="AH12" s="17">
        <v>0.58817444825281795</v>
      </c>
      <c r="AI12" s="17">
        <v>0.59633444460055296</v>
      </c>
      <c r="AJ12" s="17"/>
      <c r="AK12" s="17">
        <v>5.6578955961080403E-2</v>
      </c>
      <c r="AL12" s="17">
        <v>5.5756999047885301E-2</v>
      </c>
      <c r="AM12" s="17">
        <v>1.4201511366550601E-2</v>
      </c>
      <c r="AN12" s="17">
        <v>0.27826356503421601</v>
      </c>
      <c r="AO12" s="17">
        <v>0.28580738636654401</v>
      </c>
      <c r="AP12" s="17">
        <v>0.59236801472574796</v>
      </c>
      <c r="AQ12" s="17">
        <v>0.13680071546043701</v>
      </c>
      <c r="AR12" s="17"/>
      <c r="AS12" s="17">
        <v>0.32905966878920501</v>
      </c>
      <c r="AT12" s="17">
        <v>6.98909028160066E-2</v>
      </c>
      <c r="AU12" s="17"/>
      <c r="AV12" s="17">
        <v>0.16605726473985399</v>
      </c>
      <c r="AW12" s="17">
        <v>0.470395799976211</v>
      </c>
      <c r="AX12" s="17">
        <v>0.21701801179986799</v>
      </c>
      <c r="AY12" s="17"/>
      <c r="AZ12" s="17">
        <v>0.46614782249604603</v>
      </c>
      <c r="BA12" s="17">
        <v>0.16748946384150901</v>
      </c>
      <c r="BB12" s="17"/>
      <c r="BC12" s="17">
        <v>0.13607103234850201</v>
      </c>
      <c r="BD12" s="17">
        <v>0.22172856095214599</v>
      </c>
      <c r="BE12" s="17"/>
      <c r="BF12" s="17">
        <v>0.20626219605662599</v>
      </c>
      <c r="BG12" s="17">
        <v>0.23896516855918201</v>
      </c>
      <c r="BH12" s="17"/>
      <c r="BI12" s="17">
        <v>0.25044204998963698</v>
      </c>
      <c r="BJ12" s="17">
        <v>0.18014737612286</v>
      </c>
      <c r="BK12" s="17"/>
      <c r="BL12" s="17">
        <v>5.8906569802978301E-2</v>
      </c>
      <c r="BM12" s="17">
        <v>0.230943833913238</v>
      </c>
      <c r="BN12" s="17">
        <v>0.32646755224275897</v>
      </c>
      <c r="BO12" s="17">
        <v>0.208520980393432</v>
      </c>
    </row>
    <row r="13" spans="2:67" x14ac:dyDescent="0.35">
      <c r="B13" s="18" t="s">
        <v>606</v>
      </c>
      <c r="C13" s="17">
        <v>0.15975643772249901</v>
      </c>
      <c r="D13" s="17">
        <v>7.4560136561764301E-2</v>
      </c>
      <c r="E13" s="17">
        <v>8.7959667573584602E-2</v>
      </c>
      <c r="F13" s="17">
        <v>5.7234520362961904E-3</v>
      </c>
      <c r="G13" s="17">
        <v>1</v>
      </c>
      <c r="H13" s="17">
        <v>1</v>
      </c>
      <c r="I13" s="17">
        <v>5.4035147313728299E-2</v>
      </c>
      <c r="J13" s="17">
        <v>0</v>
      </c>
      <c r="K13" s="17">
        <v>0</v>
      </c>
      <c r="L13" s="17">
        <v>3.8229281394789598E-3</v>
      </c>
      <c r="M13" s="17">
        <v>0.28047876649666797</v>
      </c>
      <c r="N13" s="17">
        <v>0</v>
      </c>
      <c r="O13" s="17">
        <v>0</v>
      </c>
      <c r="P13" s="17" t="s">
        <v>107</v>
      </c>
      <c r="Q13" s="17">
        <v>1</v>
      </c>
      <c r="R13" s="17">
        <v>0.33310351781330799</v>
      </c>
      <c r="S13" s="17">
        <v>0</v>
      </c>
      <c r="T13" s="17"/>
      <c r="U13" s="17">
        <v>0.12765778628812999</v>
      </c>
      <c r="V13" s="17">
        <v>0.33289483285288601</v>
      </c>
      <c r="W13" s="17">
        <v>9.9414486392876103E-2</v>
      </c>
      <c r="X13" s="17">
        <v>0.17236140023761601</v>
      </c>
      <c r="Y13" s="17"/>
      <c r="Z13" s="17">
        <v>5.8709805763885903E-2</v>
      </c>
      <c r="AA13" s="17">
        <v>0.25615736545468998</v>
      </c>
      <c r="AB13" s="17">
        <v>0</v>
      </c>
      <c r="AC13" s="17">
        <v>0.66620749920560096</v>
      </c>
      <c r="AD13" s="17">
        <v>0.31422091272308</v>
      </c>
      <c r="AE13" s="17">
        <v>5.1799845561613803E-3</v>
      </c>
      <c r="AF13" s="17">
        <v>0.11889218681783199</v>
      </c>
      <c r="AG13" s="17">
        <v>6.2550782797742904E-3</v>
      </c>
      <c r="AH13" s="17">
        <v>1.7673500716468098E-2</v>
      </c>
      <c r="AI13" s="17">
        <v>0.159745183888506</v>
      </c>
      <c r="AJ13" s="17"/>
      <c r="AK13" s="17">
        <v>0.16398080929526401</v>
      </c>
      <c r="AL13" s="17">
        <v>1.58650946219741E-2</v>
      </c>
      <c r="AM13" s="17">
        <v>0.68000079015996095</v>
      </c>
      <c r="AN13" s="17">
        <v>8.1068269065761006E-2</v>
      </c>
      <c r="AO13" s="17">
        <v>1.2601427308877399E-2</v>
      </c>
      <c r="AP13" s="17">
        <v>1.0543611409227599E-2</v>
      </c>
      <c r="AQ13" s="17">
        <v>0.14842983684733699</v>
      </c>
      <c r="AR13" s="17"/>
      <c r="AS13" s="17">
        <v>0.200597186601783</v>
      </c>
      <c r="AT13" s="17">
        <v>0.11419135462499801</v>
      </c>
      <c r="AU13" s="17"/>
      <c r="AV13" s="17">
        <v>0.78798463964816001</v>
      </c>
      <c r="AW13" s="17">
        <v>0.110257560127152</v>
      </c>
      <c r="AX13" s="17">
        <v>7.9687385017995008E-3</v>
      </c>
      <c r="AY13" s="17"/>
      <c r="AZ13" s="17">
        <v>0.48980264324886902</v>
      </c>
      <c r="BA13" s="17">
        <v>0.110080552171545</v>
      </c>
      <c r="BB13" s="17"/>
      <c r="BC13" s="17">
        <v>0.146523744945176</v>
      </c>
      <c r="BD13" s="17">
        <v>0.162603884606973</v>
      </c>
      <c r="BE13" s="17"/>
      <c r="BF13" s="17">
        <v>0.15964041934972101</v>
      </c>
      <c r="BG13" s="17">
        <v>0.17236140023761601</v>
      </c>
      <c r="BH13" s="17"/>
      <c r="BI13" s="17">
        <v>0.39576677009823302</v>
      </c>
      <c r="BJ13" s="17">
        <v>1.7697802282945301E-2</v>
      </c>
      <c r="BK13" s="17"/>
      <c r="BL13" s="17">
        <v>4.5165148295749401E-3</v>
      </c>
      <c r="BM13" s="17">
        <v>0.273987569829235</v>
      </c>
      <c r="BN13" s="17">
        <v>1.05516059387085E-2</v>
      </c>
      <c r="BO13" s="17">
        <v>0.57172680039493395</v>
      </c>
    </row>
    <row r="14" spans="2:67" x14ac:dyDescent="0.35">
      <c r="B14" s="18" t="s">
        <v>607</v>
      </c>
      <c r="C14" s="17">
        <v>0.159238262979297</v>
      </c>
      <c r="D14" s="17">
        <v>0.14635673912136499</v>
      </c>
      <c r="E14" s="17">
        <v>2.2682091615925801E-2</v>
      </c>
      <c r="F14" s="17">
        <v>3.8156346908641298E-3</v>
      </c>
      <c r="G14" s="17">
        <v>6.4489197112001601E-2</v>
      </c>
      <c r="H14" s="17">
        <v>0</v>
      </c>
      <c r="I14" s="17">
        <v>0.44596485268627201</v>
      </c>
      <c r="J14" s="17">
        <v>0.25680144318346598</v>
      </c>
      <c r="K14" s="17">
        <v>0</v>
      </c>
      <c r="L14" s="17">
        <v>0.95506822127069502</v>
      </c>
      <c r="M14" s="17">
        <v>1.0368594860618001E-2</v>
      </c>
      <c r="N14" s="17">
        <v>0</v>
      </c>
      <c r="O14" s="17">
        <v>1</v>
      </c>
      <c r="P14" s="17" t="s">
        <v>107</v>
      </c>
      <c r="Q14" s="17">
        <v>2.0654915880902402E-3</v>
      </c>
      <c r="R14" s="17">
        <v>0.33310351781330799</v>
      </c>
      <c r="S14" s="17">
        <v>0</v>
      </c>
      <c r="T14" s="17"/>
      <c r="U14" s="17">
        <v>0.13783413157865701</v>
      </c>
      <c r="V14" s="17">
        <v>0.243927051537777</v>
      </c>
      <c r="W14" s="17">
        <v>0.20361569977493901</v>
      </c>
      <c r="X14" s="17">
        <v>0.27039324109455998</v>
      </c>
      <c r="Y14" s="17"/>
      <c r="Z14" s="17">
        <v>0.17344009980241401</v>
      </c>
      <c r="AA14" s="17">
        <v>0.152914426105699</v>
      </c>
      <c r="AB14" s="17">
        <v>0</v>
      </c>
      <c r="AC14" s="17">
        <v>0.48658909796151001</v>
      </c>
      <c r="AD14" s="17">
        <v>2.4004656967207701E-3</v>
      </c>
      <c r="AE14" s="17">
        <v>1.47000611110684E-2</v>
      </c>
      <c r="AF14" s="17">
        <v>9.4176616754245504E-2</v>
      </c>
      <c r="AG14" s="17">
        <v>0.197518480217934</v>
      </c>
      <c r="AH14" s="17">
        <v>0.40774049880883301</v>
      </c>
      <c r="AI14" s="17">
        <v>0.15794314550911501</v>
      </c>
      <c r="AJ14" s="17"/>
      <c r="AK14" s="17">
        <v>0.39504975151500099</v>
      </c>
      <c r="AL14" s="17">
        <v>3.29172665127523E-2</v>
      </c>
      <c r="AM14" s="17">
        <v>0.36203513462693199</v>
      </c>
      <c r="AN14" s="17">
        <v>1.32945688640916E-2</v>
      </c>
      <c r="AO14" s="17">
        <v>0.11979048562297399</v>
      </c>
      <c r="AP14" s="17">
        <v>9.7444865618714405E-2</v>
      </c>
      <c r="AQ14" s="17">
        <v>5.7142731279063802E-2</v>
      </c>
      <c r="AR14" s="17"/>
      <c r="AS14" s="17">
        <v>0.2303261989681</v>
      </c>
      <c r="AT14" s="17">
        <v>7.9927089716199898E-2</v>
      </c>
      <c r="AU14" s="17"/>
      <c r="AV14" s="17">
        <v>0.13342324971784</v>
      </c>
      <c r="AW14" s="17">
        <v>0.29115335762761801</v>
      </c>
      <c r="AX14" s="17">
        <v>0.19673581774621701</v>
      </c>
      <c r="AY14" s="17"/>
      <c r="AZ14" s="17">
        <v>3.2151542769217098E-2</v>
      </c>
      <c r="BA14" s="17">
        <v>0.17836632826983301</v>
      </c>
      <c r="BB14" s="17"/>
      <c r="BC14" s="17">
        <v>0.185720429945433</v>
      </c>
      <c r="BD14" s="17">
        <v>0.153539758140503</v>
      </c>
      <c r="BE14" s="17"/>
      <c r="BF14" s="17">
        <v>0.15821517229801901</v>
      </c>
      <c r="BG14" s="17">
        <v>0.27039324109455998</v>
      </c>
      <c r="BH14" s="17"/>
      <c r="BI14" s="17">
        <v>0.28911708703097899</v>
      </c>
      <c r="BJ14" s="17">
        <v>8.1061988527455997E-2</v>
      </c>
      <c r="BK14" s="17"/>
      <c r="BL14" s="17">
        <v>0</v>
      </c>
      <c r="BM14" s="17">
        <v>9.5028017976732299E-2</v>
      </c>
      <c r="BN14" s="17">
        <v>0.33976564022574002</v>
      </c>
      <c r="BO14" s="17">
        <v>0.35492274444796301</v>
      </c>
    </row>
    <row r="15" spans="2:67" x14ac:dyDescent="0.35">
      <c r="B15" s="18" t="s">
        <v>608</v>
      </c>
      <c r="C15" s="17">
        <v>0.14748683609525901</v>
      </c>
      <c r="D15" s="17">
        <v>0.53407643232830204</v>
      </c>
      <c r="E15" s="17">
        <v>0</v>
      </c>
      <c r="F15" s="17">
        <v>0</v>
      </c>
      <c r="G15" s="17">
        <v>0</v>
      </c>
      <c r="H15" s="17">
        <v>0</v>
      </c>
      <c r="I15" s="17">
        <v>0</v>
      </c>
      <c r="J15" s="17">
        <v>0.47032855130610302</v>
      </c>
      <c r="K15" s="17">
        <v>0</v>
      </c>
      <c r="L15" s="17">
        <v>1.9114640697394799E-3</v>
      </c>
      <c r="M15" s="17">
        <v>6.9579408725470804E-2</v>
      </c>
      <c r="N15" s="17">
        <v>0.30572322276547698</v>
      </c>
      <c r="O15" s="17">
        <v>0</v>
      </c>
      <c r="P15" s="17" t="s">
        <v>107</v>
      </c>
      <c r="Q15" s="17">
        <v>0</v>
      </c>
      <c r="R15" s="17">
        <v>0</v>
      </c>
      <c r="S15" s="17">
        <v>0</v>
      </c>
      <c r="T15" s="17"/>
      <c r="U15" s="17">
        <v>0.17445497817910699</v>
      </c>
      <c r="V15" s="17">
        <v>6.7265368152169602E-2</v>
      </c>
      <c r="W15" s="17">
        <v>0</v>
      </c>
      <c r="X15" s="17">
        <v>1.6440084018606999E-2</v>
      </c>
      <c r="Y15" s="17"/>
      <c r="Z15" s="17">
        <v>0.24245858052611399</v>
      </c>
      <c r="AA15" s="17">
        <v>0.11965291145753799</v>
      </c>
      <c r="AB15" s="17">
        <v>0</v>
      </c>
      <c r="AC15" s="17">
        <v>0</v>
      </c>
      <c r="AD15" s="17">
        <v>0.24268299087422099</v>
      </c>
      <c r="AE15" s="17">
        <v>0</v>
      </c>
      <c r="AF15" s="17">
        <v>0</v>
      </c>
      <c r="AG15" s="17">
        <v>1.2523191040938301E-2</v>
      </c>
      <c r="AH15" s="17">
        <v>0</v>
      </c>
      <c r="AI15" s="17">
        <v>0</v>
      </c>
      <c r="AJ15" s="17"/>
      <c r="AK15" s="17">
        <v>0.191354631249635</v>
      </c>
      <c r="AL15" s="17">
        <v>0</v>
      </c>
      <c r="AM15" s="17">
        <v>1.1974756342817E-3</v>
      </c>
      <c r="AN15" s="17">
        <v>0.41464474937212298</v>
      </c>
      <c r="AO15" s="17">
        <v>0.122131871742858</v>
      </c>
      <c r="AP15" s="17">
        <v>0</v>
      </c>
      <c r="AQ15" s="17">
        <v>0.164896461731631</v>
      </c>
      <c r="AR15" s="17"/>
      <c r="AS15" s="17">
        <v>2.0813216662237E-2</v>
      </c>
      <c r="AT15" s="17">
        <v>0.28881367642296901</v>
      </c>
      <c r="AU15" s="17"/>
      <c r="AV15" s="17">
        <v>1.54433511577894E-3</v>
      </c>
      <c r="AW15" s="17">
        <v>0</v>
      </c>
      <c r="AX15" s="17">
        <v>6.0976730853867497E-2</v>
      </c>
      <c r="AY15" s="17"/>
      <c r="AZ15" s="17">
        <v>1.1461209431791099E-3</v>
      </c>
      <c r="BA15" s="17">
        <v>0.169512856984502</v>
      </c>
      <c r="BB15" s="17"/>
      <c r="BC15" s="17">
        <v>0.21096133693691399</v>
      </c>
      <c r="BD15" s="17">
        <v>0.133828220067017</v>
      </c>
      <c r="BE15" s="17"/>
      <c r="BF15" s="17">
        <v>0.14869301429019599</v>
      </c>
      <c r="BG15" s="17">
        <v>1.6440084018606999E-2</v>
      </c>
      <c r="BH15" s="17"/>
      <c r="BI15" s="17">
        <v>2.9210010190764701E-2</v>
      </c>
      <c r="BJ15" s="17">
        <v>0.218679670421531</v>
      </c>
      <c r="BK15" s="17"/>
      <c r="BL15" s="17">
        <v>0.26535002460103002</v>
      </c>
      <c r="BM15" s="17">
        <v>0.165630888290552</v>
      </c>
      <c r="BN15" s="17">
        <v>4.1984552469627297E-2</v>
      </c>
      <c r="BO15" s="17">
        <v>0</v>
      </c>
    </row>
    <row r="16" spans="2:67" x14ac:dyDescent="0.35">
      <c r="B16" s="18" t="s">
        <v>609</v>
      </c>
      <c r="C16" s="17">
        <v>0.108055015953069</v>
      </c>
      <c r="D16" s="17">
        <v>8.5705331308860398E-3</v>
      </c>
      <c r="E16" s="17">
        <v>4.83693988062745E-2</v>
      </c>
      <c r="F16" s="17">
        <v>2.9583518339027601E-2</v>
      </c>
      <c r="G16" s="17">
        <v>0.93551080288799804</v>
      </c>
      <c r="H16" s="17">
        <v>0</v>
      </c>
      <c r="I16" s="17">
        <v>0.41894727902940698</v>
      </c>
      <c r="J16" s="17">
        <v>0.25485450246105901</v>
      </c>
      <c r="K16" s="17">
        <v>0</v>
      </c>
      <c r="L16" s="17">
        <v>1.1468784418436901E-2</v>
      </c>
      <c r="M16" s="17">
        <v>0.30786372652622501</v>
      </c>
      <c r="N16" s="17">
        <v>0</v>
      </c>
      <c r="O16" s="17">
        <v>0</v>
      </c>
      <c r="P16" s="17" t="s">
        <v>107</v>
      </c>
      <c r="Q16" s="17">
        <v>0.99793450841191</v>
      </c>
      <c r="R16" s="17">
        <v>0</v>
      </c>
      <c r="S16" s="17">
        <v>0</v>
      </c>
      <c r="T16" s="17"/>
      <c r="U16" s="17">
        <v>8.2400799814364101E-2</v>
      </c>
      <c r="V16" s="17">
        <v>0.12527084985683001</v>
      </c>
      <c r="W16" s="17">
        <v>0.45119950841175199</v>
      </c>
      <c r="X16" s="17">
        <v>0.22048065762285801</v>
      </c>
      <c r="Y16" s="17"/>
      <c r="Z16" s="17">
        <v>5.8709805763885903E-2</v>
      </c>
      <c r="AA16" s="17">
        <v>0</v>
      </c>
      <c r="AB16" s="17">
        <v>0.49346599615755199</v>
      </c>
      <c r="AC16" s="17">
        <v>0.183396602482545</v>
      </c>
      <c r="AD16" s="17">
        <v>0.26080116656496699</v>
      </c>
      <c r="AE16" s="17">
        <v>7.7399733263213699E-3</v>
      </c>
      <c r="AF16" s="17">
        <v>0.347460433100516</v>
      </c>
      <c r="AG16" s="17">
        <v>2.0722445486151202E-2</v>
      </c>
      <c r="AH16" s="17">
        <v>0.59140852729134896</v>
      </c>
      <c r="AI16" s="17">
        <v>0.33659126148792901</v>
      </c>
      <c r="AJ16" s="17"/>
      <c r="AK16" s="17">
        <v>2.0772801680113201E-3</v>
      </c>
      <c r="AL16" s="17">
        <v>5.4973246667899198E-2</v>
      </c>
      <c r="AM16" s="17">
        <v>1.54613702505188E-2</v>
      </c>
      <c r="AN16" s="17">
        <v>2.7871638381246799E-2</v>
      </c>
      <c r="AO16" s="17">
        <v>0.25571308830977202</v>
      </c>
      <c r="AP16" s="17">
        <v>4.5122609152650602E-2</v>
      </c>
      <c r="AQ16" s="17">
        <v>0.376674306109537</v>
      </c>
      <c r="AR16" s="17"/>
      <c r="AS16" s="17">
        <v>0.201960875212263</v>
      </c>
      <c r="AT16" s="17">
        <v>3.2864111183596501E-3</v>
      </c>
      <c r="AU16" s="17"/>
      <c r="AV16" s="17">
        <v>0.14670197390173401</v>
      </c>
      <c r="AW16" s="17">
        <v>0.12763956859026501</v>
      </c>
      <c r="AX16" s="17">
        <v>0.33797081612668201</v>
      </c>
      <c r="AY16" s="17"/>
      <c r="AZ16" s="17">
        <v>0.263759799644883</v>
      </c>
      <c r="BA16" s="17">
        <v>8.4619591200722696E-2</v>
      </c>
      <c r="BB16" s="17"/>
      <c r="BC16" s="17">
        <v>0.44755355297353699</v>
      </c>
      <c r="BD16" s="17">
        <v>3.5000795788655399E-2</v>
      </c>
      <c r="BE16" s="17"/>
      <c r="BF16" s="17">
        <v>0.107020229852802</v>
      </c>
      <c r="BG16" s="17">
        <v>0.22048065762285801</v>
      </c>
      <c r="BH16" s="17"/>
      <c r="BI16" s="17">
        <v>0.15012987983017201</v>
      </c>
      <c r="BJ16" s="17">
        <v>8.2729439362758006E-2</v>
      </c>
      <c r="BK16" s="17"/>
      <c r="BL16" s="17">
        <v>1.03644047330412E-2</v>
      </c>
      <c r="BM16" s="17">
        <v>0.10158720766314</v>
      </c>
      <c r="BN16" s="17">
        <v>0.20126971073265901</v>
      </c>
      <c r="BO16" s="17">
        <v>0.18820928379941901</v>
      </c>
    </row>
    <row r="17" spans="2:67" x14ac:dyDescent="0.35">
      <c r="B17" s="18" t="s">
        <v>610</v>
      </c>
      <c r="C17" s="17">
        <v>6.2424759274110099E-2</v>
      </c>
      <c r="D17" s="17">
        <v>9.6759467317513396E-3</v>
      </c>
      <c r="E17" s="17">
        <v>3.1689104958497499E-2</v>
      </c>
      <c r="F17" s="17">
        <v>7.6312693817282501E-3</v>
      </c>
      <c r="G17" s="17">
        <v>1</v>
      </c>
      <c r="H17" s="17">
        <v>1</v>
      </c>
      <c r="I17" s="17">
        <v>8.1052720970592504E-2</v>
      </c>
      <c r="J17" s="17">
        <v>0.14252234319629001</v>
      </c>
      <c r="K17" s="17">
        <v>0</v>
      </c>
      <c r="L17" s="17">
        <v>1.9114640697394799E-3</v>
      </c>
      <c r="M17" s="17">
        <v>2.9511145488012501E-2</v>
      </c>
      <c r="N17" s="17">
        <v>8.2830331703569002E-2</v>
      </c>
      <c r="O17" s="17">
        <v>0</v>
      </c>
      <c r="P17" s="17" t="s">
        <v>107</v>
      </c>
      <c r="Q17" s="17">
        <v>0</v>
      </c>
      <c r="R17" s="17">
        <v>6.8944656007692996E-4</v>
      </c>
      <c r="S17" s="17">
        <v>0</v>
      </c>
      <c r="T17" s="17"/>
      <c r="U17" s="17">
        <v>0</v>
      </c>
      <c r="V17" s="17">
        <v>0.297625368627083</v>
      </c>
      <c r="W17" s="17">
        <v>0.243502246547458</v>
      </c>
      <c r="X17" s="17">
        <v>0.32604008386136502</v>
      </c>
      <c r="Y17" s="17"/>
      <c r="Z17" s="17">
        <v>0</v>
      </c>
      <c r="AA17" s="17">
        <v>2.6142324907762798E-4</v>
      </c>
      <c r="AB17" s="17">
        <v>0</v>
      </c>
      <c r="AC17" s="17">
        <v>0.67851322142452597</v>
      </c>
      <c r="AD17" s="17">
        <v>3.9623222440796302E-2</v>
      </c>
      <c r="AE17" s="17">
        <v>4.5896265453654002E-2</v>
      </c>
      <c r="AF17" s="17">
        <v>0.16354687803303</v>
      </c>
      <c r="AG17" s="17">
        <v>0.69500030833146398</v>
      </c>
      <c r="AH17" s="17">
        <v>0.24206352204800599</v>
      </c>
      <c r="AI17" s="17">
        <v>0.15996626857365401</v>
      </c>
      <c r="AJ17" s="17"/>
      <c r="AK17" s="17">
        <v>0.16381753131030899</v>
      </c>
      <c r="AL17" s="17">
        <v>1.7342852098752401E-2</v>
      </c>
      <c r="AM17" s="17">
        <v>2.2714779587533498E-2</v>
      </c>
      <c r="AN17" s="17">
        <v>1.55818481698761E-2</v>
      </c>
      <c r="AO17" s="17">
        <v>1.8146894639048599E-2</v>
      </c>
      <c r="AP17" s="17">
        <v>0.137336345635203</v>
      </c>
      <c r="AQ17" s="17">
        <v>1.2986257658847301E-2</v>
      </c>
      <c r="AR17" s="17"/>
      <c r="AS17" s="17">
        <v>0.11837711893311401</v>
      </c>
      <c r="AT17" s="17">
        <v>0</v>
      </c>
      <c r="AU17" s="17"/>
      <c r="AV17" s="17">
        <v>0.34477814713305899</v>
      </c>
      <c r="AW17" s="17">
        <v>2.1066163273916E-2</v>
      </c>
      <c r="AX17" s="17">
        <v>0.13308183812923399</v>
      </c>
      <c r="AY17" s="17"/>
      <c r="AZ17" s="17">
        <v>5.3277892977585999E-2</v>
      </c>
      <c r="BA17" s="17">
        <v>6.3801471612224506E-2</v>
      </c>
      <c r="BB17" s="17"/>
      <c r="BC17" s="17">
        <v>6.0702913363941798E-2</v>
      </c>
      <c r="BD17" s="17">
        <v>6.2795270768252504E-2</v>
      </c>
      <c r="BE17" s="17"/>
      <c r="BF17" s="17">
        <v>5.9998395771544803E-2</v>
      </c>
      <c r="BG17" s="17">
        <v>0.32604008386136502</v>
      </c>
      <c r="BH17" s="17"/>
      <c r="BI17" s="17">
        <v>0.12646499535631001</v>
      </c>
      <c r="BJ17" s="17">
        <v>2.3877851350685601E-2</v>
      </c>
      <c r="BK17" s="17"/>
      <c r="BL17" s="17">
        <v>0</v>
      </c>
      <c r="BM17" s="17">
        <v>9.9360386033965395E-2</v>
      </c>
      <c r="BN17" s="17">
        <v>2.7819831918211101E-2</v>
      </c>
      <c r="BO17" s="17">
        <v>0.23999298459011401</v>
      </c>
    </row>
    <row r="18" spans="2:67" x14ac:dyDescent="0.35">
      <c r="B18" s="18" t="s">
        <v>105</v>
      </c>
      <c r="C18" s="19">
        <v>8.0638422892958E-2</v>
      </c>
      <c r="D18" s="19">
        <v>0</v>
      </c>
      <c r="E18" s="19">
        <v>0.32219400724858499</v>
      </c>
      <c r="F18" s="19">
        <v>0</v>
      </c>
      <c r="G18" s="19">
        <v>0</v>
      </c>
      <c r="H18" s="19">
        <v>0</v>
      </c>
      <c r="I18" s="19">
        <v>0</v>
      </c>
      <c r="J18" s="19">
        <v>0</v>
      </c>
      <c r="K18" s="19">
        <v>0</v>
      </c>
      <c r="L18" s="19">
        <v>0</v>
      </c>
      <c r="M18" s="19">
        <v>5.3154636461387602E-4</v>
      </c>
      <c r="N18" s="19">
        <v>0.30572322276547698</v>
      </c>
      <c r="O18" s="19">
        <v>0</v>
      </c>
      <c r="P18" s="19" t="s">
        <v>107</v>
      </c>
      <c r="Q18" s="19">
        <v>0</v>
      </c>
      <c r="R18" s="19">
        <v>0</v>
      </c>
      <c r="S18" s="19">
        <v>0</v>
      </c>
      <c r="T18" s="19"/>
      <c r="U18" s="19">
        <v>0.10294644663580201</v>
      </c>
      <c r="V18" s="19">
        <v>0</v>
      </c>
      <c r="W18" s="19">
        <v>0</v>
      </c>
      <c r="X18" s="19">
        <v>9.0679429268374096E-3</v>
      </c>
      <c r="Y18" s="19"/>
      <c r="Z18" s="19">
        <v>6.9001230498156096E-2</v>
      </c>
      <c r="AA18" s="19">
        <v>0.17565078494362599</v>
      </c>
      <c r="AB18" s="19">
        <v>0</v>
      </c>
      <c r="AC18" s="19">
        <v>0</v>
      </c>
      <c r="AD18" s="19">
        <v>1.8539574267119701E-3</v>
      </c>
      <c r="AE18" s="19">
        <v>0</v>
      </c>
      <c r="AF18" s="19">
        <v>0</v>
      </c>
      <c r="AG18" s="19">
        <v>0</v>
      </c>
      <c r="AH18" s="19">
        <v>0</v>
      </c>
      <c r="AI18" s="19">
        <v>0</v>
      </c>
      <c r="AJ18" s="19"/>
      <c r="AK18" s="19">
        <v>0</v>
      </c>
      <c r="AL18" s="19">
        <v>0</v>
      </c>
      <c r="AM18" s="19">
        <v>6.6049788405308997E-4</v>
      </c>
      <c r="AN18" s="19">
        <v>0</v>
      </c>
      <c r="AO18" s="19">
        <v>0</v>
      </c>
      <c r="AP18" s="19">
        <v>0.18763513130154799</v>
      </c>
      <c r="AQ18" s="19">
        <v>0.29600872243808202</v>
      </c>
      <c r="AR18" s="19"/>
      <c r="AS18" s="19">
        <v>5.4808950041958598E-2</v>
      </c>
      <c r="AT18" s="19">
        <v>0.109455770985646</v>
      </c>
      <c r="AU18" s="19"/>
      <c r="AV18" s="19">
        <v>8.5181697818238105E-4</v>
      </c>
      <c r="AW18" s="19">
        <v>0</v>
      </c>
      <c r="AX18" s="19">
        <v>0.162332598582003</v>
      </c>
      <c r="AY18" s="19"/>
      <c r="AZ18" s="19">
        <v>0</v>
      </c>
      <c r="BA18" s="19">
        <v>9.2775466129832701E-2</v>
      </c>
      <c r="BB18" s="19"/>
      <c r="BC18" s="19">
        <v>4.6703468221739999E-4</v>
      </c>
      <c r="BD18" s="19">
        <v>9.7889920636175007E-2</v>
      </c>
      <c r="BE18" s="19"/>
      <c r="BF18" s="19">
        <v>8.1297170637319102E-2</v>
      </c>
      <c r="BG18" s="19">
        <v>9.0679429268374096E-3</v>
      </c>
      <c r="BH18" s="19"/>
      <c r="BI18" s="19">
        <v>2.2009913754201599E-4</v>
      </c>
      <c r="BJ18" s="19">
        <v>0.129043580506325</v>
      </c>
      <c r="BK18" s="19"/>
      <c r="BL18" s="19">
        <v>0.19476726281968301</v>
      </c>
      <c r="BM18" s="19">
        <v>7.2296357743409798E-2</v>
      </c>
      <c r="BN18" s="19">
        <v>0</v>
      </c>
      <c r="BO18" s="19">
        <v>1.27694914291203E-3</v>
      </c>
    </row>
    <row r="19" spans="2:67" x14ac:dyDescent="0.35">
      <c r="B19" s="16" t="s">
        <v>725</v>
      </c>
    </row>
    <row r="20" spans="2:67" x14ac:dyDescent="0.35">
      <c r="B20" t="s">
        <v>86</v>
      </c>
    </row>
    <row r="21" spans="2:67" x14ac:dyDescent="0.35">
      <c r="B21" t="s">
        <v>87</v>
      </c>
    </row>
    <row r="23" spans="2:67" x14ac:dyDescent="0.35">
      <c r="B23"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H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624</v>
      </c>
      <c r="E2" s="26"/>
      <c r="F2" s="26"/>
      <c r="G2" s="26"/>
      <c r="H2" s="26"/>
    </row>
    <row r="6" spans="2:8" ht="50" customHeight="1" x14ac:dyDescent="0.35">
      <c r="B6" s="23" t="s">
        <v>15</v>
      </c>
      <c r="C6" s="23" t="s">
        <v>612</v>
      </c>
      <c r="D6" s="23" t="s">
        <v>613</v>
      </c>
      <c r="E6" s="23" t="s">
        <v>614</v>
      </c>
      <c r="F6" s="23" t="s">
        <v>615</v>
      </c>
      <c r="G6" s="23" t="s">
        <v>616</v>
      </c>
    </row>
    <row r="7" spans="2:8" x14ac:dyDescent="0.35">
      <c r="B7" s="18" t="s">
        <v>617</v>
      </c>
      <c r="C7" s="17">
        <v>0.19660197308196201</v>
      </c>
      <c r="D7" s="17">
        <v>5.4175947488003903E-2</v>
      </c>
      <c r="E7" s="17">
        <v>6.3312944356504502E-2</v>
      </c>
      <c r="F7" s="17">
        <v>8.3185442790143102E-2</v>
      </c>
      <c r="G7" s="17">
        <v>7.2746746508326202E-2</v>
      </c>
    </row>
    <row r="8" spans="2:8" x14ac:dyDescent="0.35">
      <c r="B8" s="18" t="s">
        <v>618</v>
      </c>
      <c r="C8" s="17">
        <v>0.36516668619359699</v>
      </c>
      <c r="D8" s="17">
        <v>0.13659854760152201</v>
      </c>
      <c r="E8" s="17">
        <v>0.12174547562889999</v>
      </c>
      <c r="F8" s="17">
        <v>0.20258168179552899</v>
      </c>
      <c r="G8" s="17">
        <v>0.14244081134427999</v>
      </c>
    </row>
    <row r="9" spans="2:8" x14ac:dyDescent="0.35">
      <c r="B9" s="18" t="s">
        <v>619</v>
      </c>
      <c r="C9" s="17">
        <v>0.22743527047324499</v>
      </c>
      <c r="D9" s="17">
        <v>0.28975712265802001</v>
      </c>
      <c r="E9" s="17">
        <v>0.2502245835229</v>
      </c>
      <c r="F9" s="17">
        <v>0.250091121163591</v>
      </c>
      <c r="G9" s="17">
        <v>0.24132888508110101</v>
      </c>
    </row>
    <row r="10" spans="2:8" x14ac:dyDescent="0.35">
      <c r="B10" s="18" t="s">
        <v>620</v>
      </c>
      <c r="C10" s="17">
        <v>8.20373998208834E-2</v>
      </c>
      <c r="D10" s="17">
        <v>9.9800642748069102E-2</v>
      </c>
      <c r="E10" s="17">
        <v>9.7287076327144298E-2</v>
      </c>
      <c r="F10" s="17">
        <v>0.234139509886238</v>
      </c>
      <c r="G10" s="17">
        <v>8.1713072019515998E-2</v>
      </c>
    </row>
    <row r="11" spans="2:8" x14ac:dyDescent="0.35">
      <c r="B11" s="18" t="s">
        <v>621</v>
      </c>
      <c r="C11" s="17">
        <v>0.116309674714178</v>
      </c>
      <c r="D11" s="17">
        <v>0.16035168706803599</v>
      </c>
      <c r="E11" s="17">
        <v>0.32906926005110099</v>
      </c>
      <c r="F11" s="17">
        <v>0.21006748078422199</v>
      </c>
      <c r="G11" s="17">
        <v>0.36460498349507198</v>
      </c>
    </row>
    <row r="12" spans="2:8" x14ac:dyDescent="0.35">
      <c r="B12" s="18" t="s">
        <v>111</v>
      </c>
      <c r="C12" s="17">
        <v>1.24489957161345E-2</v>
      </c>
      <c r="D12" s="17">
        <v>0.25931605243634998</v>
      </c>
      <c r="E12" s="17">
        <v>0.13836066011345</v>
      </c>
      <c r="F12" s="17">
        <v>1.9934763580277601E-2</v>
      </c>
      <c r="G12" s="17">
        <v>9.7165501551704905E-2</v>
      </c>
    </row>
    <row r="13" spans="2:8" x14ac:dyDescent="0.35">
      <c r="B13" s="22" t="s">
        <v>622</v>
      </c>
      <c r="C13" s="20">
        <v>0.56176865927555897</v>
      </c>
      <c r="D13" s="20">
        <v>0.19077449508952499</v>
      </c>
      <c r="E13" s="20">
        <v>0.18505841998540501</v>
      </c>
      <c r="F13" s="20">
        <v>0.28576712458567199</v>
      </c>
      <c r="G13" s="20">
        <v>0.21518755785260599</v>
      </c>
    </row>
    <row r="14" spans="2:8" x14ac:dyDescent="0.35">
      <c r="B14" s="22" t="s">
        <v>623</v>
      </c>
      <c r="C14" s="20">
        <v>0.19834707453506201</v>
      </c>
      <c r="D14" s="20">
        <v>0.26015232981610498</v>
      </c>
      <c r="E14" s="20">
        <v>0.42635633637824499</v>
      </c>
      <c r="F14" s="20">
        <v>0.44420699067045999</v>
      </c>
      <c r="G14" s="20">
        <v>0.44631805551458797</v>
      </c>
    </row>
    <row r="15" spans="2:8" x14ac:dyDescent="0.35">
      <c r="B15" s="22" t="s">
        <v>187</v>
      </c>
      <c r="C15" s="21">
        <v>0.36342158474049702</v>
      </c>
      <c r="D15" s="21">
        <v>-6.9377834726579601E-2</v>
      </c>
      <c r="E15" s="21">
        <v>-0.24129791639284001</v>
      </c>
      <c r="F15" s="21">
        <v>-0.15843986608478799</v>
      </c>
      <c r="G15" s="21">
        <v>-0.23113049766198299</v>
      </c>
    </row>
    <row r="16" spans="2:8" x14ac:dyDescent="0.35">
      <c r="B16" s="16"/>
      <c r="C16" s="16"/>
      <c r="D16" s="16"/>
      <c r="E16" s="16"/>
      <c r="F16" s="16"/>
      <c r="G16" s="16"/>
    </row>
    <row r="17" spans="2:2" x14ac:dyDescent="0.35">
      <c r="B17" t="s">
        <v>86</v>
      </c>
    </row>
    <row r="18" spans="2:2" x14ac:dyDescent="0.35">
      <c r="B18" t="s">
        <v>87</v>
      </c>
    </row>
    <row r="22" spans="2:2" x14ac:dyDescent="0.35">
      <c r="B22"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617</v>
      </c>
      <c r="C9" s="17">
        <v>0.19660197308196201</v>
      </c>
      <c r="D9" s="17">
        <v>0.195406144429181</v>
      </c>
      <c r="E9" s="17">
        <v>0.232409244155941</v>
      </c>
      <c r="F9" s="17">
        <v>0.27187836260965897</v>
      </c>
      <c r="G9" s="17">
        <v>0.29137476939734702</v>
      </c>
      <c r="H9" s="17">
        <v>4.8755941639698503E-3</v>
      </c>
      <c r="I9" s="17">
        <v>0.173796216584614</v>
      </c>
      <c r="J9" s="17">
        <v>0.119799610333405</v>
      </c>
      <c r="K9" s="17">
        <v>2.6520382123439699E-3</v>
      </c>
      <c r="L9" s="17">
        <v>0.15083415212290199</v>
      </c>
      <c r="M9" s="17">
        <v>0.17675044793105499</v>
      </c>
      <c r="N9" s="17">
        <v>0.524794029238139</v>
      </c>
      <c r="O9" s="17">
        <v>1.6435710138281601E-2</v>
      </c>
      <c r="P9" s="17">
        <v>6.0065155230337099E-2</v>
      </c>
      <c r="Q9" s="17">
        <v>0.23215247658410801</v>
      </c>
      <c r="R9" s="17">
        <v>0.284469135138605</v>
      </c>
      <c r="S9" s="17">
        <v>5.00172137856233E-2</v>
      </c>
      <c r="T9" s="17"/>
      <c r="U9" s="17">
        <v>0.182167519689308</v>
      </c>
      <c r="V9" s="17">
        <v>0.264749123192483</v>
      </c>
      <c r="W9" s="17">
        <v>0.25882784648346302</v>
      </c>
      <c r="X9" s="17">
        <v>0.434220734174041</v>
      </c>
      <c r="Y9" s="17"/>
      <c r="Z9" s="17">
        <v>0.19069291672554101</v>
      </c>
      <c r="AA9" s="17">
        <v>0.19296082493320699</v>
      </c>
      <c r="AB9" s="17">
        <v>0.237792393515808</v>
      </c>
      <c r="AC9" s="17">
        <v>0.236076958501306</v>
      </c>
      <c r="AD9" s="17">
        <v>0.20212144283008801</v>
      </c>
      <c r="AE9" s="17">
        <v>0.136760168833888</v>
      </c>
      <c r="AF9" s="17">
        <v>0.37777520876056497</v>
      </c>
      <c r="AG9" s="17">
        <v>0.15158931743504001</v>
      </c>
      <c r="AH9" s="17">
        <v>0.36253875737924601</v>
      </c>
      <c r="AI9" s="17">
        <v>0.47207485875470001</v>
      </c>
      <c r="AJ9" s="17"/>
      <c r="AK9" s="17">
        <v>0.137581671602971</v>
      </c>
      <c r="AL9" s="17">
        <v>0.108535168352816</v>
      </c>
      <c r="AM9" s="17">
        <v>0.25996937325646302</v>
      </c>
      <c r="AN9" s="17">
        <v>0.18963637514897899</v>
      </c>
      <c r="AO9" s="17">
        <v>0.25428506132732498</v>
      </c>
      <c r="AP9" s="17">
        <v>0.34296506762713003</v>
      </c>
      <c r="AQ9" s="17">
        <v>0.34182311492071199</v>
      </c>
      <c r="AR9" s="17"/>
      <c r="AS9" s="17">
        <v>0.36451504251484201</v>
      </c>
      <c r="AT9" s="17">
        <v>0.13405962389902301</v>
      </c>
      <c r="AU9" s="17"/>
      <c r="AV9" s="17">
        <v>0.35159043759956699</v>
      </c>
      <c r="AW9" s="17">
        <v>0.44177487481650402</v>
      </c>
      <c r="AX9" s="17">
        <v>0.30099326108795699</v>
      </c>
      <c r="AY9" s="17"/>
      <c r="AZ9" s="17">
        <v>0.51757151917728295</v>
      </c>
      <c r="BA9" s="17">
        <v>0.18134477392593601</v>
      </c>
      <c r="BB9" s="17"/>
      <c r="BC9" s="17">
        <v>0.21808872034184301</v>
      </c>
      <c r="BD9" s="17">
        <v>0.18335947675179501</v>
      </c>
      <c r="BE9" s="17"/>
      <c r="BF9" s="17">
        <v>0.19565782481532201</v>
      </c>
      <c r="BG9" s="17">
        <v>0.434220734174041</v>
      </c>
      <c r="BH9" s="17"/>
      <c r="BI9" s="17">
        <v>0.456611862287646</v>
      </c>
      <c r="BJ9" s="17">
        <v>0.135782669320136</v>
      </c>
      <c r="BK9" s="17"/>
      <c r="BL9" s="17">
        <v>6.6149266435563597E-2</v>
      </c>
      <c r="BM9" s="17">
        <v>0.20845283098747899</v>
      </c>
      <c r="BN9" s="17">
        <v>0.49759467446435501</v>
      </c>
      <c r="BO9" s="17">
        <v>0.88406672397665398</v>
      </c>
    </row>
    <row r="10" spans="2:67" x14ac:dyDescent="0.35">
      <c r="B10" s="18" t="s">
        <v>618</v>
      </c>
      <c r="C10" s="17">
        <v>0.36516668619359699</v>
      </c>
      <c r="D10" s="17">
        <v>0.48625636497357699</v>
      </c>
      <c r="E10" s="17">
        <v>0.31189816868729697</v>
      </c>
      <c r="F10" s="17">
        <v>0.361480936962359</v>
      </c>
      <c r="G10" s="17">
        <v>0.18584412183694701</v>
      </c>
      <c r="H10" s="17">
        <v>3.7801634865310602E-2</v>
      </c>
      <c r="I10" s="17">
        <v>0.13443576886179401</v>
      </c>
      <c r="J10" s="17">
        <v>0.43698835483773601</v>
      </c>
      <c r="K10" s="17">
        <v>0.44169936861547199</v>
      </c>
      <c r="L10" s="17">
        <v>0.31066947153223601</v>
      </c>
      <c r="M10" s="17">
        <v>0.41769088456065001</v>
      </c>
      <c r="N10" s="17">
        <v>0.29243940927149398</v>
      </c>
      <c r="O10" s="17">
        <v>0.97958143779085105</v>
      </c>
      <c r="P10" s="17">
        <v>0.12712763708794</v>
      </c>
      <c r="Q10" s="17">
        <v>0.358188180420555</v>
      </c>
      <c r="R10" s="17">
        <v>0.457143229280845</v>
      </c>
      <c r="S10" s="17">
        <v>0.34017407092551</v>
      </c>
      <c r="T10" s="17"/>
      <c r="U10" s="17">
        <v>0.353988125945911</v>
      </c>
      <c r="V10" s="17">
        <v>0.42104366858453202</v>
      </c>
      <c r="W10" s="17">
        <v>0.422374139466765</v>
      </c>
      <c r="X10" s="17">
        <v>0.387922374844965</v>
      </c>
      <c r="Y10" s="17"/>
      <c r="Z10" s="17">
        <v>0.392844980119335</v>
      </c>
      <c r="AA10" s="17">
        <v>0.39870196779677802</v>
      </c>
      <c r="AB10" s="17">
        <v>0.26245667890697899</v>
      </c>
      <c r="AC10" s="17">
        <v>0.288717016669708</v>
      </c>
      <c r="AD10" s="17">
        <v>0.36072463939977401</v>
      </c>
      <c r="AE10" s="17">
        <v>0.41880381904752201</v>
      </c>
      <c r="AF10" s="17">
        <v>0.37501549674269802</v>
      </c>
      <c r="AG10" s="17">
        <v>0.670014762077626</v>
      </c>
      <c r="AH10" s="17">
        <v>0.41180013379379399</v>
      </c>
      <c r="AI10" s="17">
        <v>0.32476482918243899</v>
      </c>
      <c r="AJ10" s="17"/>
      <c r="AK10" s="17">
        <v>0.37152965278211197</v>
      </c>
      <c r="AL10" s="17">
        <v>0.475006062757654</v>
      </c>
      <c r="AM10" s="17">
        <v>0.33203461722688798</v>
      </c>
      <c r="AN10" s="17">
        <v>0.29705981629943201</v>
      </c>
      <c r="AO10" s="17">
        <v>0.42301793858646602</v>
      </c>
      <c r="AP10" s="17">
        <v>0.36846314788058698</v>
      </c>
      <c r="AQ10" s="17">
        <v>0.39272680166025398</v>
      </c>
      <c r="AR10" s="17"/>
      <c r="AS10" s="17">
        <v>0.39025111030647502</v>
      </c>
      <c r="AT10" s="17">
        <v>0.35582352537104001</v>
      </c>
      <c r="AU10" s="17"/>
      <c r="AV10" s="17">
        <v>0.41116585285202301</v>
      </c>
      <c r="AW10" s="17">
        <v>0.42282988856482101</v>
      </c>
      <c r="AX10" s="17">
        <v>0.37602521204920197</v>
      </c>
      <c r="AY10" s="17"/>
      <c r="AZ10" s="17">
        <v>0.32868490270185602</v>
      </c>
      <c r="BA10" s="17">
        <v>0.36690083774495702</v>
      </c>
      <c r="BB10" s="17"/>
      <c r="BC10" s="17">
        <v>0.375383960166079</v>
      </c>
      <c r="BD10" s="17">
        <v>0.35886967848701201</v>
      </c>
      <c r="BE10" s="17"/>
      <c r="BF10" s="17">
        <v>0.36507626932626802</v>
      </c>
      <c r="BG10" s="17">
        <v>0.387922374844965</v>
      </c>
      <c r="BH10" s="17"/>
      <c r="BI10" s="17">
        <v>0.31153576654410597</v>
      </c>
      <c r="BJ10" s="17">
        <v>0.377711575171293</v>
      </c>
      <c r="BK10" s="17"/>
      <c r="BL10" s="17">
        <v>0.325418569162643</v>
      </c>
      <c r="BM10" s="17">
        <v>0.45007952683063401</v>
      </c>
      <c r="BN10" s="17">
        <v>0.31838089485661297</v>
      </c>
      <c r="BO10" s="17">
        <v>4.6867694973032802E-2</v>
      </c>
    </row>
    <row r="11" spans="2:67" x14ac:dyDescent="0.35">
      <c r="B11" s="18" t="s">
        <v>619</v>
      </c>
      <c r="C11" s="17">
        <v>0.22743527047324499</v>
      </c>
      <c r="D11" s="17">
        <v>0.13442339224326799</v>
      </c>
      <c r="E11" s="17">
        <v>0.27641401268948501</v>
      </c>
      <c r="F11" s="17">
        <v>0.116628067134143</v>
      </c>
      <c r="G11" s="17">
        <v>0.37914131115511601</v>
      </c>
      <c r="H11" s="17">
        <v>0.319107590323573</v>
      </c>
      <c r="I11" s="17">
        <v>0.39166436379334901</v>
      </c>
      <c r="J11" s="17">
        <v>0.28107214034660399</v>
      </c>
      <c r="K11" s="17">
        <v>0</v>
      </c>
      <c r="L11" s="17">
        <v>0.275704233507165</v>
      </c>
      <c r="M11" s="17">
        <v>0.17718766173660599</v>
      </c>
      <c r="N11" s="17">
        <v>0.109900716432638</v>
      </c>
      <c r="O11" s="17">
        <v>2.9871390531505202E-3</v>
      </c>
      <c r="P11" s="17">
        <v>0.48748001545865099</v>
      </c>
      <c r="Q11" s="17">
        <v>0.40369459363101001</v>
      </c>
      <c r="R11" s="17">
        <v>1.78144466517421E-4</v>
      </c>
      <c r="S11" s="17">
        <v>0.46055794442095099</v>
      </c>
      <c r="T11" s="17"/>
      <c r="U11" s="17">
        <v>0.23635790179383401</v>
      </c>
      <c r="V11" s="17">
        <v>0.182961040234009</v>
      </c>
      <c r="W11" s="17">
        <v>0.19860981016977799</v>
      </c>
      <c r="X11" s="17">
        <v>0.112130602848921</v>
      </c>
      <c r="Y11" s="17"/>
      <c r="Z11" s="17">
        <v>0.20025384135952801</v>
      </c>
      <c r="AA11" s="17">
        <v>0.23762784221248201</v>
      </c>
      <c r="AB11" s="17">
        <v>0.22319577186529299</v>
      </c>
      <c r="AC11" s="17">
        <v>0.25257435420431301</v>
      </c>
      <c r="AD11" s="17">
        <v>0.225256515643044</v>
      </c>
      <c r="AE11" s="17">
        <v>0.38766723370024597</v>
      </c>
      <c r="AF11" s="17">
        <v>0.16380360330573501</v>
      </c>
      <c r="AG11" s="17">
        <v>0.162902938157479</v>
      </c>
      <c r="AH11" s="17">
        <v>0.12968108857396801</v>
      </c>
      <c r="AI11" s="17">
        <v>9.2417786707520197E-2</v>
      </c>
      <c r="AJ11" s="17"/>
      <c r="AK11" s="17">
        <v>0.175289496861464</v>
      </c>
      <c r="AL11" s="17">
        <v>0.325236609843022</v>
      </c>
      <c r="AM11" s="17">
        <v>0.244841008284961</v>
      </c>
      <c r="AN11" s="17">
        <v>0.271122602511991</v>
      </c>
      <c r="AO11" s="17">
        <v>0.25645141850291903</v>
      </c>
      <c r="AP11" s="17">
        <v>0.16868553112332099</v>
      </c>
      <c r="AQ11" s="17">
        <v>0.14827281872715201</v>
      </c>
      <c r="AR11" s="17"/>
      <c r="AS11" s="17">
        <v>0.143693744112671</v>
      </c>
      <c r="AT11" s="17">
        <v>0.25862636119920501</v>
      </c>
      <c r="AU11" s="17"/>
      <c r="AV11" s="17">
        <v>0.15072792840644</v>
      </c>
      <c r="AW11" s="17">
        <v>0.118757113851383</v>
      </c>
      <c r="AX11" s="17">
        <v>0.16910256483967401</v>
      </c>
      <c r="AY11" s="17"/>
      <c r="AZ11" s="17">
        <v>0.14727817394898199</v>
      </c>
      <c r="BA11" s="17">
        <v>0.23124551602556401</v>
      </c>
      <c r="BB11" s="17"/>
      <c r="BC11" s="17">
        <v>0.210848973556651</v>
      </c>
      <c r="BD11" s="17">
        <v>0.23765757045157401</v>
      </c>
      <c r="BE11" s="17"/>
      <c r="BF11" s="17">
        <v>0.22789341907048899</v>
      </c>
      <c r="BG11" s="17">
        <v>0.112130602848921</v>
      </c>
      <c r="BH11" s="17"/>
      <c r="BI11" s="17">
        <v>0.190697343791699</v>
      </c>
      <c r="BJ11" s="17">
        <v>0.236028694089749</v>
      </c>
      <c r="BK11" s="17"/>
      <c r="BL11" s="17">
        <v>0.21966960977977801</v>
      </c>
      <c r="BM11" s="17">
        <v>0.27527767744926301</v>
      </c>
      <c r="BN11" s="17">
        <v>0.14402551346627299</v>
      </c>
      <c r="BO11" s="17">
        <v>5.6527771239427198E-2</v>
      </c>
    </row>
    <row r="12" spans="2:67" x14ac:dyDescent="0.35">
      <c r="B12" s="18" t="s">
        <v>620</v>
      </c>
      <c r="C12" s="17">
        <v>8.20373998208834E-2</v>
      </c>
      <c r="D12" s="17">
        <v>7.2900078060464099E-2</v>
      </c>
      <c r="E12" s="17">
        <v>0.10545512317377501</v>
      </c>
      <c r="F12" s="17">
        <v>0.11813133114342</v>
      </c>
      <c r="G12" s="17">
        <v>3.0620571977978302E-2</v>
      </c>
      <c r="H12" s="17">
        <v>0.319107590323573</v>
      </c>
      <c r="I12" s="17">
        <v>0</v>
      </c>
      <c r="J12" s="17">
        <v>3.8092202165093299E-3</v>
      </c>
      <c r="K12" s="17">
        <v>0.42710743614826402</v>
      </c>
      <c r="L12" s="17">
        <v>0.11356633521616601</v>
      </c>
      <c r="M12" s="17">
        <v>5.94509852327747E-2</v>
      </c>
      <c r="N12" s="17">
        <v>7.0934736525208195E-2</v>
      </c>
      <c r="O12" s="17">
        <v>9.9571301771683805E-4</v>
      </c>
      <c r="P12" s="17">
        <v>0.228532645939449</v>
      </c>
      <c r="Q12" s="17">
        <v>5.9647493643264996E-3</v>
      </c>
      <c r="R12" s="17">
        <v>0</v>
      </c>
      <c r="S12" s="17">
        <v>0</v>
      </c>
      <c r="T12" s="17"/>
      <c r="U12" s="17">
        <v>8.1510202290095396E-2</v>
      </c>
      <c r="V12" s="17">
        <v>8.6890186088365795E-2</v>
      </c>
      <c r="W12" s="17">
        <v>7.8572645017497403E-2</v>
      </c>
      <c r="X12" s="17">
        <v>3.7152783147805298E-2</v>
      </c>
      <c r="Y12" s="17"/>
      <c r="Z12" s="17">
        <v>7.3258989270076597E-2</v>
      </c>
      <c r="AA12" s="17">
        <v>7.72275695781134E-2</v>
      </c>
      <c r="AB12" s="17">
        <v>7.4381522190908198E-2</v>
      </c>
      <c r="AC12" s="17">
        <v>0.16712220824604601</v>
      </c>
      <c r="AD12" s="17">
        <v>9.8171881620568002E-2</v>
      </c>
      <c r="AE12" s="17">
        <v>5.6768778418344101E-2</v>
      </c>
      <c r="AF12" s="17">
        <v>8.2879870391217095E-2</v>
      </c>
      <c r="AG12" s="17">
        <v>1.5492982329854899E-2</v>
      </c>
      <c r="AH12" s="17">
        <v>2.9348739866530499E-2</v>
      </c>
      <c r="AI12" s="17">
        <v>6.6799709721562406E-2</v>
      </c>
      <c r="AJ12" s="17"/>
      <c r="AK12" s="17">
        <v>9.7854152165234298E-2</v>
      </c>
      <c r="AL12" s="17">
        <v>9.0387710996156695E-2</v>
      </c>
      <c r="AM12" s="17">
        <v>5.3274752090620697E-3</v>
      </c>
      <c r="AN12" s="17">
        <v>0.122942553634715</v>
      </c>
      <c r="AO12" s="17">
        <v>2.3210951738006799E-2</v>
      </c>
      <c r="AP12" s="17">
        <v>7.2455181398246707E-2</v>
      </c>
      <c r="AQ12" s="17">
        <v>7.4645835658379003E-3</v>
      </c>
      <c r="AR12" s="17"/>
      <c r="AS12" s="17">
        <v>4.3029559599288003E-2</v>
      </c>
      <c r="AT12" s="17">
        <v>9.6566596221444201E-2</v>
      </c>
      <c r="AU12" s="17"/>
      <c r="AV12" s="17">
        <v>8.6515781141969603E-2</v>
      </c>
      <c r="AW12" s="17">
        <v>1.6458342254319601E-2</v>
      </c>
      <c r="AX12" s="17">
        <v>4.11824210471377E-3</v>
      </c>
      <c r="AY12" s="17"/>
      <c r="AZ12" s="17">
        <v>6.4654041718786304E-3</v>
      </c>
      <c r="BA12" s="17">
        <v>8.5629693863299494E-2</v>
      </c>
      <c r="BB12" s="17"/>
      <c r="BC12" s="17">
        <v>5.1110290281143597E-2</v>
      </c>
      <c r="BD12" s="17">
        <v>0.10109808544394</v>
      </c>
      <c r="BE12" s="17"/>
      <c r="BF12" s="17">
        <v>8.2215743200993396E-2</v>
      </c>
      <c r="BG12" s="17">
        <v>3.7152783147805298E-2</v>
      </c>
      <c r="BH12" s="17"/>
      <c r="BI12" s="17">
        <v>3.9975627853481001E-2</v>
      </c>
      <c r="BJ12" s="17">
        <v>9.1876132085495096E-2</v>
      </c>
      <c r="BK12" s="17"/>
      <c r="BL12" s="17">
        <v>0.13916411333249001</v>
      </c>
      <c r="BM12" s="17">
        <v>4.3627263276313097E-2</v>
      </c>
      <c r="BN12" s="17">
        <v>1.24300424673928E-2</v>
      </c>
      <c r="BO12" s="17">
        <v>1.21864646951264E-2</v>
      </c>
    </row>
    <row r="13" spans="2:67" x14ac:dyDescent="0.35">
      <c r="B13" s="18" t="s">
        <v>621</v>
      </c>
      <c r="C13" s="17">
        <v>0.116309674714178</v>
      </c>
      <c r="D13" s="17">
        <v>8.8263492055048298E-2</v>
      </c>
      <c r="E13" s="17">
        <v>7.3823451293502207E-2</v>
      </c>
      <c r="F13" s="17">
        <v>0.13188130215041799</v>
      </c>
      <c r="G13" s="17">
        <v>0.11301922563261201</v>
      </c>
      <c r="H13" s="17">
        <v>0</v>
      </c>
      <c r="I13" s="17">
        <v>0.30010365076024198</v>
      </c>
      <c r="J13" s="17">
        <v>0.15824878974795101</v>
      </c>
      <c r="K13" s="17">
        <v>0.12854115702391999</v>
      </c>
      <c r="L13" s="17">
        <v>0.14892213248001401</v>
      </c>
      <c r="M13" s="17">
        <v>0.135713565574098</v>
      </c>
      <c r="N13" s="17">
        <v>1.93110853252035E-3</v>
      </c>
      <c r="O13" s="17">
        <v>0</v>
      </c>
      <c r="P13" s="17">
        <v>9.6794546283623897E-2</v>
      </c>
      <c r="Q13" s="17">
        <v>0</v>
      </c>
      <c r="R13" s="17">
        <v>0.25820949111403202</v>
      </c>
      <c r="S13" s="17">
        <v>0.14925077086791599</v>
      </c>
      <c r="T13" s="17"/>
      <c r="U13" s="17">
        <v>0.134327454621402</v>
      </c>
      <c r="V13" s="17">
        <v>2.6636917808507299E-2</v>
      </c>
      <c r="W13" s="17">
        <v>3.28870145132606E-2</v>
      </c>
      <c r="X13" s="17">
        <v>1.7252023032126199E-2</v>
      </c>
      <c r="Y13" s="17"/>
      <c r="Z13" s="17">
        <v>0.13573037162488599</v>
      </c>
      <c r="AA13" s="17">
        <v>9.3481795479419705E-2</v>
      </c>
      <c r="AB13" s="17">
        <v>0.202173633521013</v>
      </c>
      <c r="AC13" s="17">
        <v>5.55094623786258E-2</v>
      </c>
      <c r="AD13" s="17">
        <v>4.60610295125485E-2</v>
      </c>
      <c r="AE13" s="17">
        <v>0</v>
      </c>
      <c r="AF13" s="17">
        <v>2.36554583550442E-4</v>
      </c>
      <c r="AG13" s="17">
        <v>0</v>
      </c>
      <c r="AH13" s="17">
        <v>4.3217697909546E-2</v>
      </c>
      <c r="AI13" s="17">
        <v>3.3113164646297898E-2</v>
      </c>
      <c r="AJ13" s="17"/>
      <c r="AK13" s="17">
        <v>0.204602571126348</v>
      </c>
      <c r="AL13" s="17">
        <v>4.4530112457865999E-5</v>
      </c>
      <c r="AM13" s="17">
        <v>0.15782752602262601</v>
      </c>
      <c r="AN13" s="17">
        <v>0.119238652404883</v>
      </c>
      <c r="AO13" s="17">
        <v>0</v>
      </c>
      <c r="AP13" s="17">
        <v>1.34344473160625E-3</v>
      </c>
      <c r="AQ13" s="17">
        <v>0.109644520557498</v>
      </c>
      <c r="AR13" s="17"/>
      <c r="AS13" s="17">
        <v>4.5678396081711099E-2</v>
      </c>
      <c r="AT13" s="17">
        <v>0.142617609566355</v>
      </c>
      <c r="AU13" s="17"/>
      <c r="AV13" s="17">
        <v>0</v>
      </c>
      <c r="AW13" s="17">
        <v>1.7978051297161499E-4</v>
      </c>
      <c r="AX13" s="17">
        <v>0.116889074121948</v>
      </c>
      <c r="AY13" s="17"/>
      <c r="AZ13" s="17">
        <v>0</v>
      </c>
      <c r="BA13" s="17">
        <v>0.121838423134316</v>
      </c>
      <c r="BB13" s="17"/>
      <c r="BC13" s="17">
        <v>0.13771237879485401</v>
      </c>
      <c r="BD13" s="17">
        <v>0.10311897503237</v>
      </c>
      <c r="BE13" s="17"/>
      <c r="BF13" s="17">
        <v>0.116703267836637</v>
      </c>
      <c r="BG13" s="17">
        <v>1.7252023032126199E-2</v>
      </c>
      <c r="BH13" s="17"/>
      <c r="BI13" s="17">
        <v>1.4308457964609699E-4</v>
      </c>
      <c r="BJ13" s="17">
        <v>0.143482376313919</v>
      </c>
      <c r="BK13" s="17"/>
      <c r="BL13" s="17">
        <v>0.235435422392819</v>
      </c>
      <c r="BM13" s="17">
        <v>1.57308999649E-2</v>
      </c>
      <c r="BN13" s="17">
        <v>1.9006004383499799E-3</v>
      </c>
      <c r="BO13" s="17">
        <v>3.5134511575955697E-4</v>
      </c>
    </row>
    <row r="14" spans="2:67" x14ac:dyDescent="0.35">
      <c r="B14" s="18" t="s">
        <v>111</v>
      </c>
      <c r="C14" s="17">
        <v>1.24489957161345E-2</v>
      </c>
      <c r="D14" s="17">
        <v>2.2750528238460601E-2</v>
      </c>
      <c r="E14" s="17">
        <v>0</v>
      </c>
      <c r="F14" s="17">
        <v>0</v>
      </c>
      <c r="G14" s="17">
        <v>0</v>
      </c>
      <c r="H14" s="17">
        <v>0.319107590323573</v>
      </c>
      <c r="I14" s="17">
        <v>0</v>
      </c>
      <c r="J14" s="17">
        <v>8.18845177951639E-5</v>
      </c>
      <c r="K14" s="17">
        <v>0</v>
      </c>
      <c r="L14" s="17">
        <v>3.0367514151611702E-4</v>
      </c>
      <c r="M14" s="17">
        <v>3.3206454964816501E-2</v>
      </c>
      <c r="N14" s="17">
        <v>0</v>
      </c>
      <c r="O14" s="17">
        <v>0</v>
      </c>
      <c r="P14" s="17">
        <v>0</v>
      </c>
      <c r="Q14" s="17">
        <v>0</v>
      </c>
      <c r="R14" s="17">
        <v>0</v>
      </c>
      <c r="S14" s="17">
        <v>0</v>
      </c>
      <c r="T14" s="17"/>
      <c r="U14" s="17">
        <v>1.1648795659449601E-2</v>
      </c>
      <c r="V14" s="17">
        <v>1.77190640921033E-2</v>
      </c>
      <c r="W14" s="17">
        <v>8.7285443492358308E-3</v>
      </c>
      <c r="X14" s="17">
        <v>1.13214819521406E-2</v>
      </c>
      <c r="Y14" s="17"/>
      <c r="Z14" s="17">
        <v>7.2189009006329704E-3</v>
      </c>
      <c r="AA14" s="17">
        <v>0</v>
      </c>
      <c r="AB14" s="17">
        <v>0</v>
      </c>
      <c r="AC14" s="17">
        <v>0</v>
      </c>
      <c r="AD14" s="17">
        <v>6.76644909939767E-2</v>
      </c>
      <c r="AE14" s="17">
        <v>0</v>
      </c>
      <c r="AF14" s="17">
        <v>2.8926621623425299E-4</v>
      </c>
      <c r="AG14" s="17">
        <v>0</v>
      </c>
      <c r="AH14" s="17">
        <v>2.3413582476915801E-2</v>
      </c>
      <c r="AI14" s="17">
        <v>1.0829650987480901E-2</v>
      </c>
      <c r="AJ14" s="17"/>
      <c r="AK14" s="17">
        <v>1.31424554618701E-2</v>
      </c>
      <c r="AL14" s="17">
        <v>7.8991793789370097E-4</v>
      </c>
      <c r="AM14" s="17">
        <v>0</v>
      </c>
      <c r="AN14" s="17">
        <v>0</v>
      </c>
      <c r="AO14" s="17">
        <v>4.3034629845282703E-2</v>
      </c>
      <c r="AP14" s="17">
        <v>4.60876272391081E-2</v>
      </c>
      <c r="AQ14" s="17">
        <v>6.8160568547147294E-5</v>
      </c>
      <c r="AR14" s="17"/>
      <c r="AS14" s="17">
        <v>1.28321473850126E-2</v>
      </c>
      <c r="AT14" s="17">
        <v>1.23062837429336E-2</v>
      </c>
      <c r="AU14" s="17"/>
      <c r="AV14" s="17">
        <v>0</v>
      </c>
      <c r="AW14" s="17">
        <v>0</v>
      </c>
      <c r="AX14" s="17">
        <v>3.2871645796505103E-2</v>
      </c>
      <c r="AY14" s="17"/>
      <c r="AZ14" s="17">
        <v>0</v>
      </c>
      <c r="BA14" s="17">
        <v>1.30407553059281E-2</v>
      </c>
      <c r="BB14" s="17"/>
      <c r="BC14" s="17">
        <v>6.85567685942881E-3</v>
      </c>
      <c r="BD14" s="17">
        <v>1.5896213833307499E-2</v>
      </c>
      <c r="BE14" s="17"/>
      <c r="BF14" s="17">
        <v>1.2453475750290899E-2</v>
      </c>
      <c r="BG14" s="17">
        <v>1.13214819521406E-2</v>
      </c>
      <c r="BH14" s="17"/>
      <c r="BI14" s="17">
        <v>1.03631494342175E-3</v>
      </c>
      <c r="BJ14" s="17">
        <v>1.5118553019407999E-2</v>
      </c>
      <c r="BK14" s="17"/>
      <c r="BL14" s="17">
        <v>1.41630188967065E-2</v>
      </c>
      <c r="BM14" s="17">
        <v>6.8318014914103102E-3</v>
      </c>
      <c r="BN14" s="17">
        <v>2.5668274307016601E-2</v>
      </c>
      <c r="BO14" s="17">
        <v>0</v>
      </c>
    </row>
    <row r="15" spans="2:67" x14ac:dyDescent="0.35">
      <c r="B15" s="18" t="s">
        <v>622</v>
      </c>
      <c r="C15" s="20">
        <v>0.56176865927555897</v>
      </c>
      <c r="D15" s="20">
        <v>0.68166250940275896</v>
      </c>
      <c r="E15" s="20">
        <v>0.54430741284323803</v>
      </c>
      <c r="F15" s="20">
        <v>0.63335929957201798</v>
      </c>
      <c r="G15" s="20">
        <v>0.47721889123429401</v>
      </c>
      <c r="H15" s="20">
        <v>4.2677229029280499E-2</v>
      </c>
      <c r="I15" s="20">
        <v>0.30823198544640901</v>
      </c>
      <c r="J15" s="20">
        <v>0.55678796517114104</v>
      </c>
      <c r="K15" s="20">
        <v>0.44435140682781599</v>
      </c>
      <c r="L15" s="20">
        <v>0.46150362365513897</v>
      </c>
      <c r="M15" s="20">
        <v>0.59444133249170505</v>
      </c>
      <c r="N15" s="20">
        <v>0.81723343850963304</v>
      </c>
      <c r="O15" s="20">
        <v>0.99601714792913298</v>
      </c>
      <c r="P15" s="20">
        <v>0.18719279231827701</v>
      </c>
      <c r="Q15" s="20">
        <v>0.59034065700466298</v>
      </c>
      <c r="R15" s="20">
        <v>0.741612364419451</v>
      </c>
      <c r="S15" s="20">
        <v>0.39019128471113301</v>
      </c>
      <c r="T15" s="20"/>
      <c r="U15" s="20">
        <v>0.536155645635219</v>
      </c>
      <c r="V15" s="20">
        <v>0.68579279177701502</v>
      </c>
      <c r="W15" s="20">
        <v>0.68120198595022796</v>
      </c>
      <c r="X15" s="20">
        <v>0.822143109019006</v>
      </c>
      <c r="Y15" s="20"/>
      <c r="Z15" s="20">
        <v>0.583537896844877</v>
      </c>
      <c r="AA15" s="20">
        <v>0.59166279272998501</v>
      </c>
      <c r="AB15" s="20">
        <v>0.50024907242278704</v>
      </c>
      <c r="AC15" s="20">
        <v>0.524793975171014</v>
      </c>
      <c r="AD15" s="20">
        <v>0.56284608222986199</v>
      </c>
      <c r="AE15" s="20">
        <v>0.55556398788141004</v>
      </c>
      <c r="AF15" s="20">
        <v>0.75279070550326399</v>
      </c>
      <c r="AG15" s="20">
        <v>0.82160407951266601</v>
      </c>
      <c r="AH15" s="20">
        <v>0.77433889117304</v>
      </c>
      <c r="AI15" s="20">
        <v>0.796839687937139</v>
      </c>
      <c r="AJ15" s="20"/>
      <c r="AK15" s="20">
        <v>0.509111324385083</v>
      </c>
      <c r="AL15" s="20">
        <v>0.58354123111046996</v>
      </c>
      <c r="AM15" s="20">
        <v>0.59200399048335095</v>
      </c>
      <c r="AN15" s="20">
        <v>0.48669619144841098</v>
      </c>
      <c r="AO15" s="20">
        <v>0.67730299991379095</v>
      </c>
      <c r="AP15" s="20">
        <v>0.71142821550771695</v>
      </c>
      <c r="AQ15" s="20">
        <v>0.73454991658096502</v>
      </c>
      <c r="AR15" s="20"/>
      <c r="AS15" s="20">
        <v>0.75476615282131698</v>
      </c>
      <c r="AT15" s="20">
        <v>0.48988314927006299</v>
      </c>
      <c r="AU15" s="20"/>
      <c r="AV15" s="20">
        <v>0.76275629045159099</v>
      </c>
      <c r="AW15" s="20">
        <v>0.86460476338132497</v>
      </c>
      <c r="AX15" s="20">
        <v>0.67701847313715902</v>
      </c>
      <c r="AY15" s="20"/>
      <c r="AZ15" s="20">
        <v>0.84625642187913996</v>
      </c>
      <c r="BA15" s="20">
        <v>0.54824561167089203</v>
      </c>
      <c r="BB15" s="20"/>
      <c r="BC15" s="20">
        <v>0.59347268050792201</v>
      </c>
      <c r="BD15" s="20">
        <v>0.54222915523880699</v>
      </c>
      <c r="BE15" s="20"/>
      <c r="BF15" s="20">
        <v>0.56073409414159003</v>
      </c>
      <c r="BG15" s="20">
        <v>0.822143109019006</v>
      </c>
      <c r="BH15" s="20"/>
      <c r="BI15" s="20">
        <v>0.76814762883175203</v>
      </c>
      <c r="BJ15" s="20">
        <v>0.513494244491429</v>
      </c>
      <c r="BK15" s="20"/>
      <c r="BL15" s="20">
        <v>0.39156783559820701</v>
      </c>
      <c r="BM15" s="20">
        <v>0.65853235781811303</v>
      </c>
      <c r="BN15" s="20">
        <v>0.81597556932096804</v>
      </c>
      <c r="BO15" s="20">
        <v>0.93093441894968698</v>
      </c>
    </row>
    <row r="16" spans="2:67" x14ac:dyDescent="0.35">
      <c r="B16" s="18" t="s">
        <v>623</v>
      </c>
      <c r="C16" s="20">
        <v>0.19834707453506201</v>
      </c>
      <c r="D16" s="20">
        <v>0.16116357011551199</v>
      </c>
      <c r="E16" s="20">
        <v>0.17927857446727699</v>
      </c>
      <c r="F16" s="20">
        <v>0.25001263329383899</v>
      </c>
      <c r="G16" s="20">
        <v>0.14363979761059001</v>
      </c>
      <c r="H16" s="20">
        <v>0.319107590323573</v>
      </c>
      <c r="I16" s="20">
        <v>0.30010365076024198</v>
      </c>
      <c r="J16" s="20">
        <v>0.16205800996445999</v>
      </c>
      <c r="K16" s="20">
        <v>0.55564859317218396</v>
      </c>
      <c r="L16" s="20">
        <v>0.262488467696181</v>
      </c>
      <c r="M16" s="20">
        <v>0.19516455080687201</v>
      </c>
      <c r="N16" s="20">
        <v>7.2865845057728501E-2</v>
      </c>
      <c r="O16" s="20">
        <v>9.9571301771683805E-4</v>
      </c>
      <c r="P16" s="20">
        <v>0.32532719222307299</v>
      </c>
      <c r="Q16" s="20">
        <v>5.9647493643264996E-3</v>
      </c>
      <c r="R16" s="20">
        <v>0.25820949111403202</v>
      </c>
      <c r="S16" s="20">
        <v>0.14925077086791599</v>
      </c>
      <c r="T16" s="20"/>
      <c r="U16" s="20">
        <v>0.215837656911498</v>
      </c>
      <c r="V16" s="20">
        <v>0.113527103896873</v>
      </c>
      <c r="W16" s="20">
        <v>0.111459659530758</v>
      </c>
      <c r="X16" s="20">
        <v>5.44048061799315E-2</v>
      </c>
      <c r="Y16" s="20"/>
      <c r="Z16" s="20">
        <v>0.20898936089496201</v>
      </c>
      <c r="AA16" s="20">
        <v>0.17070936505753301</v>
      </c>
      <c r="AB16" s="20">
        <v>0.27655515571192102</v>
      </c>
      <c r="AC16" s="20">
        <v>0.22263167062467201</v>
      </c>
      <c r="AD16" s="20">
        <v>0.14423291113311701</v>
      </c>
      <c r="AE16" s="20">
        <v>5.6768778418344101E-2</v>
      </c>
      <c r="AF16" s="20">
        <v>8.3116424974767497E-2</v>
      </c>
      <c r="AG16" s="20">
        <v>1.5492982329854899E-2</v>
      </c>
      <c r="AH16" s="20">
        <v>7.2566437776076506E-2</v>
      </c>
      <c r="AI16" s="20">
        <v>9.9912874367860297E-2</v>
      </c>
      <c r="AJ16" s="20"/>
      <c r="AK16" s="20">
        <v>0.30245672329158302</v>
      </c>
      <c r="AL16" s="20">
        <v>9.0432241108614503E-2</v>
      </c>
      <c r="AM16" s="20">
        <v>0.163155001231689</v>
      </c>
      <c r="AN16" s="20">
        <v>0.242181206039598</v>
      </c>
      <c r="AO16" s="20">
        <v>2.3210951738006799E-2</v>
      </c>
      <c r="AP16" s="20">
        <v>7.3798626129852898E-2</v>
      </c>
      <c r="AQ16" s="20">
        <v>0.117109104123336</v>
      </c>
      <c r="AR16" s="20"/>
      <c r="AS16" s="20">
        <v>8.8707955680999095E-2</v>
      </c>
      <c r="AT16" s="20">
        <v>0.239184205787799</v>
      </c>
      <c r="AU16" s="20"/>
      <c r="AV16" s="20">
        <v>8.6515781141969603E-2</v>
      </c>
      <c r="AW16" s="20">
        <v>1.6638122767291201E-2</v>
      </c>
      <c r="AX16" s="20">
        <v>0.121007316226661</v>
      </c>
      <c r="AY16" s="20"/>
      <c r="AZ16" s="20">
        <v>6.4654041718786304E-3</v>
      </c>
      <c r="BA16" s="20">
        <v>0.207468116997616</v>
      </c>
      <c r="BB16" s="20"/>
      <c r="BC16" s="20">
        <v>0.18882266907599801</v>
      </c>
      <c r="BD16" s="20">
        <v>0.204217060476311</v>
      </c>
      <c r="BE16" s="20"/>
      <c r="BF16" s="20">
        <v>0.19891901103763099</v>
      </c>
      <c r="BG16" s="20">
        <v>5.44048061799315E-2</v>
      </c>
      <c r="BH16" s="20"/>
      <c r="BI16" s="20">
        <v>4.0118712433127098E-2</v>
      </c>
      <c r="BJ16" s="20">
        <v>0.235358508399414</v>
      </c>
      <c r="BK16" s="20"/>
      <c r="BL16" s="20">
        <v>0.37459953572530902</v>
      </c>
      <c r="BM16" s="20">
        <v>5.9358163241213201E-2</v>
      </c>
      <c r="BN16" s="20">
        <v>1.43306429057428E-2</v>
      </c>
      <c r="BO16" s="20">
        <v>1.2537809810885999E-2</v>
      </c>
    </row>
    <row r="17" spans="2:67" x14ac:dyDescent="0.35">
      <c r="B17" s="18" t="s">
        <v>187</v>
      </c>
      <c r="C17" s="21">
        <v>0.36342158474049702</v>
      </c>
      <c r="D17" s="21">
        <v>0.520498939287246</v>
      </c>
      <c r="E17" s="21">
        <v>0.36502883837596101</v>
      </c>
      <c r="F17" s="21">
        <v>0.38334666627817898</v>
      </c>
      <c r="G17" s="21">
        <v>0.33357909362370403</v>
      </c>
      <c r="H17" s="21">
        <v>-0.27643036129429299</v>
      </c>
      <c r="I17" s="21">
        <v>8.1283346861663105E-3</v>
      </c>
      <c r="J17" s="21">
        <v>0.39472995520668103</v>
      </c>
      <c r="K17" s="21">
        <v>-0.111297186344368</v>
      </c>
      <c r="L17" s="21">
        <v>0.199015155958958</v>
      </c>
      <c r="M17" s="21">
        <v>0.39927678168483299</v>
      </c>
      <c r="N17" s="21">
        <v>0.74436759345190495</v>
      </c>
      <c r="O17" s="21">
        <v>0.99502143491141604</v>
      </c>
      <c r="P17" s="21">
        <v>-0.13813439990479601</v>
      </c>
      <c r="Q17" s="21">
        <v>0.58437590764033698</v>
      </c>
      <c r="R17" s="21">
        <v>0.48340287330541898</v>
      </c>
      <c r="S17" s="21">
        <v>0.24094051384321799</v>
      </c>
      <c r="T17" s="21"/>
      <c r="U17" s="21">
        <v>0.32031798872372103</v>
      </c>
      <c r="V17" s="21">
        <v>0.57226568788014198</v>
      </c>
      <c r="W17" s="21">
        <v>0.56974232641946998</v>
      </c>
      <c r="X17" s="21">
        <v>0.76773830283907496</v>
      </c>
      <c r="Y17" s="21"/>
      <c r="Z17" s="21">
        <v>0.374548535949914</v>
      </c>
      <c r="AA17" s="21">
        <v>0.42095342767245197</v>
      </c>
      <c r="AB17" s="21">
        <v>0.223693916710866</v>
      </c>
      <c r="AC17" s="21">
        <v>0.30216230454634202</v>
      </c>
      <c r="AD17" s="21">
        <v>0.41861317109674601</v>
      </c>
      <c r="AE17" s="21">
        <v>0.49879520946306599</v>
      </c>
      <c r="AF17" s="21">
        <v>0.66967428052849598</v>
      </c>
      <c r="AG17" s="21">
        <v>0.80611109718281104</v>
      </c>
      <c r="AH17" s="21">
        <v>0.70177245339696304</v>
      </c>
      <c r="AI17" s="21">
        <v>0.69692681356927799</v>
      </c>
      <c r="AJ17" s="21"/>
      <c r="AK17" s="21">
        <v>0.20665460109350001</v>
      </c>
      <c r="AL17" s="21">
        <v>0.49310899000185598</v>
      </c>
      <c r="AM17" s="21">
        <v>0.42884898925166198</v>
      </c>
      <c r="AN17" s="21">
        <v>0.244514985408814</v>
      </c>
      <c r="AO17" s="21">
        <v>0.65409204817578404</v>
      </c>
      <c r="AP17" s="21">
        <v>0.63762958937786496</v>
      </c>
      <c r="AQ17" s="21">
        <v>0.61744081245763005</v>
      </c>
      <c r="AR17" s="21"/>
      <c r="AS17" s="21">
        <v>0.666058197140318</v>
      </c>
      <c r="AT17" s="21">
        <v>0.25069894348226401</v>
      </c>
      <c r="AU17" s="21"/>
      <c r="AV17" s="21">
        <v>0.67624050930962099</v>
      </c>
      <c r="AW17" s="21">
        <v>0.84796664061403404</v>
      </c>
      <c r="AX17" s="21">
        <v>0.55601115691049796</v>
      </c>
      <c r="AY17" s="21"/>
      <c r="AZ17" s="21">
        <v>0.83979101770726095</v>
      </c>
      <c r="BA17" s="21">
        <v>0.340777494673277</v>
      </c>
      <c r="BB17" s="21"/>
      <c r="BC17" s="21">
        <v>0.40465001143192397</v>
      </c>
      <c r="BD17" s="21">
        <v>0.338012094762497</v>
      </c>
      <c r="BE17" s="21"/>
      <c r="BF17" s="21">
        <v>0.36181508310395899</v>
      </c>
      <c r="BG17" s="21">
        <v>0.76773830283907496</v>
      </c>
      <c r="BH17" s="21"/>
      <c r="BI17" s="21">
        <v>0.72802891639862499</v>
      </c>
      <c r="BJ17" s="21">
        <v>0.27813573609201597</v>
      </c>
      <c r="BK17" s="21"/>
      <c r="BL17" s="21">
        <v>1.6968299872897601E-2</v>
      </c>
      <c r="BM17" s="21">
        <v>0.59917419457690002</v>
      </c>
      <c r="BN17" s="21">
        <v>0.801644926415225</v>
      </c>
      <c r="BO17" s="21">
        <v>0.91839660913880095</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617</v>
      </c>
      <c r="C9" s="17">
        <v>5.4175947488003903E-2</v>
      </c>
      <c r="D9" s="17">
        <v>4.4930461234924501E-2</v>
      </c>
      <c r="E9" s="17">
        <v>3.2336216473196198E-2</v>
      </c>
      <c r="F9" s="17">
        <v>6.1500081840811502E-2</v>
      </c>
      <c r="G9" s="17">
        <v>2.33923426706753E-4</v>
      </c>
      <c r="H9" s="17">
        <v>0</v>
      </c>
      <c r="I9" s="17">
        <v>3.1057226750625302E-3</v>
      </c>
      <c r="J9" s="17">
        <v>4.6151167912047902E-2</v>
      </c>
      <c r="K9" s="17">
        <v>0.42887546162315998</v>
      </c>
      <c r="L9" s="17">
        <v>5.1644431241183297E-3</v>
      </c>
      <c r="M9" s="17">
        <v>4.0797217270705698E-2</v>
      </c>
      <c r="N9" s="17">
        <v>0.21478026506634901</v>
      </c>
      <c r="O9" s="17">
        <v>0</v>
      </c>
      <c r="P9" s="17">
        <v>6.0128574505717699E-3</v>
      </c>
      <c r="Q9" s="17">
        <v>9.9740844916669499E-2</v>
      </c>
      <c r="R9" s="17">
        <v>0.195636912390007</v>
      </c>
      <c r="S9" s="17">
        <v>3.0891427157303801E-4</v>
      </c>
      <c r="T9" s="17"/>
      <c r="U9" s="17">
        <v>5.4556119760568601E-2</v>
      </c>
      <c r="V9" s="17">
        <v>4.4139482012314803E-2</v>
      </c>
      <c r="W9" s="17">
        <v>8.3602035086589893E-2</v>
      </c>
      <c r="X9" s="17">
        <v>0.17384248249010301</v>
      </c>
      <c r="Y9" s="17"/>
      <c r="Z9" s="17">
        <v>5.5953104812268097E-2</v>
      </c>
      <c r="AA9" s="17">
        <v>7.9647924595690506E-2</v>
      </c>
      <c r="AB9" s="17">
        <v>3.2862063411450898E-2</v>
      </c>
      <c r="AC9" s="17">
        <v>7.2443380268029905E-2</v>
      </c>
      <c r="AD9" s="17">
        <v>6.2339546954561301E-2</v>
      </c>
      <c r="AE9" s="17">
        <v>1.08673116398435E-2</v>
      </c>
      <c r="AF9" s="17">
        <v>6.6630702810244094E-2</v>
      </c>
      <c r="AG9" s="17">
        <v>7.3216791876082E-3</v>
      </c>
      <c r="AH9" s="17">
        <v>1.91075976162174E-2</v>
      </c>
      <c r="AI9" s="17">
        <v>0.20242133814143001</v>
      </c>
      <c r="AJ9" s="17"/>
      <c r="AK9" s="17">
        <v>2.8344913422645099E-2</v>
      </c>
      <c r="AL9" s="17">
        <v>1.12605291411579E-2</v>
      </c>
      <c r="AM9" s="17">
        <v>4.5789428462338098E-2</v>
      </c>
      <c r="AN9" s="17">
        <v>6.7977191495338998E-2</v>
      </c>
      <c r="AO9" s="17">
        <v>8.3999613378688096E-2</v>
      </c>
      <c r="AP9" s="17">
        <v>0.13946646422216999</v>
      </c>
      <c r="AQ9" s="17">
        <v>5.81528479447646E-2</v>
      </c>
      <c r="AR9" s="17"/>
      <c r="AS9" s="17">
        <v>0.135780105773741</v>
      </c>
      <c r="AT9" s="17">
        <v>2.3780959298436401E-2</v>
      </c>
      <c r="AU9" s="17"/>
      <c r="AV9" s="17">
        <v>9.4822977498292105E-2</v>
      </c>
      <c r="AW9" s="17">
        <v>0.18359336922938899</v>
      </c>
      <c r="AX9" s="17">
        <v>0.148370070772708</v>
      </c>
      <c r="AY9" s="17"/>
      <c r="AZ9" s="17">
        <v>0.166159423853457</v>
      </c>
      <c r="BA9" s="17">
        <v>4.8852843717328703E-2</v>
      </c>
      <c r="BB9" s="17"/>
      <c r="BC9" s="17">
        <v>7.9903781562981904E-2</v>
      </c>
      <c r="BD9" s="17">
        <v>3.8319627115251102E-2</v>
      </c>
      <c r="BE9" s="17"/>
      <c r="BF9" s="17">
        <v>5.3700467559239601E-2</v>
      </c>
      <c r="BG9" s="17">
        <v>0.17384248249010301</v>
      </c>
      <c r="BH9" s="17"/>
      <c r="BI9" s="17">
        <v>0.141033415925651</v>
      </c>
      <c r="BJ9" s="17">
        <v>3.38589865715151E-2</v>
      </c>
      <c r="BK9" s="17"/>
      <c r="BL9" s="17">
        <v>2.4664428058075699E-2</v>
      </c>
      <c r="BM9" s="17">
        <v>5.9767827662277E-2</v>
      </c>
      <c r="BN9" s="17">
        <v>9.6233234108115198E-2</v>
      </c>
      <c r="BO9" s="17">
        <v>0.36199911829763898</v>
      </c>
    </row>
    <row r="10" spans="2:67" x14ac:dyDescent="0.35">
      <c r="B10" s="18" t="s">
        <v>618</v>
      </c>
      <c r="C10" s="17">
        <v>0.13659854760152201</v>
      </c>
      <c r="D10" s="17">
        <v>0.123399029079138</v>
      </c>
      <c r="E10" s="17">
        <v>0.17128567374922599</v>
      </c>
      <c r="F10" s="17">
        <v>9.6455466404311602E-2</v>
      </c>
      <c r="G10" s="17">
        <v>9.9116370579440297E-2</v>
      </c>
      <c r="H10" s="17">
        <v>2.4377970819849299E-3</v>
      </c>
      <c r="I10" s="17">
        <v>3.5727872947837198E-2</v>
      </c>
      <c r="J10" s="17">
        <v>6.6733597421804097E-2</v>
      </c>
      <c r="K10" s="17">
        <v>1.7680254748959801E-3</v>
      </c>
      <c r="L10" s="17">
        <v>0.203559181650804</v>
      </c>
      <c r="M10" s="17">
        <v>0.162992798066107</v>
      </c>
      <c r="N10" s="17">
        <v>0.30081619980892799</v>
      </c>
      <c r="O10" s="17">
        <v>1.74314231559984E-2</v>
      </c>
      <c r="P10" s="17">
        <v>5.4452982031961403E-2</v>
      </c>
      <c r="Q10" s="17">
        <v>0.20225847528217</v>
      </c>
      <c r="R10" s="17">
        <v>0.112507618862435</v>
      </c>
      <c r="S10" s="17">
        <v>5.7169136558373702E-3</v>
      </c>
      <c r="T10" s="17"/>
      <c r="U10" s="17">
        <v>0.126760290685447</v>
      </c>
      <c r="V10" s="17">
        <v>0.16568321622975599</v>
      </c>
      <c r="W10" s="17">
        <v>0.28200353177678</v>
      </c>
      <c r="X10" s="17">
        <v>0.35736788095919703</v>
      </c>
      <c r="Y10" s="17"/>
      <c r="Z10" s="17">
        <v>0.119506638146511</v>
      </c>
      <c r="AA10" s="17">
        <v>0.106031737720961</v>
      </c>
      <c r="AB10" s="17">
        <v>0.20271944347566501</v>
      </c>
      <c r="AC10" s="17">
        <v>0.20309268944159101</v>
      </c>
      <c r="AD10" s="17">
        <v>0.15737857186883999</v>
      </c>
      <c r="AE10" s="17">
        <v>9.2141855800519895E-2</v>
      </c>
      <c r="AF10" s="17">
        <v>7.6571178605072093E-2</v>
      </c>
      <c r="AG10" s="17">
        <v>0.15844673928900399</v>
      </c>
      <c r="AH10" s="17">
        <v>0.28481400916287603</v>
      </c>
      <c r="AI10" s="17">
        <v>0.31925443579759999</v>
      </c>
      <c r="AJ10" s="17"/>
      <c r="AK10" s="17">
        <v>0.126716723955139</v>
      </c>
      <c r="AL10" s="17">
        <v>0.18008115158927601</v>
      </c>
      <c r="AM10" s="17">
        <v>0.13485177636581899</v>
      </c>
      <c r="AN10" s="17">
        <v>0.13779691951936701</v>
      </c>
      <c r="AO10" s="17">
        <v>7.3347035173671402E-2</v>
      </c>
      <c r="AP10" s="17">
        <v>0.151600958931915</v>
      </c>
      <c r="AQ10" s="17">
        <v>0.20219484661204201</v>
      </c>
      <c r="AR10" s="17"/>
      <c r="AS10" s="17">
        <v>0.22420651587203699</v>
      </c>
      <c r="AT10" s="17">
        <v>0.103967328594638</v>
      </c>
      <c r="AU10" s="17"/>
      <c r="AV10" s="17">
        <v>0.218248060016103</v>
      </c>
      <c r="AW10" s="17">
        <v>0.30501783410315497</v>
      </c>
      <c r="AX10" s="17">
        <v>0.16810752573257801</v>
      </c>
      <c r="AY10" s="17"/>
      <c r="AZ10" s="17">
        <v>0.24749088632916399</v>
      </c>
      <c r="BA10" s="17">
        <v>0.13132731075856399</v>
      </c>
      <c r="BB10" s="17"/>
      <c r="BC10" s="17">
        <v>0.15233517642713801</v>
      </c>
      <c r="BD10" s="17">
        <v>0.12689990652979799</v>
      </c>
      <c r="BE10" s="17"/>
      <c r="BF10" s="17">
        <v>0.13572134841716799</v>
      </c>
      <c r="BG10" s="17">
        <v>0.35736788095919703</v>
      </c>
      <c r="BH10" s="17"/>
      <c r="BI10" s="17">
        <v>0.25134760524883298</v>
      </c>
      <c r="BJ10" s="17">
        <v>0.109757423155235</v>
      </c>
      <c r="BK10" s="17"/>
      <c r="BL10" s="17">
        <v>5.9243316984876997E-2</v>
      </c>
      <c r="BM10" s="17">
        <v>0.16788403141091099</v>
      </c>
      <c r="BN10" s="17">
        <v>0.32260179662492799</v>
      </c>
      <c r="BO10" s="17">
        <v>0.11475730453564301</v>
      </c>
    </row>
    <row r="11" spans="2:67" x14ac:dyDescent="0.35">
      <c r="B11" s="18" t="s">
        <v>619</v>
      </c>
      <c r="C11" s="17">
        <v>0.28975712265802001</v>
      </c>
      <c r="D11" s="17">
        <v>0.28973306427179002</v>
      </c>
      <c r="E11" s="17">
        <v>0.41974035734492299</v>
      </c>
      <c r="F11" s="17">
        <v>0.26646785707044401</v>
      </c>
      <c r="G11" s="17">
        <v>0.23013362544138999</v>
      </c>
      <c r="H11" s="17">
        <v>0.35690922518888402</v>
      </c>
      <c r="I11" s="17">
        <v>0.55924913502783902</v>
      </c>
      <c r="J11" s="17">
        <v>0.14680019429676899</v>
      </c>
      <c r="K11" s="17">
        <v>0</v>
      </c>
      <c r="L11" s="17">
        <v>0.17783495155836901</v>
      </c>
      <c r="M11" s="17">
        <v>0.21691481824626399</v>
      </c>
      <c r="N11" s="17">
        <v>0.19207443411017699</v>
      </c>
      <c r="O11" s="17">
        <v>0.97858572477313399</v>
      </c>
      <c r="P11" s="17">
        <v>0.42292310701108898</v>
      </c>
      <c r="Q11" s="17">
        <v>0.20482967149766801</v>
      </c>
      <c r="R11" s="17">
        <v>0.34704171386263</v>
      </c>
      <c r="S11" s="17">
        <v>0.38416545678372299</v>
      </c>
      <c r="T11" s="17"/>
      <c r="U11" s="17">
        <v>0.28296311259024198</v>
      </c>
      <c r="V11" s="17">
        <v>0.32753692183851502</v>
      </c>
      <c r="W11" s="17">
        <v>0.30433254335212101</v>
      </c>
      <c r="X11" s="17">
        <v>0.27711281938665799</v>
      </c>
      <c r="Y11" s="17"/>
      <c r="Z11" s="17">
        <v>0.257074586396011</v>
      </c>
      <c r="AA11" s="17">
        <v>0.41887251315867602</v>
      </c>
      <c r="AB11" s="17">
        <v>0.289007665197137</v>
      </c>
      <c r="AC11" s="17">
        <v>0.26020580251379</v>
      </c>
      <c r="AD11" s="17">
        <v>0.10924935601475599</v>
      </c>
      <c r="AE11" s="17">
        <v>0.320945583055391</v>
      </c>
      <c r="AF11" s="17">
        <v>0.56032288228113403</v>
      </c>
      <c r="AG11" s="17">
        <v>0.53505469459874799</v>
      </c>
      <c r="AH11" s="17">
        <v>0.535237556180711</v>
      </c>
      <c r="AI11" s="17">
        <v>0.13684818696012899</v>
      </c>
      <c r="AJ11" s="17"/>
      <c r="AK11" s="17">
        <v>0.27650772347133201</v>
      </c>
      <c r="AL11" s="17">
        <v>0.31987446721969898</v>
      </c>
      <c r="AM11" s="17">
        <v>0.18149526851446601</v>
      </c>
      <c r="AN11" s="17">
        <v>0.31423651531979802</v>
      </c>
      <c r="AO11" s="17">
        <v>0.35302515565630199</v>
      </c>
      <c r="AP11" s="17">
        <v>0.355179652528124</v>
      </c>
      <c r="AQ11" s="17">
        <v>0.26335941142852898</v>
      </c>
      <c r="AR11" s="17"/>
      <c r="AS11" s="17">
        <v>0.30004242572967998</v>
      </c>
      <c r="AT11" s="17">
        <v>0.28592617002084397</v>
      </c>
      <c r="AU11" s="17"/>
      <c r="AV11" s="17">
        <v>0.38008472728279902</v>
      </c>
      <c r="AW11" s="17">
        <v>0.31488389318531701</v>
      </c>
      <c r="AX11" s="17">
        <v>0.25766445959930001</v>
      </c>
      <c r="AY11" s="17"/>
      <c r="AZ11" s="17">
        <v>0.49849522032749499</v>
      </c>
      <c r="BA11" s="17">
        <v>0.27983481455640502</v>
      </c>
      <c r="BB11" s="17"/>
      <c r="BC11" s="17">
        <v>0.27906540247815698</v>
      </c>
      <c r="BD11" s="17">
        <v>0.296346536287386</v>
      </c>
      <c r="BE11" s="17"/>
      <c r="BF11" s="17">
        <v>0.28980736320704698</v>
      </c>
      <c r="BG11" s="17">
        <v>0.27711281938665799</v>
      </c>
      <c r="BH11" s="17"/>
      <c r="BI11" s="17">
        <v>0.223449206986329</v>
      </c>
      <c r="BJ11" s="17">
        <v>0.30526730681820702</v>
      </c>
      <c r="BK11" s="17"/>
      <c r="BL11" s="17">
        <v>0.249874383510447</v>
      </c>
      <c r="BM11" s="17">
        <v>0.33183905991884899</v>
      </c>
      <c r="BN11" s="17">
        <v>0.29761342843097299</v>
      </c>
      <c r="BO11" s="17">
        <v>0.42680373640991698</v>
      </c>
    </row>
    <row r="12" spans="2:67" x14ac:dyDescent="0.35">
      <c r="B12" s="18" t="s">
        <v>620</v>
      </c>
      <c r="C12" s="17">
        <v>9.9800642748069102E-2</v>
      </c>
      <c r="D12" s="17">
        <v>0.10166841009340399</v>
      </c>
      <c r="E12" s="17">
        <v>9.6556379407678694E-2</v>
      </c>
      <c r="F12" s="17">
        <v>7.9279049371508106E-2</v>
      </c>
      <c r="G12" s="17">
        <v>3.4247899300731001E-2</v>
      </c>
      <c r="H12" s="17">
        <v>0</v>
      </c>
      <c r="I12" s="17">
        <v>8.1928952012207096E-2</v>
      </c>
      <c r="J12" s="17">
        <v>0.163409634554425</v>
      </c>
      <c r="K12" s="17">
        <v>0.42710743614826402</v>
      </c>
      <c r="L12" s="17">
        <v>9.82478930165189E-2</v>
      </c>
      <c r="M12" s="17">
        <v>2.7462561979787199E-2</v>
      </c>
      <c r="N12" s="17">
        <v>0.16170586125407599</v>
      </c>
      <c r="O12" s="17">
        <v>2.9871390531505202E-3</v>
      </c>
      <c r="P12" s="17">
        <v>0.196495350229485</v>
      </c>
      <c r="Q12" s="17">
        <v>0.159323258287213</v>
      </c>
      <c r="R12" s="17">
        <v>0.172317805209205</v>
      </c>
      <c r="S12" s="17">
        <v>4.0436872103386798E-2</v>
      </c>
      <c r="T12" s="17"/>
      <c r="U12" s="17">
        <v>9.8628460307385105E-2</v>
      </c>
      <c r="V12" s="17">
        <v>0.103724521486858</v>
      </c>
      <c r="W12" s="17">
        <v>0.123145094261477</v>
      </c>
      <c r="X12" s="17">
        <v>7.6484886075798494E-2</v>
      </c>
      <c r="Y12" s="17"/>
      <c r="Z12" s="17">
        <v>0.10798438866924601</v>
      </c>
      <c r="AA12" s="17">
        <v>9.6868454034473098E-2</v>
      </c>
      <c r="AB12" s="17">
        <v>9.49934405973311E-2</v>
      </c>
      <c r="AC12" s="17">
        <v>5.0458067958594803E-2</v>
      </c>
      <c r="AD12" s="17">
        <v>0.27710655691154501</v>
      </c>
      <c r="AE12" s="17">
        <v>3.0110896663337099E-2</v>
      </c>
      <c r="AF12" s="17">
        <v>9.5952640597919997E-2</v>
      </c>
      <c r="AG12" s="17">
        <v>9.2998332098605405E-2</v>
      </c>
      <c r="AH12" s="17">
        <v>4.2950431477155798E-2</v>
      </c>
      <c r="AI12" s="17">
        <v>0.16139776358557201</v>
      </c>
      <c r="AJ12" s="17"/>
      <c r="AK12" s="17">
        <v>8.7189005948923703E-2</v>
      </c>
      <c r="AL12" s="17">
        <v>0.24376869684227001</v>
      </c>
      <c r="AM12" s="17">
        <v>6.0351656367433303E-2</v>
      </c>
      <c r="AN12" s="17">
        <v>7.24525598428407E-2</v>
      </c>
      <c r="AO12" s="17">
        <v>9.2995908520839901E-2</v>
      </c>
      <c r="AP12" s="17">
        <v>6.9173186694296396E-2</v>
      </c>
      <c r="AQ12" s="17">
        <v>0.117251766790232</v>
      </c>
      <c r="AR12" s="17"/>
      <c r="AS12" s="17">
        <v>5.6198228454325198E-2</v>
      </c>
      <c r="AT12" s="17">
        <v>0.116041173810891</v>
      </c>
      <c r="AU12" s="17"/>
      <c r="AV12" s="17">
        <v>0.10671701931510801</v>
      </c>
      <c r="AW12" s="17">
        <v>7.4476679921514997E-3</v>
      </c>
      <c r="AX12" s="17">
        <v>4.8807972843633203E-2</v>
      </c>
      <c r="AY12" s="17"/>
      <c r="AZ12" s="17">
        <v>1.0783337560236901E-2</v>
      </c>
      <c r="BA12" s="17">
        <v>0.10403205588400601</v>
      </c>
      <c r="BB12" s="17"/>
      <c r="BC12" s="17">
        <v>4.7694863600465202E-2</v>
      </c>
      <c r="BD12" s="17">
        <v>0.13191395337610401</v>
      </c>
      <c r="BE12" s="17"/>
      <c r="BF12" s="17">
        <v>9.9893284975250005E-2</v>
      </c>
      <c r="BG12" s="17">
        <v>7.6484886075798494E-2</v>
      </c>
      <c r="BH12" s="17"/>
      <c r="BI12" s="17">
        <v>5.6795630247008198E-2</v>
      </c>
      <c r="BJ12" s="17">
        <v>0.10986000982281199</v>
      </c>
      <c r="BK12" s="17"/>
      <c r="BL12" s="17">
        <v>0.104843082531273</v>
      </c>
      <c r="BM12" s="17">
        <v>0.115421527802074</v>
      </c>
      <c r="BN12" s="17">
        <v>4.8377093602183403E-2</v>
      </c>
      <c r="BO12" s="17">
        <v>1.14666446779854E-2</v>
      </c>
    </row>
    <row r="13" spans="2:67" x14ac:dyDescent="0.35">
      <c r="B13" s="18" t="s">
        <v>621</v>
      </c>
      <c r="C13" s="17">
        <v>0.16035168706803599</v>
      </c>
      <c r="D13" s="17">
        <v>0.166382658702591</v>
      </c>
      <c r="E13" s="17">
        <v>3.9830201992325398E-2</v>
      </c>
      <c r="F13" s="17">
        <v>0.232294543260022</v>
      </c>
      <c r="G13" s="17">
        <v>0.20488094156654699</v>
      </c>
      <c r="H13" s="17">
        <v>0.319107590323573</v>
      </c>
      <c r="I13" s="17">
        <v>0.30134593983026697</v>
      </c>
      <c r="J13" s="17">
        <v>0.31657946401369702</v>
      </c>
      <c r="K13" s="17">
        <v>0.12854115702391999</v>
      </c>
      <c r="L13" s="17">
        <v>0.262032954983906</v>
      </c>
      <c r="M13" s="17">
        <v>0.191126417482715</v>
      </c>
      <c r="N13" s="17">
        <v>1.4549656932632901E-2</v>
      </c>
      <c r="O13" s="17">
        <v>0</v>
      </c>
      <c r="P13" s="17">
        <v>2.9331380173825399E-2</v>
      </c>
      <c r="Q13" s="17">
        <v>0</v>
      </c>
      <c r="R13" s="17">
        <v>8.6069830371343997E-2</v>
      </c>
      <c r="S13" s="17">
        <v>0.339247328110791</v>
      </c>
      <c r="T13" s="17"/>
      <c r="U13" s="17">
        <v>0.167954354278669</v>
      </c>
      <c r="V13" s="17">
        <v>0.133898587442915</v>
      </c>
      <c r="W13" s="17">
        <v>6.6443307828671194E-2</v>
      </c>
      <c r="X13" s="17">
        <v>3.1474391545890497E-2</v>
      </c>
      <c r="Y13" s="17"/>
      <c r="Z13" s="17">
        <v>0.160555276788058</v>
      </c>
      <c r="AA13" s="17">
        <v>0.153854822115988</v>
      </c>
      <c r="AB13" s="17">
        <v>0.15921768122336699</v>
      </c>
      <c r="AC13" s="17">
        <v>0.15206523345188999</v>
      </c>
      <c r="AD13" s="17">
        <v>9.9709095796489997E-2</v>
      </c>
      <c r="AE13" s="17">
        <v>0.24994257043388601</v>
      </c>
      <c r="AF13" s="17">
        <v>3.0539174715848999E-4</v>
      </c>
      <c r="AG13" s="17">
        <v>2.88558067642408E-2</v>
      </c>
      <c r="AH13" s="17">
        <v>9.1265667281497001E-2</v>
      </c>
      <c r="AI13" s="17">
        <v>5.2859306858716697E-2</v>
      </c>
      <c r="AJ13" s="17"/>
      <c r="AK13" s="17">
        <v>0.19978778591664401</v>
      </c>
      <c r="AL13" s="17">
        <v>0.10465890980932201</v>
      </c>
      <c r="AM13" s="17">
        <v>0.23163571303723099</v>
      </c>
      <c r="AN13" s="17">
        <v>0.18138273930238999</v>
      </c>
      <c r="AO13" s="17">
        <v>0.12890454188157999</v>
      </c>
      <c r="AP13" s="17">
        <v>4.6398054053463998E-2</v>
      </c>
      <c r="AQ13" s="17">
        <v>6.3305217760928498E-2</v>
      </c>
      <c r="AR13" s="17"/>
      <c r="AS13" s="17">
        <v>0.109412940032266</v>
      </c>
      <c r="AT13" s="17">
        <v>0.17932477186014001</v>
      </c>
      <c r="AU13" s="17"/>
      <c r="AV13" s="17">
        <v>0.100789213364949</v>
      </c>
      <c r="AW13" s="17">
        <v>0.14118278723288</v>
      </c>
      <c r="AX13" s="17">
        <v>0.105380162594796</v>
      </c>
      <c r="AY13" s="17"/>
      <c r="AZ13" s="17">
        <v>2.5768986876468598E-3</v>
      </c>
      <c r="BA13" s="17">
        <v>0.167851468269722</v>
      </c>
      <c r="BB13" s="17"/>
      <c r="BC13" s="17">
        <v>0.133885019670272</v>
      </c>
      <c r="BD13" s="17">
        <v>0.17666335777591699</v>
      </c>
      <c r="BE13" s="17"/>
      <c r="BF13" s="17">
        <v>0.16086376479547401</v>
      </c>
      <c r="BG13" s="17">
        <v>3.1474391545890497E-2</v>
      </c>
      <c r="BH13" s="17"/>
      <c r="BI13" s="17">
        <v>0.100441494236766</v>
      </c>
      <c r="BJ13" s="17">
        <v>0.17436537026818599</v>
      </c>
      <c r="BK13" s="17"/>
      <c r="BL13" s="17">
        <v>0.23513155556523899</v>
      </c>
      <c r="BM13" s="17">
        <v>0.101228419272314</v>
      </c>
      <c r="BN13" s="17">
        <v>7.3287181661330802E-2</v>
      </c>
      <c r="BO13" s="17">
        <v>8.3691204854850806E-2</v>
      </c>
    </row>
    <row r="14" spans="2:67" x14ac:dyDescent="0.35">
      <c r="B14" s="18" t="s">
        <v>111</v>
      </c>
      <c r="C14" s="17">
        <v>0.25931605243634998</v>
      </c>
      <c r="D14" s="17">
        <v>0.27388637661815202</v>
      </c>
      <c r="E14" s="17">
        <v>0.24025117103265101</v>
      </c>
      <c r="F14" s="17">
        <v>0.264003002052902</v>
      </c>
      <c r="G14" s="17">
        <v>0.431387239685185</v>
      </c>
      <c r="H14" s="17">
        <v>0.32154538740555799</v>
      </c>
      <c r="I14" s="17">
        <v>1.8642377506787301E-2</v>
      </c>
      <c r="J14" s="17">
        <v>0.26032594180125701</v>
      </c>
      <c r="K14" s="17">
        <v>1.370791972976E-2</v>
      </c>
      <c r="L14" s="17">
        <v>0.25316057566628403</v>
      </c>
      <c r="M14" s="17">
        <v>0.36070618695442103</v>
      </c>
      <c r="N14" s="17">
        <v>0.116073582827837</v>
      </c>
      <c r="O14" s="17">
        <v>9.9571301771683805E-4</v>
      </c>
      <c r="P14" s="17">
        <v>0.29078432310306801</v>
      </c>
      <c r="Q14" s="17">
        <v>0.33384775001627898</v>
      </c>
      <c r="R14" s="17">
        <v>8.6426119304378796E-2</v>
      </c>
      <c r="S14" s="17">
        <v>0.23012451507468901</v>
      </c>
      <c r="T14" s="17"/>
      <c r="U14" s="17">
        <v>0.26913766237768799</v>
      </c>
      <c r="V14" s="17">
        <v>0.225017270989641</v>
      </c>
      <c r="W14" s="17">
        <v>0.14047348769436099</v>
      </c>
      <c r="X14" s="17">
        <v>8.3717539542354003E-2</v>
      </c>
      <c r="Y14" s="17"/>
      <c r="Z14" s="17">
        <v>0.29892600518790702</v>
      </c>
      <c r="AA14" s="17">
        <v>0.144724548374212</v>
      </c>
      <c r="AB14" s="17">
        <v>0.22119970609504899</v>
      </c>
      <c r="AC14" s="17">
        <v>0.26173482636610401</v>
      </c>
      <c r="AD14" s="17">
        <v>0.29421687245380801</v>
      </c>
      <c r="AE14" s="17">
        <v>0.29599178240702201</v>
      </c>
      <c r="AF14" s="17">
        <v>0.20021720395847201</v>
      </c>
      <c r="AG14" s="17">
        <v>0.17732274806179299</v>
      </c>
      <c r="AH14" s="17">
        <v>2.6624738281542701E-2</v>
      </c>
      <c r="AI14" s="17">
        <v>0.12721896865655299</v>
      </c>
      <c r="AJ14" s="17"/>
      <c r="AK14" s="17">
        <v>0.28145384728531597</v>
      </c>
      <c r="AL14" s="17">
        <v>0.14035624539827499</v>
      </c>
      <c r="AM14" s="17">
        <v>0.34587615725271198</v>
      </c>
      <c r="AN14" s="17">
        <v>0.22615407452026501</v>
      </c>
      <c r="AO14" s="17">
        <v>0.26772774538891903</v>
      </c>
      <c r="AP14" s="17">
        <v>0.23818168357003</v>
      </c>
      <c r="AQ14" s="17">
        <v>0.29573590946350498</v>
      </c>
      <c r="AR14" s="17"/>
      <c r="AS14" s="17">
        <v>0.174359784137951</v>
      </c>
      <c r="AT14" s="17">
        <v>0.29095959641504998</v>
      </c>
      <c r="AU14" s="17"/>
      <c r="AV14" s="17">
        <v>9.9338002522748506E-2</v>
      </c>
      <c r="AW14" s="17">
        <v>4.7874448257108501E-2</v>
      </c>
      <c r="AX14" s="17">
        <v>0.27166980845698602</v>
      </c>
      <c r="AY14" s="17"/>
      <c r="AZ14" s="17">
        <v>7.4494233242000302E-2</v>
      </c>
      <c r="BA14" s="17">
        <v>0.26810150681397399</v>
      </c>
      <c r="BB14" s="17"/>
      <c r="BC14" s="17">
        <v>0.30711575626098497</v>
      </c>
      <c r="BD14" s="17">
        <v>0.22985661891554501</v>
      </c>
      <c r="BE14" s="17"/>
      <c r="BF14" s="17">
        <v>0.26001377104582102</v>
      </c>
      <c r="BG14" s="17">
        <v>8.3717539542354003E-2</v>
      </c>
      <c r="BH14" s="17"/>
      <c r="BI14" s="17">
        <v>0.22693264735541299</v>
      </c>
      <c r="BJ14" s="17">
        <v>0.26689090336404497</v>
      </c>
      <c r="BK14" s="17"/>
      <c r="BL14" s="17">
        <v>0.32624323335008798</v>
      </c>
      <c r="BM14" s="17">
        <v>0.22385913393357501</v>
      </c>
      <c r="BN14" s="17">
        <v>0.16188726557246899</v>
      </c>
      <c r="BO14" s="17">
        <v>1.28199122396434E-3</v>
      </c>
    </row>
    <row r="15" spans="2:67" x14ac:dyDescent="0.35">
      <c r="B15" s="18" t="s">
        <v>622</v>
      </c>
      <c r="C15" s="20">
        <v>0.19077449508952499</v>
      </c>
      <c r="D15" s="20">
        <v>0.168329490314063</v>
      </c>
      <c r="E15" s="20">
        <v>0.203621890222422</v>
      </c>
      <c r="F15" s="20">
        <v>0.15795554824512301</v>
      </c>
      <c r="G15" s="20">
        <v>9.9350294006147102E-2</v>
      </c>
      <c r="H15" s="20">
        <v>2.4377970819849299E-3</v>
      </c>
      <c r="I15" s="20">
        <v>3.88335956228998E-2</v>
      </c>
      <c r="J15" s="20">
        <v>0.112884765333852</v>
      </c>
      <c r="K15" s="20">
        <v>0.430643487098056</v>
      </c>
      <c r="L15" s="20">
        <v>0.20872362477492201</v>
      </c>
      <c r="M15" s="20">
        <v>0.20379001533681201</v>
      </c>
      <c r="N15" s="20">
        <v>0.51559646487527699</v>
      </c>
      <c r="O15" s="20">
        <v>1.74314231559984E-2</v>
      </c>
      <c r="P15" s="20">
        <v>6.0465839482533201E-2</v>
      </c>
      <c r="Q15" s="20">
        <v>0.30199932019883902</v>
      </c>
      <c r="R15" s="20">
        <v>0.30814453125244201</v>
      </c>
      <c r="S15" s="20">
        <v>6.0258279274104098E-3</v>
      </c>
      <c r="T15" s="20"/>
      <c r="U15" s="20">
        <v>0.18131641044601499</v>
      </c>
      <c r="V15" s="20">
        <v>0.209822698242071</v>
      </c>
      <c r="W15" s="20">
        <v>0.36560556686336898</v>
      </c>
      <c r="X15" s="20">
        <v>0.53121036344929895</v>
      </c>
      <c r="Y15" s="20"/>
      <c r="Z15" s="20">
        <v>0.175459742958779</v>
      </c>
      <c r="AA15" s="20">
        <v>0.18567966231665101</v>
      </c>
      <c r="AB15" s="20">
        <v>0.23558150688711599</v>
      </c>
      <c r="AC15" s="20">
        <v>0.27553606970962102</v>
      </c>
      <c r="AD15" s="20">
        <v>0.219718118823401</v>
      </c>
      <c r="AE15" s="20">
        <v>0.10300916744036299</v>
      </c>
      <c r="AF15" s="20">
        <v>0.14320188141531601</v>
      </c>
      <c r="AG15" s="20">
        <v>0.165768418476613</v>
      </c>
      <c r="AH15" s="20">
        <v>0.30392160677909302</v>
      </c>
      <c r="AI15" s="20">
        <v>0.52167577393902997</v>
      </c>
      <c r="AJ15" s="20"/>
      <c r="AK15" s="20">
        <v>0.155061637377784</v>
      </c>
      <c r="AL15" s="20">
        <v>0.19134168073043401</v>
      </c>
      <c r="AM15" s="20">
        <v>0.18064120482815699</v>
      </c>
      <c r="AN15" s="20">
        <v>0.205774111014706</v>
      </c>
      <c r="AO15" s="20">
        <v>0.157346648552359</v>
      </c>
      <c r="AP15" s="20">
        <v>0.29106742315408601</v>
      </c>
      <c r="AQ15" s="20">
        <v>0.26034769455680601</v>
      </c>
      <c r="AR15" s="20"/>
      <c r="AS15" s="20">
        <v>0.35998662164577799</v>
      </c>
      <c r="AT15" s="20">
        <v>0.12774828789307399</v>
      </c>
      <c r="AU15" s="20"/>
      <c r="AV15" s="20">
        <v>0.31307103751439502</v>
      </c>
      <c r="AW15" s="20">
        <v>0.48861120333254299</v>
      </c>
      <c r="AX15" s="20">
        <v>0.31647759650528601</v>
      </c>
      <c r="AY15" s="20"/>
      <c r="AZ15" s="20">
        <v>0.41365031018262099</v>
      </c>
      <c r="BA15" s="20">
        <v>0.180180154475892</v>
      </c>
      <c r="BB15" s="20"/>
      <c r="BC15" s="20">
        <v>0.23223895799012001</v>
      </c>
      <c r="BD15" s="20">
        <v>0.16521953364504899</v>
      </c>
      <c r="BE15" s="20"/>
      <c r="BF15" s="20">
        <v>0.189421815976408</v>
      </c>
      <c r="BG15" s="20">
        <v>0.53121036344929895</v>
      </c>
      <c r="BH15" s="20"/>
      <c r="BI15" s="20">
        <v>0.39238102117448398</v>
      </c>
      <c r="BJ15" s="20">
        <v>0.14361640972674999</v>
      </c>
      <c r="BK15" s="20"/>
      <c r="BL15" s="20">
        <v>8.3907745042952703E-2</v>
      </c>
      <c r="BM15" s="20">
        <v>0.227651859073188</v>
      </c>
      <c r="BN15" s="20">
        <v>0.41883503073304401</v>
      </c>
      <c r="BO15" s="20">
        <v>0.47675642283328201</v>
      </c>
    </row>
    <row r="16" spans="2:67" x14ac:dyDescent="0.35">
      <c r="B16" s="18" t="s">
        <v>623</v>
      </c>
      <c r="C16" s="20">
        <v>0.26015232981610498</v>
      </c>
      <c r="D16" s="20">
        <v>0.26805106879599599</v>
      </c>
      <c r="E16" s="20">
        <v>0.13638658140000401</v>
      </c>
      <c r="F16" s="20">
        <v>0.311573592631531</v>
      </c>
      <c r="G16" s="20">
        <v>0.23912884086727801</v>
      </c>
      <c r="H16" s="20">
        <v>0.319107590323573</v>
      </c>
      <c r="I16" s="20">
        <v>0.38327489184247399</v>
      </c>
      <c r="J16" s="20">
        <v>0.479989098568122</v>
      </c>
      <c r="K16" s="20">
        <v>0.55564859317218396</v>
      </c>
      <c r="L16" s="20">
        <v>0.36028084800042498</v>
      </c>
      <c r="M16" s="20">
        <v>0.218588979462502</v>
      </c>
      <c r="N16" s="20">
        <v>0.17625551818670901</v>
      </c>
      <c r="O16" s="20">
        <v>2.9871390531505202E-3</v>
      </c>
      <c r="P16" s="20">
        <v>0.22582673040331</v>
      </c>
      <c r="Q16" s="20">
        <v>0.159323258287213</v>
      </c>
      <c r="R16" s="20">
        <v>0.258387635580549</v>
      </c>
      <c r="S16" s="20">
        <v>0.37968420021417798</v>
      </c>
      <c r="T16" s="20"/>
      <c r="U16" s="20">
        <v>0.26658281458605398</v>
      </c>
      <c r="V16" s="20">
        <v>0.23762310892977301</v>
      </c>
      <c r="W16" s="20">
        <v>0.18958840209014899</v>
      </c>
      <c r="X16" s="20">
        <v>0.107959277621689</v>
      </c>
      <c r="Y16" s="20"/>
      <c r="Z16" s="20">
        <v>0.26853966545730301</v>
      </c>
      <c r="AA16" s="20">
        <v>0.25072327615046103</v>
      </c>
      <c r="AB16" s="20">
        <v>0.25421112182069799</v>
      </c>
      <c r="AC16" s="20">
        <v>0.202523301410484</v>
      </c>
      <c r="AD16" s="20">
        <v>0.37681565270803502</v>
      </c>
      <c r="AE16" s="20">
        <v>0.28005346709722301</v>
      </c>
      <c r="AF16" s="20">
        <v>9.6258032345078501E-2</v>
      </c>
      <c r="AG16" s="20">
        <v>0.121854138862846</v>
      </c>
      <c r="AH16" s="20">
        <v>0.13421609875865301</v>
      </c>
      <c r="AI16" s="20">
        <v>0.21425707044428799</v>
      </c>
      <c r="AJ16" s="20"/>
      <c r="AK16" s="20">
        <v>0.28697679186556802</v>
      </c>
      <c r="AL16" s="20">
        <v>0.348427606651592</v>
      </c>
      <c r="AM16" s="20">
        <v>0.29198736940466402</v>
      </c>
      <c r="AN16" s="20">
        <v>0.25383529914523101</v>
      </c>
      <c r="AO16" s="20">
        <v>0.22190045040242001</v>
      </c>
      <c r="AP16" s="20">
        <v>0.11557124074776</v>
      </c>
      <c r="AQ16" s="20">
        <v>0.18055698455116001</v>
      </c>
      <c r="AR16" s="20"/>
      <c r="AS16" s="20">
        <v>0.16561116848659099</v>
      </c>
      <c r="AT16" s="20">
        <v>0.29536594567103203</v>
      </c>
      <c r="AU16" s="20"/>
      <c r="AV16" s="20">
        <v>0.20750623268005799</v>
      </c>
      <c r="AW16" s="20">
        <v>0.14863045522503099</v>
      </c>
      <c r="AX16" s="20">
        <v>0.15418813543842899</v>
      </c>
      <c r="AY16" s="20"/>
      <c r="AZ16" s="20">
        <v>1.33602362478838E-2</v>
      </c>
      <c r="BA16" s="20">
        <v>0.27188352415372902</v>
      </c>
      <c r="BB16" s="20"/>
      <c r="BC16" s="20">
        <v>0.18157988327073701</v>
      </c>
      <c r="BD16" s="20">
        <v>0.30857731115202103</v>
      </c>
      <c r="BE16" s="20"/>
      <c r="BF16" s="20">
        <v>0.260757049770724</v>
      </c>
      <c r="BG16" s="20">
        <v>0.107959277621689</v>
      </c>
      <c r="BH16" s="20"/>
      <c r="BI16" s="20">
        <v>0.157237124483774</v>
      </c>
      <c r="BJ16" s="20">
        <v>0.28422538009099801</v>
      </c>
      <c r="BK16" s="20"/>
      <c r="BL16" s="20">
        <v>0.33997463809651202</v>
      </c>
      <c r="BM16" s="20">
        <v>0.21664994707438801</v>
      </c>
      <c r="BN16" s="20">
        <v>0.121664275263514</v>
      </c>
      <c r="BO16" s="20">
        <v>9.5157849532836306E-2</v>
      </c>
    </row>
    <row r="17" spans="2:67" x14ac:dyDescent="0.35">
      <c r="B17" s="18" t="s">
        <v>187</v>
      </c>
      <c r="C17" s="21">
        <v>-6.9377834726579601E-2</v>
      </c>
      <c r="D17" s="21">
        <v>-9.9721578481932804E-2</v>
      </c>
      <c r="E17" s="21">
        <v>6.7235308822417697E-2</v>
      </c>
      <c r="F17" s="21">
        <v>-0.153618044386407</v>
      </c>
      <c r="G17" s="21">
        <v>-0.139778546861131</v>
      </c>
      <c r="H17" s="21">
        <v>-0.316669793241588</v>
      </c>
      <c r="I17" s="21">
        <v>-0.34444129621957498</v>
      </c>
      <c r="J17" s="21">
        <v>-0.36710433323427</v>
      </c>
      <c r="K17" s="21">
        <v>-0.12500510607412799</v>
      </c>
      <c r="L17" s="21">
        <v>-0.151557223225503</v>
      </c>
      <c r="M17" s="21">
        <v>-1.47989641256901E-2</v>
      </c>
      <c r="N17" s="21">
        <v>0.33934094668856801</v>
      </c>
      <c r="O17" s="21">
        <v>1.44442841028479E-2</v>
      </c>
      <c r="P17" s="21">
        <v>-0.16536089092077699</v>
      </c>
      <c r="Q17" s="21">
        <v>0.14267606191162599</v>
      </c>
      <c r="R17" s="21">
        <v>4.9756895671892697E-2</v>
      </c>
      <c r="S17" s="21">
        <v>-0.37365837228676702</v>
      </c>
      <c r="T17" s="21"/>
      <c r="U17" s="21">
        <v>-8.5266404140038804E-2</v>
      </c>
      <c r="V17" s="21">
        <v>-2.7800410687702198E-2</v>
      </c>
      <c r="W17" s="21">
        <v>0.17601716477322099</v>
      </c>
      <c r="X17" s="21">
        <v>0.42325108582761001</v>
      </c>
      <c r="Y17" s="21"/>
      <c r="Z17" s="21">
        <v>-9.3079922498524606E-2</v>
      </c>
      <c r="AA17" s="21">
        <v>-6.5043613833810104E-2</v>
      </c>
      <c r="AB17" s="21">
        <v>-1.8629614933582599E-2</v>
      </c>
      <c r="AC17" s="21">
        <v>7.3012768299136402E-2</v>
      </c>
      <c r="AD17" s="21">
        <v>-0.15709753388463399</v>
      </c>
      <c r="AE17" s="21">
        <v>-0.177044299656859</v>
      </c>
      <c r="AF17" s="21">
        <v>4.69438490702377E-2</v>
      </c>
      <c r="AG17" s="21">
        <v>4.3914279613766399E-2</v>
      </c>
      <c r="AH17" s="21">
        <v>0.16970550802044099</v>
      </c>
      <c r="AI17" s="21">
        <v>0.30741870349474198</v>
      </c>
      <c r="AJ17" s="21"/>
      <c r="AK17" s="21">
        <v>-0.13191515448778399</v>
      </c>
      <c r="AL17" s="21">
        <v>-0.157085925921158</v>
      </c>
      <c r="AM17" s="21">
        <v>-0.11134616457650701</v>
      </c>
      <c r="AN17" s="21">
        <v>-4.8061188130524499E-2</v>
      </c>
      <c r="AO17" s="21">
        <v>-6.4553801850060197E-2</v>
      </c>
      <c r="AP17" s="21">
        <v>0.175496182406325</v>
      </c>
      <c r="AQ17" s="21">
        <v>7.9790710005646304E-2</v>
      </c>
      <c r="AR17" s="21"/>
      <c r="AS17" s="21">
        <v>0.194375453159186</v>
      </c>
      <c r="AT17" s="21">
        <v>-0.16761765777795801</v>
      </c>
      <c r="AU17" s="21"/>
      <c r="AV17" s="21">
        <v>0.105564804834337</v>
      </c>
      <c r="AW17" s="21">
        <v>0.339980748107512</v>
      </c>
      <c r="AX17" s="21">
        <v>0.16228946106685699</v>
      </c>
      <c r="AY17" s="21"/>
      <c r="AZ17" s="21">
        <v>0.40029007393473698</v>
      </c>
      <c r="BA17" s="21">
        <v>-9.1703369677836599E-2</v>
      </c>
      <c r="BB17" s="21"/>
      <c r="BC17" s="21">
        <v>5.0659074719383503E-2</v>
      </c>
      <c r="BD17" s="21">
        <v>-0.14335777750697201</v>
      </c>
      <c r="BE17" s="21"/>
      <c r="BF17" s="21">
        <v>-7.1335233794315903E-2</v>
      </c>
      <c r="BG17" s="21">
        <v>0.42325108582761001</v>
      </c>
      <c r="BH17" s="21"/>
      <c r="BI17" s="21">
        <v>0.23514389669071001</v>
      </c>
      <c r="BJ17" s="21">
        <v>-0.14060897036424799</v>
      </c>
      <c r="BK17" s="21"/>
      <c r="BL17" s="21">
        <v>-0.25606689305356001</v>
      </c>
      <c r="BM17" s="21">
        <v>1.10019119988001E-2</v>
      </c>
      <c r="BN17" s="21">
        <v>0.29717075546952998</v>
      </c>
      <c r="BO17" s="21">
        <v>0.381598573300446</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617</v>
      </c>
      <c r="C9" s="17">
        <v>6.3312944356504502E-2</v>
      </c>
      <c r="D9" s="17">
        <v>2.5808517088819899E-2</v>
      </c>
      <c r="E9" s="17">
        <v>8.2424578315797206E-2</v>
      </c>
      <c r="F9" s="17">
        <v>6.3243743602154706E-2</v>
      </c>
      <c r="G9" s="17">
        <v>0.14363979761059001</v>
      </c>
      <c r="H9" s="17">
        <v>3.5363837783325698E-2</v>
      </c>
      <c r="I9" s="17">
        <v>1.7085495441050001E-2</v>
      </c>
      <c r="J9" s="17">
        <v>1.7722458280098202E-2</v>
      </c>
      <c r="K9" s="17">
        <v>1.7680254748959801E-3</v>
      </c>
      <c r="L9" s="17">
        <v>5.6839676805953601E-2</v>
      </c>
      <c r="M9" s="17">
        <v>7.4697243219565806E-2</v>
      </c>
      <c r="N9" s="17">
        <v>6.8065293772696003E-2</v>
      </c>
      <c r="O9" s="17">
        <v>9.9571301771683805E-4</v>
      </c>
      <c r="P9" s="17">
        <v>2.7627175268176801E-2</v>
      </c>
      <c r="Q9" s="17">
        <v>0.202052886048837</v>
      </c>
      <c r="R9" s="17">
        <v>0.19804301583422601</v>
      </c>
      <c r="S9" s="17">
        <v>3.0891427157303801E-4</v>
      </c>
      <c r="T9" s="17"/>
      <c r="U9" s="17">
        <v>5.7897142870512001E-2</v>
      </c>
      <c r="V9" s="17">
        <v>6.8758607066631797E-2</v>
      </c>
      <c r="W9" s="17">
        <v>0.196523030950461</v>
      </c>
      <c r="X9" s="17">
        <v>0.27287954675006298</v>
      </c>
      <c r="Y9" s="17"/>
      <c r="Z9" s="17">
        <v>4.2196027112097599E-2</v>
      </c>
      <c r="AA9" s="17">
        <v>5.9713697722686497E-2</v>
      </c>
      <c r="AB9" s="17">
        <v>7.5247393452662903E-2</v>
      </c>
      <c r="AC9" s="17">
        <v>7.3831582707274607E-2</v>
      </c>
      <c r="AD9" s="17">
        <v>0.15875457659500999</v>
      </c>
      <c r="AE9" s="17">
        <v>5.1580490078194097E-2</v>
      </c>
      <c r="AF9" s="17">
        <v>0.17338367984905001</v>
      </c>
      <c r="AG9" s="17">
        <v>0.14610155874910999</v>
      </c>
      <c r="AH9" s="17">
        <v>0.14500731859781499</v>
      </c>
      <c r="AI9" s="17">
        <v>0.30376459453806698</v>
      </c>
      <c r="AJ9" s="17"/>
      <c r="AK9" s="17">
        <v>1.56163664086228E-2</v>
      </c>
      <c r="AL9" s="17">
        <v>4.6411326878069398E-2</v>
      </c>
      <c r="AM9" s="17">
        <v>6.0854174218381803E-2</v>
      </c>
      <c r="AN9" s="17">
        <v>5.3670834711444099E-2</v>
      </c>
      <c r="AO9" s="17">
        <v>0.15354404354616499</v>
      </c>
      <c r="AP9" s="17">
        <v>0.17371361883797301</v>
      </c>
      <c r="AQ9" s="17">
        <v>9.8365378647037302E-2</v>
      </c>
      <c r="AR9" s="17"/>
      <c r="AS9" s="17">
        <v>0.178596369342095</v>
      </c>
      <c r="AT9" s="17">
        <v>2.03734861904083E-2</v>
      </c>
      <c r="AU9" s="17"/>
      <c r="AV9" s="17">
        <v>0.28252585659537299</v>
      </c>
      <c r="AW9" s="17">
        <v>0.1524509138339</v>
      </c>
      <c r="AX9" s="17">
        <v>0.13452924540921299</v>
      </c>
      <c r="AY9" s="17"/>
      <c r="AZ9" s="17">
        <v>0.41905286713943901</v>
      </c>
      <c r="BA9" s="17">
        <v>4.64029449011766E-2</v>
      </c>
      <c r="BB9" s="17"/>
      <c r="BC9" s="17">
        <v>8.6440681903582603E-2</v>
      </c>
      <c r="BD9" s="17">
        <v>4.9059089369151598E-2</v>
      </c>
      <c r="BE9" s="17"/>
      <c r="BF9" s="17">
        <v>6.2480257814893497E-2</v>
      </c>
      <c r="BG9" s="17">
        <v>0.27287954675006298</v>
      </c>
      <c r="BH9" s="17"/>
      <c r="BI9" s="17">
        <v>0.21821746007606899</v>
      </c>
      <c r="BJ9" s="17">
        <v>2.7078996392417801E-2</v>
      </c>
      <c r="BK9" s="17"/>
      <c r="BL9" s="17">
        <v>7.7239218694624499E-3</v>
      </c>
      <c r="BM9" s="17">
        <v>6.0007194590902001E-2</v>
      </c>
      <c r="BN9" s="17">
        <v>0.19842036407456101</v>
      </c>
      <c r="BO9" s="17">
        <v>0.53154455554217706</v>
      </c>
    </row>
    <row r="10" spans="2:67" x14ac:dyDescent="0.35">
      <c r="B10" s="18" t="s">
        <v>618</v>
      </c>
      <c r="C10" s="17">
        <v>0.12174547562889999</v>
      </c>
      <c r="D10" s="17">
        <v>7.5688249355557402E-2</v>
      </c>
      <c r="E10" s="17">
        <v>9.2817537334340797E-2</v>
      </c>
      <c r="F10" s="17">
        <v>0.13891527057494299</v>
      </c>
      <c r="G10" s="17">
        <v>7.2590972777628396E-2</v>
      </c>
      <c r="H10" s="17">
        <v>0.32398318448754299</v>
      </c>
      <c r="I10" s="17">
        <v>0.25914548426759598</v>
      </c>
      <c r="J10" s="17">
        <v>7.7534163716487206E-2</v>
      </c>
      <c r="K10" s="17">
        <v>8.8401273744799004E-4</v>
      </c>
      <c r="L10" s="17">
        <v>0.14407443164665201</v>
      </c>
      <c r="M10" s="17">
        <v>0.151567521864443</v>
      </c>
      <c r="N10" s="17">
        <v>0.34254131421192302</v>
      </c>
      <c r="O10" s="17">
        <v>0.51295071457627295</v>
      </c>
      <c r="P10" s="17">
        <v>6.8142259549638998E-3</v>
      </c>
      <c r="Q10" s="17">
        <v>0.13004602468527199</v>
      </c>
      <c r="R10" s="17">
        <v>2.64377884910907E-2</v>
      </c>
      <c r="S10" s="17">
        <v>4.1672529189678897E-2</v>
      </c>
      <c r="T10" s="17"/>
      <c r="U10" s="17">
        <v>8.6525625830052202E-2</v>
      </c>
      <c r="V10" s="17">
        <v>0.29399124916605301</v>
      </c>
      <c r="W10" s="17">
        <v>0.29098897978579902</v>
      </c>
      <c r="X10" s="17">
        <v>0.39088292382316098</v>
      </c>
      <c r="Y10" s="17"/>
      <c r="Z10" s="17">
        <v>6.6625147319067601E-2</v>
      </c>
      <c r="AA10" s="17">
        <v>0.108433796885419</v>
      </c>
      <c r="AB10" s="17">
        <v>0.192806971658222</v>
      </c>
      <c r="AC10" s="17">
        <v>0.23800036755850601</v>
      </c>
      <c r="AD10" s="17">
        <v>0.12429067048804</v>
      </c>
      <c r="AE10" s="17">
        <v>0.109616774923572</v>
      </c>
      <c r="AF10" s="17">
        <v>0.14270160249022801</v>
      </c>
      <c r="AG10" s="17">
        <v>0.20527524215183601</v>
      </c>
      <c r="AH10" s="17">
        <v>0.15020676828308999</v>
      </c>
      <c r="AI10" s="17">
        <v>0.29476958296060302</v>
      </c>
      <c r="AJ10" s="17"/>
      <c r="AK10" s="17">
        <v>0.10901970815155</v>
      </c>
      <c r="AL10" s="17">
        <v>0.17142488344215401</v>
      </c>
      <c r="AM10" s="17">
        <v>0.190930450423309</v>
      </c>
      <c r="AN10" s="17">
        <v>6.2592630464568297E-2</v>
      </c>
      <c r="AO10" s="17">
        <v>0.167254317495833</v>
      </c>
      <c r="AP10" s="17">
        <v>0.15137964651056501</v>
      </c>
      <c r="AQ10" s="17">
        <v>0.185542501437858</v>
      </c>
      <c r="AR10" s="17"/>
      <c r="AS10" s="17">
        <v>0.28553071391111701</v>
      </c>
      <c r="AT10" s="17">
        <v>6.0740614016553097E-2</v>
      </c>
      <c r="AU10" s="17"/>
      <c r="AV10" s="17">
        <v>0.27105515569010402</v>
      </c>
      <c r="AW10" s="17">
        <v>0.35933845704211698</v>
      </c>
      <c r="AX10" s="17">
        <v>0.27500465824543702</v>
      </c>
      <c r="AY10" s="17"/>
      <c r="AZ10" s="17">
        <v>0.19644747876014501</v>
      </c>
      <c r="BA10" s="17">
        <v>0.118194536441701</v>
      </c>
      <c r="BB10" s="17"/>
      <c r="BC10" s="17">
        <v>0.1403370664404</v>
      </c>
      <c r="BD10" s="17">
        <v>0.110287293051729</v>
      </c>
      <c r="BE10" s="17"/>
      <c r="BF10" s="17">
        <v>0.120676091822534</v>
      </c>
      <c r="BG10" s="17">
        <v>0.39088292382316098</v>
      </c>
      <c r="BH10" s="17"/>
      <c r="BI10" s="17">
        <v>0.25340629156495198</v>
      </c>
      <c r="BJ10" s="17">
        <v>9.0948496397044498E-2</v>
      </c>
      <c r="BK10" s="17"/>
      <c r="BL10" s="17">
        <v>4.4446324499331898E-2</v>
      </c>
      <c r="BM10" s="17">
        <v>0.14927365774196599</v>
      </c>
      <c r="BN10" s="17">
        <v>0.26008509143075598</v>
      </c>
      <c r="BO10" s="17">
        <v>0.44183869548960603</v>
      </c>
    </row>
    <row r="11" spans="2:67" x14ac:dyDescent="0.35">
      <c r="B11" s="18" t="s">
        <v>619</v>
      </c>
      <c r="C11" s="17">
        <v>0.2502245835229</v>
      </c>
      <c r="D11" s="17">
        <v>0.193192494779303</v>
      </c>
      <c r="E11" s="17">
        <v>0.38410624988883801</v>
      </c>
      <c r="F11" s="17">
        <v>0.241846341809661</v>
      </c>
      <c r="G11" s="17">
        <v>0.23036754886809699</v>
      </c>
      <c r="H11" s="17">
        <v>0</v>
      </c>
      <c r="I11" s="17">
        <v>0.33086236742797898</v>
      </c>
      <c r="J11" s="17">
        <v>0.22735809827850401</v>
      </c>
      <c r="K11" s="17">
        <v>8.8401273744799004E-4</v>
      </c>
      <c r="L11" s="17">
        <v>0.19444499596863199</v>
      </c>
      <c r="M11" s="17">
        <v>0.200542222683115</v>
      </c>
      <c r="N11" s="17">
        <v>0.26013972788287298</v>
      </c>
      <c r="O11" s="17">
        <v>9.9571301771683805E-4</v>
      </c>
      <c r="P11" s="17">
        <v>0.32612856072746499</v>
      </c>
      <c r="Q11" s="17">
        <v>0.15634088360505</v>
      </c>
      <c r="R11" s="17">
        <v>0.43070544078975498</v>
      </c>
      <c r="S11" s="17">
        <v>0.23939594248535301</v>
      </c>
      <c r="T11" s="17"/>
      <c r="U11" s="17">
        <v>0.24898373887644801</v>
      </c>
      <c r="V11" s="17">
        <v>0.25516601418359403</v>
      </c>
      <c r="W11" s="17">
        <v>0.27247678607190301</v>
      </c>
      <c r="X11" s="17">
        <v>0.210706209602532</v>
      </c>
      <c r="Y11" s="17"/>
      <c r="Z11" s="17">
        <v>0.27825462584802102</v>
      </c>
      <c r="AA11" s="17">
        <v>0.27745081157191498</v>
      </c>
      <c r="AB11" s="17">
        <v>0.19004148672153801</v>
      </c>
      <c r="AC11" s="17">
        <v>0.16043958011730899</v>
      </c>
      <c r="AD11" s="17">
        <v>0.17946926966697599</v>
      </c>
      <c r="AE11" s="17">
        <v>0.316234657142489</v>
      </c>
      <c r="AF11" s="17">
        <v>0.244318842420222</v>
      </c>
      <c r="AG11" s="17">
        <v>0.59411197071016197</v>
      </c>
      <c r="AH11" s="17">
        <v>0.59245491956226704</v>
      </c>
      <c r="AI11" s="17">
        <v>0.140677602067768</v>
      </c>
      <c r="AJ11" s="17"/>
      <c r="AK11" s="17">
        <v>0.22632371066280901</v>
      </c>
      <c r="AL11" s="17">
        <v>0.27950046257309202</v>
      </c>
      <c r="AM11" s="17">
        <v>0.21967701768267101</v>
      </c>
      <c r="AN11" s="17">
        <v>0.26830203377038297</v>
      </c>
      <c r="AO11" s="17">
        <v>0.30200984285611998</v>
      </c>
      <c r="AP11" s="17">
        <v>0.26389576960314498</v>
      </c>
      <c r="AQ11" s="17">
        <v>0.250733120777137</v>
      </c>
      <c r="AR11" s="17"/>
      <c r="AS11" s="17">
        <v>0.30574435805761901</v>
      </c>
      <c r="AT11" s="17">
        <v>0.229545209741954</v>
      </c>
      <c r="AU11" s="17"/>
      <c r="AV11" s="17">
        <v>0.29017637134647001</v>
      </c>
      <c r="AW11" s="17">
        <v>0.24020956445413899</v>
      </c>
      <c r="AX11" s="17">
        <v>0.33545573867717599</v>
      </c>
      <c r="AY11" s="17"/>
      <c r="AZ11" s="17">
        <v>0.20498625450116101</v>
      </c>
      <c r="BA11" s="17">
        <v>0.252374975059315</v>
      </c>
      <c r="BB11" s="17"/>
      <c r="BC11" s="17">
        <v>0.276890675159712</v>
      </c>
      <c r="BD11" s="17">
        <v>0.23379000567035901</v>
      </c>
      <c r="BE11" s="17"/>
      <c r="BF11" s="17">
        <v>0.25038160481223698</v>
      </c>
      <c r="BG11" s="17">
        <v>0.210706209602532</v>
      </c>
      <c r="BH11" s="17"/>
      <c r="BI11" s="17">
        <v>0.24907973961240601</v>
      </c>
      <c r="BJ11" s="17">
        <v>0.25049237568174798</v>
      </c>
      <c r="BK11" s="17"/>
      <c r="BL11" s="17">
        <v>0.18926051032397201</v>
      </c>
      <c r="BM11" s="17">
        <v>0.29982386927272398</v>
      </c>
      <c r="BN11" s="17">
        <v>0.36150227693731801</v>
      </c>
      <c r="BO11" s="17">
        <v>2.6265403852457399E-2</v>
      </c>
    </row>
    <row r="12" spans="2:67" x14ac:dyDescent="0.35">
      <c r="B12" s="18" t="s">
        <v>620</v>
      </c>
      <c r="C12" s="17">
        <v>9.7287076327144298E-2</v>
      </c>
      <c r="D12" s="17">
        <v>7.2101362853063705E-2</v>
      </c>
      <c r="E12" s="17">
        <v>0.118579780477938</v>
      </c>
      <c r="F12" s="17">
        <v>0.116147271630011</v>
      </c>
      <c r="G12" s="17">
        <v>0</v>
      </c>
      <c r="H12" s="17">
        <v>0</v>
      </c>
      <c r="I12" s="17">
        <v>9.0939568498094495E-2</v>
      </c>
      <c r="J12" s="17">
        <v>6.1163330026353997E-2</v>
      </c>
      <c r="K12" s="17">
        <v>0</v>
      </c>
      <c r="L12" s="17">
        <v>8.0271310469433393E-2</v>
      </c>
      <c r="M12" s="17">
        <v>9.1743806947027204E-2</v>
      </c>
      <c r="N12" s="17">
        <v>5.3405328583115502E-2</v>
      </c>
      <c r="O12" s="17">
        <v>0.48207072033514298</v>
      </c>
      <c r="P12" s="17">
        <v>0.21981387295273799</v>
      </c>
      <c r="Q12" s="17">
        <v>0.29798899935001399</v>
      </c>
      <c r="R12" s="17">
        <v>1.78144466517421E-4</v>
      </c>
      <c r="S12" s="17">
        <v>0.12131061631016</v>
      </c>
      <c r="T12" s="17"/>
      <c r="U12" s="17">
        <v>9.7949914214207998E-2</v>
      </c>
      <c r="V12" s="17">
        <v>0.10102743324213399</v>
      </c>
      <c r="W12" s="17">
        <v>5.8796305197760898E-2</v>
      </c>
      <c r="X12" s="17">
        <v>3.4973175278976802E-2</v>
      </c>
      <c r="Y12" s="17"/>
      <c r="Z12" s="17">
        <v>8.5927457868271301E-2</v>
      </c>
      <c r="AA12" s="17">
        <v>0.13400193199455199</v>
      </c>
      <c r="AB12" s="17">
        <v>2.9639807741065598E-2</v>
      </c>
      <c r="AC12" s="17">
        <v>0.13433030058203599</v>
      </c>
      <c r="AD12" s="17">
        <v>0.34208260178633199</v>
      </c>
      <c r="AE12" s="17">
        <v>2.9397033275780901E-2</v>
      </c>
      <c r="AF12" s="17">
        <v>6.3495535868723404E-2</v>
      </c>
      <c r="AG12" s="17">
        <v>0</v>
      </c>
      <c r="AH12" s="17">
        <v>2.6682660535170401E-2</v>
      </c>
      <c r="AI12" s="17">
        <v>7.4437860086064706E-2</v>
      </c>
      <c r="AJ12" s="17"/>
      <c r="AK12" s="17">
        <v>7.3689845700498094E-2</v>
      </c>
      <c r="AL12" s="17">
        <v>9.7910130597762504E-2</v>
      </c>
      <c r="AM12" s="17">
        <v>8.3571659366426507E-2</v>
      </c>
      <c r="AN12" s="17">
        <v>0.131302694432858</v>
      </c>
      <c r="AO12" s="17">
        <v>0.171474466290226</v>
      </c>
      <c r="AP12" s="17">
        <v>0.100174575011865</v>
      </c>
      <c r="AQ12" s="17">
        <v>8.9779570751249201E-3</v>
      </c>
      <c r="AR12" s="17"/>
      <c r="AS12" s="17">
        <v>4.3705268572816001E-2</v>
      </c>
      <c r="AT12" s="17">
        <v>0.117244618296585</v>
      </c>
      <c r="AU12" s="17"/>
      <c r="AV12" s="17">
        <v>6.2625898393520396E-2</v>
      </c>
      <c r="AW12" s="17">
        <v>3.2011991095852503E-2</v>
      </c>
      <c r="AX12" s="17">
        <v>3.40075470421764E-2</v>
      </c>
      <c r="AY12" s="17"/>
      <c r="AZ12" s="17">
        <v>9.15975225077022E-2</v>
      </c>
      <c r="BA12" s="17">
        <v>9.7557527704193001E-2</v>
      </c>
      <c r="BB12" s="17"/>
      <c r="BC12" s="17">
        <v>6.7860430469526403E-2</v>
      </c>
      <c r="BD12" s="17">
        <v>0.11542301123927599</v>
      </c>
      <c r="BE12" s="17"/>
      <c r="BF12" s="17">
        <v>9.7534672776986298E-2</v>
      </c>
      <c r="BG12" s="17">
        <v>3.4973175278976802E-2</v>
      </c>
      <c r="BH12" s="17"/>
      <c r="BI12" s="17">
        <v>4.9609353877180101E-2</v>
      </c>
      <c r="BJ12" s="17">
        <v>0.108439444005216</v>
      </c>
      <c r="BK12" s="17"/>
      <c r="BL12" s="17">
        <v>0.104982094041182</v>
      </c>
      <c r="BM12" s="17">
        <v>0.112614066571703</v>
      </c>
      <c r="BN12" s="17">
        <v>4.4836724012221302E-2</v>
      </c>
      <c r="BO12" s="17">
        <v>3.5134511575955697E-4</v>
      </c>
    </row>
    <row r="13" spans="2:67" x14ac:dyDescent="0.35">
      <c r="B13" s="18" t="s">
        <v>621</v>
      </c>
      <c r="C13" s="17">
        <v>0.32906926005110099</v>
      </c>
      <c r="D13" s="17">
        <v>0.43753341393880901</v>
      </c>
      <c r="E13" s="17">
        <v>0.29624731579213498</v>
      </c>
      <c r="F13" s="17">
        <v>0.42236968010147902</v>
      </c>
      <c r="G13" s="17">
        <v>0.32736322947846003</v>
      </c>
      <c r="H13" s="17">
        <v>0.319107590323573</v>
      </c>
      <c r="I13" s="17">
        <v>1.8634336050375199E-3</v>
      </c>
      <c r="J13" s="17">
        <v>0.48665290657511501</v>
      </c>
      <c r="K13" s="17">
        <v>0.98275602932044803</v>
      </c>
      <c r="L13" s="17">
        <v>0.28190849002464002</v>
      </c>
      <c r="M13" s="17">
        <v>0.29904211129199998</v>
      </c>
      <c r="N13" s="17">
        <v>0.21638044882802601</v>
      </c>
      <c r="O13" s="17">
        <v>2.9871390531505202E-3</v>
      </c>
      <c r="P13" s="17">
        <v>0.22602707252940801</v>
      </c>
      <c r="Q13" s="17">
        <v>0.108276790496495</v>
      </c>
      <c r="R13" s="17">
        <v>0.25820949111403202</v>
      </c>
      <c r="S13" s="17">
        <v>0.44806122687532002</v>
      </c>
      <c r="T13" s="17"/>
      <c r="U13" s="17">
        <v>0.35754921743872597</v>
      </c>
      <c r="V13" s="17">
        <v>0.20465654867011801</v>
      </c>
      <c r="W13" s="17">
        <v>0.10569748165719101</v>
      </c>
      <c r="X13" s="17">
        <v>5.1745241518464401E-2</v>
      </c>
      <c r="Y13" s="17"/>
      <c r="Z13" s="17">
        <v>0.327258962547539</v>
      </c>
      <c r="AA13" s="17">
        <v>0.38541272053914699</v>
      </c>
      <c r="AB13" s="17">
        <v>0.37134163891296301</v>
      </c>
      <c r="AC13" s="17">
        <v>0.26469225453755102</v>
      </c>
      <c r="AD13" s="17">
        <v>0.114515561938838</v>
      </c>
      <c r="AE13" s="17">
        <v>0.37068628401943998</v>
      </c>
      <c r="AF13" s="17">
        <v>0.37288990652315002</v>
      </c>
      <c r="AG13" s="17">
        <v>4.3672172546518798E-2</v>
      </c>
      <c r="AH13" s="17">
        <v>4.3815282269658501E-2</v>
      </c>
      <c r="AI13" s="17">
        <v>0.10992699379979801</v>
      </c>
      <c r="AJ13" s="17"/>
      <c r="AK13" s="17">
        <v>0.367471873651253</v>
      </c>
      <c r="AL13" s="17">
        <v>0.29535001178697501</v>
      </c>
      <c r="AM13" s="17">
        <v>0.25330974490042102</v>
      </c>
      <c r="AN13" s="17">
        <v>0.39729979960131101</v>
      </c>
      <c r="AO13" s="17">
        <v>0.19089680309978599</v>
      </c>
      <c r="AP13" s="17">
        <v>9.7109549159080003E-2</v>
      </c>
      <c r="AQ13" s="17">
        <v>0.35165190222089798</v>
      </c>
      <c r="AR13" s="17"/>
      <c r="AS13" s="17">
        <v>9.1373676692437997E-2</v>
      </c>
      <c r="AT13" s="17">
        <v>0.41760340586756101</v>
      </c>
      <c r="AU13" s="17"/>
      <c r="AV13" s="17">
        <v>9.1148761708691697E-2</v>
      </c>
      <c r="AW13" s="17">
        <v>8.6160723741660505E-2</v>
      </c>
      <c r="AX13" s="17">
        <v>0.104445654173125</v>
      </c>
      <c r="AY13" s="17"/>
      <c r="AZ13" s="17">
        <v>8.7915877091552699E-2</v>
      </c>
      <c r="BA13" s="17">
        <v>0.34053241982972599</v>
      </c>
      <c r="BB13" s="17"/>
      <c r="BC13" s="17">
        <v>0.266916016472591</v>
      </c>
      <c r="BD13" s="17">
        <v>0.367374923074055</v>
      </c>
      <c r="BE13" s="17"/>
      <c r="BF13" s="17">
        <v>0.330171172165245</v>
      </c>
      <c r="BG13" s="17">
        <v>5.1745241518464401E-2</v>
      </c>
      <c r="BH13" s="17"/>
      <c r="BI13" s="17">
        <v>0.114251089115554</v>
      </c>
      <c r="BJ13" s="17">
        <v>0.37931770110694701</v>
      </c>
      <c r="BK13" s="17"/>
      <c r="BL13" s="17">
        <v>0.49186162245486398</v>
      </c>
      <c r="BM13" s="17">
        <v>0.237681601188482</v>
      </c>
      <c r="BN13" s="17">
        <v>7.9094641387628006E-2</v>
      </c>
      <c r="BO13" s="17">
        <v>0</v>
      </c>
    </row>
    <row r="14" spans="2:67" x14ac:dyDescent="0.35">
      <c r="B14" s="18" t="s">
        <v>111</v>
      </c>
      <c r="C14" s="17">
        <v>0.13836066011345</v>
      </c>
      <c r="D14" s="17">
        <v>0.19567596198444701</v>
      </c>
      <c r="E14" s="17">
        <v>2.5824538190950801E-2</v>
      </c>
      <c r="F14" s="17">
        <v>1.7477692281750098E-2</v>
      </c>
      <c r="G14" s="17">
        <v>0.22603845126522401</v>
      </c>
      <c r="H14" s="17">
        <v>0.32154538740555799</v>
      </c>
      <c r="I14" s="17">
        <v>0.30010365076024198</v>
      </c>
      <c r="J14" s="17">
        <v>0.129569043123441</v>
      </c>
      <c r="K14" s="17">
        <v>1.370791972976E-2</v>
      </c>
      <c r="L14" s="17">
        <v>0.24246109508468899</v>
      </c>
      <c r="M14" s="17">
        <v>0.18240709399384999</v>
      </c>
      <c r="N14" s="17">
        <v>5.9467886721366402E-2</v>
      </c>
      <c r="O14" s="17">
        <v>0</v>
      </c>
      <c r="P14" s="17">
        <v>0.19358909256724799</v>
      </c>
      <c r="Q14" s="17">
        <v>0.10529441581433099</v>
      </c>
      <c r="R14" s="17">
        <v>8.6426119304378796E-2</v>
      </c>
      <c r="S14" s="17">
        <v>0.14925077086791599</v>
      </c>
      <c r="T14" s="17"/>
      <c r="U14" s="17">
        <v>0.151094360770053</v>
      </c>
      <c r="V14" s="17">
        <v>7.6400147671469104E-2</v>
      </c>
      <c r="W14" s="17">
        <v>7.5517416336885093E-2</v>
      </c>
      <c r="X14" s="17">
        <v>3.8812903026802098E-2</v>
      </c>
      <c r="Y14" s="17"/>
      <c r="Z14" s="17">
        <v>0.199737779305003</v>
      </c>
      <c r="AA14" s="17">
        <v>3.4987041286280503E-2</v>
      </c>
      <c r="AB14" s="17">
        <v>0.14092270151354799</v>
      </c>
      <c r="AC14" s="17">
        <v>0.12870591449732399</v>
      </c>
      <c r="AD14" s="17">
        <v>8.0887319524803603E-2</v>
      </c>
      <c r="AE14" s="17">
        <v>0.122484760560524</v>
      </c>
      <c r="AF14" s="17">
        <v>3.2104328486263298E-3</v>
      </c>
      <c r="AG14" s="17">
        <v>1.08390558423728E-2</v>
      </c>
      <c r="AH14" s="17">
        <v>4.1833050751998203E-2</v>
      </c>
      <c r="AI14" s="17">
        <v>7.6423366547698796E-2</v>
      </c>
      <c r="AJ14" s="17"/>
      <c r="AK14" s="17">
        <v>0.20787849542526701</v>
      </c>
      <c r="AL14" s="17">
        <v>0.109403184721947</v>
      </c>
      <c r="AM14" s="17">
        <v>0.19165695340878999</v>
      </c>
      <c r="AN14" s="17">
        <v>8.6832007019436094E-2</v>
      </c>
      <c r="AO14" s="17">
        <v>1.4820526711871399E-2</v>
      </c>
      <c r="AP14" s="17">
        <v>0.21372684087737101</v>
      </c>
      <c r="AQ14" s="17">
        <v>0.104729139841945</v>
      </c>
      <c r="AR14" s="17"/>
      <c r="AS14" s="17">
        <v>9.5049613423915505E-2</v>
      </c>
      <c r="AT14" s="17">
        <v>0.154492665886939</v>
      </c>
      <c r="AU14" s="17"/>
      <c r="AV14" s="17">
        <v>2.4679562658405799E-3</v>
      </c>
      <c r="AW14" s="17">
        <v>0.12982834983232999</v>
      </c>
      <c r="AX14" s="17">
        <v>0.116557156452873</v>
      </c>
      <c r="AY14" s="17"/>
      <c r="AZ14" s="17">
        <v>0</v>
      </c>
      <c r="BA14" s="17">
        <v>0.14493759606388901</v>
      </c>
      <c r="BB14" s="17"/>
      <c r="BC14" s="17">
        <v>0.16155512955418799</v>
      </c>
      <c r="BD14" s="17">
        <v>0.124065677595429</v>
      </c>
      <c r="BE14" s="17"/>
      <c r="BF14" s="17">
        <v>0.13875620060810401</v>
      </c>
      <c r="BG14" s="17">
        <v>3.8812903026802098E-2</v>
      </c>
      <c r="BH14" s="17"/>
      <c r="BI14" s="17">
        <v>0.115436065753838</v>
      </c>
      <c r="BJ14" s="17">
        <v>0.14372298641662801</v>
      </c>
      <c r="BK14" s="17"/>
      <c r="BL14" s="17">
        <v>0.16172552681118699</v>
      </c>
      <c r="BM14" s="17">
        <v>0.14059961063422299</v>
      </c>
      <c r="BN14" s="17">
        <v>5.6060902157516301E-2</v>
      </c>
      <c r="BO14" s="17">
        <v>0</v>
      </c>
    </row>
    <row r="15" spans="2:67" x14ac:dyDescent="0.35">
      <c r="B15" s="18" t="s">
        <v>622</v>
      </c>
      <c r="C15" s="20">
        <v>0.18505841998540501</v>
      </c>
      <c r="D15" s="20">
        <v>0.101496766444377</v>
      </c>
      <c r="E15" s="20">
        <v>0.175242115650138</v>
      </c>
      <c r="F15" s="20">
        <v>0.202159014177098</v>
      </c>
      <c r="G15" s="20">
        <v>0.216230770388219</v>
      </c>
      <c r="H15" s="20">
        <v>0.35934702227086901</v>
      </c>
      <c r="I15" s="20">
        <v>0.27623097970864602</v>
      </c>
      <c r="J15" s="20">
        <v>9.5256621996585397E-2</v>
      </c>
      <c r="K15" s="20">
        <v>2.6520382123439699E-3</v>
      </c>
      <c r="L15" s="20">
        <v>0.20091410845260599</v>
      </c>
      <c r="M15" s="20">
        <v>0.226264765084009</v>
      </c>
      <c r="N15" s="20">
        <v>0.41060660798461901</v>
      </c>
      <c r="O15" s="20">
        <v>0.51394642759399001</v>
      </c>
      <c r="P15" s="20">
        <v>3.44414012231406E-2</v>
      </c>
      <c r="Q15" s="20">
        <v>0.33209891073411002</v>
      </c>
      <c r="R15" s="20">
        <v>0.224480804325317</v>
      </c>
      <c r="S15" s="20">
        <v>4.1981443461252002E-2</v>
      </c>
      <c r="T15" s="20"/>
      <c r="U15" s="20">
        <v>0.144422768700564</v>
      </c>
      <c r="V15" s="20">
        <v>0.36274985623268502</v>
      </c>
      <c r="W15" s="20">
        <v>0.48751201073625999</v>
      </c>
      <c r="X15" s="20">
        <v>0.66376247057322402</v>
      </c>
      <c r="Y15" s="20"/>
      <c r="Z15" s="20">
        <v>0.108821174431165</v>
      </c>
      <c r="AA15" s="20">
        <v>0.16814749460810499</v>
      </c>
      <c r="AB15" s="20">
        <v>0.26805436511088498</v>
      </c>
      <c r="AC15" s="20">
        <v>0.31183195026577998</v>
      </c>
      <c r="AD15" s="20">
        <v>0.28304524708305101</v>
      </c>
      <c r="AE15" s="20">
        <v>0.16119726500176601</v>
      </c>
      <c r="AF15" s="20">
        <v>0.31608528233927802</v>
      </c>
      <c r="AG15" s="20">
        <v>0.35137680090094597</v>
      </c>
      <c r="AH15" s="20">
        <v>0.295214086880906</v>
      </c>
      <c r="AI15" s="20">
        <v>0.59853417749867099</v>
      </c>
      <c r="AJ15" s="20"/>
      <c r="AK15" s="20">
        <v>0.124636074560173</v>
      </c>
      <c r="AL15" s="20">
        <v>0.21783621032022399</v>
      </c>
      <c r="AM15" s="20">
        <v>0.25178462464168999</v>
      </c>
      <c r="AN15" s="20">
        <v>0.11626346517601201</v>
      </c>
      <c r="AO15" s="20">
        <v>0.32079836104199699</v>
      </c>
      <c r="AP15" s="20">
        <v>0.325093265348538</v>
      </c>
      <c r="AQ15" s="20">
        <v>0.28390788008489498</v>
      </c>
      <c r="AR15" s="20"/>
      <c r="AS15" s="20">
        <v>0.464127083253211</v>
      </c>
      <c r="AT15" s="20">
        <v>8.1114100206961401E-2</v>
      </c>
      <c r="AU15" s="20"/>
      <c r="AV15" s="20">
        <v>0.55358101228547696</v>
      </c>
      <c r="AW15" s="20">
        <v>0.51178937087601695</v>
      </c>
      <c r="AX15" s="20">
        <v>0.40953390365464898</v>
      </c>
      <c r="AY15" s="20"/>
      <c r="AZ15" s="20">
        <v>0.61550034589958402</v>
      </c>
      <c r="BA15" s="20">
        <v>0.16459748134287699</v>
      </c>
      <c r="BB15" s="20"/>
      <c r="BC15" s="20">
        <v>0.22677774834398201</v>
      </c>
      <c r="BD15" s="20">
        <v>0.15934638242088101</v>
      </c>
      <c r="BE15" s="20"/>
      <c r="BF15" s="20">
        <v>0.183156349637427</v>
      </c>
      <c r="BG15" s="20">
        <v>0.66376247057322402</v>
      </c>
      <c r="BH15" s="20"/>
      <c r="BI15" s="20">
        <v>0.47162375164102099</v>
      </c>
      <c r="BJ15" s="20">
        <v>0.11802749278946199</v>
      </c>
      <c r="BK15" s="20"/>
      <c r="BL15" s="20">
        <v>5.2170246368794297E-2</v>
      </c>
      <c r="BM15" s="20">
        <v>0.209280852332868</v>
      </c>
      <c r="BN15" s="20">
        <v>0.45850545550531702</v>
      </c>
      <c r="BO15" s="20">
        <v>0.97338325103178303</v>
      </c>
    </row>
    <row r="16" spans="2:67" x14ac:dyDescent="0.35">
      <c r="B16" s="18" t="s">
        <v>623</v>
      </c>
      <c r="C16" s="20">
        <v>0.42635633637824499</v>
      </c>
      <c r="D16" s="20">
        <v>0.50963477679187197</v>
      </c>
      <c r="E16" s="20">
        <v>0.41482709627007303</v>
      </c>
      <c r="F16" s="20">
        <v>0.53851695173149094</v>
      </c>
      <c r="G16" s="20">
        <v>0.32736322947846003</v>
      </c>
      <c r="H16" s="20">
        <v>0.319107590323573</v>
      </c>
      <c r="I16" s="20">
        <v>9.2803002103131998E-2</v>
      </c>
      <c r="J16" s="20">
        <v>0.54781623660146905</v>
      </c>
      <c r="K16" s="20">
        <v>0.98275602932044803</v>
      </c>
      <c r="L16" s="20">
        <v>0.362179800494073</v>
      </c>
      <c r="M16" s="20">
        <v>0.39078591823902697</v>
      </c>
      <c r="N16" s="20">
        <v>0.26978577741114201</v>
      </c>
      <c r="O16" s="20">
        <v>0.48505785938829399</v>
      </c>
      <c r="P16" s="20">
        <v>0.44584094548214598</v>
      </c>
      <c r="Q16" s="20">
        <v>0.40626578984650902</v>
      </c>
      <c r="R16" s="20">
        <v>0.258387635580549</v>
      </c>
      <c r="S16" s="20">
        <v>0.56937184318547995</v>
      </c>
      <c r="T16" s="20"/>
      <c r="U16" s="20">
        <v>0.45549913165293399</v>
      </c>
      <c r="V16" s="20">
        <v>0.30568398191225099</v>
      </c>
      <c r="W16" s="20">
        <v>0.164493786854952</v>
      </c>
      <c r="X16" s="20">
        <v>8.6718416797441203E-2</v>
      </c>
      <c r="Y16" s="20"/>
      <c r="Z16" s="20">
        <v>0.413186420415811</v>
      </c>
      <c r="AA16" s="20">
        <v>0.51941465253369901</v>
      </c>
      <c r="AB16" s="20">
        <v>0.40098144665402902</v>
      </c>
      <c r="AC16" s="20">
        <v>0.39902255511958601</v>
      </c>
      <c r="AD16" s="20">
        <v>0.45659816372516998</v>
      </c>
      <c r="AE16" s="20">
        <v>0.40008331729522101</v>
      </c>
      <c r="AF16" s="20">
        <v>0.43638544239187399</v>
      </c>
      <c r="AG16" s="20">
        <v>4.3672172546518798E-2</v>
      </c>
      <c r="AH16" s="20">
        <v>7.0497942804828906E-2</v>
      </c>
      <c r="AI16" s="20">
        <v>0.18436485388586299</v>
      </c>
      <c r="AJ16" s="20"/>
      <c r="AK16" s="20">
        <v>0.44116171935175202</v>
      </c>
      <c r="AL16" s="20">
        <v>0.393260142384738</v>
      </c>
      <c r="AM16" s="20">
        <v>0.33688140426684798</v>
      </c>
      <c r="AN16" s="20">
        <v>0.52860249403416903</v>
      </c>
      <c r="AO16" s="20">
        <v>0.36237126939001102</v>
      </c>
      <c r="AP16" s="20">
        <v>0.19728412417094501</v>
      </c>
      <c r="AQ16" s="20">
        <v>0.36062985929602298</v>
      </c>
      <c r="AR16" s="20"/>
      <c r="AS16" s="20">
        <v>0.13507894526525399</v>
      </c>
      <c r="AT16" s="20">
        <v>0.53484802416414601</v>
      </c>
      <c r="AU16" s="20"/>
      <c r="AV16" s="20">
        <v>0.153774660102212</v>
      </c>
      <c r="AW16" s="20">
        <v>0.118172714837513</v>
      </c>
      <c r="AX16" s="20">
        <v>0.138453201215301</v>
      </c>
      <c r="AY16" s="20"/>
      <c r="AZ16" s="20">
        <v>0.179513399599255</v>
      </c>
      <c r="BA16" s="20">
        <v>0.438089947533919</v>
      </c>
      <c r="BB16" s="20"/>
      <c r="BC16" s="20">
        <v>0.334776446942118</v>
      </c>
      <c r="BD16" s="20">
        <v>0.48279793431333101</v>
      </c>
      <c r="BE16" s="20"/>
      <c r="BF16" s="20">
        <v>0.42770584494223202</v>
      </c>
      <c r="BG16" s="20">
        <v>8.6718416797441203E-2</v>
      </c>
      <c r="BH16" s="20"/>
      <c r="BI16" s="20">
        <v>0.163860442992734</v>
      </c>
      <c r="BJ16" s="20">
        <v>0.487757145112162</v>
      </c>
      <c r="BK16" s="20"/>
      <c r="BL16" s="20">
        <v>0.59684371649604595</v>
      </c>
      <c r="BM16" s="20">
        <v>0.350295667760186</v>
      </c>
      <c r="BN16" s="20">
        <v>0.123931365399849</v>
      </c>
      <c r="BO16" s="20">
        <v>3.5134511575955697E-4</v>
      </c>
    </row>
    <row r="17" spans="2:67" x14ac:dyDescent="0.35">
      <c r="B17" s="18" t="s">
        <v>187</v>
      </c>
      <c r="C17" s="21">
        <v>-0.24129791639284001</v>
      </c>
      <c r="D17" s="21">
        <v>-0.40813801034749497</v>
      </c>
      <c r="E17" s="21">
        <v>-0.239584980619935</v>
      </c>
      <c r="F17" s="21">
        <v>-0.33635793755439197</v>
      </c>
      <c r="G17" s="21">
        <v>-0.111132459090241</v>
      </c>
      <c r="H17" s="21">
        <v>4.0239431947295602E-2</v>
      </c>
      <c r="I17" s="21">
        <v>0.18342797760551399</v>
      </c>
      <c r="J17" s="21">
        <v>-0.45255961460488398</v>
      </c>
      <c r="K17" s="21">
        <v>-0.98010399110810398</v>
      </c>
      <c r="L17" s="21">
        <v>-0.16126569204146701</v>
      </c>
      <c r="M17" s="21">
        <v>-0.164521153155018</v>
      </c>
      <c r="N17" s="21">
        <v>0.140820830573477</v>
      </c>
      <c r="O17" s="21">
        <v>2.8888568205695998E-2</v>
      </c>
      <c r="P17" s="21">
        <v>-0.41139954425900599</v>
      </c>
      <c r="Q17" s="21">
        <v>-7.4166879112399095E-2</v>
      </c>
      <c r="R17" s="21">
        <v>-3.3906831255232202E-2</v>
      </c>
      <c r="S17" s="21">
        <v>-0.52739039972422797</v>
      </c>
      <c r="T17" s="21"/>
      <c r="U17" s="21">
        <v>-0.31107636295237001</v>
      </c>
      <c r="V17" s="21">
        <v>5.7065874320433599E-2</v>
      </c>
      <c r="W17" s="21">
        <v>0.32301822388130802</v>
      </c>
      <c r="X17" s="21">
        <v>0.57704405377578305</v>
      </c>
      <c r="Y17" s="21"/>
      <c r="Z17" s="21">
        <v>-0.30436524598464498</v>
      </c>
      <c r="AA17" s="21">
        <v>-0.35126715792559399</v>
      </c>
      <c r="AB17" s="21">
        <v>-0.13292708154314301</v>
      </c>
      <c r="AC17" s="21">
        <v>-8.7190604853806405E-2</v>
      </c>
      <c r="AD17" s="21">
        <v>-0.17355291664212</v>
      </c>
      <c r="AE17" s="21">
        <v>-0.238886052293455</v>
      </c>
      <c r="AF17" s="21">
        <v>-0.120300160052596</v>
      </c>
      <c r="AG17" s="21">
        <v>0.30770462835442702</v>
      </c>
      <c r="AH17" s="21">
        <v>0.22471614407607701</v>
      </c>
      <c r="AI17" s="21">
        <v>0.414169323612808</v>
      </c>
      <c r="AJ17" s="21"/>
      <c r="AK17" s="21">
        <v>-0.31652564479157902</v>
      </c>
      <c r="AL17" s="21">
        <v>-0.17542393206451401</v>
      </c>
      <c r="AM17" s="21">
        <v>-8.5096779625157506E-2</v>
      </c>
      <c r="AN17" s="21">
        <v>-0.41233902885815599</v>
      </c>
      <c r="AO17" s="21">
        <v>-4.1572908348013998E-2</v>
      </c>
      <c r="AP17" s="21">
        <v>0.12780914117759301</v>
      </c>
      <c r="AQ17" s="21">
        <v>-7.6721979211127403E-2</v>
      </c>
      <c r="AR17" s="21"/>
      <c r="AS17" s="21">
        <v>0.32904813798795801</v>
      </c>
      <c r="AT17" s="21">
        <v>-0.45373392395718398</v>
      </c>
      <c r="AU17" s="21"/>
      <c r="AV17" s="21">
        <v>0.39980635218326499</v>
      </c>
      <c r="AW17" s="21">
        <v>0.39361665603850399</v>
      </c>
      <c r="AX17" s="21">
        <v>0.27108070243934801</v>
      </c>
      <c r="AY17" s="21"/>
      <c r="AZ17" s="21">
        <v>0.43598694630032903</v>
      </c>
      <c r="BA17" s="21">
        <v>-0.27349246619104101</v>
      </c>
      <c r="BB17" s="21"/>
      <c r="BC17" s="21">
        <v>-0.107998698598135</v>
      </c>
      <c r="BD17" s="21">
        <v>-0.32345155189245001</v>
      </c>
      <c r="BE17" s="21"/>
      <c r="BF17" s="21">
        <v>-0.24454949530480399</v>
      </c>
      <c r="BG17" s="21">
        <v>0.57704405377578305</v>
      </c>
      <c r="BH17" s="21"/>
      <c r="BI17" s="21">
        <v>0.30776330864828699</v>
      </c>
      <c r="BJ17" s="21">
        <v>-0.3697296523227</v>
      </c>
      <c r="BK17" s="21"/>
      <c r="BL17" s="21">
        <v>-0.54467347012725198</v>
      </c>
      <c r="BM17" s="21">
        <v>-0.141014815427318</v>
      </c>
      <c r="BN17" s="21">
        <v>0.33457409010546701</v>
      </c>
      <c r="BO17" s="21">
        <v>0.97303190591602395</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617</v>
      </c>
      <c r="C9" s="17">
        <v>7.2746746508326202E-2</v>
      </c>
      <c r="D9" s="17">
        <v>3.1164477655141201E-2</v>
      </c>
      <c r="E9" s="17">
        <v>0.139352054186272</v>
      </c>
      <c r="F9" s="17">
        <v>1.9761470926378099E-2</v>
      </c>
      <c r="G9" s="17">
        <v>7.0207312187987999E-3</v>
      </c>
      <c r="H9" s="17">
        <v>0</v>
      </c>
      <c r="I9" s="17">
        <v>0.168205915769502</v>
      </c>
      <c r="J9" s="17">
        <v>6.9354962083938806E-2</v>
      </c>
      <c r="K9" s="17">
        <v>1.7680254748959801E-3</v>
      </c>
      <c r="L9" s="17">
        <v>5.2434421535625497E-2</v>
      </c>
      <c r="M9" s="17">
        <v>4.9533232851812103E-2</v>
      </c>
      <c r="N9" s="17">
        <v>0.19378492612880199</v>
      </c>
      <c r="O9" s="17">
        <v>1.54399971205648E-2</v>
      </c>
      <c r="P9" s="17">
        <v>4.5089946710211203E-3</v>
      </c>
      <c r="Q9" s="17">
        <v>0.202052886048837</v>
      </c>
      <c r="R9" s="17">
        <v>0.109567082018663</v>
      </c>
      <c r="S9" s="17">
        <v>5.4079993842643401E-3</v>
      </c>
      <c r="T9" s="17"/>
      <c r="U9" s="17">
        <v>5.8868815524942601E-2</v>
      </c>
      <c r="V9" s="17">
        <v>0.13097807542599099</v>
      </c>
      <c r="W9" s="17">
        <v>0.181698106723513</v>
      </c>
      <c r="X9" s="17">
        <v>0.293488577138381</v>
      </c>
      <c r="Y9" s="17"/>
      <c r="Z9" s="17">
        <v>5.6483038327558702E-2</v>
      </c>
      <c r="AA9" s="17">
        <v>8.3486140288147506E-2</v>
      </c>
      <c r="AB9" s="17">
        <v>8.9212373002373599E-2</v>
      </c>
      <c r="AC9" s="17">
        <v>0.12526807662154399</v>
      </c>
      <c r="AD9" s="17">
        <v>0.112187161821738</v>
      </c>
      <c r="AE9" s="17">
        <v>6.3469062960169104E-2</v>
      </c>
      <c r="AF9" s="17">
        <v>6.5839625843022401E-2</v>
      </c>
      <c r="AG9" s="17">
        <v>0.15408118984246799</v>
      </c>
      <c r="AH9" s="17">
        <v>0.226813435233022</v>
      </c>
      <c r="AI9" s="17">
        <v>0.34038375998709702</v>
      </c>
      <c r="AJ9" s="17"/>
      <c r="AK9" s="17">
        <v>5.4521278581992301E-2</v>
      </c>
      <c r="AL9" s="17">
        <v>6.1556488479353799E-2</v>
      </c>
      <c r="AM9" s="17">
        <v>9.2813185503204901E-2</v>
      </c>
      <c r="AN9" s="17">
        <v>5.4492282463341798E-2</v>
      </c>
      <c r="AO9" s="17">
        <v>0.138564578787848</v>
      </c>
      <c r="AP9" s="17">
        <v>0.12540969409740299</v>
      </c>
      <c r="AQ9" s="17">
        <v>0.11686668239257</v>
      </c>
      <c r="AR9" s="17"/>
      <c r="AS9" s="17">
        <v>0.17779346984343</v>
      </c>
      <c r="AT9" s="17">
        <v>3.36201384751506E-2</v>
      </c>
      <c r="AU9" s="17"/>
      <c r="AV9" s="17">
        <v>0.225686742459134</v>
      </c>
      <c r="AW9" s="17">
        <v>0.23619266780020401</v>
      </c>
      <c r="AX9" s="17">
        <v>0.11872202288332299</v>
      </c>
      <c r="AY9" s="17"/>
      <c r="AZ9" s="17">
        <v>0.30798945166800501</v>
      </c>
      <c r="BA9" s="17">
        <v>6.1564549174384198E-2</v>
      </c>
      <c r="BB9" s="17"/>
      <c r="BC9" s="17">
        <v>8.1008181483537001E-2</v>
      </c>
      <c r="BD9" s="17">
        <v>6.7655141854632894E-2</v>
      </c>
      <c r="BE9" s="17"/>
      <c r="BF9" s="17">
        <v>7.1869656602602403E-2</v>
      </c>
      <c r="BG9" s="17">
        <v>0.293488577138381</v>
      </c>
      <c r="BH9" s="17"/>
      <c r="BI9" s="17">
        <v>0.19933177608083999</v>
      </c>
      <c r="BJ9" s="17">
        <v>4.3137052089433497E-2</v>
      </c>
      <c r="BK9" s="17"/>
      <c r="BL9" s="17">
        <v>1.9791324196664201E-2</v>
      </c>
      <c r="BM9" s="17">
        <v>5.3293829398682102E-2</v>
      </c>
      <c r="BN9" s="17">
        <v>0.226692013741256</v>
      </c>
      <c r="BO9" s="17">
        <v>0.67558015329392995</v>
      </c>
    </row>
    <row r="10" spans="2:67" x14ac:dyDescent="0.35">
      <c r="B10" s="18" t="s">
        <v>618</v>
      </c>
      <c r="C10" s="17">
        <v>0.14244081134427999</v>
      </c>
      <c r="D10" s="17">
        <v>7.97691469755024E-2</v>
      </c>
      <c r="E10" s="17">
        <v>0.12595195964544101</v>
      </c>
      <c r="F10" s="17">
        <v>0.268692314335919</v>
      </c>
      <c r="G10" s="17">
        <v>0.29137476939734702</v>
      </c>
      <c r="H10" s="17">
        <v>4.8755941639698503E-3</v>
      </c>
      <c r="I10" s="17">
        <v>2.67172564619499E-2</v>
      </c>
      <c r="J10" s="17">
        <v>6.8085222011769003E-2</v>
      </c>
      <c r="K10" s="17">
        <v>8.8401273744799004E-4</v>
      </c>
      <c r="L10" s="17">
        <v>0.28843947128558101</v>
      </c>
      <c r="M10" s="17">
        <v>0.15753661145010101</v>
      </c>
      <c r="N10" s="17">
        <v>0.12616086538389601</v>
      </c>
      <c r="O10" s="17">
        <v>0.49751071745570802</v>
      </c>
      <c r="P10" s="17">
        <v>2.9932406552119501E-2</v>
      </c>
      <c r="Q10" s="17">
        <v>0.106322361980993</v>
      </c>
      <c r="R10" s="17">
        <v>0.17508019758645901</v>
      </c>
      <c r="S10" s="17">
        <v>0.149559685139489</v>
      </c>
      <c r="T10" s="17"/>
      <c r="U10" s="17">
        <v>0.128631375130626</v>
      </c>
      <c r="V10" s="17">
        <v>0.198194949837978</v>
      </c>
      <c r="W10" s="17">
        <v>0.266745490908672</v>
      </c>
      <c r="X10" s="17">
        <v>0.35355177114217101</v>
      </c>
      <c r="Y10" s="17"/>
      <c r="Z10" s="17">
        <v>0.114384872226658</v>
      </c>
      <c r="AA10" s="17">
        <v>0.171194364783297</v>
      </c>
      <c r="AB10" s="17">
        <v>9.7436344199770694E-2</v>
      </c>
      <c r="AC10" s="17">
        <v>0.11266858010927901</v>
      </c>
      <c r="AD10" s="17">
        <v>0.132792147253184</v>
      </c>
      <c r="AE10" s="17">
        <v>0.13573188335817499</v>
      </c>
      <c r="AF10" s="17">
        <v>0.299483608002796</v>
      </c>
      <c r="AG10" s="17">
        <v>0.347912953352079</v>
      </c>
      <c r="AH10" s="17">
        <v>0.28330224508913998</v>
      </c>
      <c r="AI10" s="17">
        <v>0.26877048110371499</v>
      </c>
      <c r="AJ10" s="17"/>
      <c r="AK10" s="17">
        <v>0.157919005986079</v>
      </c>
      <c r="AL10" s="17">
        <v>0.19612202582065699</v>
      </c>
      <c r="AM10" s="17">
        <v>0.132327222209007</v>
      </c>
      <c r="AN10" s="17">
        <v>0.102108531231696</v>
      </c>
      <c r="AO10" s="17">
        <v>0.17474536093083901</v>
      </c>
      <c r="AP10" s="17">
        <v>0.22739921440822999</v>
      </c>
      <c r="AQ10" s="17">
        <v>0.125396791278409</v>
      </c>
      <c r="AR10" s="17"/>
      <c r="AS10" s="17">
        <v>0.287932588067424</v>
      </c>
      <c r="AT10" s="17">
        <v>8.8249690106379702E-2</v>
      </c>
      <c r="AU10" s="17"/>
      <c r="AV10" s="17">
        <v>0.18025026733123201</v>
      </c>
      <c r="AW10" s="17">
        <v>0.41024887733369902</v>
      </c>
      <c r="AX10" s="17">
        <v>0.28673375311584798</v>
      </c>
      <c r="AY10" s="17"/>
      <c r="AZ10" s="17">
        <v>0.45855988114450702</v>
      </c>
      <c r="BA10" s="17">
        <v>0.12741417824580001</v>
      </c>
      <c r="BB10" s="17"/>
      <c r="BC10" s="17">
        <v>0.14563925242995901</v>
      </c>
      <c r="BD10" s="17">
        <v>0.14046958024880099</v>
      </c>
      <c r="BE10" s="17"/>
      <c r="BF10" s="17">
        <v>0.14160198849272501</v>
      </c>
      <c r="BG10" s="17">
        <v>0.35355177114217101</v>
      </c>
      <c r="BH10" s="17"/>
      <c r="BI10" s="17">
        <v>0.317474880192749</v>
      </c>
      <c r="BJ10" s="17">
        <v>0.101498329369903</v>
      </c>
      <c r="BK10" s="17"/>
      <c r="BL10" s="17">
        <v>5.0661992199502001E-2</v>
      </c>
      <c r="BM10" s="17">
        <v>0.17117080680263699</v>
      </c>
      <c r="BN10" s="17">
        <v>0.35874830142550101</v>
      </c>
      <c r="BO10" s="17">
        <v>0.3031838961187</v>
      </c>
    </row>
    <row r="11" spans="2:67" x14ac:dyDescent="0.35">
      <c r="B11" s="18" t="s">
        <v>619</v>
      </c>
      <c r="C11" s="17">
        <v>0.24132888508110101</v>
      </c>
      <c r="D11" s="17">
        <v>0.25998352105912598</v>
      </c>
      <c r="E11" s="17">
        <v>0.30498221959962901</v>
      </c>
      <c r="F11" s="17">
        <v>0.20989748526471499</v>
      </c>
      <c r="G11" s="17">
        <v>0.177887696911321</v>
      </c>
      <c r="H11" s="17">
        <v>0.35447142810689902</v>
      </c>
      <c r="I11" s="17">
        <v>0.47359331580555603</v>
      </c>
      <c r="J11" s="17">
        <v>0.10715611234198601</v>
      </c>
      <c r="K11" s="17">
        <v>8.8401273744799004E-4</v>
      </c>
      <c r="L11" s="17">
        <v>0.12108524354620701</v>
      </c>
      <c r="M11" s="17">
        <v>0.21872204406089099</v>
      </c>
      <c r="N11" s="17">
        <v>0.35229041985952297</v>
      </c>
      <c r="O11" s="17">
        <v>9.9571301771683805E-4</v>
      </c>
      <c r="P11" s="17">
        <v>0.32342264519132602</v>
      </c>
      <c r="Q11" s="17">
        <v>0.132206042434106</v>
      </c>
      <c r="R11" s="17">
        <v>0.45660879588129299</v>
      </c>
      <c r="S11" s="17">
        <v>0.23012451507468901</v>
      </c>
      <c r="T11" s="17"/>
      <c r="U11" s="17">
        <v>0.23670223499875601</v>
      </c>
      <c r="V11" s="17">
        <v>0.26921633153771501</v>
      </c>
      <c r="W11" s="17">
        <v>0.24620334608151501</v>
      </c>
      <c r="X11" s="17">
        <v>0.182727273316311</v>
      </c>
      <c r="Y11" s="17"/>
      <c r="Z11" s="17">
        <v>0.244115163237586</v>
      </c>
      <c r="AA11" s="17">
        <v>0.22106149819297599</v>
      </c>
      <c r="AB11" s="17">
        <v>0.37864775694800501</v>
      </c>
      <c r="AC11" s="17">
        <v>0.21723529437028499</v>
      </c>
      <c r="AD11" s="17">
        <v>0.16817252722207801</v>
      </c>
      <c r="AE11" s="17">
        <v>0.27289622989652601</v>
      </c>
      <c r="AF11" s="17">
        <v>0.19800064995776201</v>
      </c>
      <c r="AG11" s="17">
        <v>0.24790115317202799</v>
      </c>
      <c r="AH11" s="17">
        <v>0.35414092199047198</v>
      </c>
      <c r="AI11" s="17">
        <v>0.117329964748815</v>
      </c>
      <c r="AJ11" s="17"/>
      <c r="AK11" s="17">
        <v>0.20695804992797301</v>
      </c>
      <c r="AL11" s="17">
        <v>0.29871525358798301</v>
      </c>
      <c r="AM11" s="17">
        <v>0.15138649524084299</v>
      </c>
      <c r="AN11" s="17">
        <v>0.24773073918050301</v>
      </c>
      <c r="AO11" s="17">
        <v>0.33983475048726403</v>
      </c>
      <c r="AP11" s="17">
        <v>0.22423246958534801</v>
      </c>
      <c r="AQ11" s="17">
        <v>0.29443270268083399</v>
      </c>
      <c r="AR11" s="17"/>
      <c r="AS11" s="17">
        <v>0.25102822934135799</v>
      </c>
      <c r="AT11" s="17">
        <v>0.237716183713546</v>
      </c>
      <c r="AU11" s="17"/>
      <c r="AV11" s="17">
        <v>0.41423356796851701</v>
      </c>
      <c r="AW11" s="17">
        <v>0.14822220470352701</v>
      </c>
      <c r="AX11" s="17">
        <v>0.220332045660768</v>
      </c>
      <c r="AY11" s="17"/>
      <c r="AZ11" s="17">
        <v>0.11379984536646701</v>
      </c>
      <c r="BA11" s="17">
        <v>0.24739094293292299</v>
      </c>
      <c r="BB11" s="17"/>
      <c r="BC11" s="17">
        <v>0.241035250435712</v>
      </c>
      <c r="BD11" s="17">
        <v>0.241509855037462</v>
      </c>
      <c r="BE11" s="17"/>
      <c r="BF11" s="17">
        <v>0.24156173121629601</v>
      </c>
      <c r="BG11" s="17">
        <v>0.182727273316311</v>
      </c>
      <c r="BH11" s="17"/>
      <c r="BI11" s="17">
        <v>0.20198654173493</v>
      </c>
      <c r="BJ11" s="17">
        <v>0.25053151171188998</v>
      </c>
      <c r="BK11" s="17"/>
      <c r="BL11" s="17">
        <v>0.17877048372375101</v>
      </c>
      <c r="BM11" s="17">
        <v>0.32798796156384702</v>
      </c>
      <c r="BN11" s="17">
        <v>0.247494604245455</v>
      </c>
      <c r="BO11" s="17">
        <v>1.98826782593036E-2</v>
      </c>
    </row>
    <row r="12" spans="2:67" x14ac:dyDescent="0.35">
      <c r="B12" s="18" t="s">
        <v>620</v>
      </c>
      <c r="C12" s="17">
        <v>8.1713072019515998E-2</v>
      </c>
      <c r="D12" s="17">
        <v>6.8682308461276903E-2</v>
      </c>
      <c r="E12" s="17">
        <v>3.9930851219885898E-2</v>
      </c>
      <c r="F12" s="17">
        <v>0.121618654666107</v>
      </c>
      <c r="G12" s="17">
        <v>4.6784685341350502E-4</v>
      </c>
      <c r="H12" s="17">
        <v>0</v>
      </c>
      <c r="I12" s="17">
        <v>0.31097770085116699</v>
      </c>
      <c r="J12" s="17">
        <v>5.0444648249465998E-2</v>
      </c>
      <c r="K12" s="17">
        <v>0</v>
      </c>
      <c r="L12" s="17">
        <v>0.17365843550335</v>
      </c>
      <c r="M12" s="17">
        <v>5.1120834266688099E-2</v>
      </c>
      <c r="N12" s="17">
        <v>5.3405328583115502E-2</v>
      </c>
      <c r="O12" s="17">
        <v>0.48406214637057698</v>
      </c>
      <c r="P12" s="17">
        <v>0.123019326669114</v>
      </c>
      <c r="Q12" s="17">
        <v>0.25546496082172199</v>
      </c>
      <c r="R12" s="17">
        <v>0</v>
      </c>
      <c r="S12" s="17">
        <v>8.1182658478346603E-2</v>
      </c>
      <c r="T12" s="17"/>
      <c r="U12" s="17">
        <v>8.0629577684206297E-2</v>
      </c>
      <c r="V12" s="17">
        <v>8.6695751546962199E-2</v>
      </c>
      <c r="W12" s="17">
        <v>9.3613694719495197E-2</v>
      </c>
      <c r="X12" s="17">
        <v>6.4566808814606094E-2</v>
      </c>
      <c r="Y12" s="17"/>
      <c r="Z12" s="17">
        <v>8.0859917656617403E-2</v>
      </c>
      <c r="AA12" s="17">
        <v>4.5983640681415798E-2</v>
      </c>
      <c r="AB12" s="17">
        <v>3.6863799208136802E-2</v>
      </c>
      <c r="AC12" s="17">
        <v>0.20256461214161101</v>
      </c>
      <c r="AD12" s="17">
        <v>0.16091685705220801</v>
      </c>
      <c r="AE12" s="17">
        <v>2.7016130505683099E-2</v>
      </c>
      <c r="AF12" s="17">
        <v>0.18962544585264299</v>
      </c>
      <c r="AG12" s="17">
        <v>0.189793841422087</v>
      </c>
      <c r="AH12" s="17">
        <v>5.11345596233546E-2</v>
      </c>
      <c r="AI12" s="17">
        <v>5.9191949390199498E-2</v>
      </c>
      <c r="AJ12" s="17"/>
      <c r="AK12" s="17">
        <v>0.127842251647072</v>
      </c>
      <c r="AL12" s="17">
        <v>5.8338700444438597E-2</v>
      </c>
      <c r="AM12" s="17">
        <v>0.104287107518951</v>
      </c>
      <c r="AN12" s="17">
        <v>5.6539139349722503E-2</v>
      </c>
      <c r="AO12" s="17">
        <v>9.4173804310371104E-2</v>
      </c>
      <c r="AP12" s="17">
        <v>0.105690598418009</v>
      </c>
      <c r="AQ12" s="17">
        <v>7.7127367663356497E-2</v>
      </c>
      <c r="AR12" s="17"/>
      <c r="AS12" s="17">
        <v>8.3463563478947206E-2</v>
      </c>
      <c r="AT12" s="17">
        <v>8.1061068882016002E-2</v>
      </c>
      <c r="AU12" s="17"/>
      <c r="AV12" s="17">
        <v>8.6607070132972905E-2</v>
      </c>
      <c r="AW12" s="17">
        <v>4.7660349264407403E-2</v>
      </c>
      <c r="AX12" s="17">
        <v>9.8995107452753806E-2</v>
      </c>
      <c r="AY12" s="17"/>
      <c r="AZ12" s="17">
        <v>5.0508980585360498E-2</v>
      </c>
      <c r="BA12" s="17">
        <v>8.3196349929478206E-2</v>
      </c>
      <c r="BB12" s="17"/>
      <c r="BC12" s="17">
        <v>0.100216269201009</v>
      </c>
      <c r="BD12" s="17">
        <v>7.0309367316860605E-2</v>
      </c>
      <c r="BE12" s="17"/>
      <c r="BF12" s="17">
        <v>8.1781200540218202E-2</v>
      </c>
      <c r="BG12" s="17">
        <v>6.4566808814606094E-2</v>
      </c>
      <c r="BH12" s="17"/>
      <c r="BI12" s="17">
        <v>0.105343712506929</v>
      </c>
      <c r="BJ12" s="17">
        <v>7.6185593405987004E-2</v>
      </c>
      <c r="BK12" s="17"/>
      <c r="BL12" s="17">
        <v>6.8912886675365298E-2</v>
      </c>
      <c r="BM12" s="17">
        <v>0.108450945082557</v>
      </c>
      <c r="BN12" s="17">
        <v>5.7239604361676202E-2</v>
      </c>
      <c r="BO12" s="17">
        <v>5.4701282973223901E-4</v>
      </c>
    </row>
    <row r="13" spans="2:67" x14ac:dyDescent="0.35">
      <c r="B13" s="18" t="s">
        <v>621</v>
      </c>
      <c r="C13" s="17">
        <v>0.36460498349507198</v>
      </c>
      <c r="D13" s="17">
        <v>0.41553597691466798</v>
      </c>
      <c r="E13" s="17">
        <v>0.351463103281967</v>
      </c>
      <c r="F13" s="17">
        <v>0.37990987593084802</v>
      </c>
      <c r="G13" s="17">
        <v>0.40976188313309397</v>
      </c>
      <c r="H13" s="17">
        <v>0.319107590323573</v>
      </c>
      <c r="I13" s="17">
        <v>1.1495194625937399E-2</v>
      </c>
      <c r="J13" s="17">
        <v>0.61503409414418198</v>
      </c>
      <c r="K13" s="17">
        <v>0.98275602932044803</v>
      </c>
      <c r="L13" s="17">
        <v>0.286313745294968</v>
      </c>
      <c r="M13" s="17">
        <v>0.35845927447352299</v>
      </c>
      <c r="N13" s="17">
        <v>0.19047425034849899</v>
      </c>
      <c r="O13" s="17">
        <v>1.99142603543368E-3</v>
      </c>
      <c r="P13" s="17">
        <v>0.32552753434917098</v>
      </c>
      <c r="Q13" s="17">
        <v>0.10529441581433099</v>
      </c>
      <c r="R13" s="17">
        <v>0.25856578004706698</v>
      </c>
      <c r="S13" s="17">
        <v>0.53372514192321097</v>
      </c>
      <c r="T13" s="17"/>
      <c r="U13" s="17">
        <v>0.39058061313381498</v>
      </c>
      <c r="V13" s="17">
        <v>0.25419702929647098</v>
      </c>
      <c r="W13" s="17">
        <v>0.1494303963634</v>
      </c>
      <c r="X13" s="17">
        <v>6.4248824205292598E-2</v>
      </c>
      <c r="Y13" s="17"/>
      <c r="Z13" s="17">
        <v>0.368473437365404</v>
      </c>
      <c r="AA13" s="17">
        <v>0.44328731476788302</v>
      </c>
      <c r="AB13" s="17">
        <v>0.330527710767482</v>
      </c>
      <c r="AC13" s="17">
        <v>0.32470011119140502</v>
      </c>
      <c r="AD13" s="17">
        <v>0.27719816266871999</v>
      </c>
      <c r="AE13" s="17">
        <v>0.370877193457605</v>
      </c>
      <c r="AF13" s="17">
        <v>0.24705067034377701</v>
      </c>
      <c r="AG13" s="17">
        <v>6.0310862211337898E-2</v>
      </c>
      <c r="AH13" s="17">
        <v>8.2952661882995202E-2</v>
      </c>
      <c r="AI13" s="17">
        <v>0.163587778608796</v>
      </c>
      <c r="AJ13" s="17"/>
      <c r="AK13" s="17">
        <v>0.38597818638915399</v>
      </c>
      <c r="AL13" s="17">
        <v>0.34752268559410898</v>
      </c>
      <c r="AM13" s="17">
        <v>0.29171410048517399</v>
      </c>
      <c r="AN13" s="17">
        <v>0.45778367385694801</v>
      </c>
      <c r="AO13" s="17">
        <v>0.20581097439805501</v>
      </c>
      <c r="AP13" s="17">
        <v>0.136295301763496</v>
      </c>
      <c r="AQ13" s="17">
        <v>0.31575840481450401</v>
      </c>
      <c r="AR13" s="17"/>
      <c r="AS13" s="17">
        <v>0.11938111820753999</v>
      </c>
      <c r="AT13" s="17">
        <v>0.45594317808946899</v>
      </c>
      <c r="AU13" s="17"/>
      <c r="AV13" s="17">
        <v>8.9953779711656995E-2</v>
      </c>
      <c r="AW13" s="17">
        <v>0.111310115954863</v>
      </c>
      <c r="AX13" s="17">
        <v>0.13183229098305399</v>
      </c>
      <c r="AY13" s="17"/>
      <c r="AZ13" s="17">
        <v>6.9141841235660806E-2</v>
      </c>
      <c r="BA13" s="17">
        <v>0.37864974275512497</v>
      </c>
      <c r="BB13" s="17"/>
      <c r="BC13" s="17">
        <v>0.28256070584926601</v>
      </c>
      <c r="BD13" s="17">
        <v>0.415169688915347</v>
      </c>
      <c r="BE13" s="17"/>
      <c r="BF13" s="17">
        <v>0.36579841092422399</v>
      </c>
      <c r="BG13" s="17">
        <v>6.4248824205292598E-2</v>
      </c>
      <c r="BH13" s="17"/>
      <c r="BI13" s="17">
        <v>0.109489342376053</v>
      </c>
      <c r="BJ13" s="17">
        <v>0.42427946633497898</v>
      </c>
      <c r="BK13" s="17"/>
      <c r="BL13" s="17">
        <v>0.55327403178124501</v>
      </c>
      <c r="BM13" s="17">
        <v>0.26508267632145399</v>
      </c>
      <c r="BN13" s="17">
        <v>5.6035239727878897E-2</v>
      </c>
      <c r="BO13" s="17">
        <v>8.0625949833358298E-4</v>
      </c>
    </row>
    <row r="14" spans="2:67" x14ac:dyDescent="0.35">
      <c r="B14" s="18" t="s">
        <v>111</v>
      </c>
      <c r="C14" s="17">
        <v>9.7165501551704905E-2</v>
      </c>
      <c r="D14" s="17">
        <v>0.14486456893428601</v>
      </c>
      <c r="E14" s="17">
        <v>3.8319812066805001E-2</v>
      </c>
      <c r="F14" s="17">
        <v>1.20198876033054E-4</v>
      </c>
      <c r="G14" s="17">
        <v>0.11348707248602601</v>
      </c>
      <c r="H14" s="17">
        <v>0.32154538740555799</v>
      </c>
      <c r="I14" s="17">
        <v>9.0106164858873797E-3</v>
      </c>
      <c r="J14" s="17">
        <v>8.9924961168658502E-2</v>
      </c>
      <c r="K14" s="17">
        <v>1.370791972976E-2</v>
      </c>
      <c r="L14" s="17">
        <v>7.8068682834269307E-2</v>
      </c>
      <c r="M14" s="17">
        <v>0.16462800289698501</v>
      </c>
      <c r="N14" s="17">
        <v>8.38842096961636E-2</v>
      </c>
      <c r="O14" s="17">
        <v>0</v>
      </c>
      <c r="P14" s="17">
        <v>0.19358909256724799</v>
      </c>
      <c r="Q14" s="17">
        <v>0.19865933290001</v>
      </c>
      <c r="R14" s="17">
        <v>1.78144466517421E-4</v>
      </c>
      <c r="S14" s="17">
        <v>0</v>
      </c>
      <c r="T14" s="17"/>
      <c r="U14" s="17">
        <v>0.104587383527653</v>
      </c>
      <c r="V14" s="17">
        <v>6.0717862354882503E-2</v>
      </c>
      <c r="W14" s="17">
        <v>6.2308965203405002E-2</v>
      </c>
      <c r="X14" s="17">
        <v>4.1416745383239202E-2</v>
      </c>
      <c r="Y14" s="17"/>
      <c r="Z14" s="17">
        <v>0.13568357118617599</v>
      </c>
      <c r="AA14" s="17">
        <v>3.4987041286280503E-2</v>
      </c>
      <c r="AB14" s="17">
        <v>6.7312015874231801E-2</v>
      </c>
      <c r="AC14" s="17">
        <v>1.75633255658766E-2</v>
      </c>
      <c r="AD14" s="17">
        <v>0.14873314398207299</v>
      </c>
      <c r="AE14" s="17">
        <v>0.13000949982184301</v>
      </c>
      <c r="AF14" s="17">
        <v>0</v>
      </c>
      <c r="AG14" s="17">
        <v>0</v>
      </c>
      <c r="AH14" s="17">
        <v>1.65617618101619E-3</v>
      </c>
      <c r="AI14" s="17">
        <v>5.0736066161377401E-2</v>
      </c>
      <c r="AJ14" s="17"/>
      <c r="AK14" s="17">
        <v>6.6781227467728896E-2</v>
      </c>
      <c r="AL14" s="17">
        <v>3.7744846073458599E-2</v>
      </c>
      <c r="AM14" s="17">
        <v>0.22747188904281901</v>
      </c>
      <c r="AN14" s="17">
        <v>8.1345633917788304E-2</v>
      </c>
      <c r="AO14" s="17">
        <v>4.6870531085622703E-2</v>
      </c>
      <c r="AP14" s="17">
        <v>0.180972721727514</v>
      </c>
      <c r="AQ14" s="17">
        <v>7.0418051170326498E-2</v>
      </c>
      <c r="AR14" s="17"/>
      <c r="AS14" s="17">
        <v>8.0401031061300907E-2</v>
      </c>
      <c r="AT14" s="17">
        <v>0.103409740733438</v>
      </c>
      <c r="AU14" s="17"/>
      <c r="AV14" s="17">
        <v>3.2685723964866E-3</v>
      </c>
      <c r="AW14" s="17">
        <v>4.6365784943301E-2</v>
      </c>
      <c r="AX14" s="17">
        <v>0.143384779904253</v>
      </c>
      <c r="AY14" s="17"/>
      <c r="AZ14" s="17">
        <v>0</v>
      </c>
      <c r="BA14" s="17">
        <v>0.101784236962289</v>
      </c>
      <c r="BB14" s="17"/>
      <c r="BC14" s="17">
        <v>0.14954034060051599</v>
      </c>
      <c r="BD14" s="17">
        <v>6.4886366626895897E-2</v>
      </c>
      <c r="BE14" s="17"/>
      <c r="BF14" s="17">
        <v>9.7387012223934297E-2</v>
      </c>
      <c r="BG14" s="17">
        <v>4.1416745383239202E-2</v>
      </c>
      <c r="BH14" s="17"/>
      <c r="BI14" s="17">
        <v>6.6373747108498998E-2</v>
      </c>
      <c r="BJ14" s="17">
        <v>0.104368047087807</v>
      </c>
      <c r="BK14" s="17"/>
      <c r="BL14" s="17">
        <v>0.12858928142347201</v>
      </c>
      <c r="BM14" s="17">
        <v>7.4013780830823495E-2</v>
      </c>
      <c r="BN14" s="17">
        <v>5.3790236498232703E-2</v>
      </c>
      <c r="BO14" s="17">
        <v>0</v>
      </c>
    </row>
    <row r="15" spans="2:67" x14ac:dyDescent="0.35">
      <c r="B15" s="18" t="s">
        <v>622</v>
      </c>
      <c r="C15" s="20">
        <v>0.21518755785260599</v>
      </c>
      <c r="D15" s="20">
        <v>0.110933624630644</v>
      </c>
      <c r="E15" s="20">
        <v>0.26530401383171298</v>
      </c>
      <c r="F15" s="20">
        <v>0.28845378526229698</v>
      </c>
      <c r="G15" s="20">
        <v>0.298395500616146</v>
      </c>
      <c r="H15" s="20">
        <v>4.8755941639698503E-3</v>
      </c>
      <c r="I15" s="20">
        <v>0.194923172231452</v>
      </c>
      <c r="J15" s="20">
        <v>0.13744018409570799</v>
      </c>
      <c r="K15" s="20">
        <v>2.6520382123439699E-3</v>
      </c>
      <c r="L15" s="20">
        <v>0.340873892821206</v>
      </c>
      <c r="M15" s="20">
        <v>0.207069844301913</v>
      </c>
      <c r="N15" s="20">
        <v>0.31994579151269797</v>
      </c>
      <c r="O15" s="20">
        <v>0.51295071457627295</v>
      </c>
      <c r="P15" s="20">
        <v>3.44414012231406E-2</v>
      </c>
      <c r="Q15" s="20">
        <v>0.30837524802983002</v>
      </c>
      <c r="R15" s="20">
        <v>0.28464727960512298</v>
      </c>
      <c r="S15" s="20">
        <v>0.15496768452375301</v>
      </c>
      <c r="T15" s="20"/>
      <c r="U15" s="20">
        <v>0.187500190655568</v>
      </c>
      <c r="V15" s="20">
        <v>0.32917302526396902</v>
      </c>
      <c r="W15" s="20">
        <v>0.448443597632185</v>
      </c>
      <c r="X15" s="20">
        <v>0.64704034828055101</v>
      </c>
      <c r="Y15" s="20"/>
      <c r="Z15" s="20">
        <v>0.17086791055421699</v>
      </c>
      <c r="AA15" s="20">
        <v>0.25468050507144402</v>
      </c>
      <c r="AB15" s="20">
        <v>0.18664871720214399</v>
      </c>
      <c r="AC15" s="20">
        <v>0.23793665673082301</v>
      </c>
      <c r="AD15" s="20">
        <v>0.24497930907492099</v>
      </c>
      <c r="AE15" s="20">
        <v>0.19920094631834401</v>
      </c>
      <c r="AF15" s="20">
        <v>0.365323233845819</v>
      </c>
      <c r="AG15" s="20">
        <v>0.50199414319454705</v>
      </c>
      <c r="AH15" s="20">
        <v>0.51011568032216204</v>
      </c>
      <c r="AI15" s="20">
        <v>0.60915424109081195</v>
      </c>
      <c r="AJ15" s="20"/>
      <c r="AK15" s="20">
        <v>0.21244028456807201</v>
      </c>
      <c r="AL15" s="20">
        <v>0.25767851430001099</v>
      </c>
      <c r="AM15" s="20">
        <v>0.225140407712212</v>
      </c>
      <c r="AN15" s="20">
        <v>0.156600813695038</v>
      </c>
      <c r="AO15" s="20">
        <v>0.31330993971868698</v>
      </c>
      <c r="AP15" s="20">
        <v>0.35280890850563301</v>
      </c>
      <c r="AQ15" s="20">
        <v>0.242263473670978</v>
      </c>
      <c r="AR15" s="20"/>
      <c r="AS15" s="20">
        <v>0.46572605791085397</v>
      </c>
      <c r="AT15" s="20">
        <v>0.12186982858153</v>
      </c>
      <c r="AU15" s="20"/>
      <c r="AV15" s="20">
        <v>0.40593700979036601</v>
      </c>
      <c r="AW15" s="20">
        <v>0.64644154513390195</v>
      </c>
      <c r="AX15" s="20">
        <v>0.40545577599917099</v>
      </c>
      <c r="AY15" s="20"/>
      <c r="AZ15" s="20">
        <v>0.76654933281251203</v>
      </c>
      <c r="BA15" s="20">
        <v>0.18897872742018401</v>
      </c>
      <c r="BB15" s="20"/>
      <c r="BC15" s="20">
        <v>0.22664743391349601</v>
      </c>
      <c r="BD15" s="20">
        <v>0.208124722103434</v>
      </c>
      <c r="BE15" s="20"/>
      <c r="BF15" s="20">
        <v>0.21347164509532801</v>
      </c>
      <c r="BG15" s="20">
        <v>0.64704034828055101</v>
      </c>
      <c r="BH15" s="20"/>
      <c r="BI15" s="20">
        <v>0.51680665627358902</v>
      </c>
      <c r="BJ15" s="20">
        <v>0.14463538145933699</v>
      </c>
      <c r="BK15" s="20"/>
      <c r="BL15" s="20">
        <v>7.0453316396166296E-2</v>
      </c>
      <c r="BM15" s="20">
        <v>0.22446463620131901</v>
      </c>
      <c r="BN15" s="20">
        <v>0.58544031516675699</v>
      </c>
      <c r="BO15" s="20">
        <v>0.97876404941262996</v>
      </c>
    </row>
    <row r="16" spans="2:67" x14ac:dyDescent="0.35">
      <c r="B16" s="18" t="s">
        <v>623</v>
      </c>
      <c r="C16" s="20">
        <v>0.44631805551458797</v>
      </c>
      <c r="D16" s="20">
        <v>0.48421828537594402</v>
      </c>
      <c r="E16" s="20">
        <v>0.39139395450185299</v>
      </c>
      <c r="F16" s="20">
        <v>0.50152853059695401</v>
      </c>
      <c r="G16" s="20">
        <v>0.41022972998650697</v>
      </c>
      <c r="H16" s="20">
        <v>0.319107590323573</v>
      </c>
      <c r="I16" s="20">
        <v>0.322472895477105</v>
      </c>
      <c r="J16" s="20">
        <v>0.66547874239364802</v>
      </c>
      <c r="K16" s="20">
        <v>0.98275602932044803</v>
      </c>
      <c r="L16" s="20">
        <v>0.45997218079831798</v>
      </c>
      <c r="M16" s="20">
        <v>0.409580108740211</v>
      </c>
      <c r="N16" s="20">
        <v>0.24387957893161499</v>
      </c>
      <c r="O16" s="20">
        <v>0.48605357240600999</v>
      </c>
      <c r="P16" s="20">
        <v>0.448546861018285</v>
      </c>
      <c r="Q16" s="20">
        <v>0.36075937663605401</v>
      </c>
      <c r="R16" s="20">
        <v>0.25856578004706698</v>
      </c>
      <c r="S16" s="20">
        <v>0.61490780040155801</v>
      </c>
      <c r="T16" s="20"/>
      <c r="U16" s="20">
        <v>0.47121019081802201</v>
      </c>
      <c r="V16" s="20">
        <v>0.340892780843433</v>
      </c>
      <c r="W16" s="20">
        <v>0.24304409108289499</v>
      </c>
      <c r="X16" s="20">
        <v>0.12881563301989901</v>
      </c>
      <c r="Y16" s="20"/>
      <c r="Z16" s="20">
        <v>0.44933335502202199</v>
      </c>
      <c r="AA16" s="20">
        <v>0.48927095544929899</v>
      </c>
      <c r="AB16" s="20">
        <v>0.36739150997561898</v>
      </c>
      <c r="AC16" s="20">
        <v>0.527264723333015</v>
      </c>
      <c r="AD16" s="20">
        <v>0.43811501972092798</v>
      </c>
      <c r="AE16" s="20">
        <v>0.39789332396328803</v>
      </c>
      <c r="AF16" s="20">
        <v>0.436676116196419</v>
      </c>
      <c r="AG16" s="20">
        <v>0.25010470363342502</v>
      </c>
      <c r="AH16" s="20">
        <v>0.13408722150635</v>
      </c>
      <c r="AI16" s="20">
        <v>0.22277972799899601</v>
      </c>
      <c r="AJ16" s="20"/>
      <c r="AK16" s="20">
        <v>0.51382043803622601</v>
      </c>
      <c r="AL16" s="20">
        <v>0.40586138603854799</v>
      </c>
      <c r="AM16" s="20">
        <v>0.39600120800412603</v>
      </c>
      <c r="AN16" s="20">
        <v>0.51432281320667095</v>
      </c>
      <c r="AO16" s="20">
        <v>0.29998477870842599</v>
      </c>
      <c r="AP16" s="20">
        <v>0.24198590018150501</v>
      </c>
      <c r="AQ16" s="20">
        <v>0.392885772477861</v>
      </c>
      <c r="AR16" s="20"/>
      <c r="AS16" s="20">
        <v>0.202844681686488</v>
      </c>
      <c r="AT16" s="20">
        <v>0.53700424697148497</v>
      </c>
      <c r="AU16" s="20"/>
      <c r="AV16" s="20">
        <v>0.17656084984463</v>
      </c>
      <c r="AW16" s="20">
        <v>0.15897046521927</v>
      </c>
      <c r="AX16" s="20">
        <v>0.23082739843580799</v>
      </c>
      <c r="AY16" s="20"/>
      <c r="AZ16" s="20">
        <v>0.11965082182102101</v>
      </c>
      <c r="BA16" s="20">
        <v>0.46184609268460303</v>
      </c>
      <c r="BB16" s="20"/>
      <c r="BC16" s="20">
        <v>0.38277697505027503</v>
      </c>
      <c r="BD16" s="20">
        <v>0.48547905623220799</v>
      </c>
      <c r="BE16" s="20"/>
      <c r="BF16" s="20">
        <v>0.44757961146444197</v>
      </c>
      <c r="BG16" s="20">
        <v>0.12881563301989901</v>
      </c>
      <c r="BH16" s="20"/>
      <c r="BI16" s="20">
        <v>0.21483305488298199</v>
      </c>
      <c r="BJ16" s="20">
        <v>0.500465059740966</v>
      </c>
      <c r="BK16" s="20"/>
      <c r="BL16" s="20">
        <v>0.622186918456611</v>
      </c>
      <c r="BM16" s="20">
        <v>0.37353362140400997</v>
      </c>
      <c r="BN16" s="20">
        <v>0.113274844089555</v>
      </c>
      <c r="BO16" s="20">
        <v>1.3532723280658199E-3</v>
      </c>
    </row>
    <row r="17" spans="2:67" x14ac:dyDescent="0.35">
      <c r="B17" s="18" t="s">
        <v>187</v>
      </c>
      <c r="C17" s="21">
        <v>-0.23113049766198299</v>
      </c>
      <c r="D17" s="21">
        <v>-0.37328466074530098</v>
      </c>
      <c r="E17" s="21">
        <v>-0.12608994067014101</v>
      </c>
      <c r="F17" s="21">
        <v>-0.21307474533465701</v>
      </c>
      <c r="G17" s="21">
        <v>-0.111834229370361</v>
      </c>
      <c r="H17" s="21">
        <v>-0.31423199615960301</v>
      </c>
      <c r="I17" s="21">
        <v>-0.127549723245653</v>
      </c>
      <c r="J17" s="21">
        <v>-0.52803855829794</v>
      </c>
      <c r="K17" s="21">
        <v>-0.98010399110810398</v>
      </c>
      <c r="L17" s="21">
        <v>-0.119098287977112</v>
      </c>
      <c r="M17" s="21">
        <v>-0.202510264438298</v>
      </c>
      <c r="N17" s="21">
        <v>7.6066212581083495E-2</v>
      </c>
      <c r="O17" s="21">
        <v>2.68971421702623E-2</v>
      </c>
      <c r="P17" s="21">
        <v>-0.41410545979514501</v>
      </c>
      <c r="Q17" s="21">
        <v>-5.2384128606223303E-2</v>
      </c>
      <c r="R17" s="21">
        <v>2.6081499558055901E-2</v>
      </c>
      <c r="S17" s="21">
        <v>-0.45994011587780498</v>
      </c>
      <c r="T17" s="21"/>
      <c r="U17" s="21">
        <v>-0.28371000016245301</v>
      </c>
      <c r="V17" s="21">
        <v>-1.1719755579463999E-2</v>
      </c>
      <c r="W17" s="21">
        <v>0.20539950654929001</v>
      </c>
      <c r="X17" s="21">
        <v>0.51822471526065295</v>
      </c>
      <c r="Y17" s="21"/>
      <c r="Z17" s="21">
        <v>-0.27846544446780502</v>
      </c>
      <c r="AA17" s="21">
        <v>-0.234590450377854</v>
      </c>
      <c r="AB17" s="21">
        <v>-0.18074279277347499</v>
      </c>
      <c r="AC17" s="21">
        <v>-0.28932806660219201</v>
      </c>
      <c r="AD17" s="21">
        <v>-0.19313571064600699</v>
      </c>
      <c r="AE17" s="21">
        <v>-0.19869237764494399</v>
      </c>
      <c r="AF17" s="21">
        <v>-7.1352882350600597E-2</v>
      </c>
      <c r="AG17" s="21">
        <v>0.25188943956112197</v>
      </c>
      <c r="AH17" s="21">
        <v>0.37602845881581298</v>
      </c>
      <c r="AI17" s="21">
        <v>0.38637451309181597</v>
      </c>
      <c r="AJ17" s="21"/>
      <c r="AK17" s="21">
        <v>-0.301380153468154</v>
      </c>
      <c r="AL17" s="21">
        <v>-0.148182871738537</v>
      </c>
      <c r="AM17" s="21">
        <v>-0.170860800291913</v>
      </c>
      <c r="AN17" s="21">
        <v>-0.35772199951163303</v>
      </c>
      <c r="AO17" s="21">
        <v>1.3325161010260799E-2</v>
      </c>
      <c r="AP17" s="21">
        <v>0.110823008324128</v>
      </c>
      <c r="AQ17" s="21">
        <v>-0.15062229880688199</v>
      </c>
      <c r="AR17" s="21"/>
      <c r="AS17" s="21">
        <v>0.26288137622436603</v>
      </c>
      <c r="AT17" s="21">
        <v>-0.41513441838995502</v>
      </c>
      <c r="AU17" s="21"/>
      <c r="AV17" s="21">
        <v>0.22937615994573601</v>
      </c>
      <c r="AW17" s="21">
        <v>0.48747107991463201</v>
      </c>
      <c r="AX17" s="21">
        <v>0.174628377563363</v>
      </c>
      <c r="AY17" s="21"/>
      <c r="AZ17" s="21">
        <v>0.64689851099149098</v>
      </c>
      <c r="BA17" s="21">
        <v>-0.27286736526441902</v>
      </c>
      <c r="BB17" s="21"/>
      <c r="BC17" s="21">
        <v>-0.15612954113677899</v>
      </c>
      <c r="BD17" s="21">
        <v>-0.27735433412877403</v>
      </c>
      <c r="BE17" s="21"/>
      <c r="BF17" s="21">
        <v>-0.23410796636911399</v>
      </c>
      <c r="BG17" s="21">
        <v>0.51822471526065295</v>
      </c>
      <c r="BH17" s="21"/>
      <c r="BI17" s="21">
        <v>0.30197360139060803</v>
      </c>
      <c r="BJ17" s="21">
        <v>-0.35582967828162898</v>
      </c>
      <c r="BK17" s="21"/>
      <c r="BL17" s="21">
        <v>-0.55173360206044397</v>
      </c>
      <c r="BM17" s="21">
        <v>-0.14906898520269099</v>
      </c>
      <c r="BN17" s="21">
        <v>0.47216547107720203</v>
      </c>
      <c r="BO17" s="21">
        <v>0.97741077708456503</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617</v>
      </c>
      <c r="C9" s="17">
        <v>8.3185442790143102E-2</v>
      </c>
      <c r="D9" s="17">
        <v>5.1792604229885103E-2</v>
      </c>
      <c r="E9" s="17">
        <v>0.100050586394695</v>
      </c>
      <c r="F9" s="17">
        <v>0.13705140993756701</v>
      </c>
      <c r="G9" s="17">
        <v>3.6273273227527799E-3</v>
      </c>
      <c r="H9" s="17">
        <v>0</v>
      </c>
      <c r="I9" s="17">
        <v>1.39797727659874E-2</v>
      </c>
      <c r="J9" s="17">
        <v>0.106213910340997</v>
      </c>
      <c r="K9" s="17">
        <v>0.42710743614826402</v>
      </c>
      <c r="L9" s="17">
        <v>9.8855243299551102E-2</v>
      </c>
      <c r="M9" s="17">
        <v>7.47797936744619E-2</v>
      </c>
      <c r="N9" s="17">
        <v>9.8433866628796496E-2</v>
      </c>
      <c r="O9" s="17">
        <v>0</v>
      </c>
      <c r="P9" s="17">
        <v>8.0136850439212703E-4</v>
      </c>
      <c r="Q9" s="17">
        <v>0.22598213798644901</v>
      </c>
      <c r="R9" s="17">
        <v>2.3497251647319299E-2</v>
      </c>
      <c r="S9" s="17">
        <v>4.1054700646532903E-2</v>
      </c>
      <c r="T9" s="17"/>
      <c r="U9" s="17">
        <v>7.9383562309975605E-2</v>
      </c>
      <c r="V9" s="17">
        <v>9.7029697833955306E-2</v>
      </c>
      <c r="W9" s="17">
        <v>0.116463521367103</v>
      </c>
      <c r="X9" s="17">
        <v>0.20070704054855901</v>
      </c>
      <c r="Y9" s="17"/>
      <c r="Z9" s="17">
        <v>0.12568303603929301</v>
      </c>
      <c r="AA9" s="17">
        <v>6.6015773966356106E-2</v>
      </c>
      <c r="AB9" s="17">
        <v>6.3580030352144296E-2</v>
      </c>
      <c r="AC9" s="17">
        <v>5.1743147205424E-2</v>
      </c>
      <c r="AD9" s="17">
        <v>3.9282574507566601E-2</v>
      </c>
      <c r="AE9" s="17">
        <v>2.6820900046759601E-2</v>
      </c>
      <c r="AF9" s="17">
        <v>6.6362947269257205E-2</v>
      </c>
      <c r="AG9" s="17">
        <v>6.0105440899690402E-2</v>
      </c>
      <c r="AH9" s="17">
        <v>8.3010719036328798E-2</v>
      </c>
      <c r="AI9" s="17">
        <v>0.175364171896008</v>
      </c>
      <c r="AJ9" s="17"/>
      <c r="AK9" s="17">
        <v>9.7773153092350795E-2</v>
      </c>
      <c r="AL9" s="17">
        <v>3.1019840388153402E-2</v>
      </c>
      <c r="AM9" s="17">
        <v>1.7657225810496401E-2</v>
      </c>
      <c r="AN9" s="17">
        <v>7.1980535366182194E-2</v>
      </c>
      <c r="AO9" s="17">
        <v>0.140101978065727</v>
      </c>
      <c r="AP9" s="17">
        <v>9.6217429715430902E-2</v>
      </c>
      <c r="AQ9" s="17">
        <v>0.13929745529642301</v>
      </c>
      <c r="AR9" s="17"/>
      <c r="AS9" s="17">
        <v>8.8144610908626506E-2</v>
      </c>
      <c r="AT9" s="17">
        <v>8.1338308286732303E-2</v>
      </c>
      <c r="AU9" s="17"/>
      <c r="AV9" s="17">
        <v>5.41727835726366E-2</v>
      </c>
      <c r="AW9" s="17">
        <v>0.146307836665241</v>
      </c>
      <c r="AX9" s="17">
        <v>8.3368816155468997E-2</v>
      </c>
      <c r="AY9" s="17"/>
      <c r="AZ9" s="17">
        <v>0.183589477249373</v>
      </c>
      <c r="BA9" s="17">
        <v>7.8412764607901794E-2</v>
      </c>
      <c r="BB9" s="17"/>
      <c r="BC9" s="17">
        <v>0.12141197181343499</v>
      </c>
      <c r="BD9" s="17">
        <v>5.9626052241944803E-2</v>
      </c>
      <c r="BE9" s="17"/>
      <c r="BF9" s="17">
        <v>8.2718485499790703E-2</v>
      </c>
      <c r="BG9" s="17">
        <v>0.20070704054855901</v>
      </c>
      <c r="BH9" s="17"/>
      <c r="BI9" s="17">
        <v>0.13776908511580899</v>
      </c>
      <c r="BJ9" s="17">
        <v>7.0417701020116005E-2</v>
      </c>
      <c r="BK9" s="17"/>
      <c r="BL9" s="17">
        <v>7.5406498998953506E-2</v>
      </c>
      <c r="BM9" s="17">
        <v>6.2696710124054603E-2</v>
      </c>
      <c r="BN9" s="17">
        <v>9.9241736785385601E-2</v>
      </c>
      <c r="BO9" s="17">
        <v>0.43551417221787703</v>
      </c>
    </row>
    <row r="10" spans="2:67" x14ac:dyDescent="0.35">
      <c r="B10" s="18" t="s">
        <v>618</v>
      </c>
      <c r="C10" s="17">
        <v>0.20258168179552899</v>
      </c>
      <c r="D10" s="17">
        <v>0.26110160421809198</v>
      </c>
      <c r="E10" s="17">
        <v>0.15486810791316599</v>
      </c>
      <c r="F10" s="17">
        <v>0.183772705994656</v>
      </c>
      <c r="G10" s="17">
        <v>0.26461544816882798</v>
      </c>
      <c r="H10" s="17">
        <v>0.35690922518888402</v>
      </c>
      <c r="I10" s="17">
        <v>0.10181361858901899</v>
      </c>
      <c r="J10" s="17">
        <v>0.155306934000498</v>
      </c>
      <c r="K10" s="17">
        <v>8.8401273744799004E-4</v>
      </c>
      <c r="L10" s="17">
        <v>0.20340734408004599</v>
      </c>
      <c r="M10" s="17">
        <v>0.17230422638526099</v>
      </c>
      <c r="N10" s="17">
        <v>0.24052395619310801</v>
      </c>
      <c r="O10" s="17">
        <v>0.99701286094684904</v>
      </c>
      <c r="P10" s="17">
        <v>0.22953435656993901</v>
      </c>
      <c r="Q10" s="17">
        <v>0.23791163671510199</v>
      </c>
      <c r="R10" s="17">
        <v>0.26132817242432099</v>
      </c>
      <c r="S10" s="17">
        <v>0.23553251445895301</v>
      </c>
      <c r="T10" s="17"/>
      <c r="U10" s="17">
        <v>0.18729519593268501</v>
      </c>
      <c r="V10" s="17">
        <v>0.27202844353476002</v>
      </c>
      <c r="W10" s="17">
        <v>0.31581210859456199</v>
      </c>
      <c r="X10" s="17">
        <v>0.29198006432532903</v>
      </c>
      <c r="Y10" s="17"/>
      <c r="Z10" s="17">
        <v>0.218920340578943</v>
      </c>
      <c r="AA10" s="17">
        <v>0.17848918388829499</v>
      </c>
      <c r="AB10" s="17">
        <v>0.14333082824043</v>
      </c>
      <c r="AC10" s="17">
        <v>0.20585278254832701</v>
      </c>
      <c r="AD10" s="17">
        <v>9.8401684224888902E-2</v>
      </c>
      <c r="AE10" s="17">
        <v>0.25467903596460201</v>
      </c>
      <c r="AF10" s="17">
        <v>0.38472913966650402</v>
      </c>
      <c r="AG10" s="17">
        <v>0.271217972962426</v>
      </c>
      <c r="AH10" s="17">
        <v>0.165506314886361</v>
      </c>
      <c r="AI10" s="17">
        <v>0.28670169714760202</v>
      </c>
      <c r="AJ10" s="17"/>
      <c r="AK10" s="17">
        <v>0.17993923000096801</v>
      </c>
      <c r="AL10" s="17">
        <v>0.34532179152621301</v>
      </c>
      <c r="AM10" s="17">
        <v>0.219210983898011</v>
      </c>
      <c r="AN10" s="17">
        <v>0.15036471771277499</v>
      </c>
      <c r="AO10" s="17">
        <v>0.13679272850893801</v>
      </c>
      <c r="AP10" s="17">
        <v>0.28996869104795803</v>
      </c>
      <c r="AQ10" s="17">
        <v>0.15481226933082901</v>
      </c>
      <c r="AR10" s="17"/>
      <c r="AS10" s="17">
        <v>0.287850965439998</v>
      </c>
      <c r="AT10" s="17">
        <v>0.17082154942296701</v>
      </c>
      <c r="AU10" s="17"/>
      <c r="AV10" s="17">
        <v>0.29679760013253098</v>
      </c>
      <c r="AW10" s="17">
        <v>0.32999668538270199</v>
      </c>
      <c r="AX10" s="17">
        <v>0.27372243284514203</v>
      </c>
      <c r="AY10" s="17"/>
      <c r="AZ10" s="17">
        <v>0.292355172092086</v>
      </c>
      <c r="BA10" s="17">
        <v>0.19831432360828399</v>
      </c>
      <c r="BB10" s="17"/>
      <c r="BC10" s="17">
        <v>0.262911119577039</v>
      </c>
      <c r="BD10" s="17">
        <v>0.165400048449175</v>
      </c>
      <c r="BE10" s="17"/>
      <c r="BF10" s="17">
        <v>0.202226468564393</v>
      </c>
      <c r="BG10" s="17">
        <v>0.29198006432532903</v>
      </c>
      <c r="BH10" s="17"/>
      <c r="BI10" s="17">
        <v>0.29952453741715601</v>
      </c>
      <c r="BJ10" s="17">
        <v>0.17990563281292099</v>
      </c>
      <c r="BK10" s="17"/>
      <c r="BL10" s="17">
        <v>0.14674526145786901</v>
      </c>
      <c r="BM10" s="17">
        <v>0.22816900548028299</v>
      </c>
      <c r="BN10" s="17">
        <v>0.30545624976016</v>
      </c>
      <c r="BO10" s="17">
        <v>0.37085465675127599</v>
      </c>
    </row>
    <row r="11" spans="2:67" x14ac:dyDescent="0.35">
      <c r="B11" s="18" t="s">
        <v>619</v>
      </c>
      <c r="C11" s="17">
        <v>0.250091121163591</v>
      </c>
      <c r="D11" s="17">
        <v>0.246560012755936</v>
      </c>
      <c r="E11" s="17">
        <v>0.28552336830057601</v>
      </c>
      <c r="F11" s="17">
        <v>0.13482695267209199</v>
      </c>
      <c r="G11" s="17">
        <v>0.49262838364114098</v>
      </c>
      <c r="H11" s="17">
        <v>2.4377970819849299E-3</v>
      </c>
      <c r="I11" s="17">
        <v>0.47265757827483201</v>
      </c>
      <c r="J11" s="17">
        <v>0.27509949734804001</v>
      </c>
      <c r="K11" s="17">
        <v>1.7680254748959801E-3</v>
      </c>
      <c r="L11" s="17">
        <v>0.167747871674682</v>
      </c>
      <c r="M11" s="17">
        <v>0.281502685281387</v>
      </c>
      <c r="N11" s="17">
        <v>0.16170586125407599</v>
      </c>
      <c r="O11" s="17">
        <v>9.9571301771683805E-4</v>
      </c>
      <c r="P11" s="17">
        <v>0.24744104822091501</v>
      </c>
      <c r="Q11" s="17">
        <v>0.32829417911861702</v>
      </c>
      <c r="R11" s="17">
        <v>0.17285223860875801</v>
      </c>
      <c r="S11" s="17">
        <v>0.23074234361783499</v>
      </c>
      <c r="T11" s="17"/>
      <c r="U11" s="17">
        <v>0.23770217675545399</v>
      </c>
      <c r="V11" s="17">
        <v>0.31889092271366198</v>
      </c>
      <c r="W11" s="17">
        <v>0.26476501449391299</v>
      </c>
      <c r="X11" s="17">
        <v>0.29581577263136799</v>
      </c>
      <c r="Y11" s="17"/>
      <c r="Z11" s="17">
        <v>0.24659345127407201</v>
      </c>
      <c r="AA11" s="17">
        <v>0.23634970127426899</v>
      </c>
      <c r="AB11" s="17">
        <v>0.291491701215082</v>
      </c>
      <c r="AC11" s="17">
        <v>0.20596613064194</v>
      </c>
      <c r="AD11" s="17">
        <v>0.21147742064240699</v>
      </c>
      <c r="AE11" s="17">
        <v>0.44050168433370501</v>
      </c>
      <c r="AF11" s="17">
        <v>0.14244240415819401</v>
      </c>
      <c r="AG11" s="17">
        <v>0.60469598024925897</v>
      </c>
      <c r="AH11" s="17">
        <v>0.45883618142889498</v>
      </c>
      <c r="AI11" s="17">
        <v>0.17688593034828401</v>
      </c>
      <c r="AJ11" s="17"/>
      <c r="AK11" s="17">
        <v>0.23714844253421999</v>
      </c>
      <c r="AL11" s="17">
        <v>0.25785430087058597</v>
      </c>
      <c r="AM11" s="17">
        <v>0.40565931545475398</v>
      </c>
      <c r="AN11" s="17">
        <v>0.24563898860049399</v>
      </c>
      <c r="AO11" s="17">
        <v>0.297881454305923</v>
      </c>
      <c r="AP11" s="17">
        <v>0.244520624591437</v>
      </c>
      <c r="AQ11" s="17">
        <v>0.21243010731372999</v>
      </c>
      <c r="AR11" s="17"/>
      <c r="AS11" s="17">
        <v>0.24569996898166299</v>
      </c>
      <c r="AT11" s="17">
        <v>0.251726687555207</v>
      </c>
      <c r="AU11" s="17"/>
      <c r="AV11" s="17">
        <v>0.25421296291745799</v>
      </c>
      <c r="AW11" s="17">
        <v>0.19191794140020499</v>
      </c>
      <c r="AX11" s="17">
        <v>0.24243367141277</v>
      </c>
      <c r="AY11" s="17"/>
      <c r="AZ11" s="17">
        <v>0.15782395070397701</v>
      </c>
      <c r="BA11" s="17">
        <v>0.25447701575200499</v>
      </c>
      <c r="BB11" s="17"/>
      <c r="BC11" s="17">
        <v>0.21729926630423099</v>
      </c>
      <c r="BD11" s="17">
        <v>0.27030106789876901</v>
      </c>
      <c r="BE11" s="17"/>
      <c r="BF11" s="17">
        <v>0.24990944001085799</v>
      </c>
      <c r="BG11" s="17">
        <v>0.29581577263136799</v>
      </c>
      <c r="BH11" s="17"/>
      <c r="BI11" s="17">
        <v>0.23575218368554601</v>
      </c>
      <c r="BJ11" s="17">
        <v>0.25344516356852798</v>
      </c>
      <c r="BK11" s="17"/>
      <c r="BL11" s="17">
        <v>0.20720069371390401</v>
      </c>
      <c r="BM11" s="17">
        <v>0.315281423230098</v>
      </c>
      <c r="BN11" s="17">
        <v>0.203508415038468</v>
      </c>
      <c r="BO11" s="17">
        <v>0.15959242270413901</v>
      </c>
    </row>
    <row r="12" spans="2:67" x14ac:dyDescent="0.35">
      <c r="B12" s="18" t="s">
        <v>620</v>
      </c>
      <c r="C12" s="17">
        <v>0.234139509886238</v>
      </c>
      <c r="D12" s="17">
        <v>0.168505060366308</v>
      </c>
      <c r="E12" s="17">
        <v>0.23029495886505699</v>
      </c>
      <c r="F12" s="17">
        <v>0.35042587440344303</v>
      </c>
      <c r="G12" s="17">
        <v>9.2095639360641496E-2</v>
      </c>
      <c r="H12" s="17">
        <v>2.4377970819849299E-3</v>
      </c>
      <c r="I12" s="17">
        <v>0.31936717280204202</v>
      </c>
      <c r="J12" s="17">
        <v>0.21504213835826599</v>
      </c>
      <c r="K12" s="17">
        <v>0.427991448885712</v>
      </c>
      <c r="L12" s="17">
        <v>0.338961873178318</v>
      </c>
      <c r="M12" s="17">
        <v>0.21233440711443799</v>
      </c>
      <c r="N12" s="17">
        <v>0.213290389561619</v>
      </c>
      <c r="O12" s="17">
        <v>0</v>
      </c>
      <c r="P12" s="17">
        <v>0.42212173850669699</v>
      </c>
      <c r="Q12" s="17">
        <v>0.1025176303655</v>
      </c>
      <c r="R12" s="17">
        <v>0.19804301583422601</v>
      </c>
      <c r="S12" s="17">
        <v>0.19416889954084801</v>
      </c>
      <c r="T12" s="17"/>
      <c r="U12" s="17">
        <v>0.252931032777093</v>
      </c>
      <c r="V12" s="17">
        <v>0.13994803270030301</v>
      </c>
      <c r="W12" s="17">
        <v>0.15152052000680999</v>
      </c>
      <c r="X12" s="17">
        <v>0.13075584757234601</v>
      </c>
      <c r="Y12" s="17"/>
      <c r="Z12" s="17">
        <v>0.24572973655861199</v>
      </c>
      <c r="AA12" s="17">
        <v>0.23683999285232801</v>
      </c>
      <c r="AB12" s="17">
        <v>0.243084258978705</v>
      </c>
      <c r="AC12" s="17">
        <v>0.22391890162857001</v>
      </c>
      <c r="AD12" s="17">
        <v>0.36460331819277902</v>
      </c>
      <c r="AE12" s="17">
        <v>0.16241299508774901</v>
      </c>
      <c r="AF12" s="17">
        <v>0.21447582869419199</v>
      </c>
      <c r="AG12" s="17">
        <v>3.00441307336584E-2</v>
      </c>
      <c r="AH12" s="17">
        <v>5.3855376286325599E-2</v>
      </c>
      <c r="AI12" s="17">
        <v>0.17247674960422801</v>
      </c>
      <c r="AJ12" s="17"/>
      <c r="AK12" s="17">
        <v>0.29092365187018798</v>
      </c>
      <c r="AL12" s="17">
        <v>0.22609311296161999</v>
      </c>
      <c r="AM12" s="17">
        <v>0.144828128359861</v>
      </c>
      <c r="AN12" s="17">
        <v>0.22037519241633299</v>
      </c>
      <c r="AO12" s="17">
        <v>0.32582716464017603</v>
      </c>
      <c r="AP12" s="17">
        <v>0.204374821976543</v>
      </c>
      <c r="AQ12" s="17">
        <v>0.204326143020513</v>
      </c>
      <c r="AR12" s="17"/>
      <c r="AS12" s="17">
        <v>0.208731989723977</v>
      </c>
      <c r="AT12" s="17">
        <v>0.24360301384830299</v>
      </c>
      <c r="AU12" s="17"/>
      <c r="AV12" s="17">
        <v>0.23820710716395799</v>
      </c>
      <c r="AW12" s="17">
        <v>0.21512872474640901</v>
      </c>
      <c r="AX12" s="17">
        <v>0.195267915759928</v>
      </c>
      <c r="AY12" s="17"/>
      <c r="AZ12" s="17">
        <v>0.36008855794741801</v>
      </c>
      <c r="BA12" s="17">
        <v>0.22815255650340599</v>
      </c>
      <c r="BB12" s="17"/>
      <c r="BC12" s="17">
        <v>0.23036115965123</v>
      </c>
      <c r="BD12" s="17">
        <v>0.23646814476596201</v>
      </c>
      <c r="BE12" s="17"/>
      <c r="BF12" s="17">
        <v>0.23455029186794699</v>
      </c>
      <c r="BG12" s="17">
        <v>0.13075584757234601</v>
      </c>
      <c r="BH12" s="17"/>
      <c r="BI12" s="17">
        <v>0.142919950980049</v>
      </c>
      <c r="BJ12" s="17">
        <v>0.25547681393680199</v>
      </c>
      <c r="BK12" s="17"/>
      <c r="BL12" s="17">
        <v>0.22408974958953701</v>
      </c>
      <c r="BM12" s="17">
        <v>0.25324437404924699</v>
      </c>
      <c r="BN12" s="17">
        <v>0.25722772038949898</v>
      </c>
      <c r="BO12" s="17">
        <v>1.7286494471504901E-2</v>
      </c>
    </row>
    <row r="13" spans="2:67" x14ac:dyDescent="0.35">
      <c r="B13" s="18" t="s">
        <v>621</v>
      </c>
      <c r="C13" s="17">
        <v>0.21006748078422199</v>
      </c>
      <c r="D13" s="17">
        <v>0.249997657412557</v>
      </c>
      <c r="E13" s="17">
        <v>0.22926297852650601</v>
      </c>
      <c r="F13" s="17">
        <v>0.192179395230899</v>
      </c>
      <c r="G13" s="17">
        <v>0.14703320150663601</v>
      </c>
      <c r="H13" s="17">
        <v>0.638215180647146</v>
      </c>
      <c r="I13" s="17">
        <v>8.31712410822322E-2</v>
      </c>
      <c r="J13" s="17">
        <v>0.24825563543440499</v>
      </c>
      <c r="K13" s="17">
        <v>0.14224907675368001</v>
      </c>
      <c r="L13" s="17">
        <v>0.19102766776740299</v>
      </c>
      <c r="M13" s="17">
        <v>0.193156616291353</v>
      </c>
      <c r="N13" s="17">
        <v>0.2860459263624</v>
      </c>
      <c r="O13" s="17">
        <v>1.99142603543368E-3</v>
      </c>
      <c r="P13" s="17">
        <v>0.100101488198057</v>
      </c>
      <c r="Q13" s="17">
        <v>0.10231204113216801</v>
      </c>
      <c r="R13" s="17">
        <v>0.25820949111403202</v>
      </c>
      <c r="S13" s="17">
        <v>0.29850154173583099</v>
      </c>
      <c r="T13" s="17"/>
      <c r="U13" s="17">
        <v>0.219373093529285</v>
      </c>
      <c r="V13" s="17">
        <v>0.17210290321732</v>
      </c>
      <c r="W13" s="17">
        <v>0.12746985079452799</v>
      </c>
      <c r="X13" s="17">
        <v>7.5587615648255502E-2</v>
      </c>
      <c r="Y13" s="17"/>
      <c r="Z13" s="17">
        <v>0.14860050610428399</v>
      </c>
      <c r="AA13" s="17">
        <v>0.28230534801875101</v>
      </c>
      <c r="AB13" s="17">
        <v>0.22578194681165101</v>
      </c>
      <c r="AC13" s="17">
        <v>0.31251903797573899</v>
      </c>
      <c r="AD13" s="17">
        <v>0.21857051143838199</v>
      </c>
      <c r="AE13" s="17">
        <v>0.108238657556501</v>
      </c>
      <c r="AF13" s="17">
        <v>0.191989680211853</v>
      </c>
      <c r="AG13" s="17">
        <v>3.3936475154966499E-2</v>
      </c>
      <c r="AH13" s="17">
        <v>0.23799283510942301</v>
      </c>
      <c r="AI13" s="17">
        <v>0.13080414194180701</v>
      </c>
      <c r="AJ13" s="17"/>
      <c r="AK13" s="17">
        <v>0.18107306704040299</v>
      </c>
      <c r="AL13" s="17">
        <v>0.13964921644391801</v>
      </c>
      <c r="AM13" s="17">
        <v>0.21264434647687699</v>
      </c>
      <c r="AN13" s="17">
        <v>0.29158614896735702</v>
      </c>
      <c r="AO13" s="17">
        <v>5.3379693385724798E-2</v>
      </c>
      <c r="AP13" s="17">
        <v>0.118957692207142</v>
      </c>
      <c r="AQ13" s="17">
        <v>0.28913402503850599</v>
      </c>
      <c r="AR13" s="17"/>
      <c r="AS13" s="17">
        <v>0.15617353044313201</v>
      </c>
      <c r="AT13" s="17">
        <v>0.23014128607206899</v>
      </c>
      <c r="AU13" s="17"/>
      <c r="AV13" s="17">
        <v>0.15334097381692999</v>
      </c>
      <c r="AW13" s="17">
        <v>0.116648811805443</v>
      </c>
      <c r="AX13" s="17">
        <v>0.17340742628205499</v>
      </c>
      <c r="AY13" s="17"/>
      <c r="AZ13" s="17">
        <v>6.1428420071459504E-3</v>
      </c>
      <c r="BA13" s="17">
        <v>0.219760982440353</v>
      </c>
      <c r="BB13" s="17"/>
      <c r="BC13" s="17">
        <v>0.15807117255523001</v>
      </c>
      <c r="BD13" s="17">
        <v>0.242113323394858</v>
      </c>
      <c r="BE13" s="17"/>
      <c r="BF13" s="17">
        <v>0.21060181961749699</v>
      </c>
      <c r="BG13" s="17">
        <v>7.5587615648255502E-2</v>
      </c>
      <c r="BH13" s="17"/>
      <c r="BI13" s="17">
        <v>0.18209131113829399</v>
      </c>
      <c r="BJ13" s="17">
        <v>0.21661142865092101</v>
      </c>
      <c r="BK13" s="17"/>
      <c r="BL13" s="17">
        <v>0.31067498198129601</v>
      </c>
      <c r="BM13" s="17">
        <v>0.13991950559473401</v>
      </c>
      <c r="BN13" s="17">
        <v>0.10889760371947101</v>
      </c>
      <c r="BO13" s="17">
        <v>1.6752253855203E-2</v>
      </c>
    </row>
    <row r="14" spans="2:67" x14ac:dyDescent="0.35">
      <c r="B14" s="18" t="s">
        <v>111</v>
      </c>
      <c r="C14" s="17">
        <v>1.9934763580277601E-2</v>
      </c>
      <c r="D14" s="17">
        <v>2.2043061017221699E-2</v>
      </c>
      <c r="E14" s="17">
        <v>0</v>
      </c>
      <c r="F14" s="17">
        <v>1.7436617613431401E-3</v>
      </c>
      <c r="G14" s="17">
        <v>0</v>
      </c>
      <c r="H14" s="17">
        <v>0</v>
      </c>
      <c r="I14" s="17">
        <v>9.0106164858873797E-3</v>
      </c>
      <c r="J14" s="17">
        <v>8.18845177951639E-5</v>
      </c>
      <c r="K14" s="17">
        <v>0</v>
      </c>
      <c r="L14" s="17">
        <v>0</v>
      </c>
      <c r="M14" s="17">
        <v>6.5922271253099296E-2</v>
      </c>
      <c r="N14" s="17">
        <v>0</v>
      </c>
      <c r="O14" s="17">
        <v>0</v>
      </c>
      <c r="P14" s="17">
        <v>0</v>
      </c>
      <c r="Q14" s="17">
        <v>2.9823746821632498E-3</v>
      </c>
      <c r="R14" s="17">
        <v>8.6069830371343997E-2</v>
      </c>
      <c r="S14" s="17">
        <v>0</v>
      </c>
      <c r="T14" s="17"/>
      <c r="U14" s="17">
        <v>2.33149386955076E-2</v>
      </c>
      <c r="V14" s="17">
        <v>0</v>
      </c>
      <c r="W14" s="17">
        <v>2.3968984743083101E-2</v>
      </c>
      <c r="X14" s="17">
        <v>5.1536592741432104E-3</v>
      </c>
      <c r="Y14" s="17"/>
      <c r="Z14" s="17">
        <v>1.4472929444797E-2</v>
      </c>
      <c r="AA14" s="17">
        <v>0</v>
      </c>
      <c r="AB14" s="17">
        <v>3.2731234401988302E-2</v>
      </c>
      <c r="AC14" s="17">
        <v>0</v>
      </c>
      <c r="AD14" s="17">
        <v>6.76644909939767E-2</v>
      </c>
      <c r="AE14" s="17">
        <v>7.3467270106845296E-3</v>
      </c>
      <c r="AF14" s="17">
        <v>0</v>
      </c>
      <c r="AG14" s="17">
        <v>0</v>
      </c>
      <c r="AH14" s="17">
        <v>7.9857325266610203E-4</v>
      </c>
      <c r="AI14" s="17">
        <v>5.7767309062070803E-2</v>
      </c>
      <c r="AJ14" s="17"/>
      <c r="AK14" s="17">
        <v>1.31424554618701E-2</v>
      </c>
      <c r="AL14" s="17">
        <v>6.1737809510656501E-5</v>
      </c>
      <c r="AM14" s="17">
        <v>0</v>
      </c>
      <c r="AN14" s="17">
        <v>2.00544169368586E-2</v>
      </c>
      <c r="AO14" s="17">
        <v>4.6016981093511801E-2</v>
      </c>
      <c r="AP14" s="17">
        <v>4.5960740461489E-2</v>
      </c>
      <c r="AQ14" s="17">
        <v>0</v>
      </c>
      <c r="AR14" s="17"/>
      <c r="AS14" s="17">
        <v>1.3398934502603E-2</v>
      </c>
      <c r="AT14" s="17">
        <v>2.23691548147213E-2</v>
      </c>
      <c r="AU14" s="17"/>
      <c r="AV14" s="17">
        <v>3.2685723964866E-3</v>
      </c>
      <c r="AW14" s="17">
        <v>0</v>
      </c>
      <c r="AX14" s="17">
        <v>3.1799737544636698E-2</v>
      </c>
      <c r="AY14" s="17"/>
      <c r="AZ14" s="17">
        <v>0</v>
      </c>
      <c r="BA14" s="17">
        <v>2.0882357088050099E-2</v>
      </c>
      <c r="BB14" s="17"/>
      <c r="BC14" s="17">
        <v>9.9453100988349495E-3</v>
      </c>
      <c r="BD14" s="17">
        <v>2.6091363249292E-2</v>
      </c>
      <c r="BE14" s="17"/>
      <c r="BF14" s="17">
        <v>1.99934944395142E-2</v>
      </c>
      <c r="BG14" s="17">
        <v>5.1536592741432104E-3</v>
      </c>
      <c r="BH14" s="17"/>
      <c r="BI14" s="17">
        <v>1.9429316631459799E-3</v>
      </c>
      <c r="BJ14" s="17">
        <v>2.4143260010712E-2</v>
      </c>
      <c r="BK14" s="17"/>
      <c r="BL14" s="17">
        <v>3.5882814258440997E-2</v>
      </c>
      <c r="BM14" s="17">
        <v>6.8898152158291398E-4</v>
      </c>
      <c r="BN14" s="17">
        <v>2.5668274307016601E-2</v>
      </c>
      <c r="BO14" s="17">
        <v>0</v>
      </c>
    </row>
    <row r="15" spans="2:67" x14ac:dyDescent="0.35">
      <c r="B15" s="18" t="s">
        <v>622</v>
      </c>
      <c r="C15" s="20">
        <v>0.28576712458567199</v>
      </c>
      <c r="D15" s="20">
        <v>0.312894208447977</v>
      </c>
      <c r="E15" s="20">
        <v>0.25491869430786201</v>
      </c>
      <c r="F15" s="20">
        <v>0.32082411593222299</v>
      </c>
      <c r="G15" s="20">
        <v>0.26824277549158099</v>
      </c>
      <c r="H15" s="20">
        <v>0.35690922518888402</v>
      </c>
      <c r="I15" s="20">
        <v>0.11579339135500701</v>
      </c>
      <c r="J15" s="20">
        <v>0.26152084434149397</v>
      </c>
      <c r="K15" s="20">
        <v>0.427991448885712</v>
      </c>
      <c r="L15" s="20">
        <v>0.30226258737959699</v>
      </c>
      <c r="M15" s="20">
        <v>0.24708402005972299</v>
      </c>
      <c r="N15" s="20">
        <v>0.33895782282190501</v>
      </c>
      <c r="O15" s="20">
        <v>0.99701286094684904</v>
      </c>
      <c r="P15" s="20">
        <v>0.230335725074331</v>
      </c>
      <c r="Q15" s="20">
        <v>0.46389377470155102</v>
      </c>
      <c r="R15" s="20">
        <v>0.28482542407164002</v>
      </c>
      <c r="S15" s="20">
        <v>0.27658721510548601</v>
      </c>
      <c r="T15" s="20"/>
      <c r="U15" s="20">
        <v>0.26667875824266002</v>
      </c>
      <c r="V15" s="20">
        <v>0.36905814136871501</v>
      </c>
      <c r="W15" s="20">
        <v>0.43227562996166502</v>
      </c>
      <c r="X15" s="20">
        <v>0.492687104873888</v>
      </c>
      <c r="Y15" s="20"/>
      <c r="Z15" s="20">
        <v>0.34460337661823598</v>
      </c>
      <c r="AA15" s="20">
        <v>0.24450495785465201</v>
      </c>
      <c r="AB15" s="20">
        <v>0.20691085859257399</v>
      </c>
      <c r="AC15" s="20">
        <v>0.25759592975375101</v>
      </c>
      <c r="AD15" s="20">
        <v>0.13768425873245499</v>
      </c>
      <c r="AE15" s="20">
        <v>0.28149993601136197</v>
      </c>
      <c r="AF15" s="20">
        <v>0.45109208693576103</v>
      </c>
      <c r="AG15" s="20">
        <v>0.331323413862116</v>
      </c>
      <c r="AH15" s="20">
        <v>0.24851703392269001</v>
      </c>
      <c r="AI15" s="20">
        <v>0.46206586904361002</v>
      </c>
      <c r="AJ15" s="20"/>
      <c r="AK15" s="20">
        <v>0.27771238309331903</v>
      </c>
      <c r="AL15" s="20">
        <v>0.37634163191436598</v>
      </c>
      <c r="AM15" s="20">
        <v>0.236868209708508</v>
      </c>
      <c r="AN15" s="20">
        <v>0.222345253078957</v>
      </c>
      <c r="AO15" s="20">
        <v>0.27689470657466397</v>
      </c>
      <c r="AP15" s="20">
        <v>0.38618612076338898</v>
      </c>
      <c r="AQ15" s="20">
        <v>0.29410972462725199</v>
      </c>
      <c r="AR15" s="20"/>
      <c r="AS15" s="20">
        <v>0.37599557634862502</v>
      </c>
      <c r="AT15" s="20">
        <v>0.25215985770969901</v>
      </c>
      <c r="AU15" s="20"/>
      <c r="AV15" s="20">
        <v>0.35097038370516798</v>
      </c>
      <c r="AW15" s="20">
        <v>0.47630452204794299</v>
      </c>
      <c r="AX15" s="20">
        <v>0.35709124900061101</v>
      </c>
      <c r="AY15" s="20"/>
      <c r="AZ15" s="20">
        <v>0.47594464934146002</v>
      </c>
      <c r="BA15" s="20">
        <v>0.27672708821618602</v>
      </c>
      <c r="BB15" s="20"/>
      <c r="BC15" s="20">
        <v>0.38432309139047399</v>
      </c>
      <c r="BD15" s="20">
        <v>0.22502610069112</v>
      </c>
      <c r="BE15" s="20"/>
      <c r="BF15" s="20">
        <v>0.28494495406418402</v>
      </c>
      <c r="BG15" s="20">
        <v>0.492687104873888</v>
      </c>
      <c r="BH15" s="20"/>
      <c r="BI15" s="20">
        <v>0.437293622532965</v>
      </c>
      <c r="BJ15" s="20">
        <v>0.25032333383303701</v>
      </c>
      <c r="BK15" s="20"/>
      <c r="BL15" s="20">
        <v>0.222151760456823</v>
      </c>
      <c r="BM15" s="20">
        <v>0.29086571560433799</v>
      </c>
      <c r="BN15" s="20">
        <v>0.40469798654554601</v>
      </c>
      <c r="BO15" s="20">
        <v>0.80636882896915296</v>
      </c>
    </row>
    <row r="16" spans="2:67" x14ac:dyDescent="0.35">
      <c r="B16" s="18" t="s">
        <v>623</v>
      </c>
      <c r="C16" s="20">
        <v>0.44420699067045999</v>
      </c>
      <c r="D16" s="20">
        <v>0.418502717778865</v>
      </c>
      <c r="E16" s="20">
        <v>0.45955793739156298</v>
      </c>
      <c r="F16" s="20">
        <v>0.54260526963434197</v>
      </c>
      <c r="G16" s="20">
        <v>0.23912884086727801</v>
      </c>
      <c r="H16" s="20">
        <v>0.64065297772913099</v>
      </c>
      <c r="I16" s="20">
        <v>0.40253841388427403</v>
      </c>
      <c r="J16" s="20">
        <v>0.46329777379267001</v>
      </c>
      <c r="K16" s="20">
        <v>0.57024052563939198</v>
      </c>
      <c r="L16" s="20">
        <v>0.52998954094572104</v>
      </c>
      <c r="M16" s="20">
        <v>0.40549102340579102</v>
      </c>
      <c r="N16" s="20">
        <v>0.499336315924019</v>
      </c>
      <c r="O16" s="20">
        <v>1.99142603543368E-3</v>
      </c>
      <c r="P16" s="20">
        <v>0.52222322670475396</v>
      </c>
      <c r="Q16" s="20">
        <v>0.20482967149766801</v>
      </c>
      <c r="R16" s="20">
        <v>0.45625250694825797</v>
      </c>
      <c r="S16" s="20">
        <v>0.49267044127667903</v>
      </c>
      <c r="T16" s="20"/>
      <c r="U16" s="20">
        <v>0.47230412630637802</v>
      </c>
      <c r="V16" s="20">
        <v>0.31205093591762301</v>
      </c>
      <c r="W16" s="20">
        <v>0.27899037080133798</v>
      </c>
      <c r="X16" s="20">
        <v>0.20634346322060099</v>
      </c>
      <c r="Y16" s="20"/>
      <c r="Z16" s="20">
        <v>0.39433024266289601</v>
      </c>
      <c r="AA16" s="20">
        <v>0.519145340871079</v>
      </c>
      <c r="AB16" s="20">
        <v>0.46886620579035498</v>
      </c>
      <c r="AC16" s="20">
        <v>0.53643793960430897</v>
      </c>
      <c r="AD16" s="20">
        <v>0.58317382963116005</v>
      </c>
      <c r="AE16" s="20">
        <v>0.27065165264424901</v>
      </c>
      <c r="AF16" s="20">
        <v>0.40646550890604499</v>
      </c>
      <c r="AG16" s="20">
        <v>6.3980605888624906E-2</v>
      </c>
      <c r="AH16" s="20">
        <v>0.29184821139574801</v>
      </c>
      <c r="AI16" s="20">
        <v>0.30328089154603499</v>
      </c>
      <c r="AJ16" s="20"/>
      <c r="AK16" s="20">
        <v>0.47199671891059097</v>
      </c>
      <c r="AL16" s="20">
        <v>0.36574232940553802</v>
      </c>
      <c r="AM16" s="20">
        <v>0.357472474836738</v>
      </c>
      <c r="AN16" s="20">
        <v>0.51196134138368998</v>
      </c>
      <c r="AO16" s="20">
        <v>0.37920685802590098</v>
      </c>
      <c r="AP16" s="20">
        <v>0.32333251418368503</v>
      </c>
      <c r="AQ16" s="20">
        <v>0.49346016805901799</v>
      </c>
      <c r="AR16" s="20"/>
      <c r="AS16" s="20">
        <v>0.36490552016710898</v>
      </c>
      <c r="AT16" s="20">
        <v>0.47374429992037298</v>
      </c>
      <c r="AU16" s="20"/>
      <c r="AV16" s="20">
        <v>0.391548080980888</v>
      </c>
      <c r="AW16" s="20">
        <v>0.33177753655185199</v>
      </c>
      <c r="AX16" s="20">
        <v>0.36867534204198199</v>
      </c>
      <c r="AY16" s="20"/>
      <c r="AZ16" s="20">
        <v>0.366231399954563</v>
      </c>
      <c r="BA16" s="20">
        <v>0.44791353894375902</v>
      </c>
      <c r="BB16" s="20"/>
      <c r="BC16" s="20">
        <v>0.38843233220645901</v>
      </c>
      <c r="BD16" s="20">
        <v>0.47858146816081998</v>
      </c>
      <c r="BE16" s="20"/>
      <c r="BF16" s="20">
        <v>0.44515211148544398</v>
      </c>
      <c r="BG16" s="20">
        <v>0.20634346322060099</v>
      </c>
      <c r="BH16" s="20"/>
      <c r="BI16" s="20">
        <v>0.32501126211834303</v>
      </c>
      <c r="BJ16" s="20">
        <v>0.47208824258772297</v>
      </c>
      <c r="BK16" s="20"/>
      <c r="BL16" s="20">
        <v>0.53476473157083204</v>
      </c>
      <c r="BM16" s="20">
        <v>0.39316387964398097</v>
      </c>
      <c r="BN16" s="20">
        <v>0.36612532410896997</v>
      </c>
      <c r="BO16" s="20">
        <v>3.4038748326708002E-2</v>
      </c>
    </row>
    <row r="17" spans="2:67" x14ac:dyDescent="0.35">
      <c r="B17" s="18" t="s">
        <v>187</v>
      </c>
      <c r="C17" s="21">
        <v>-0.15843986608478799</v>
      </c>
      <c r="D17" s="21">
        <v>-0.105608509330888</v>
      </c>
      <c r="E17" s="21">
        <v>-0.20463924308370099</v>
      </c>
      <c r="F17" s="21">
        <v>-0.22178115370211901</v>
      </c>
      <c r="G17" s="21">
        <v>2.91139346243031E-2</v>
      </c>
      <c r="H17" s="21">
        <v>-0.28374375254024697</v>
      </c>
      <c r="I17" s="21">
        <v>-0.28674502252926698</v>
      </c>
      <c r="J17" s="21">
        <v>-0.20177692945117601</v>
      </c>
      <c r="K17" s="21">
        <v>-0.14224907675368001</v>
      </c>
      <c r="L17" s="21">
        <v>-0.22772695356612399</v>
      </c>
      <c r="M17" s="21">
        <v>-0.158407003346069</v>
      </c>
      <c r="N17" s="21">
        <v>-0.16037849310211399</v>
      </c>
      <c r="O17" s="21">
        <v>0.99502143491141604</v>
      </c>
      <c r="P17" s="21">
        <v>-0.29188750163042199</v>
      </c>
      <c r="Q17" s="21">
        <v>0.25906410320388301</v>
      </c>
      <c r="R17" s="21">
        <v>-0.17142708287661801</v>
      </c>
      <c r="S17" s="21">
        <v>-0.21608322617119199</v>
      </c>
      <c r="T17" s="21"/>
      <c r="U17" s="21">
        <v>-0.20562536806371801</v>
      </c>
      <c r="V17" s="21">
        <v>5.7007205451092599E-2</v>
      </c>
      <c r="W17" s="21">
        <v>0.15328525916032701</v>
      </c>
      <c r="X17" s="21">
        <v>0.28634364165328602</v>
      </c>
      <c r="Y17" s="21"/>
      <c r="Z17" s="21">
        <v>-4.9726866044659999E-2</v>
      </c>
      <c r="AA17" s="21">
        <v>-0.27464038301642801</v>
      </c>
      <c r="AB17" s="21">
        <v>-0.26195534719778102</v>
      </c>
      <c r="AC17" s="21">
        <v>-0.27884200985055801</v>
      </c>
      <c r="AD17" s="21">
        <v>-0.445489570898705</v>
      </c>
      <c r="AE17" s="21">
        <v>1.08482833671122E-2</v>
      </c>
      <c r="AF17" s="21">
        <v>4.4626578029715799E-2</v>
      </c>
      <c r="AG17" s="21">
        <v>0.26734280797349103</v>
      </c>
      <c r="AH17" s="21">
        <v>-4.3331177473058098E-2</v>
      </c>
      <c r="AI17" s="21">
        <v>0.158784977497575</v>
      </c>
      <c r="AJ17" s="21"/>
      <c r="AK17" s="21">
        <v>-0.194284335817271</v>
      </c>
      <c r="AL17" s="21">
        <v>1.05993025088283E-2</v>
      </c>
      <c r="AM17" s="21">
        <v>-0.12060426512823</v>
      </c>
      <c r="AN17" s="21">
        <v>-0.28961608830473301</v>
      </c>
      <c r="AO17" s="21">
        <v>-0.102312151451236</v>
      </c>
      <c r="AP17" s="21">
        <v>6.2853606579703597E-2</v>
      </c>
      <c r="AQ17" s="21">
        <v>-0.199350443431766</v>
      </c>
      <c r="AR17" s="21"/>
      <c r="AS17" s="21">
        <v>1.1090056181515401E-2</v>
      </c>
      <c r="AT17" s="21">
        <v>-0.221584442210674</v>
      </c>
      <c r="AU17" s="21"/>
      <c r="AV17" s="21">
        <v>-4.0577697275720401E-2</v>
      </c>
      <c r="AW17" s="21">
        <v>0.144526985496091</v>
      </c>
      <c r="AX17" s="21">
        <v>-1.15840930413718E-2</v>
      </c>
      <c r="AY17" s="21"/>
      <c r="AZ17" s="21">
        <v>0.109713249386896</v>
      </c>
      <c r="BA17" s="21">
        <v>-0.17118645072757299</v>
      </c>
      <c r="BB17" s="21"/>
      <c r="BC17" s="21">
        <v>-4.1092408159851303E-3</v>
      </c>
      <c r="BD17" s="21">
        <v>-0.25355536746970098</v>
      </c>
      <c r="BE17" s="21"/>
      <c r="BF17" s="21">
        <v>-0.16020715742125999</v>
      </c>
      <c r="BG17" s="21">
        <v>0.28634364165328602</v>
      </c>
      <c r="BH17" s="21"/>
      <c r="BI17" s="21">
        <v>0.112282360414623</v>
      </c>
      <c r="BJ17" s="21">
        <v>-0.22176490875468599</v>
      </c>
      <c r="BK17" s="21"/>
      <c r="BL17" s="21">
        <v>-0.31261297111400899</v>
      </c>
      <c r="BM17" s="21">
        <v>-0.10229816403964299</v>
      </c>
      <c r="BN17" s="21">
        <v>3.8572662436576199E-2</v>
      </c>
      <c r="BO17" s="21">
        <v>0.77233008064244502</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531</v>
      </c>
      <c r="C9" s="17">
        <v>0.12464465535951599</v>
      </c>
      <c r="D9" s="17">
        <v>5.2545695444204697E-2</v>
      </c>
      <c r="E9" s="17">
        <v>0.118906564711454</v>
      </c>
      <c r="F9" s="17">
        <v>6.3243743602154706E-2</v>
      </c>
      <c r="G9" s="17">
        <v>0.32176141794861801</v>
      </c>
      <c r="H9" s="17">
        <v>2.4377970819849299E-3</v>
      </c>
      <c r="I9" s="17">
        <v>0.320916013411367</v>
      </c>
      <c r="J9" s="17">
        <v>2.5983544430441801E-2</v>
      </c>
      <c r="K9" s="17">
        <v>1.7680254748959801E-3</v>
      </c>
      <c r="L9" s="17">
        <v>0.14908703720001301</v>
      </c>
      <c r="M9" s="17">
        <v>8.5615875773327493E-2</v>
      </c>
      <c r="N9" s="17">
        <v>0.28306617535293999</v>
      </c>
      <c r="O9" s="17">
        <v>0.49651500443799101</v>
      </c>
      <c r="P9" s="17">
        <v>0.317610129866852</v>
      </c>
      <c r="Q9" s="17">
        <v>0.1025176303655</v>
      </c>
      <c r="R9" s="17">
        <v>0.172317805209205</v>
      </c>
      <c r="S9" s="17">
        <v>4.1054700646532903E-2</v>
      </c>
      <c r="T9" s="17"/>
      <c r="U9" s="17">
        <v>0.12054180965019599</v>
      </c>
      <c r="V9" s="17">
        <v>0.13424397764401999</v>
      </c>
      <c r="W9" s="17">
        <v>0.17575378925650201</v>
      </c>
      <c r="X9" s="17">
        <v>0.360210702466983</v>
      </c>
      <c r="Y9" s="17"/>
      <c r="Z9" s="17">
        <v>0.111796399227861</v>
      </c>
      <c r="AA9" s="17">
        <v>0.148809035420716</v>
      </c>
      <c r="AB9" s="17">
        <v>0.22066822351094501</v>
      </c>
      <c r="AC9" s="17">
        <v>0.126500762428821</v>
      </c>
      <c r="AD9" s="17">
        <v>9.5106830867467004E-2</v>
      </c>
      <c r="AE9" s="17">
        <v>7.8630592745452393E-2</v>
      </c>
      <c r="AF9" s="17">
        <v>0.219446750515083</v>
      </c>
      <c r="AG9" s="17">
        <v>5.22237223643107E-2</v>
      </c>
      <c r="AH9" s="17">
        <v>9.7181034505952293E-2</v>
      </c>
      <c r="AI9" s="17">
        <v>0.408413090414674</v>
      </c>
      <c r="AJ9" s="17"/>
      <c r="AK9" s="17">
        <v>0.10566262553613</v>
      </c>
      <c r="AL9" s="17">
        <v>0.18359022482908399</v>
      </c>
      <c r="AM9" s="17">
        <v>0.117095968456137</v>
      </c>
      <c r="AN9" s="17">
        <v>9.4255754726211796E-2</v>
      </c>
      <c r="AO9" s="17">
        <v>0.165855040020431</v>
      </c>
      <c r="AP9" s="17">
        <v>0.115470638740248</v>
      </c>
      <c r="AQ9" s="17">
        <v>0.20529298553515901</v>
      </c>
      <c r="AR9" s="17"/>
      <c r="AS9" s="17">
        <v>0.19417335814902201</v>
      </c>
      <c r="AT9" s="17">
        <v>9.8747395409561095E-2</v>
      </c>
      <c r="AU9" s="17"/>
      <c r="AV9" s="17">
        <v>0.16500734133922701</v>
      </c>
      <c r="AW9" s="17">
        <v>0.25789015344826299</v>
      </c>
      <c r="AX9" s="17">
        <v>0.162888795521338</v>
      </c>
      <c r="AY9" s="17"/>
      <c r="AZ9" s="17">
        <v>0.28372425548713898</v>
      </c>
      <c r="BA9" s="17">
        <v>0.117082850290049</v>
      </c>
      <c r="BB9" s="17"/>
      <c r="BC9" s="17">
        <v>0.13266665887224299</v>
      </c>
      <c r="BD9" s="17">
        <v>0.119700614700732</v>
      </c>
      <c r="BE9" s="17"/>
      <c r="BF9" s="17">
        <v>0.123708663293764</v>
      </c>
      <c r="BG9" s="17">
        <v>0.360210702466983</v>
      </c>
      <c r="BH9" s="17"/>
      <c r="BI9" s="17">
        <v>0.243385642025017</v>
      </c>
      <c r="BJ9" s="17">
        <v>9.6869772800048395E-2</v>
      </c>
      <c r="BK9" s="17"/>
      <c r="BL9" s="17">
        <v>7.7738003348988699E-2</v>
      </c>
      <c r="BM9" s="17">
        <v>0.102241086627789</v>
      </c>
      <c r="BN9" s="17">
        <v>0.31282738199796301</v>
      </c>
      <c r="BO9" s="17">
        <v>0.43773686024728498</v>
      </c>
    </row>
    <row r="10" spans="2:67" x14ac:dyDescent="0.35">
      <c r="B10" s="18" t="s">
        <v>532</v>
      </c>
      <c r="C10" s="17">
        <v>0.248539756451859</v>
      </c>
      <c r="D10" s="17">
        <v>0.29525593006245898</v>
      </c>
      <c r="E10" s="17">
        <v>0.24267671739609001</v>
      </c>
      <c r="F10" s="17">
        <v>0.30400829552751901</v>
      </c>
      <c r="G10" s="17">
        <v>0.23060147229480399</v>
      </c>
      <c r="H10" s="17">
        <v>4.0239431947295498E-2</v>
      </c>
      <c r="I10" s="17">
        <v>0.255418617057521</v>
      </c>
      <c r="J10" s="17">
        <v>0.31998630862709299</v>
      </c>
      <c r="K10" s="17">
        <v>0.569356512901944</v>
      </c>
      <c r="L10" s="17">
        <v>0.18777524428617301</v>
      </c>
      <c r="M10" s="17">
        <v>0.22955881328062999</v>
      </c>
      <c r="N10" s="17">
        <v>0.17256897067735999</v>
      </c>
      <c r="O10" s="17">
        <v>0.50149356952657498</v>
      </c>
      <c r="P10" s="17">
        <v>5.9864813104239099E-2</v>
      </c>
      <c r="Q10" s="17">
        <v>0.43677655884844402</v>
      </c>
      <c r="R10" s="17">
        <v>0.30796638678592497</v>
      </c>
      <c r="S10" s="17">
        <v>4.1363614918105897E-2</v>
      </c>
      <c r="T10" s="17"/>
      <c r="U10" s="17">
        <v>0.214043278491267</v>
      </c>
      <c r="V10" s="17">
        <v>0.41913664716389998</v>
      </c>
      <c r="W10" s="17">
        <v>0.42673401211180501</v>
      </c>
      <c r="X10" s="17">
        <v>0.375796758477355</v>
      </c>
      <c r="Y10" s="17"/>
      <c r="Z10" s="17">
        <v>0.19053318622649301</v>
      </c>
      <c r="AA10" s="17">
        <v>0.33980859866958502</v>
      </c>
      <c r="AB10" s="17">
        <v>0.165500384150504</v>
      </c>
      <c r="AC10" s="17">
        <v>0.17169537129307999</v>
      </c>
      <c r="AD10" s="17">
        <v>0.35835885340086499</v>
      </c>
      <c r="AE10" s="17">
        <v>0.32556500982025899</v>
      </c>
      <c r="AF10" s="17">
        <v>0.38248813620490701</v>
      </c>
      <c r="AG10" s="17">
        <v>0.52200720442686399</v>
      </c>
      <c r="AH10" s="17">
        <v>0.52458112957145298</v>
      </c>
      <c r="AI10" s="17">
        <v>0.24303177428357101</v>
      </c>
      <c r="AJ10" s="17"/>
      <c r="AK10" s="17">
        <v>0.23587266667395401</v>
      </c>
      <c r="AL10" s="17">
        <v>0.121982883648987</v>
      </c>
      <c r="AM10" s="17">
        <v>0.38524950492237398</v>
      </c>
      <c r="AN10" s="17">
        <v>0.20699934630106601</v>
      </c>
      <c r="AO10" s="17">
        <v>0.40228682342184402</v>
      </c>
      <c r="AP10" s="17">
        <v>0.354276326257981</v>
      </c>
      <c r="AQ10" s="17">
        <v>0.229176308041457</v>
      </c>
      <c r="AR10" s="17"/>
      <c r="AS10" s="17">
        <v>0.35628864001572103</v>
      </c>
      <c r="AT10" s="17">
        <v>0.208406678528364</v>
      </c>
      <c r="AU10" s="17"/>
      <c r="AV10" s="17">
        <v>0.38566281909704703</v>
      </c>
      <c r="AW10" s="17">
        <v>0.360455140867114</v>
      </c>
      <c r="AX10" s="17">
        <v>0.33148738542231099</v>
      </c>
      <c r="AY10" s="17"/>
      <c r="AZ10" s="17">
        <v>0.625809289004014</v>
      </c>
      <c r="BA10" s="17">
        <v>0.23060635291350601</v>
      </c>
      <c r="BB10" s="17"/>
      <c r="BC10" s="17">
        <v>0.26536792789740499</v>
      </c>
      <c r="BD10" s="17">
        <v>0.238168386792424</v>
      </c>
      <c r="BE10" s="17"/>
      <c r="BF10" s="17">
        <v>0.248034116756878</v>
      </c>
      <c r="BG10" s="17">
        <v>0.375796758477355</v>
      </c>
      <c r="BH10" s="17"/>
      <c r="BI10" s="17">
        <v>0.27228662160369899</v>
      </c>
      <c r="BJ10" s="17">
        <v>0.24298509155248499</v>
      </c>
      <c r="BK10" s="17"/>
      <c r="BL10" s="17">
        <v>0.20968471671598499</v>
      </c>
      <c r="BM10" s="17">
        <v>0.23174839074412901</v>
      </c>
      <c r="BN10" s="17">
        <v>0.35511989379655401</v>
      </c>
      <c r="BO10" s="17">
        <v>0.50870600828868695</v>
      </c>
    </row>
    <row r="11" spans="2:67" ht="29" x14ac:dyDescent="0.35">
      <c r="B11" s="18" t="s">
        <v>533</v>
      </c>
      <c r="C11" s="17">
        <v>0.30591776588700298</v>
      </c>
      <c r="D11" s="17">
        <v>0.24201835814499001</v>
      </c>
      <c r="E11" s="17">
        <v>0.35750466298404898</v>
      </c>
      <c r="F11" s="17">
        <v>0.31031072637432</v>
      </c>
      <c r="G11" s="17">
        <v>0.20850826888929999</v>
      </c>
      <c r="H11" s="17">
        <v>0.638215180647146</v>
      </c>
      <c r="I11" s="17">
        <v>0.103055907659044</v>
      </c>
      <c r="J11" s="17">
        <v>0.29526712082964601</v>
      </c>
      <c r="K11" s="17">
        <v>1.7680254748959801E-3</v>
      </c>
      <c r="L11" s="17">
        <v>0.274108956155033</v>
      </c>
      <c r="M11" s="17">
        <v>0.34886013978534502</v>
      </c>
      <c r="N11" s="17">
        <v>0.39263596701473602</v>
      </c>
      <c r="O11" s="17">
        <v>1.99142603543368E-3</v>
      </c>
      <c r="P11" s="17">
        <v>0.32612856072746499</v>
      </c>
      <c r="Q11" s="17">
        <v>3.3493143684098399E-2</v>
      </c>
      <c r="R11" s="17">
        <v>0.25874392451358402</v>
      </c>
      <c r="S11" s="17">
        <v>0.76833091356744598</v>
      </c>
      <c r="T11" s="17"/>
      <c r="U11" s="17">
        <v>0.31235512319179798</v>
      </c>
      <c r="V11" s="17">
        <v>0.279566602533181</v>
      </c>
      <c r="W11" s="17">
        <v>0.25655776778699202</v>
      </c>
      <c r="X11" s="17">
        <v>0.173291775902636</v>
      </c>
      <c r="Y11" s="17"/>
      <c r="Z11" s="17">
        <v>0.351411136047525</v>
      </c>
      <c r="AA11" s="17">
        <v>0.21574077622485699</v>
      </c>
      <c r="AB11" s="17">
        <v>0.222471729783213</v>
      </c>
      <c r="AC11" s="17">
        <v>0.372461737869486</v>
      </c>
      <c r="AD11" s="17">
        <v>0.40535881755102998</v>
      </c>
      <c r="AE11" s="17">
        <v>0.26544026180417302</v>
      </c>
      <c r="AF11" s="17">
        <v>0.34104748237184501</v>
      </c>
      <c r="AG11" s="17">
        <v>0.206848403043423</v>
      </c>
      <c r="AH11" s="17">
        <v>0.27054108081575501</v>
      </c>
      <c r="AI11" s="17">
        <v>0.248921452686508</v>
      </c>
      <c r="AJ11" s="17"/>
      <c r="AK11" s="17">
        <v>0.25551203379288501</v>
      </c>
      <c r="AL11" s="17">
        <v>0.46752938518235199</v>
      </c>
      <c r="AM11" s="17">
        <v>0.22390026706275001</v>
      </c>
      <c r="AN11" s="17">
        <v>0.34825372398398602</v>
      </c>
      <c r="AO11" s="17">
        <v>0.174685913680309</v>
      </c>
      <c r="AP11" s="17">
        <v>0.28654865950592701</v>
      </c>
      <c r="AQ11" s="17">
        <v>0.28267902217947499</v>
      </c>
      <c r="AR11" s="17"/>
      <c r="AS11" s="17">
        <v>0.30641768882398801</v>
      </c>
      <c r="AT11" s="17">
        <v>0.30573156028076198</v>
      </c>
      <c r="AU11" s="17"/>
      <c r="AV11" s="17">
        <v>0.315543387843638</v>
      </c>
      <c r="AW11" s="17">
        <v>0.242943363339645</v>
      </c>
      <c r="AX11" s="17">
        <v>0.36571301560575298</v>
      </c>
      <c r="AY11" s="17"/>
      <c r="AZ11" s="17">
        <v>1.4666197784206801E-2</v>
      </c>
      <c r="BA11" s="17">
        <v>0.31976232912706098</v>
      </c>
      <c r="BB11" s="17"/>
      <c r="BC11" s="17">
        <v>0.35898508951056401</v>
      </c>
      <c r="BD11" s="17">
        <v>0.27321184582208402</v>
      </c>
      <c r="BE11" s="17"/>
      <c r="BF11" s="17">
        <v>0.30644473858048799</v>
      </c>
      <c r="BG11" s="17">
        <v>0.173291775902636</v>
      </c>
      <c r="BH11" s="17"/>
      <c r="BI11" s="17">
        <v>0.31477236746049703</v>
      </c>
      <c r="BJ11" s="17">
        <v>0.30384657273187499</v>
      </c>
      <c r="BK11" s="17"/>
      <c r="BL11" s="17">
        <v>0.28662731330471097</v>
      </c>
      <c r="BM11" s="17">
        <v>0.35868215345610499</v>
      </c>
      <c r="BN11" s="17">
        <v>0.27051565898038099</v>
      </c>
      <c r="BO11" s="17">
        <v>5.2750871965694501E-2</v>
      </c>
    </row>
    <row r="12" spans="2:67" x14ac:dyDescent="0.35">
      <c r="B12" s="18" t="s">
        <v>534</v>
      </c>
      <c r="C12" s="17">
        <v>0.117687622024018</v>
      </c>
      <c r="D12" s="17">
        <v>0.19980248359747299</v>
      </c>
      <c r="E12" s="17">
        <v>8.85591477507469E-2</v>
      </c>
      <c r="F12" s="17">
        <v>0.147975929298924</v>
      </c>
      <c r="G12" s="17">
        <v>3.4247899300731001E-2</v>
      </c>
      <c r="H12" s="17">
        <v>0.319107590323573</v>
      </c>
      <c r="I12" s="17">
        <v>0.31097770085116699</v>
      </c>
      <c r="J12" s="17">
        <v>1.35162458996494E-3</v>
      </c>
      <c r="K12" s="17">
        <v>0</v>
      </c>
      <c r="L12" s="17">
        <v>9.3235287463158595E-2</v>
      </c>
      <c r="M12" s="17">
        <v>0.15063650940076501</v>
      </c>
      <c r="N12" s="17">
        <v>6.7954985515748398E-2</v>
      </c>
      <c r="O12" s="17">
        <v>0</v>
      </c>
      <c r="P12" s="17">
        <v>9.9901146071958796E-2</v>
      </c>
      <c r="Q12" s="17">
        <v>0.22855333420194801</v>
      </c>
      <c r="R12" s="17">
        <v>8.8654078282080495E-2</v>
      </c>
      <c r="S12" s="17">
        <v>0</v>
      </c>
      <c r="T12" s="17"/>
      <c r="U12" s="17">
        <v>0.122458474283325</v>
      </c>
      <c r="V12" s="17">
        <v>9.7485387681788702E-2</v>
      </c>
      <c r="W12" s="17">
        <v>7.8966364994963706E-2</v>
      </c>
      <c r="X12" s="17">
        <v>5.5390915337029799E-2</v>
      </c>
      <c r="Y12" s="17"/>
      <c r="Z12" s="17">
        <v>0.116321721080875</v>
      </c>
      <c r="AA12" s="17">
        <v>0.105504694133487</v>
      </c>
      <c r="AB12" s="17">
        <v>0.115585044714233</v>
      </c>
      <c r="AC12" s="17">
        <v>0.209147506977723</v>
      </c>
      <c r="AD12" s="17">
        <v>6.5539247014827096E-3</v>
      </c>
      <c r="AE12" s="17">
        <v>0.24435818486636099</v>
      </c>
      <c r="AF12" s="17">
        <v>5.2587473744269302E-2</v>
      </c>
      <c r="AG12" s="17">
        <v>0.19007011926129999</v>
      </c>
      <c r="AH12" s="17">
        <v>4.77465531681939E-2</v>
      </c>
      <c r="AI12" s="17">
        <v>3.6547042265380601E-2</v>
      </c>
      <c r="AJ12" s="17"/>
      <c r="AK12" s="17">
        <v>0.14804284510097199</v>
      </c>
      <c r="AL12" s="17">
        <v>6.2215504048333002E-2</v>
      </c>
      <c r="AM12" s="17">
        <v>0.25265369671378302</v>
      </c>
      <c r="AN12" s="17">
        <v>0.104652571368754</v>
      </c>
      <c r="AO12" s="17">
        <v>0.16822766817798099</v>
      </c>
      <c r="AP12" s="17">
        <v>0.141790470795601</v>
      </c>
      <c r="AQ12" s="17">
        <v>6.2095977407177497E-2</v>
      </c>
      <c r="AR12" s="17"/>
      <c r="AS12" s="17">
        <v>7.1454426829863998E-2</v>
      </c>
      <c r="AT12" s="17">
        <v>0.13490803641726201</v>
      </c>
      <c r="AU12" s="17"/>
      <c r="AV12" s="17">
        <v>0.13354514905275</v>
      </c>
      <c r="AW12" s="17">
        <v>3.2020923878740198E-2</v>
      </c>
      <c r="AX12" s="17">
        <v>5.7861035352775599E-2</v>
      </c>
      <c r="AY12" s="17"/>
      <c r="AZ12" s="17">
        <v>6.5050715086966701E-3</v>
      </c>
      <c r="BA12" s="17">
        <v>0.12297265400453999</v>
      </c>
      <c r="BB12" s="17"/>
      <c r="BC12" s="17">
        <v>0.11584755419347</v>
      </c>
      <c r="BD12" s="17">
        <v>0.118821674153853</v>
      </c>
      <c r="BE12" s="17"/>
      <c r="BF12" s="17">
        <v>0.11793515015422799</v>
      </c>
      <c r="BG12" s="17">
        <v>5.5390915337029799E-2</v>
      </c>
      <c r="BH12" s="17"/>
      <c r="BI12" s="17">
        <v>6.9708084995226405E-2</v>
      </c>
      <c r="BJ12" s="17">
        <v>0.128910587603598</v>
      </c>
      <c r="BK12" s="17"/>
      <c r="BL12" s="17">
        <v>0.113364911914115</v>
      </c>
      <c r="BM12" s="17">
        <v>0.15905797227732801</v>
      </c>
      <c r="BN12" s="17">
        <v>3.3831260647234102E-2</v>
      </c>
      <c r="BO12" s="17">
        <v>8.0625949833358298E-4</v>
      </c>
    </row>
    <row r="13" spans="2:67" x14ac:dyDescent="0.35">
      <c r="B13" s="18" t="s">
        <v>535</v>
      </c>
      <c r="C13" s="17">
        <v>0.19093088191111199</v>
      </c>
      <c r="D13" s="17">
        <v>0.14424834969920799</v>
      </c>
      <c r="E13" s="17">
        <v>0.19230258254388</v>
      </c>
      <c r="F13" s="17">
        <v>0.174461305197083</v>
      </c>
      <c r="G13" s="17">
        <v>0.20488094156654699</v>
      </c>
      <c r="H13" s="17">
        <v>0</v>
      </c>
      <c r="I13" s="17">
        <v>9.6317610208998903E-3</v>
      </c>
      <c r="J13" s="17">
        <v>0.35732951700505899</v>
      </c>
      <c r="K13" s="17">
        <v>0.42710743614826402</v>
      </c>
      <c r="L13" s="17">
        <v>0.29579347489562302</v>
      </c>
      <c r="M13" s="17">
        <v>0.16898766464141701</v>
      </c>
      <c r="N13" s="17">
        <v>8.3773901439215995E-2</v>
      </c>
      <c r="O13" s="17">
        <v>0</v>
      </c>
      <c r="P13" s="17">
        <v>0.196495350229485</v>
      </c>
      <c r="Q13" s="17">
        <v>0.19865933290001</v>
      </c>
      <c r="R13" s="17">
        <v>0.17213966074268799</v>
      </c>
      <c r="S13" s="17">
        <v>0.14925077086791599</v>
      </c>
      <c r="T13" s="17"/>
      <c r="U13" s="17">
        <v>0.21586449174844699</v>
      </c>
      <c r="V13" s="17">
        <v>6.9567384977110902E-2</v>
      </c>
      <c r="W13" s="17">
        <v>6.19880658497367E-2</v>
      </c>
      <c r="X13" s="17">
        <v>2.9837823186411899E-2</v>
      </c>
      <c r="Y13" s="17"/>
      <c r="Z13" s="17">
        <v>0.200096166180638</v>
      </c>
      <c r="AA13" s="17">
        <v>0.19013689555135499</v>
      </c>
      <c r="AB13" s="17">
        <v>0.27577461784110502</v>
      </c>
      <c r="AC13" s="17">
        <v>0.12019462143089001</v>
      </c>
      <c r="AD13" s="17">
        <v>0.13462157347915499</v>
      </c>
      <c r="AE13" s="17">
        <v>8.6005950763755001E-2</v>
      </c>
      <c r="AF13" s="17">
        <v>4.4301571638955704E-3</v>
      </c>
      <c r="AG13" s="17">
        <v>2.88505509041024E-2</v>
      </c>
      <c r="AH13" s="17">
        <v>5.9950201938646197E-2</v>
      </c>
      <c r="AI13" s="17">
        <v>6.1271998071343599E-2</v>
      </c>
      <c r="AJ13" s="17"/>
      <c r="AK13" s="17">
        <v>0.241767373434189</v>
      </c>
      <c r="AL13" s="17">
        <v>0.16462451395751401</v>
      </c>
      <c r="AM13" s="17">
        <v>2.1100562844956101E-2</v>
      </c>
      <c r="AN13" s="17">
        <v>0.22710348717096099</v>
      </c>
      <c r="AO13" s="17">
        <v>8.89445546994347E-2</v>
      </c>
      <c r="AP13" s="17">
        <v>0.101913904700243</v>
      </c>
      <c r="AQ13" s="17">
        <v>0.18341840835381401</v>
      </c>
      <c r="AR13" s="17"/>
      <c r="AS13" s="17">
        <v>7.1642010632697803E-2</v>
      </c>
      <c r="AT13" s="17">
        <v>0.23536224312874199</v>
      </c>
      <c r="AU13" s="17"/>
      <c r="AV13" s="17">
        <v>2.4130266733836899E-4</v>
      </c>
      <c r="AW13" s="17">
        <v>0.106690418466238</v>
      </c>
      <c r="AX13" s="17">
        <v>8.1988606972036193E-2</v>
      </c>
      <c r="AY13" s="17"/>
      <c r="AZ13" s="17">
        <v>6.9295186215943702E-2</v>
      </c>
      <c r="BA13" s="17">
        <v>0.196712801274739</v>
      </c>
      <c r="BB13" s="17"/>
      <c r="BC13" s="17">
        <v>0.12709214833492999</v>
      </c>
      <c r="BD13" s="17">
        <v>0.23027532920600599</v>
      </c>
      <c r="BE13" s="17"/>
      <c r="BF13" s="17">
        <v>0.191570964922503</v>
      </c>
      <c r="BG13" s="17">
        <v>2.9837823186411899E-2</v>
      </c>
      <c r="BH13" s="17"/>
      <c r="BI13" s="17">
        <v>9.98472839155604E-2</v>
      </c>
      <c r="BJ13" s="17">
        <v>0.21223638314083401</v>
      </c>
      <c r="BK13" s="17"/>
      <c r="BL13" s="17">
        <v>0.28557664578002301</v>
      </c>
      <c r="BM13" s="17">
        <v>0.14827039689464799</v>
      </c>
      <c r="BN13" s="17">
        <v>2.7656334047514001E-2</v>
      </c>
      <c r="BO13" s="17">
        <v>0</v>
      </c>
    </row>
    <row r="14" spans="2:67" x14ac:dyDescent="0.35">
      <c r="B14" s="18" t="s">
        <v>111</v>
      </c>
      <c r="C14" s="17">
        <v>1.22793183664922E-2</v>
      </c>
      <c r="D14" s="17">
        <v>6.6129183051665097E-2</v>
      </c>
      <c r="E14" s="17">
        <v>5.0324613780262402E-5</v>
      </c>
      <c r="F14" s="17">
        <v>0</v>
      </c>
      <c r="G14" s="17">
        <v>0</v>
      </c>
      <c r="H14" s="17">
        <v>0</v>
      </c>
      <c r="I14" s="17">
        <v>0</v>
      </c>
      <c r="J14" s="17">
        <v>8.18845177951639E-5</v>
      </c>
      <c r="K14" s="17">
        <v>0</v>
      </c>
      <c r="L14" s="17">
        <v>0</v>
      </c>
      <c r="M14" s="17">
        <v>1.63409971185156E-2</v>
      </c>
      <c r="N14" s="17">
        <v>0</v>
      </c>
      <c r="O14" s="17">
        <v>0</v>
      </c>
      <c r="P14" s="17">
        <v>0</v>
      </c>
      <c r="Q14" s="17">
        <v>0</v>
      </c>
      <c r="R14" s="17">
        <v>1.78144466517421E-4</v>
      </c>
      <c r="S14" s="17">
        <v>0</v>
      </c>
      <c r="T14" s="17"/>
      <c r="U14" s="17">
        <v>1.47368226349665E-2</v>
      </c>
      <c r="V14" s="17">
        <v>0</v>
      </c>
      <c r="W14" s="17">
        <v>0</v>
      </c>
      <c r="X14" s="17">
        <v>5.4720246295841901E-3</v>
      </c>
      <c r="Y14" s="17"/>
      <c r="Z14" s="17">
        <v>2.9841391236608301E-2</v>
      </c>
      <c r="AA14" s="17">
        <v>0</v>
      </c>
      <c r="AB14" s="17">
        <v>0</v>
      </c>
      <c r="AC14" s="17">
        <v>0</v>
      </c>
      <c r="AD14" s="17">
        <v>0</v>
      </c>
      <c r="AE14" s="17">
        <v>0</v>
      </c>
      <c r="AF14" s="17">
        <v>0</v>
      </c>
      <c r="AG14" s="17">
        <v>0</v>
      </c>
      <c r="AH14" s="17">
        <v>0</v>
      </c>
      <c r="AI14" s="17">
        <v>1.8146422785234599E-3</v>
      </c>
      <c r="AJ14" s="17"/>
      <c r="AK14" s="17">
        <v>1.31424554618701E-2</v>
      </c>
      <c r="AL14" s="17">
        <v>5.7488333730687998E-5</v>
      </c>
      <c r="AM14" s="17">
        <v>0</v>
      </c>
      <c r="AN14" s="17">
        <v>1.8735116449021101E-2</v>
      </c>
      <c r="AO14" s="17">
        <v>0</v>
      </c>
      <c r="AP14" s="17">
        <v>0</v>
      </c>
      <c r="AQ14" s="17">
        <v>3.7337298482918002E-2</v>
      </c>
      <c r="AR14" s="17"/>
      <c r="AS14" s="17">
        <v>2.38755487072817E-5</v>
      </c>
      <c r="AT14" s="17">
        <v>1.6844086235308101E-2</v>
      </c>
      <c r="AU14" s="17"/>
      <c r="AV14" s="17">
        <v>0</v>
      </c>
      <c r="AW14" s="17">
        <v>0</v>
      </c>
      <c r="AX14" s="17">
        <v>6.1161125784731405E-5</v>
      </c>
      <c r="AY14" s="17"/>
      <c r="AZ14" s="17">
        <v>0</v>
      </c>
      <c r="BA14" s="17">
        <v>1.2863012390105901E-2</v>
      </c>
      <c r="BB14" s="17"/>
      <c r="BC14" s="17">
        <v>4.0621191388833502E-5</v>
      </c>
      <c r="BD14" s="17">
        <v>1.9822149324900801E-2</v>
      </c>
      <c r="BE14" s="17"/>
      <c r="BF14" s="17">
        <v>1.23063662921387E-2</v>
      </c>
      <c r="BG14" s="17">
        <v>5.4720246295841901E-3</v>
      </c>
      <c r="BH14" s="17"/>
      <c r="BI14" s="17">
        <v>0</v>
      </c>
      <c r="BJ14" s="17">
        <v>1.51515921711592E-2</v>
      </c>
      <c r="BK14" s="17"/>
      <c r="BL14" s="17">
        <v>2.7008408936178101E-2</v>
      </c>
      <c r="BM14" s="17">
        <v>0</v>
      </c>
      <c r="BN14" s="17">
        <v>4.9470530352871597E-5</v>
      </c>
      <c r="BO14" s="17">
        <v>0</v>
      </c>
    </row>
    <row r="15" spans="2:67" x14ac:dyDescent="0.35">
      <c r="B15" s="18" t="s">
        <v>630</v>
      </c>
      <c r="C15" s="20">
        <v>0.37318441181137502</v>
      </c>
      <c r="D15" s="20">
        <v>0.34780162550666299</v>
      </c>
      <c r="E15" s="20">
        <v>0.36158328210754398</v>
      </c>
      <c r="F15" s="20">
        <v>0.36725203912967302</v>
      </c>
      <c r="G15" s="20">
        <v>0.552362890243422</v>
      </c>
      <c r="H15" s="20">
        <v>4.2677229029280499E-2</v>
      </c>
      <c r="I15" s="20">
        <v>0.576334630468889</v>
      </c>
      <c r="J15" s="20">
        <v>0.34596985305753403</v>
      </c>
      <c r="K15" s="20">
        <v>0.57112453837683996</v>
      </c>
      <c r="L15" s="20">
        <v>0.33686228148618602</v>
      </c>
      <c r="M15" s="20">
        <v>0.31517468905395701</v>
      </c>
      <c r="N15" s="20">
        <v>0.45563514603029998</v>
      </c>
      <c r="O15" s="20">
        <v>0.99800857396456599</v>
      </c>
      <c r="P15" s="20">
        <v>0.37747494297109202</v>
      </c>
      <c r="Q15" s="20">
        <v>0.53929418921394401</v>
      </c>
      <c r="R15" s="20">
        <v>0.48028419199513001</v>
      </c>
      <c r="S15" s="20">
        <v>8.2418315564638703E-2</v>
      </c>
      <c r="T15" s="20"/>
      <c r="U15" s="20">
        <v>0.33458508814146298</v>
      </c>
      <c r="V15" s="20">
        <v>0.55338062480792005</v>
      </c>
      <c r="W15" s="20">
        <v>0.60248780136830704</v>
      </c>
      <c r="X15" s="20">
        <v>0.736007460944338</v>
      </c>
      <c r="Y15" s="20"/>
      <c r="Z15" s="20">
        <v>0.30232958545435401</v>
      </c>
      <c r="AA15" s="20">
        <v>0.48861763409030101</v>
      </c>
      <c r="AB15" s="20">
        <v>0.386168607661449</v>
      </c>
      <c r="AC15" s="20">
        <v>0.29819613372190101</v>
      </c>
      <c r="AD15" s="20">
        <v>0.453465684268332</v>
      </c>
      <c r="AE15" s="20">
        <v>0.40419560256571102</v>
      </c>
      <c r="AF15" s="20">
        <v>0.60193488671998996</v>
      </c>
      <c r="AG15" s="20">
        <v>0.57423092679117504</v>
      </c>
      <c r="AH15" s="20">
        <v>0.62176216407740503</v>
      </c>
      <c r="AI15" s="20">
        <v>0.65144486469824403</v>
      </c>
      <c r="AJ15" s="20"/>
      <c r="AK15" s="20">
        <v>0.341535292210084</v>
      </c>
      <c r="AL15" s="20">
        <v>0.30557310847807101</v>
      </c>
      <c r="AM15" s="20">
        <v>0.50234547337851099</v>
      </c>
      <c r="AN15" s="20">
        <v>0.30125510102727798</v>
      </c>
      <c r="AO15" s="20">
        <v>0.56814186344227502</v>
      </c>
      <c r="AP15" s="20">
        <v>0.46974696499822899</v>
      </c>
      <c r="AQ15" s="20">
        <v>0.43446929357661601</v>
      </c>
      <c r="AR15" s="20"/>
      <c r="AS15" s="20">
        <v>0.55046199816474295</v>
      </c>
      <c r="AT15" s="20">
        <v>0.30715407393792499</v>
      </c>
      <c r="AU15" s="20"/>
      <c r="AV15" s="20">
        <v>0.55067016043627404</v>
      </c>
      <c r="AW15" s="20">
        <v>0.61834529431537699</v>
      </c>
      <c r="AX15" s="20">
        <v>0.49437618094364999</v>
      </c>
      <c r="AY15" s="20"/>
      <c r="AZ15" s="20">
        <v>0.90953354449115298</v>
      </c>
      <c r="BA15" s="20">
        <v>0.34768920320355501</v>
      </c>
      <c r="BB15" s="20"/>
      <c r="BC15" s="20">
        <v>0.39803458676964698</v>
      </c>
      <c r="BD15" s="20">
        <v>0.35786900149315598</v>
      </c>
      <c r="BE15" s="20"/>
      <c r="BF15" s="20">
        <v>0.37174278005064199</v>
      </c>
      <c r="BG15" s="20">
        <v>0.736007460944338</v>
      </c>
      <c r="BH15" s="20"/>
      <c r="BI15" s="20">
        <v>0.51567226362871599</v>
      </c>
      <c r="BJ15" s="20">
        <v>0.33985486435253298</v>
      </c>
      <c r="BK15" s="20"/>
      <c r="BL15" s="20">
        <v>0.28742272006497299</v>
      </c>
      <c r="BM15" s="20">
        <v>0.33398947737191897</v>
      </c>
      <c r="BN15" s="20">
        <v>0.66794727579451696</v>
      </c>
      <c r="BO15" s="20">
        <v>0.94644286853597204</v>
      </c>
    </row>
    <row r="16" spans="2:67" x14ac:dyDescent="0.35">
      <c r="B16" s="18" t="s">
        <v>631</v>
      </c>
      <c r="C16" s="20">
        <v>0.30861850393513002</v>
      </c>
      <c r="D16" s="20">
        <v>0.34405083329668101</v>
      </c>
      <c r="E16" s="20">
        <v>0.28086173029462702</v>
      </c>
      <c r="F16" s="20">
        <v>0.32243723449600697</v>
      </c>
      <c r="G16" s="20">
        <v>0.23912884086727801</v>
      </c>
      <c r="H16" s="20">
        <v>0.319107590323573</v>
      </c>
      <c r="I16" s="20">
        <v>0.32060946187206701</v>
      </c>
      <c r="J16" s="20">
        <v>0.35868114159502401</v>
      </c>
      <c r="K16" s="20">
        <v>0.42710743614826402</v>
      </c>
      <c r="L16" s="20">
        <v>0.38902876235878098</v>
      </c>
      <c r="M16" s="20">
        <v>0.31962417404218202</v>
      </c>
      <c r="N16" s="20">
        <v>0.151728886954964</v>
      </c>
      <c r="O16" s="20">
        <v>0</v>
      </c>
      <c r="P16" s="20">
        <v>0.29639649630144399</v>
      </c>
      <c r="Q16" s="20">
        <v>0.42721266710195699</v>
      </c>
      <c r="R16" s="20">
        <v>0.26079373902476799</v>
      </c>
      <c r="S16" s="20">
        <v>0.14925077086791599</v>
      </c>
      <c r="T16" s="20"/>
      <c r="U16" s="20">
        <v>0.33832296603177198</v>
      </c>
      <c r="V16" s="20">
        <v>0.16705277265890001</v>
      </c>
      <c r="W16" s="20">
        <v>0.1409544308447</v>
      </c>
      <c r="X16" s="20">
        <v>8.5228738523441705E-2</v>
      </c>
      <c r="Y16" s="20"/>
      <c r="Z16" s="20">
        <v>0.31641788726151299</v>
      </c>
      <c r="AA16" s="20">
        <v>0.295641589684842</v>
      </c>
      <c r="AB16" s="20">
        <v>0.39135966255533799</v>
      </c>
      <c r="AC16" s="20">
        <v>0.32934212840861299</v>
      </c>
      <c r="AD16" s="20">
        <v>0.14117549818063799</v>
      </c>
      <c r="AE16" s="20">
        <v>0.33036413563011602</v>
      </c>
      <c r="AF16" s="20">
        <v>5.70176309081648E-2</v>
      </c>
      <c r="AG16" s="20">
        <v>0.21892067016540201</v>
      </c>
      <c r="AH16" s="20">
        <v>0.10769675510684</v>
      </c>
      <c r="AI16" s="20">
        <v>9.7819040336724297E-2</v>
      </c>
      <c r="AJ16" s="20"/>
      <c r="AK16" s="20">
        <v>0.38981021853516101</v>
      </c>
      <c r="AL16" s="20">
        <v>0.22684001800584699</v>
      </c>
      <c r="AM16" s="20">
        <v>0.273754259558739</v>
      </c>
      <c r="AN16" s="20">
        <v>0.33175605853971502</v>
      </c>
      <c r="AO16" s="20">
        <v>0.25717222287741598</v>
      </c>
      <c r="AP16" s="20">
        <v>0.24370437549584401</v>
      </c>
      <c r="AQ16" s="20">
        <v>0.24551438576099099</v>
      </c>
      <c r="AR16" s="20"/>
      <c r="AS16" s="20">
        <v>0.14309643746256201</v>
      </c>
      <c r="AT16" s="20">
        <v>0.370270279546005</v>
      </c>
      <c r="AU16" s="20"/>
      <c r="AV16" s="20">
        <v>0.13378645172008799</v>
      </c>
      <c r="AW16" s="20">
        <v>0.13871134234497801</v>
      </c>
      <c r="AX16" s="20">
        <v>0.13984964232481201</v>
      </c>
      <c r="AY16" s="20"/>
      <c r="AZ16" s="20">
        <v>7.5800257724640399E-2</v>
      </c>
      <c r="BA16" s="20">
        <v>0.319685455279279</v>
      </c>
      <c r="BB16" s="20"/>
      <c r="BC16" s="20">
        <v>0.2429397025284</v>
      </c>
      <c r="BD16" s="20">
        <v>0.34909700335985899</v>
      </c>
      <c r="BE16" s="20"/>
      <c r="BF16" s="20">
        <v>0.30950611507673098</v>
      </c>
      <c r="BG16" s="20">
        <v>8.5228738523441705E-2</v>
      </c>
      <c r="BH16" s="20"/>
      <c r="BI16" s="20">
        <v>0.16955536891078701</v>
      </c>
      <c r="BJ16" s="20">
        <v>0.34114697074443201</v>
      </c>
      <c r="BK16" s="20"/>
      <c r="BL16" s="20">
        <v>0.39894155769413697</v>
      </c>
      <c r="BM16" s="20">
        <v>0.30732836917197598</v>
      </c>
      <c r="BN16" s="20">
        <v>6.1487594694748203E-2</v>
      </c>
      <c r="BO16" s="20">
        <v>8.0625949833358298E-4</v>
      </c>
    </row>
    <row r="17" spans="2:67" x14ac:dyDescent="0.35">
      <c r="B17" s="18" t="s">
        <v>187</v>
      </c>
      <c r="C17" s="21">
        <v>6.4565907876244305E-2</v>
      </c>
      <c r="D17" s="21">
        <v>3.7507922099821499E-3</v>
      </c>
      <c r="E17" s="21">
        <v>8.0721551812916806E-2</v>
      </c>
      <c r="F17" s="21">
        <v>4.4814804633666001E-2</v>
      </c>
      <c r="G17" s="21">
        <v>0.31323404937614502</v>
      </c>
      <c r="H17" s="21">
        <v>-0.27643036129429299</v>
      </c>
      <c r="I17" s="21">
        <v>0.25572516859682198</v>
      </c>
      <c r="J17" s="21">
        <v>-1.27112885374898E-2</v>
      </c>
      <c r="K17" s="21">
        <v>0.144017102228576</v>
      </c>
      <c r="L17" s="21">
        <v>-5.2166480872595802E-2</v>
      </c>
      <c r="M17" s="21">
        <v>-4.4494849882251702E-3</v>
      </c>
      <c r="N17" s="21">
        <v>0.30390625907533497</v>
      </c>
      <c r="O17" s="21">
        <v>0.99800857396456599</v>
      </c>
      <c r="P17" s="21">
        <v>8.1078446669648002E-2</v>
      </c>
      <c r="Q17" s="21">
        <v>0.11208152211198701</v>
      </c>
      <c r="R17" s="21">
        <v>0.21949045297036099</v>
      </c>
      <c r="S17" s="21">
        <v>-6.6832455303276805E-2</v>
      </c>
      <c r="T17" s="21"/>
      <c r="U17" s="21">
        <v>-3.7378778903086598E-3</v>
      </c>
      <c r="V17" s="21">
        <v>0.38632785214901999</v>
      </c>
      <c r="W17" s="21">
        <v>0.46153337052360699</v>
      </c>
      <c r="X17" s="21">
        <v>0.65077872242089696</v>
      </c>
      <c r="Y17" s="21"/>
      <c r="Z17" s="21">
        <v>-1.40883018071589E-2</v>
      </c>
      <c r="AA17" s="21">
        <v>0.19297604440545901</v>
      </c>
      <c r="AB17" s="21">
        <v>-5.1910548938888202E-3</v>
      </c>
      <c r="AC17" s="21">
        <v>-3.1145994686712399E-2</v>
      </c>
      <c r="AD17" s="21">
        <v>0.31229018608769299</v>
      </c>
      <c r="AE17" s="21">
        <v>7.3831466935594905E-2</v>
      </c>
      <c r="AF17" s="21">
        <v>0.54491725581182504</v>
      </c>
      <c r="AG17" s="21">
        <v>0.35531025662577198</v>
      </c>
      <c r="AH17" s="21">
        <v>0.51406540897056496</v>
      </c>
      <c r="AI17" s="21">
        <v>0.55362582436151997</v>
      </c>
      <c r="AJ17" s="21"/>
      <c r="AK17" s="21">
        <v>-4.8274926325077003E-2</v>
      </c>
      <c r="AL17" s="21">
        <v>7.8733090472224501E-2</v>
      </c>
      <c r="AM17" s="21">
        <v>0.22859121381977199</v>
      </c>
      <c r="AN17" s="21">
        <v>-3.0500957512436901E-2</v>
      </c>
      <c r="AO17" s="21">
        <v>0.31096964056485898</v>
      </c>
      <c r="AP17" s="21">
        <v>0.22604258950238501</v>
      </c>
      <c r="AQ17" s="21">
        <v>0.18895490781562499</v>
      </c>
      <c r="AR17" s="21"/>
      <c r="AS17" s="21">
        <v>0.40736556070218199</v>
      </c>
      <c r="AT17" s="21">
        <v>-6.3116205608079498E-2</v>
      </c>
      <c r="AU17" s="21"/>
      <c r="AV17" s="21">
        <v>0.41688370871618602</v>
      </c>
      <c r="AW17" s="21">
        <v>0.47963395197039899</v>
      </c>
      <c r="AX17" s="21">
        <v>0.35452653861883798</v>
      </c>
      <c r="AY17" s="21"/>
      <c r="AZ17" s="21">
        <v>0.83373328676651204</v>
      </c>
      <c r="BA17" s="21">
        <v>2.8003747924276099E-2</v>
      </c>
      <c r="BB17" s="21"/>
      <c r="BC17" s="21">
        <v>0.15509488424124701</v>
      </c>
      <c r="BD17" s="21">
        <v>8.7719981332973207E-3</v>
      </c>
      <c r="BE17" s="21"/>
      <c r="BF17" s="21">
        <v>6.2236664973911303E-2</v>
      </c>
      <c r="BG17" s="21">
        <v>0.65077872242089696</v>
      </c>
      <c r="BH17" s="21"/>
      <c r="BI17" s="21">
        <v>0.34611689471793</v>
      </c>
      <c r="BJ17" s="21">
        <v>-1.29210639189886E-3</v>
      </c>
      <c r="BK17" s="21"/>
      <c r="BL17" s="21">
        <v>-0.11151883762916399</v>
      </c>
      <c r="BM17" s="21">
        <v>2.66611081999426E-2</v>
      </c>
      <c r="BN17" s="21">
        <v>0.606459681099769</v>
      </c>
      <c r="BO17" s="21">
        <v>0.94563660903763802</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BO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633</v>
      </c>
      <c r="C9" s="17">
        <v>0.122564606552063</v>
      </c>
      <c r="D9" s="17">
        <v>0.135932574188767</v>
      </c>
      <c r="E9" s="17">
        <v>0.11410657480984999</v>
      </c>
      <c r="F9" s="17">
        <v>7.51298539717761E-2</v>
      </c>
      <c r="G9" s="17">
        <v>0.26052027399266198</v>
      </c>
      <c r="H9" s="17">
        <v>0</v>
      </c>
      <c r="I9" s="17">
        <v>0.32868434082723003</v>
      </c>
      <c r="J9" s="17">
        <v>5.4663291054951199E-2</v>
      </c>
      <c r="K9" s="17">
        <v>0.11748527550650401</v>
      </c>
      <c r="L9" s="17">
        <v>7.7626237271235299E-2</v>
      </c>
      <c r="M9" s="17">
        <v>5.9132367539989898E-2</v>
      </c>
      <c r="N9" s="17">
        <v>0.24261031994078</v>
      </c>
      <c r="O9" s="17">
        <v>0.48207072033514298</v>
      </c>
      <c r="P9" s="17">
        <v>0.220815583583229</v>
      </c>
      <c r="Q9" s="17">
        <v>0.202052886048837</v>
      </c>
      <c r="R9" s="17">
        <v>0.17249594967572299</v>
      </c>
      <c r="S9" s="17">
        <v>4.1054700646532903E-2</v>
      </c>
      <c r="T9" s="17"/>
      <c r="U9" s="17">
        <v>0.117193741468716</v>
      </c>
      <c r="V9" s="17">
        <v>0.14011584266396601</v>
      </c>
      <c r="W9" s="17">
        <v>0.180488383594954</v>
      </c>
      <c r="X9" s="17">
        <v>0.30081951380277799</v>
      </c>
      <c r="Y9" s="17"/>
      <c r="Z9" s="17">
        <v>8.7759017331471595E-2</v>
      </c>
      <c r="AA9" s="17">
        <v>0.197433451750015</v>
      </c>
      <c r="AB9" s="17">
        <v>0.13003342609056101</v>
      </c>
      <c r="AC9" s="17">
        <v>6.8990261999365393E-2</v>
      </c>
      <c r="AD9" s="17">
        <v>8.8678642431823607E-2</v>
      </c>
      <c r="AE9" s="17">
        <v>4.3404308248404799E-2</v>
      </c>
      <c r="AF9" s="17">
        <v>0.27002149126893799</v>
      </c>
      <c r="AG9" s="17">
        <v>0.23245893899102399</v>
      </c>
      <c r="AH9" s="17">
        <v>0.12880011367130301</v>
      </c>
      <c r="AI9" s="17">
        <v>0.36309388504073398</v>
      </c>
      <c r="AJ9" s="17"/>
      <c r="AK9" s="17">
        <v>0.112839891080354</v>
      </c>
      <c r="AL9" s="17">
        <v>0.18245212917630901</v>
      </c>
      <c r="AM9" s="17">
        <v>0.12511563119885599</v>
      </c>
      <c r="AN9" s="17">
        <v>4.9556176654286202E-2</v>
      </c>
      <c r="AO9" s="17">
        <v>0.24753820380539401</v>
      </c>
      <c r="AP9" s="17">
        <v>0.15828126271653301</v>
      </c>
      <c r="AQ9" s="17">
        <v>0.149879740362627</v>
      </c>
      <c r="AR9" s="17"/>
      <c r="AS9" s="17">
        <v>0.16887526408310299</v>
      </c>
      <c r="AT9" s="17">
        <v>0.105315339869129</v>
      </c>
      <c r="AU9" s="17"/>
      <c r="AV9" s="17">
        <v>0.16620029017496399</v>
      </c>
      <c r="AW9" s="17">
        <v>0.23614593917812601</v>
      </c>
      <c r="AX9" s="17">
        <v>0.11224807854784701</v>
      </c>
      <c r="AY9" s="17"/>
      <c r="AZ9" s="17">
        <v>0.37667052815833102</v>
      </c>
      <c r="BA9" s="17">
        <v>0.110485751408837</v>
      </c>
      <c r="BB9" s="17"/>
      <c r="BC9" s="17">
        <v>0.110031105437294</v>
      </c>
      <c r="BD9" s="17">
        <v>0.13028912811454099</v>
      </c>
      <c r="BE9" s="17"/>
      <c r="BF9" s="17">
        <v>0.121856333093656</v>
      </c>
      <c r="BG9" s="17">
        <v>0.30081951380277799</v>
      </c>
      <c r="BH9" s="17"/>
      <c r="BI9" s="17">
        <v>0.156302498099885</v>
      </c>
      <c r="BJ9" s="17">
        <v>0.114672925660236</v>
      </c>
      <c r="BK9" s="17"/>
      <c r="BL9" s="17">
        <v>8.0826826339991803E-2</v>
      </c>
      <c r="BM9" s="17">
        <v>0.116876463585098</v>
      </c>
      <c r="BN9" s="17">
        <v>0.285516816335733</v>
      </c>
      <c r="BO9" s="17">
        <v>0.15567750264454</v>
      </c>
    </row>
    <row r="10" spans="2:67" x14ac:dyDescent="0.35">
      <c r="B10" s="18" t="s">
        <v>634</v>
      </c>
      <c r="C10" s="17">
        <v>0.27477854647532701</v>
      </c>
      <c r="D10" s="17">
        <v>0.25529333012418198</v>
      </c>
      <c r="E10" s="17">
        <v>0.28804025050170101</v>
      </c>
      <c r="F10" s="17">
        <v>0.28827426500711201</v>
      </c>
      <c r="G10" s="17">
        <v>0.24345793847015099</v>
      </c>
      <c r="H10" s="17">
        <v>7.3133912459547798E-3</v>
      </c>
      <c r="I10" s="17">
        <v>0.26815610075348401</v>
      </c>
      <c r="J10" s="17">
        <v>0.37656198547153802</v>
      </c>
      <c r="K10" s="17">
        <v>8.8401273744799004E-4</v>
      </c>
      <c r="L10" s="17">
        <v>0.26826026110333101</v>
      </c>
      <c r="M10" s="17">
        <v>0.33409834630516699</v>
      </c>
      <c r="N10" s="17">
        <v>0.33449544844533102</v>
      </c>
      <c r="O10" s="17">
        <v>3.4862846311996903E-2</v>
      </c>
      <c r="P10" s="17">
        <v>0.13644743645294399</v>
      </c>
      <c r="Q10" s="17">
        <v>0.340429267080602</v>
      </c>
      <c r="R10" s="17">
        <v>0.20116169714451501</v>
      </c>
      <c r="S10" s="17">
        <v>8.6281743591037893E-2</v>
      </c>
      <c r="T10" s="17"/>
      <c r="U10" s="17">
        <v>0.25310297759830103</v>
      </c>
      <c r="V10" s="17">
        <v>0.370354940882547</v>
      </c>
      <c r="W10" s="17">
        <v>0.44630280062708599</v>
      </c>
      <c r="X10" s="17">
        <v>0.44550344226643201</v>
      </c>
      <c r="Y10" s="17"/>
      <c r="Z10" s="17">
        <v>0.24528171441851199</v>
      </c>
      <c r="AA10" s="17">
        <v>0.267829393344439</v>
      </c>
      <c r="AB10" s="17">
        <v>0.28962421279191303</v>
      </c>
      <c r="AC10" s="17">
        <v>0.30362608053822998</v>
      </c>
      <c r="AD10" s="17">
        <v>0.37622083779701099</v>
      </c>
      <c r="AE10" s="17">
        <v>0.33626104664798001</v>
      </c>
      <c r="AF10" s="17">
        <v>0.29589477554299798</v>
      </c>
      <c r="AG10" s="17">
        <v>0.23821811723515501</v>
      </c>
      <c r="AH10" s="17">
        <v>0.520152743062816</v>
      </c>
      <c r="AI10" s="17">
        <v>0.32964315812483103</v>
      </c>
      <c r="AJ10" s="17"/>
      <c r="AK10" s="17">
        <v>0.249516417724719</v>
      </c>
      <c r="AL10" s="17">
        <v>0.23771712415525401</v>
      </c>
      <c r="AM10" s="17">
        <v>0.30274677937772998</v>
      </c>
      <c r="AN10" s="17">
        <v>0.22515695983896999</v>
      </c>
      <c r="AO10" s="17">
        <v>0.36640099667912102</v>
      </c>
      <c r="AP10" s="17">
        <v>0.42339324031126602</v>
      </c>
      <c r="AQ10" s="17">
        <v>0.39461898219915398</v>
      </c>
      <c r="AR10" s="17"/>
      <c r="AS10" s="17">
        <v>0.33374897771265399</v>
      </c>
      <c r="AT10" s="17">
        <v>0.25281391135567899</v>
      </c>
      <c r="AU10" s="17"/>
      <c r="AV10" s="17">
        <v>0.28664322063731101</v>
      </c>
      <c r="AW10" s="17">
        <v>0.29684196372074401</v>
      </c>
      <c r="AX10" s="17">
        <v>0.39376342951427001</v>
      </c>
      <c r="AY10" s="17"/>
      <c r="AZ10" s="17">
        <v>0.298817710745578</v>
      </c>
      <c r="BA10" s="17">
        <v>0.27363585140884</v>
      </c>
      <c r="BB10" s="17"/>
      <c r="BC10" s="17">
        <v>0.32597072090588902</v>
      </c>
      <c r="BD10" s="17">
        <v>0.24322829953330899</v>
      </c>
      <c r="BE10" s="17"/>
      <c r="BF10" s="17">
        <v>0.27410019257055601</v>
      </c>
      <c r="BG10" s="17">
        <v>0.44550344226643201</v>
      </c>
      <c r="BH10" s="17"/>
      <c r="BI10" s="17">
        <v>0.31888179333537697</v>
      </c>
      <c r="BJ10" s="17">
        <v>0.26446228975194402</v>
      </c>
      <c r="BK10" s="17"/>
      <c r="BL10" s="17">
        <v>0.191440620467492</v>
      </c>
      <c r="BM10" s="17">
        <v>0.29232916896970701</v>
      </c>
      <c r="BN10" s="17">
        <v>0.44814400227713302</v>
      </c>
      <c r="BO10" s="17">
        <v>0.449888181696663</v>
      </c>
    </row>
    <row r="11" spans="2:67" x14ac:dyDescent="0.35">
      <c r="B11" s="18" t="s">
        <v>635</v>
      </c>
      <c r="C11" s="17">
        <v>0.524221059550524</v>
      </c>
      <c r="D11" s="17">
        <v>0.53653586085474503</v>
      </c>
      <c r="E11" s="17">
        <v>0.56011242143617301</v>
      </c>
      <c r="F11" s="17">
        <v>0.57828184745403999</v>
      </c>
      <c r="G11" s="17">
        <v>0.35238198992659697</v>
      </c>
      <c r="H11" s="17">
        <v>0.67357901843047197</v>
      </c>
      <c r="I11" s="17">
        <v>0.394148941933399</v>
      </c>
      <c r="J11" s="17">
        <v>0.47520431112393302</v>
      </c>
      <c r="K11" s="17">
        <v>0.88163071175604801</v>
      </c>
      <c r="L11" s="17">
        <v>0.42962898908782998</v>
      </c>
      <c r="M11" s="17">
        <v>0.57342754298501997</v>
      </c>
      <c r="N11" s="17">
        <v>0.261408986873708</v>
      </c>
      <c r="O11" s="17">
        <v>0.48306643335285998</v>
      </c>
      <c r="P11" s="17">
        <v>0.54263549176576997</v>
      </c>
      <c r="Q11" s="17">
        <v>0.25885851397054999</v>
      </c>
      <c r="R11" s="17">
        <v>0.53991623387538301</v>
      </c>
      <c r="S11" s="17">
        <v>0.87266355576242904</v>
      </c>
      <c r="T11" s="17"/>
      <c r="U11" s="17">
        <v>0.545942122038091</v>
      </c>
      <c r="V11" s="17">
        <v>0.43771829333136297</v>
      </c>
      <c r="W11" s="17">
        <v>0.31682802858613202</v>
      </c>
      <c r="X11" s="17">
        <v>0.214468926779327</v>
      </c>
      <c r="Y11" s="17"/>
      <c r="Z11" s="17">
        <v>0.55653287672615004</v>
      </c>
      <c r="AA11" s="17">
        <v>0.52310796434032003</v>
      </c>
      <c r="AB11" s="17">
        <v>0.54288101323327298</v>
      </c>
      <c r="AC11" s="17">
        <v>0.49132412065339398</v>
      </c>
      <c r="AD11" s="17">
        <v>0.53320873140414704</v>
      </c>
      <c r="AE11" s="17">
        <v>0.50367694587956102</v>
      </c>
      <c r="AF11" s="17">
        <v>0.42934818427700999</v>
      </c>
      <c r="AG11" s="17">
        <v>0.51450657799154298</v>
      </c>
      <c r="AH11" s="17">
        <v>0.32379969123375901</v>
      </c>
      <c r="AI11" s="17">
        <v>0.28229821007031702</v>
      </c>
      <c r="AJ11" s="17"/>
      <c r="AK11" s="17">
        <v>0.49751399674706798</v>
      </c>
      <c r="AL11" s="17">
        <v>0.50187379307199598</v>
      </c>
      <c r="AM11" s="17">
        <v>0.55574019408780195</v>
      </c>
      <c r="AN11" s="17">
        <v>0.66186371963669399</v>
      </c>
      <c r="AO11" s="17">
        <v>0.38223566859262798</v>
      </c>
      <c r="AP11" s="17">
        <v>0.35821255221526799</v>
      </c>
      <c r="AQ11" s="17">
        <v>0.41808669945921301</v>
      </c>
      <c r="AR11" s="17"/>
      <c r="AS11" s="17">
        <v>0.456363155505837</v>
      </c>
      <c r="AT11" s="17">
        <v>0.54949599939838201</v>
      </c>
      <c r="AU11" s="17"/>
      <c r="AV11" s="17">
        <v>0.51282653992410099</v>
      </c>
      <c r="AW11" s="17">
        <v>0.46664783921028702</v>
      </c>
      <c r="AX11" s="17">
        <v>0.41568630423709502</v>
      </c>
      <c r="AY11" s="17"/>
      <c r="AZ11" s="17">
        <v>0.32408037564761499</v>
      </c>
      <c r="BA11" s="17">
        <v>0.53373469195172196</v>
      </c>
      <c r="BB11" s="17"/>
      <c r="BC11" s="17">
        <v>0.51209602437343105</v>
      </c>
      <c r="BD11" s="17">
        <v>0.53169383948755999</v>
      </c>
      <c r="BE11" s="17"/>
      <c r="BF11" s="17">
        <v>0.52545182069876095</v>
      </c>
      <c r="BG11" s="17">
        <v>0.214468926779327</v>
      </c>
      <c r="BH11" s="17"/>
      <c r="BI11" s="17">
        <v>0.47084178685759998</v>
      </c>
      <c r="BJ11" s="17">
        <v>0.53670708541059498</v>
      </c>
      <c r="BK11" s="17"/>
      <c r="BL11" s="17">
        <v>0.62299869113781103</v>
      </c>
      <c r="BM11" s="17">
        <v>0.51522508219742302</v>
      </c>
      <c r="BN11" s="17">
        <v>0.25488093799900102</v>
      </c>
      <c r="BO11" s="17">
        <v>0.39360270198213898</v>
      </c>
    </row>
    <row r="12" spans="2:67" x14ac:dyDescent="0.35">
      <c r="B12" s="18" t="s">
        <v>636</v>
      </c>
      <c r="C12" s="17">
        <v>1.6423417351060701E-2</v>
      </c>
      <c r="D12" s="17">
        <v>2.2179932996464001E-2</v>
      </c>
      <c r="E12" s="17">
        <v>6.7384648003127904E-3</v>
      </c>
      <c r="F12" s="17">
        <v>2.4039775206610801E-4</v>
      </c>
      <c r="G12" s="17">
        <v>3.0620571977978302E-2</v>
      </c>
      <c r="H12" s="17">
        <v>0.319107590323573</v>
      </c>
      <c r="I12" s="17">
        <v>0</v>
      </c>
      <c r="J12" s="17">
        <v>3.6454511809190099E-3</v>
      </c>
      <c r="K12" s="17">
        <v>0</v>
      </c>
      <c r="L12" s="17">
        <v>7.3359752422425206E-2</v>
      </c>
      <c r="M12" s="17">
        <v>6.7644102503305897E-5</v>
      </c>
      <c r="N12" s="17">
        <v>5.3295020326167897E-2</v>
      </c>
      <c r="O12" s="17">
        <v>0</v>
      </c>
      <c r="P12" s="17">
        <v>4.00684252196064E-4</v>
      </c>
      <c r="Q12" s="17">
        <v>0</v>
      </c>
      <c r="R12" s="17">
        <v>1.78144466517421E-4</v>
      </c>
      <c r="S12" s="17">
        <v>0</v>
      </c>
      <c r="T12" s="17"/>
      <c r="U12" s="17">
        <v>1.3808257025598699E-2</v>
      </c>
      <c r="V12" s="17">
        <v>3.1945839502225501E-2</v>
      </c>
      <c r="W12" s="17">
        <v>1.29560258204001E-2</v>
      </c>
      <c r="X12" s="17">
        <v>2.61848973372855E-2</v>
      </c>
      <c r="Y12" s="17"/>
      <c r="Z12" s="17">
        <v>2.20729945016498E-2</v>
      </c>
      <c r="AA12" s="17">
        <v>1.1629190565225701E-2</v>
      </c>
      <c r="AB12" s="17">
        <v>0</v>
      </c>
      <c r="AC12" s="17">
        <v>3.4800140647683303E-2</v>
      </c>
      <c r="AD12" s="17">
        <v>1.89178836701781E-3</v>
      </c>
      <c r="AE12" s="17">
        <v>0</v>
      </c>
      <c r="AF12" s="17">
        <v>4.7355489110540603E-3</v>
      </c>
      <c r="AG12" s="17">
        <v>0</v>
      </c>
      <c r="AH12" s="17">
        <v>2.72441581740057E-3</v>
      </c>
      <c r="AI12" s="17">
        <v>1.6729308821673599E-2</v>
      </c>
      <c r="AJ12" s="17"/>
      <c r="AK12" s="17">
        <v>3.83165027586886E-2</v>
      </c>
      <c r="AL12" s="17">
        <v>2.24102474760252E-2</v>
      </c>
      <c r="AM12" s="17">
        <v>1.51319986570751E-2</v>
      </c>
      <c r="AN12" s="17">
        <v>9.9614389158066904E-3</v>
      </c>
      <c r="AO12" s="17">
        <v>2.71426353861288E-4</v>
      </c>
      <c r="AP12" s="17">
        <v>1.6791767595185101E-4</v>
      </c>
      <c r="AQ12" s="17">
        <v>0</v>
      </c>
      <c r="AR12" s="17"/>
      <c r="AS12" s="17">
        <v>9.8720179511572904E-3</v>
      </c>
      <c r="AT12" s="17">
        <v>1.88636080419315E-2</v>
      </c>
      <c r="AU12" s="17"/>
      <c r="AV12" s="17">
        <v>3.1061376867137499E-2</v>
      </c>
      <c r="AW12" s="17">
        <v>1.7320534306419701E-4</v>
      </c>
      <c r="AX12" s="17">
        <v>1.18567341483358E-3</v>
      </c>
      <c r="AY12" s="17"/>
      <c r="AZ12" s="17">
        <v>2.7804046819383598E-4</v>
      </c>
      <c r="BA12" s="17">
        <v>1.7190883403674501E-2</v>
      </c>
      <c r="BB12" s="17"/>
      <c r="BC12" s="17">
        <v>5.6194097616258896E-3</v>
      </c>
      <c r="BD12" s="17">
        <v>2.3082034829254899E-2</v>
      </c>
      <c r="BE12" s="17"/>
      <c r="BF12" s="17">
        <v>1.6384631337841501E-2</v>
      </c>
      <c r="BG12" s="17">
        <v>2.61848973372855E-2</v>
      </c>
      <c r="BH12" s="17"/>
      <c r="BI12" s="17">
        <v>5.2071811743143397E-2</v>
      </c>
      <c r="BJ12" s="17">
        <v>8.0848478690425194E-3</v>
      </c>
      <c r="BK12" s="17"/>
      <c r="BL12" s="17">
        <v>2.0869858942953201E-3</v>
      </c>
      <c r="BM12" s="17">
        <v>3.64562586332342E-2</v>
      </c>
      <c r="BN12" s="17">
        <v>1.00078627196339E-2</v>
      </c>
      <c r="BO12" s="17">
        <v>8.3161367665764597E-4</v>
      </c>
    </row>
    <row r="13" spans="2:67" x14ac:dyDescent="0.35">
      <c r="B13" s="18" t="s">
        <v>637</v>
      </c>
      <c r="C13" s="17">
        <v>1.80840242347436E-2</v>
      </c>
      <c r="D13" s="17">
        <v>0</v>
      </c>
      <c r="E13" s="17">
        <v>5.0324613780262402E-5</v>
      </c>
      <c r="F13" s="17">
        <v>5.8073635815005603E-2</v>
      </c>
      <c r="G13" s="17">
        <v>0.11301922563261201</v>
      </c>
      <c r="H13" s="17">
        <v>0</v>
      </c>
      <c r="I13" s="17">
        <v>0</v>
      </c>
      <c r="J13" s="17">
        <v>0</v>
      </c>
      <c r="K13" s="17">
        <v>0</v>
      </c>
      <c r="L13" s="17">
        <v>7.5562380057589196E-2</v>
      </c>
      <c r="M13" s="17">
        <v>3.3822051251653003E-5</v>
      </c>
      <c r="N13" s="17">
        <v>5.4895204087845401E-2</v>
      </c>
      <c r="O13" s="17">
        <v>0</v>
      </c>
      <c r="P13" s="17">
        <v>2.9062576622368701E-3</v>
      </c>
      <c r="Q13" s="17">
        <v>0</v>
      </c>
      <c r="R13" s="17">
        <v>8.6069830371343997E-2</v>
      </c>
      <c r="S13" s="17">
        <v>0</v>
      </c>
      <c r="T13" s="17"/>
      <c r="U13" s="17">
        <v>2.1248947033567799E-2</v>
      </c>
      <c r="V13" s="17">
        <v>0</v>
      </c>
      <c r="W13" s="17">
        <v>1.8093447927127498E-2</v>
      </c>
      <c r="X13" s="17">
        <v>4.0347419936534699E-3</v>
      </c>
      <c r="Y13" s="17"/>
      <c r="Z13" s="17">
        <v>2.79962160275927E-2</v>
      </c>
      <c r="AA13" s="17">
        <v>0</v>
      </c>
      <c r="AB13" s="17">
        <v>2.9639807741065598E-2</v>
      </c>
      <c r="AC13" s="17">
        <v>1.0034172627930501E-3</v>
      </c>
      <c r="AD13" s="17">
        <v>0</v>
      </c>
      <c r="AE13" s="17">
        <v>8.6005950763755001E-2</v>
      </c>
      <c r="AF13" s="17">
        <v>0</v>
      </c>
      <c r="AG13" s="17">
        <v>1.4816365782278001E-2</v>
      </c>
      <c r="AH13" s="17">
        <v>2.3665433286371301E-2</v>
      </c>
      <c r="AI13" s="17">
        <v>1.9487786834507101E-3</v>
      </c>
      <c r="AJ13" s="17"/>
      <c r="AK13" s="17">
        <v>1.3206407508995001E-2</v>
      </c>
      <c r="AL13" s="17">
        <v>2.7771433448403899E-2</v>
      </c>
      <c r="AM13" s="17">
        <v>1.26539667853728E-3</v>
      </c>
      <c r="AN13" s="17">
        <v>2.9915602344401201E-2</v>
      </c>
      <c r="AO13" s="17">
        <v>0</v>
      </c>
      <c r="AP13" s="17">
        <v>3.2365596291313602E-2</v>
      </c>
      <c r="AQ13" s="17">
        <v>0</v>
      </c>
      <c r="AR13" s="17"/>
      <c r="AS13" s="17">
        <v>8.9608767040587605E-3</v>
      </c>
      <c r="AT13" s="17">
        <v>2.1482110401822099E-2</v>
      </c>
      <c r="AU13" s="17"/>
      <c r="AV13" s="17">
        <v>0</v>
      </c>
      <c r="AW13" s="17">
        <v>9.5526273889566497E-5</v>
      </c>
      <c r="AX13" s="17">
        <v>2.2889070236243401E-2</v>
      </c>
      <c r="AY13" s="17"/>
      <c r="AZ13" s="17">
        <v>1.53344980282874E-4</v>
      </c>
      <c r="BA13" s="17">
        <v>1.89363541449056E-2</v>
      </c>
      <c r="BB13" s="17"/>
      <c r="BC13" s="17">
        <v>8.4852486902418905E-3</v>
      </c>
      <c r="BD13" s="17">
        <v>2.3999845200325401E-2</v>
      </c>
      <c r="BE13" s="17"/>
      <c r="BF13" s="17">
        <v>1.8139847291031401E-2</v>
      </c>
      <c r="BG13" s="17">
        <v>4.0347419936534699E-3</v>
      </c>
      <c r="BH13" s="17"/>
      <c r="BI13" s="17">
        <v>4.2077538166517898E-4</v>
      </c>
      <c r="BJ13" s="17">
        <v>2.2215661307079301E-2</v>
      </c>
      <c r="BK13" s="17"/>
      <c r="BL13" s="17">
        <v>2.73966395781788E-2</v>
      </c>
      <c r="BM13" s="17">
        <v>1.45018207815466E-2</v>
      </c>
      <c r="BN13" s="17">
        <v>5.3127338733186602E-5</v>
      </c>
      <c r="BO13" s="17">
        <v>0</v>
      </c>
    </row>
    <row r="14" spans="2:67" x14ac:dyDescent="0.35">
      <c r="B14" s="18" t="s">
        <v>83</v>
      </c>
      <c r="C14" s="19">
        <v>4.3928345836281399E-2</v>
      </c>
      <c r="D14" s="19">
        <v>5.0058301835841999E-2</v>
      </c>
      <c r="E14" s="19">
        <v>3.0951963838182699E-2</v>
      </c>
      <c r="F14" s="19">
        <v>0</v>
      </c>
      <c r="G14" s="19">
        <v>0</v>
      </c>
      <c r="H14" s="19">
        <v>0</v>
      </c>
      <c r="I14" s="19">
        <v>9.0106164858873797E-3</v>
      </c>
      <c r="J14" s="19">
        <v>8.9924961168658502E-2</v>
      </c>
      <c r="K14" s="19">
        <v>0</v>
      </c>
      <c r="L14" s="19">
        <v>7.5562380057589196E-2</v>
      </c>
      <c r="M14" s="19">
        <v>3.3240277016068201E-2</v>
      </c>
      <c r="N14" s="19">
        <v>5.3295020326167897E-2</v>
      </c>
      <c r="O14" s="19">
        <v>0</v>
      </c>
      <c r="P14" s="19">
        <v>9.6794546283623897E-2</v>
      </c>
      <c r="Q14" s="19">
        <v>0.19865933290001</v>
      </c>
      <c r="R14" s="19">
        <v>1.78144466517421E-4</v>
      </c>
      <c r="S14" s="19">
        <v>0</v>
      </c>
      <c r="T14" s="19"/>
      <c r="U14" s="19">
        <v>4.8703954835724497E-2</v>
      </c>
      <c r="V14" s="19">
        <v>1.98650836198987E-2</v>
      </c>
      <c r="W14" s="19">
        <v>2.5331313444299602E-2</v>
      </c>
      <c r="X14" s="19">
        <v>8.9884778205234894E-3</v>
      </c>
      <c r="Y14" s="19"/>
      <c r="Z14" s="19">
        <v>6.03571809946232E-2</v>
      </c>
      <c r="AA14" s="19">
        <v>0</v>
      </c>
      <c r="AB14" s="19">
        <v>7.8215401431877205E-3</v>
      </c>
      <c r="AC14" s="19">
        <v>0.10025597889853401</v>
      </c>
      <c r="AD14" s="19">
        <v>0</v>
      </c>
      <c r="AE14" s="19">
        <v>3.0651748460298799E-2</v>
      </c>
      <c r="AF14" s="19">
        <v>0</v>
      </c>
      <c r="AG14" s="19">
        <v>0</v>
      </c>
      <c r="AH14" s="19">
        <v>8.5760292835008805E-4</v>
      </c>
      <c r="AI14" s="19">
        <v>6.2866592589940597E-3</v>
      </c>
      <c r="AJ14" s="19"/>
      <c r="AK14" s="19">
        <v>8.8606784180175799E-2</v>
      </c>
      <c r="AL14" s="19">
        <v>2.77752726720123E-2</v>
      </c>
      <c r="AM14" s="19">
        <v>0</v>
      </c>
      <c r="AN14" s="19">
        <v>2.3546102609841899E-2</v>
      </c>
      <c r="AO14" s="19">
        <v>3.5537045689962399E-3</v>
      </c>
      <c r="AP14" s="19">
        <v>2.7579430789667899E-2</v>
      </c>
      <c r="AQ14" s="19">
        <v>3.7414577979005603E-2</v>
      </c>
      <c r="AR14" s="19"/>
      <c r="AS14" s="19">
        <v>2.2179708043190499E-2</v>
      </c>
      <c r="AT14" s="19">
        <v>5.2029030933056997E-2</v>
      </c>
      <c r="AU14" s="19"/>
      <c r="AV14" s="19">
        <v>3.2685723964866E-3</v>
      </c>
      <c r="AW14" s="19">
        <v>9.5526273889566497E-5</v>
      </c>
      <c r="AX14" s="19">
        <v>5.4227444049711498E-2</v>
      </c>
      <c r="AY14" s="19"/>
      <c r="AZ14" s="19">
        <v>0</v>
      </c>
      <c r="BA14" s="19">
        <v>4.6016467682021597E-2</v>
      </c>
      <c r="BB14" s="19"/>
      <c r="BC14" s="19">
        <v>3.77974908315191E-2</v>
      </c>
      <c r="BD14" s="19">
        <v>4.7706852835009E-2</v>
      </c>
      <c r="BE14" s="19"/>
      <c r="BF14" s="19">
        <v>4.40671750081537E-2</v>
      </c>
      <c r="BG14" s="19">
        <v>8.9884778205234894E-3</v>
      </c>
      <c r="BH14" s="19"/>
      <c r="BI14" s="19">
        <v>1.4813345823288301E-3</v>
      </c>
      <c r="BJ14" s="19">
        <v>5.3857190001103103E-2</v>
      </c>
      <c r="BK14" s="19"/>
      <c r="BL14" s="19">
        <v>7.5250236582230998E-2</v>
      </c>
      <c r="BM14" s="19">
        <v>2.4611205832991201E-2</v>
      </c>
      <c r="BN14" s="19">
        <v>1.39725332976542E-3</v>
      </c>
      <c r="BO14" s="19">
        <v>0</v>
      </c>
    </row>
    <row r="15" spans="2:67" x14ac:dyDescent="0.35">
      <c r="B15" s="16"/>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BO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56</v>
      </c>
      <c r="C9" s="17">
        <v>0.35879282079794</v>
      </c>
      <c r="D9" s="17">
        <v>0.29828388566771302</v>
      </c>
      <c r="E9" s="17">
        <v>0.34478362497319598</v>
      </c>
      <c r="F9" s="17">
        <v>0.43745218306636602</v>
      </c>
      <c r="G9" s="17">
        <v>0.18853575545287299</v>
      </c>
      <c r="H9" s="17">
        <v>0.35690922518888402</v>
      </c>
      <c r="I9" s="17">
        <v>0.28399930712450899</v>
      </c>
      <c r="J9" s="17">
        <v>0.21582761830952699</v>
      </c>
      <c r="K9" s="17">
        <v>0.54547672439221595</v>
      </c>
      <c r="L9" s="17">
        <v>0.41643627287879498</v>
      </c>
      <c r="M9" s="17">
        <v>0.43721425383697698</v>
      </c>
      <c r="N9" s="17">
        <v>0.30263700008450101</v>
      </c>
      <c r="O9" s="17">
        <v>0.51593785362942302</v>
      </c>
      <c r="P9" s="17">
        <v>0.34774287854507002</v>
      </c>
      <c r="Q9" s="17">
        <v>0.53055265440078703</v>
      </c>
      <c r="R9" s="17">
        <v>0.37053896550994903</v>
      </c>
      <c r="S9" s="17">
        <v>0.27179704426436802</v>
      </c>
      <c r="T9" s="17"/>
      <c r="U9" s="17">
        <v>0.33741523764279002</v>
      </c>
      <c r="V9" s="17">
        <v>0.46021397618005899</v>
      </c>
      <c r="W9" s="17">
        <v>0.46729909888142701</v>
      </c>
      <c r="X9" s="17">
        <v>0.60299356141201299</v>
      </c>
      <c r="Y9" s="17"/>
      <c r="Z9" s="17">
        <v>0.31223368935569201</v>
      </c>
      <c r="AA9" s="17">
        <v>0.36468752733751097</v>
      </c>
      <c r="AB9" s="17">
        <v>0.41930579245993399</v>
      </c>
      <c r="AC9" s="17">
        <v>0.36919842363484301</v>
      </c>
      <c r="AD9" s="17">
        <v>0.59182821433898902</v>
      </c>
      <c r="AE9" s="17">
        <v>0.20182241874641699</v>
      </c>
      <c r="AF9" s="17">
        <v>0.60710419774143898</v>
      </c>
      <c r="AG9" s="17">
        <v>0.33675606230968202</v>
      </c>
      <c r="AH9" s="17">
        <v>0.70775483817210405</v>
      </c>
      <c r="AI9" s="17">
        <v>0.47114446592001002</v>
      </c>
      <c r="AJ9" s="17"/>
      <c r="AK9" s="17">
        <v>0.28566859239056303</v>
      </c>
      <c r="AL9" s="17">
        <v>0.27711869261224098</v>
      </c>
      <c r="AM9" s="17">
        <v>0.36568175023946398</v>
      </c>
      <c r="AN9" s="17">
        <v>0.43564931312071897</v>
      </c>
      <c r="AO9" s="17">
        <v>0.37459231375375801</v>
      </c>
      <c r="AP9" s="17">
        <v>0.286844073798602</v>
      </c>
      <c r="AQ9" s="17">
        <v>0.54881935323311903</v>
      </c>
      <c r="AR9" s="17"/>
      <c r="AS9" s="17">
        <v>0.54055406609430201</v>
      </c>
      <c r="AT9" s="17">
        <v>0.29109246066727701</v>
      </c>
      <c r="AU9" s="17"/>
      <c r="AV9" s="17">
        <v>0.66983722316717098</v>
      </c>
      <c r="AW9" s="17">
        <v>0.53103933966830597</v>
      </c>
      <c r="AX9" s="17">
        <v>0.47277746434464002</v>
      </c>
      <c r="AY9" s="17"/>
      <c r="AZ9" s="17">
        <v>0.69066655775096297</v>
      </c>
      <c r="BA9" s="17">
        <v>0.34301729392648</v>
      </c>
      <c r="BB9" s="17"/>
      <c r="BC9" s="17">
        <v>0.39801960329691499</v>
      </c>
      <c r="BD9" s="17">
        <v>0.33461696407080999</v>
      </c>
      <c r="BE9" s="17"/>
      <c r="BF9" s="17">
        <v>0.35782251986335301</v>
      </c>
      <c r="BG9" s="17">
        <v>0.60299356141201299</v>
      </c>
      <c r="BH9" s="17"/>
      <c r="BI9" s="17">
        <v>0.522083344227943</v>
      </c>
      <c r="BJ9" s="17">
        <v>0.32059728917313801</v>
      </c>
      <c r="BK9" s="17"/>
      <c r="BL9" s="17">
        <v>0.33031539170308299</v>
      </c>
      <c r="BM9" s="17">
        <v>0.31701184827047801</v>
      </c>
      <c r="BN9" s="17">
        <v>0.53796798277691404</v>
      </c>
      <c r="BO9" s="17">
        <v>0.727357663647898</v>
      </c>
    </row>
    <row r="10" spans="2:67" x14ac:dyDescent="0.35">
      <c r="B10" s="18" t="s">
        <v>57</v>
      </c>
      <c r="C10" s="17">
        <v>0.324398224854337</v>
      </c>
      <c r="D10" s="17">
        <v>0.43854165884677798</v>
      </c>
      <c r="E10" s="17">
        <v>0.34345300550777502</v>
      </c>
      <c r="F10" s="17">
        <v>0.27019557834519597</v>
      </c>
      <c r="G10" s="17">
        <v>0.40146843798732701</v>
      </c>
      <c r="H10" s="17">
        <v>0.32398318448754299</v>
      </c>
      <c r="I10" s="17">
        <v>0.31470456806124197</v>
      </c>
      <c r="J10" s="17">
        <v>0.32681388566967601</v>
      </c>
      <c r="K10" s="17">
        <v>2.6531826722072101E-2</v>
      </c>
      <c r="L10" s="17">
        <v>0.45647795095253801</v>
      </c>
      <c r="M10" s="17">
        <v>0.222850085780671</v>
      </c>
      <c r="N10" s="17">
        <v>0.38403855996340602</v>
      </c>
      <c r="O10" s="17">
        <v>9.9571301771683805E-4</v>
      </c>
      <c r="P10" s="17">
        <v>0.332141418178037</v>
      </c>
      <c r="Q10" s="17">
        <v>0.23791163671510199</v>
      </c>
      <c r="R10" s="17">
        <v>0.36813286206572998</v>
      </c>
      <c r="S10" s="17">
        <v>0.23939594248535301</v>
      </c>
      <c r="T10" s="17"/>
      <c r="U10" s="17">
        <v>0.32867041159361798</v>
      </c>
      <c r="V10" s="17">
        <v>0.29620729315663402</v>
      </c>
      <c r="W10" s="17">
        <v>0.35506453583851599</v>
      </c>
      <c r="X10" s="17">
        <v>0.272971924696643</v>
      </c>
      <c r="Y10" s="17"/>
      <c r="Z10" s="17">
        <v>0.30668090221272898</v>
      </c>
      <c r="AA10" s="17">
        <v>0.42676846902689902</v>
      </c>
      <c r="AB10" s="17">
        <v>0.21990372150791701</v>
      </c>
      <c r="AC10" s="17">
        <v>0.32412006491795697</v>
      </c>
      <c r="AD10" s="17">
        <v>0.28968830892626901</v>
      </c>
      <c r="AE10" s="17">
        <v>0.51879172335850099</v>
      </c>
      <c r="AF10" s="17">
        <v>0.226859075126605</v>
      </c>
      <c r="AG10" s="17">
        <v>0.47700935197807698</v>
      </c>
      <c r="AH10" s="17">
        <v>0.25812394810643802</v>
      </c>
      <c r="AI10" s="17">
        <v>0.29625890800962801</v>
      </c>
      <c r="AJ10" s="17"/>
      <c r="AK10" s="17">
        <v>0.39135668861234102</v>
      </c>
      <c r="AL10" s="17">
        <v>0.375029444924316</v>
      </c>
      <c r="AM10" s="17">
        <v>0.40889590991736802</v>
      </c>
      <c r="AN10" s="17">
        <v>0.28935321565431799</v>
      </c>
      <c r="AO10" s="17">
        <v>0.402434474808751</v>
      </c>
      <c r="AP10" s="17">
        <v>0.207400459149822</v>
      </c>
      <c r="AQ10" s="17">
        <v>0.222350329655889</v>
      </c>
      <c r="AR10" s="17"/>
      <c r="AS10" s="17">
        <v>0.25650611496862702</v>
      </c>
      <c r="AT10" s="17">
        <v>0.34968590530458299</v>
      </c>
      <c r="AU10" s="17"/>
      <c r="AV10" s="17">
        <v>0.201161731815825</v>
      </c>
      <c r="AW10" s="17">
        <v>0.203610460885884</v>
      </c>
      <c r="AX10" s="17">
        <v>0.290429212641937</v>
      </c>
      <c r="AY10" s="17"/>
      <c r="AZ10" s="17">
        <v>8.9697743515526396E-2</v>
      </c>
      <c r="BA10" s="17">
        <v>0.33555464772798299</v>
      </c>
      <c r="BB10" s="17"/>
      <c r="BC10" s="17">
        <v>0.29605811560002598</v>
      </c>
      <c r="BD10" s="17">
        <v>0.34186451643665899</v>
      </c>
      <c r="BE10" s="17"/>
      <c r="BF10" s="17">
        <v>0.32460256079115701</v>
      </c>
      <c r="BG10" s="17">
        <v>0.272971924696643</v>
      </c>
      <c r="BH10" s="17"/>
      <c r="BI10" s="17">
        <v>0.28483330880658297</v>
      </c>
      <c r="BJ10" s="17">
        <v>0.33365291380009399</v>
      </c>
      <c r="BK10" s="17"/>
      <c r="BL10" s="17">
        <v>0.33950176953767103</v>
      </c>
      <c r="BM10" s="17">
        <v>0.33474505365920598</v>
      </c>
      <c r="BN10" s="17">
        <v>0.25508104459362002</v>
      </c>
      <c r="BO10" s="17">
        <v>4.4389226099526898E-2</v>
      </c>
    </row>
    <row r="11" spans="2:67" x14ac:dyDescent="0.35">
      <c r="B11" s="18" t="s">
        <v>113</v>
      </c>
      <c r="C11" s="19">
        <v>0.31680895434772299</v>
      </c>
      <c r="D11" s="19">
        <v>0.263174455485509</v>
      </c>
      <c r="E11" s="19">
        <v>0.311763369519029</v>
      </c>
      <c r="F11" s="19">
        <v>0.29235223858843701</v>
      </c>
      <c r="G11" s="19">
        <v>0.409995806559801</v>
      </c>
      <c r="H11" s="19">
        <v>0.319107590323573</v>
      </c>
      <c r="I11" s="19">
        <v>0.40129612481424898</v>
      </c>
      <c r="J11" s="19">
        <v>0.45735849602079698</v>
      </c>
      <c r="K11" s="19">
        <v>0.427991448885712</v>
      </c>
      <c r="L11" s="19">
        <v>0.12708577616866601</v>
      </c>
      <c r="M11" s="19">
        <v>0.33993566038235201</v>
      </c>
      <c r="N11" s="19">
        <v>0.31332443995209303</v>
      </c>
      <c r="O11" s="19">
        <v>0.48306643335285998</v>
      </c>
      <c r="P11" s="19">
        <v>0.32011570327689298</v>
      </c>
      <c r="Q11" s="19">
        <v>0.23153570888411101</v>
      </c>
      <c r="R11" s="19">
        <v>0.26132817242432099</v>
      </c>
      <c r="S11" s="19">
        <v>0.48880701325027898</v>
      </c>
      <c r="T11" s="19"/>
      <c r="U11" s="19">
        <v>0.33391435076359199</v>
      </c>
      <c r="V11" s="19">
        <v>0.24357873066330701</v>
      </c>
      <c r="W11" s="19">
        <v>0.177636365280057</v>
      </c>
      <c r="X11" s="19">
        <v>0.124034513891345</v>
      </c>
      <c r="Y11" s="19"/>
      <c r="Z11" s="19">
        <v>0.38108540843157901</v>
      </c>
      <c r="AA11" s="19">
        <v>0.20854400363559</v>
      </c>
      <c r="AB11" s="19">
        <v>0.36079048603214903</v>
      </c>
      <c r="AC11" s="19">
        <v>0.30668151144720002</v>
      </c>
      <c r="AD11" s="19">
        <v>0.11848347673474199</v>
      </c>
      <c r="AE11" s="19">
        <v>0.27938585789508202</v>
      </c>
      <c r="AF11" s="19">
        <v>0.166036727131956</v>
      </c>
      <c r="AG11" s="19">
        <v>0.186234585712241</v>
      </c>
      <c r="AH11" s="19">
        <v>3.4121213721458002E-2</v>
      </c>
      <c r="AI11" s="19">
        <v>0.23259662607036199</v>
      </c>
      <c r="AJ11" s="19"/>
      <c r="AK11" s="19">
        <v>0.32297471899709601</v>
      </c>
      <c r="AL11" s="19">
        <v>0.34785186246344302</v>
      </c>
      <c r="AM11" s="19">
        <v>0.22542233984316801</v>
      </c>
      <c r="AN11" s="19">
        <v>0.27499747122496299</v>
      </c>
      <c r="AO11" s="19">
        <v>0.22297321143749099</v>
      </c>
      <c r="AP11" s="19">
        <v>0.50575546705157504</v>
      </c>
      <c r="AQ11" s="19">
        <v>0.228830317110992</v>
      </c>
      <c r="AR11" s="19"/>
      <c r="AS11" s="19">
        <v>0.202939818937071</v>
      </c>
      <c r="AT11" s="19">
        <v>0.35922163402814</v>
      </c>
      <c r="AU11" s="19"/>
      <c r="AV11" s="19">
        <v>0.12900104501700399</v>
      </c>
      <c r="AW11" s="19">
        <v>0.26535019944581001</v>
      </c>
      <c r="AX11" s="19">
        <v>0.23679332301342301</v>
      </c>
      <c r="AY11" s="19"/>
      <c r="AZ11" s="19">
        <v>0.21963569873350999</v>
      </c>
      <c r="BA11" s="19">
        <v>0.321428058345537</v>
      </c>
      <c r="BB11" s="19"/>
      <c r="BC11" s="19">
        <v>0.30592228110305902</v>
      </c>
      <c r="BD11" s="19">
        <v>0.32351851949253102</v>
      </c>
      <c r="BE11" s="19"/>
      <c r="BF11" s="19">
        <v>0.31757491934549098</v>
      </c>
      <c r="BG11" s="19">
        <v>0.124034513891345</v>
      </c>
      <c r="BH11" s="19"/>
      <c r="BI11" s="19">
        <v>0.193083346965474</v>
      </c>
      <c r="BJ11" s="19">
        <v>0.345749797026767</v>
      </c>
      <c r="BK11" s="19"/>
      <c r="BL11" s="19">
        <v>0.33018283875924698</v>
      </c>
      <c r="BM11" s="19">
        <v>0.348243098070316</v>
      </c>
      <c r="BN11" s="19">
        <v>0.20695097262946599</v>
      </c>
      <c r="BO11" s="19">
        <v>0.228253110252575</v>
      </c>
    </row>
    <row r="12" spans="2:67" x14ac:dyDescent="0.35">
      <c r="B12" s="16"/>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BO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57</v>
      </c>
      <c r="C9" s="17">
        <v>0.62340432584032701</v>
      </c>
      <c r="D9" s="17">
        <v>0.67494890273179697</v>
      </c>
      <c r="E9" s="17">
        <v>0.58852965450497596</v>
      </c>
      <c r="F9" s="17">
        <v>0.78361021931177199</v>
      </c>
      <c r="G9" s="17">
        <v>0.67028215712575601</v>
      </c>
      <c r="H9" s="17">
        <v>0.319107590323573</v>
      </c>
      <c r="I9" s="17">
        <v>0.31284113445620498</v>
      </c>
      <c r="J9" s="17">
        <v>0.70320505511976195</v>
      </c>
      <c r="K9" s="17">
        <v>0.98364004205789601</v>
      </c>
      <c r="L9" s="17">
        <v>0.50017876359205904</v>
      </c>
      <c r="M9" s="17">
        <v>0.66679346051904798</v>
      </c>
      <c r="N9" s="17">
        <v>0.62482807962861397</v>
      </c>
      <c r="O9" s="17">
        <v>2.9871390531505202E-3</v>
      </c>
      <c r="P9" s="17">
        <v>0.55195529113077502</v>
      </c>
      <c r="Q9" s="17">
        <v>0.46050022155272302</v>
      </c>
      <c r="R9" s="17">
        <v>0.51953766353835296</v>
      </c>
      <c r="S9" s="17">
        <v>0.91310042786581602</v>
      </c>
      <c r="T9" s="17"/>
      <c r="U9" s="17">
        <v>0.64954649058042901</v>
      </c>
      <c r="V9" s="17">
        <v>0.52369948443245495</v>
      </c>
      <c r="W9" s="17">
        <v>0.34634979527214199</v>
      </c>
      <c r="X9" s="17">
        <v>0.24295314029062701</v>
      </c>
      <c r="Y9" s="17"/>
      <c r="Z9" s="17">
        <v>0.65699919484796898</v>
      </c>
      <c r="AA9" s="17">
        <v>0.62399814279124</v>
      </c>
      <c r="AB9" s="17">
        <v>0.53701364449637401</v>
      </c>
      <c r="AC9" s="17">
        <v>0.66904902849988801</v>
      </c>
      <c r="AD9" s="17">
        <v>0.80110927037640001</v>
      </c>
      <c r="AE9" s="17">
        <v>0.61618377248137002</v>
      </c>
      <c r="AF9" s="17">
        <v>0.54282005654640497</v>
      </c>
      <c r="AG9" s="17">
        <v>0.59559874975976401</v>
      </c>
      <c r="AH9" s="17">
        <v>0.23553945362690701</v>
      </c>
      <c r="AI9" s="17">
        <v>0.38229196067150401</v>
      </c>
      <c r="AJ9" s="17"/>
      <c r="AK9" s="17">
        <v>0.60844747762375695</v>
      </c>
      <c r="AL9" s="17">
        <v>0.74518113043099699</v>
      </c>
      <c r="AM9" s="17">
        <v>0.62845973634696695</v>
      </c>
      <c r="AN9" s="17">
        <v>0.65938393813753404</v>
      </c>
      <c r="AO9" s="17">
        <v>0.69865421281661599</v>
      </c>
      <c r="AP9" s="17">
        <v>0.52104692320408297</v>
      </c>
      <c r="AQ9" s="17">
        <v>0.44774585339665701</v>
      </c>
      <c r="AR9" s="17"/>
      <c r="AS9" s="17">
        <v>0.48723433552199902</v>
      </c>
      <c r="AT9" s="17">
        <v>0.674123374163903</v>
      </c>
      <c r="AU9" s="17"/>
      <c r="AV9" s="17">
        <v>0.431155689561247</v>
      </c>
      <c r="AW9" s="17">
        <v>0.45092115426214902</v>
      </c>
      <c r="AX9" s="17">
        <v>0.53241986402099395</v>
      </c>
      <c r="AY9" s="17"/>
      <c r="AZ9" s="17">
        <v>0.20637108898796699</v>
      </c>
      <c r="BA9" s="17">
        <v>0.64322788613364301</v>
      </c>
      <c r="BB9" s="17"/>
      <c r="BC9" s="17">
        <v>0.64818273097912005</v>
      </c>
      <c r="BD9" s="17">
        <v>0.60813314797663298</v>
      </c>
      <c r="BE9" s="17"/>
      <c r="BF9" s="17">
        <v>0.62491600078437204</v>
      </c>
      <c r="BG9" s="17">
        <v>0.24295314029062701</v>
      </c>
      <c r="BH9" s="17"/>
      <c r="BI9" s="17">
        <v>0.41337735162058498</v>
      </c>
      <c r="BJ9" s="17">
        <v>0.67253205087521095</v>
      </c>
      <c r="BK9" s="17"/>
      <c r="BL9" s="17">
        <v>0.73480186885809395</v>
      </c>
      <c r="BM9" s="17">
        <v>0.60370591090770997</v>
      </c>
      <c r="BN9" s="17">
        <v>0.39809575397652103</v>
      </c>
      <c r="BO9" s="17">
        <v>5.7567536443656198E-3</v>
      </c>
    </row>
    <row r="10" spans="2:67" ht="29" x14ac:dyDescent="0.35">
      <c r="B10" s="18" t="s">
        <v>640</v>
      </c>
      <c r="C10" s="17">
        <v>2.9693657360825802E-2</v>
      </c>
      <c r="D10" s="17">
        <v>9.35587186642659E-4</v>
      </c>
      <c r="E10" s="17">
        <v>3.1681996494052803E-2</v>
      </c>
      <c r="F10" s="17">
        <v>6.0057695328414901E-2</v>
      </c>
      <c r="G10" s="17">
        <v>3.0854495404685E-2</v>
      </c>
      <c r="H10" s="17">
        <v>0.319107590323573</v>
      </c>
      <c r="I10" s="17">
        <v>1.9263522041799801E-2</v>
      </c>
      <c r="J10" s="17">
        <v>4.2101677581327303E-2</v>
      </c>
      <c r="K10" s="17">
        <v>0</v>
      </c>
      <c r="L10" s="17">
        <v>7.5866055199105303E-2</v>
      </c>
      <c r="M10" s="17">
        <v>3.3443209323578103E-2</v>
      </c>
      <c r="N10" s="17">
        <v>3.3106757803026002E-3</v>
      </c>
      <c r="O10" s="17">
        <v>0</v>
      </c>
      <c r="P10" s="17">
        <v>0</v>
      </c>
      <c r="Q10" s="17">
        <v>5.9647493643264996E-3</v>
      </c>
      <c r="R10" s="17">
        <v>1.78144466517421E-4</v>
      </c>
      <c r="S10" s="17">
        <v>0</v>
      </c>
      <c r="T10" s="17"/>
      <c r="U10" s="17">
        <v>2.8069018728139002E-2</v>
      </c>
      <c r="V10" s="17">
        <v>3.1945839502225501E-2</v>
      </c>
      <c r="W10" s="17">
        <v>7.2932169298055002E-2</v>
      </c>
      <c r="X10" s="17">
        <v>5.22587688969453E-2</v>
      </c>
      <c r="Y10" s="17"/>
      <c r="Z10" s="17">
        <v>1.8464438830122502E-2</v>
      </c>
      <c r="AA10" s="17">
        <v>0</v>
      </c>
      <c r="AB10" s="17">
        <v>9.5611066750117393E-2</v>
      </c>
      <c r="AC10" s="17">
        <v>3.66013937425805E-2</v>
      </c>
      <c r="AD10" s="17">
        <v>2.5482013936707099E-2</v>
      </c>
      <c r="AE10" s="17">
        <v>3.9421497596964202E-3</v>
      </c>
      <c r="AF10" s="17">
        <v>0.16264111029418701</v>
      </c>
      <c r="AG10" s="17">
        <v>2.0828239967424201E-3</v>
      </c>
      <c r="AH10" s="17">
        <v>5.9924222129505399E-2</v>
      </c>
      <c r="AI10" s="17">
        <v>1.42174763772536E-2</v>
      </c>
      <c r="AJ10" s="17"/>
      <c r="AK10" s="17">
        <v>2.66301431548806E-2</v>
      </c>
      <c r="AL10" s="17">
        <v>1.3708745719458499E-2</v>
      </c>
      <c r="AM10" s="17">
        <v>1.8765179463259601E-2</v>
      </c>
      <c r="AN10" s="17">
        <v>2.4094608635622999E-2</v>
      </c>
      <c r="AO10" s="17">
        <v>4.6497046805733203E-2</v>
      </c>
      <c r="AP10" s="17">
        <v>8.3633502918695202E-2</v>
      </c>
      <c r="AQ10" s="17">
        <v>3.8527710186885999E-2</v>
      </c>
      <c r="AR10" s="17"/>
      <c r="AS10" s="17">
        <v>5.9758160893087102E-2</v>
      </c>
      <c r="AT10" s="17">
        <v>1.8495573231478001E-2</v>
      </c>
      <c r="AU10" s="17"/>
      <c r="AV10" s="17">
        <v>8.1981552293840396E-2</v>
      </c>
      <c r="AW10" s="17">
        <v>6.1572669764676402E-2</v>
      </c>
      <c r="AX10" s="17">
        <v>4.7442080031223098E-2</v>
      </c>
      <c r="AY10" s="17"/>
      <c r="AZ10" s="17">
        <v>0.18544659240748601</v>
      </c>
      <c r="BA10" s="17">
        <v>2.2289984401657099E-2</v>
      </c>
      <c r="BB10" s="17"/>
      <c r="BC10" s="17">
        <v>4.48147790959166E-2</v>
      </c>
      <c r="BD10" s="17">
        <v>2.03743594390399E-2</v>
      </c>
      <c r="BE10" s="17"/>
      <c r="BF10" s="17">
        <v>2.9603997727699699E-2</v>
      </c>
      <c r="BG10" s="17">
        <v>5.22587688969453E-2</v>
      </c>
      <c r="BH10" s="17"/>
      <c r="BI10" s="17">
        <v>7.5460712562890206E-2</v>
      </c>
      <c r="BJ10" s="17">
        <v>1.8988216728847901E-2</v>
      </c>
      <c r="BK10" s="17"/>
      <c r="BL10" s="17">
        <v>5.8735680581108499E-4</v>
      </c>
      <c r="BM10" s="17">
        <v>3.4467323612372001E-2</v>
      </c>
      <c r="BN10" s="17">
        <v>8.7399413244198906E-2</v>
      </c>
      <c r="BO10" s="17">
        <v>0.23244061218779899</v>
      </c>
    </row>
    <row r="11" spans="2:67" ht="29" x14ac:dyDescent="0.35">
      <c r="B11" s="18" t="s">
        <v>641</v>
      </c>
      <c r="C11" s="17">
        <v>2.8044316844133801E-2</v>
      </c>
      <c r="D11" s="17">
        <v>3.0123648572785598E-3</v>
      </c>
      <c r="E11" s="17">
        <v>2.94492134073547E-2</v>
      </c>
      <c r="F11" s="17">
        <v>4.32871565491765E-3</v>
      </c>
      <c r="G11" s="17">
        <v>7.0177028012025804E-4</v>
      </c>
      <c r="H11" s="17">
        <v>3.7801634865310602E-2</v>
      </c>
      <c r="I11" s="17">
        <v>9.0003830967369705E-2</v>
      </c>
      <c r="J11" s="17">
        <v>3.2764408044960299E-3</v>
      </c>
      <c r="K11" s="17">
        <v>0</v>
      </c>
      <c r="L11" s="17">
        <v>9.4753663170739202E-2</v>
      </c>
      <c r="M11" s="17">
        <v>1.2373418624352201E-2</v>
      </c>
      <c r="N11" s="17">
        <v>1.4549656932632901E-2</v>
      </c>
      <c r="O11" s="17">
        <v>2.9871390531505202E-3</v>
      </c>
      <c r="P11" s="17">
        <v>0.12462206367789901</v>
      </c>
      <c r="Q11" s="17">
        <v>3.59914238216028E-3</v>
      </c>
      <c r="R11" s="17">
        <v>2.3675396113836799E-2</v>
      </c>
      <c r="S11" s="17">
        <v>4.0745786374959798E-2</v>
      </c>
      <c r="T11" s="17"/>
      <c r="U11" s="17">
        <v>1.80863924897114E-2</v>
      </c>
      <c r="V11" s="17">
        <v>6.7050094908755603E-2</v>
      </c>
      <c r="W11" s="17">
        <v>0.112960945791908</v>
      </c>
      <c r="X11" s="17">
        <v>0.24937464546872401</v>
      </c>
      <c r="Y11" s="17"/>
      <c r="Z11" s="17">
        <v>2.7679990610884699E-2</v>
      </c>
      <c r="AA11" s="17">
        <v>2.2113544817025502E-2</v>
      </c>
      <c r="AB11" s="17">
        <v>1.7095093827663999E-2</v>
      </c>
      <c r="AC11" s="17">
        <v>3.01381943010854E-2</v>
      </c>
      <c r="AD11" s="17">
        <v>5.9469103236905801E-3</v>
      </c>
      <c r="AE11" s="17">
        <v>0.125641854309194</v>
      </c>
      <c r="AF11" s="17">
        <v>4.5073062649386798E-2</v>
      </c>
      <c r="AG11" s="17">
        <v>9.3303229815054595E-2</v>
      </c>
      <c r="AH11" s="17">
        <v>0.111753319754938</v>
      </c>
      <c r="AI11" s="17">
        <v>0.143277760199402</v>
      </c>
      <c r="AJ11" s="17"/>
      <c r="AK11" s="17">
        <v>6.3716116633003805E-2</v>
      </c>
      <c r="AL11" s="17">
        <v>1.2311460454964099E-2</v>
      </c>
      <c r="AM11" s="17">
        <v>6.0655634370872904E-3</v>
      </c>
      <c r="AN11" s="17">
        <v>1.46945443798728E-2</v>
      </c>
      <c r="AO11" s="17">
        <v>2.3158051267027399E-2</v>
      </c>
      <c r="AP11" s="17">
        <v>5.3777157675767497E-2</v>
      </c>
      <c r="AQ11" s="17">
        <v>1.55570854316776E-2</v>
      </c>
      <c r="AR11" s="17"/>
      <c r="AS11" s="17">
        <v>5.0820840568118301E-2</v>
      </c>
      <c r="AT11" s="17">
        <v>1.9560776493581501E-2</v>
      </c>
      <c r="AU11" s="17"/>
      <c r="AV11" s="17">
        <v>8.4385391984355101E-2</v>
      </c>
      <c r="AW11" s="17">
        <v>4.3848642732620201E-2</v>
      </c>
      <c r="AX11" s="17">
        <v>3.4878259400720597E-2</v>
      </c>
      <c r="AY11" s="17"/>
      <c r="AZ11" s="17">
        <v>6.0716855386954802E-2</v>
      </c>
      <c r="BA11" s="17">
        <v>2.6491236704459999E-2</v>
      </c>
      <c r="BB11" s="17"/>
      <c r="BC11" s="17">
        <v>1.22577786048271E-2</v>
      </c>
      <c r="BD11" s="17">
        <v>3.7773717584579702E-2</v>
      </c>
      <c r="BE11" s="17"/>
      <c r="BF11" s="17">
        <v>2.7164888615632401E-2</v>
      </c>
      <c r="BG11" s="17">
        <v>0.24937464546872401</v>
      </c>
      <c r="BH11" s="17"/>
      <c r="BI11" s="17">
        <v>4.3695056141048703E-2</v>
      </c>
      <c r="BJ11" s="17">
        <v>2.4383428905201499E-2</v>
      </c>
      <c r="BK11" s="17"/>
      <c r="BL11" s="17">
        <v>1.2186714928385099E-2</v>
      </c>
      <c r="BM11" s="17">
        <v>4.0335574052735898E-2</v>
      </c>
      <c r="BN11" s="17">
        <v>4.8849155823670901E-2</v>
      </c>
      <c r="BO11" s="17">
        <v>2.29837525038405E-2</v>
      </c>
    </row>
    <row r="12" spans="2:67" ht="29" x14ac:dyDescent="0.35">
      <c r="B12" s="18" t="s">
        <v>642</v>
      </c>
      <c r="C12" s="17">
        <v>6.7623690706753101E-2</v>
      </c>
      <c r="D12" s="17">
        <v>0.117903197016716</v>
      </c>
      <c r="E12" s="17">
        <v>5.0718767653979202E-2</v>
      </c>
      <c r="F12" s="17">
        <v>5.98766189555014E-2</v>
      </c>
      <c r="G12" s="17">
        <v>4.10347070928231E-2</v>
      </c>
      <c r="H12" s="17">
        <v>0</v>
      </c>
      <c r="I12" s="17">
        <v>0.31284113445620498</v>
      </c>
      <c r="J12" s="17">
        <v>5.6793348610314903E-2</v>
      </c>
      <c r="K12" s="17">
        <v>1.7680254748959801E-3</v>
      </c>
      <c r="L12" s="17">
        <v>0.12359154632288701</v>
      </c>
      <c r="M12" s="17">
        <v>3.8161132267028497E-2</v>
      </c>
      <c r="N12" s="17">
        <v>3.5312922941978398E-3</v>
      </c>
      <c r="O12" s="17">
        <v>3.0879994241129499E-2</v>
      </c>
      <c r="P12" s="17">
        <v>2.9732064426021498E-2</v>
      </c>
      <c r="Q12" s="17">
        <v>3.3081965217433701E-2</v>
      </c>
      <c r="R12" s="17">
        <v>0.111973185462882</v>
      </c>
      <c r="S12" s="17">
        <v>3.0891427157303801E-4</v>
      </c>
      <c r="T12" s="17"/>
      <c r="U12" s="17">
        <v>4.7342172960908001E-2</v>
      </c>
      <c r="V12" s="17">
        <v>0.15945111259875899</v>
      </c>
      <c r="W12" s="17">
        <v>0.21295713961239601</v>
      </c>
      <c r="X12" s="17">
        <v>0.224389859172101</v>
      </c>
      <c r="Y12" s="17"/>
      <c r="Z12" s="17">
        <v>4.6928754476064601E-2</v>
      </c>
      <c r="AA12" s="17">
        <v>0.110078592082845</v>
      </c>
      <c r="AB12" s="17">
        <v>4.9836178839185903E-2</v>
      </c>
      <c r="AC12" s="17">
        <v>4.1670573163024201E-2</v>
      </c>
      <c r="AD12" s="17">
        <v>8.3117836911517098E-2</v>
      </c>
      <c r="AE12" s="17">
        <v>7.8380420916601398E-2</v>
      </c>
      <c r="AF12" s="17">
        <v>7.2580357346906002E-2</v>
      </c>
      <c r="AG12" s="17">
        <v>0.22649355963453</v>
      </c>
      <c r="AH12" s="17">
        <v>0.50868879857843696</v>
      </c>
      <c r="AI12" s="17">
        <v>0.26180552296353599</v>
      </c>
      <c r="AJ12" s="17"/>
      <c r="AK12" s="17">
        <v>9.2612653017241295E-2</v>
      </c>
      <c r="AL12" s="17">
        <v>8.4852055717097696E-2</v>
      </c>
      <c r="AM12" s="17">
        <v>6.2745898027790903E-2</v>
      </c>
      <c r="AN12" s="17">
        <v>5.2594015749841502E-2</v>
      </c>
      <c r="AO12" s="17">
        <v>5.9230968035103103E-2</v>
      </c>
      <c r="AP12" s="17">
        <v>6.9741685698479897E-2</v>
      </c>
      <c r="AQ12" s="17">
        <v>6.09796663188567E-2</v>
      </c>
      <c r="AR12" s="17"/>
      <c r="AS12" s="17">
        <v>9.3354399525297199E-2</v>
      </c>
      <c r="AT12" s="17">
        <v>5.8039809112014E-2</v>
      </c>
      <c r="AU12" s="17"/>
      <c r="AV12" s="17">
        <v>0.132940997666396</v>
      </c>
      <c r="AW12" s="17">
        <v>0.10956864797768</v>
      </c>
      <c r="AX12" s="17">
        <v>6.1095417778998899E-2</v>
      </c>
      <c r="AY12" s="17"/>
      <c r="AZ12" s="17">
        <v>0.112549721506973</v>
      </c>
      <c r="BA12" s="17">
        <v>6.5488144180463004E-2</v>
      </c>
      <c r="BB12" s="17"/>
      <c r="BC12" s="17">
        <v>4.4801395574396302E-2</v>
      </c>
      <c r="BD12" s="17">
        <v>8.1689298491907203E-2</v>
      </c>
      <c r="BE12" s="17"/>
      <c r="BF12" s="17">
        <v>6.7000800049701395E-2</v>
      </c>
      <c r="BG12" s="17">
        <v>0.224389859172101</v>
      </c>
      <c r="BH12" s="17"/>
      <c r="BI12" s="17">
        <v>0.106876538737553</v>
      </c>
      <c r="BJ12" s="17">
        <v>5.8441998059618902E-2</v>
      </c>
      <c r="BK12" s="17"/>
      <c r="BL12" s="17">
        <v>2.7289526753774399E-2</v>
      </c>
      <c r="BM12" s="17">
        <v>7.2522743349311594E-2</v>
      </c>
      <c r="BN12" s="17">
        <v>0.159298461353964</v>
      </c>
      <c r="BO12" s="17">
        <v>0.31377540969685602</v>
      </c>
    </row>
    <row r="13" spans="2:67" ht="29" x14ac:dyDescent="0.35">
      <c r="B13" s="18" t="s">
        <v>643</v>
      </c>
      <c r="C13" s="17">
        <v>5.1103881906400798E-2</v>
      </c>
      <c r="D13" s="17">
        <v>2.1680256567974099E-3</v>
      </c>
      <c r="E13" s="17">
        <v>7.6114198488672902E-2</v>
      </c>
      <c r="F13" s="17">
        <v>1.63350249005722E-2</v>
      </c>
      <c r="G13" s="17">
        <v>3.0854495404685E-2</v>
      </c>
      <c r="H13" s="17">
        <v>0</v>
      </c>
      <c r="I13" s="17">
        <v>0.163857904024414</v>
      </c>
      <c r="J13" s="17">
        <v>5.4008214912589801E-2</v>
      </c>
      <c r="K13" s="17">
        <v>1.2823906992311999E-2</v>
      </c>
      <c r="L13" s="17">
        <v>2.94452334351798E-2</v>
      </c>
      <c r="M13" s="17">
        <v>7.9799348286678992E-3</v>
      </c>
      <c r="N13" s="17">
        <v>0.21340069781856699</v>
      </c>
      <c r="O13" s="17">
        <v>9.9571301771683805E-4</v>
      </c>
      <c r="P13" s="17">
        <v>2.9062576622368701E-3</v>
      </c>
      <c r="Q13" s="17">
        <v>0.29798899935001399</v>
      </c>
      <c r="R13" s="17">
        <v>0.17213966074268799</v>
      </c>
      <c r="S13" s="17">
        <v>6.1782854314607603E-4</v>
      </c>
      <c r="T13" s="17"/>
      <c r="U13" s="17">
        <v>4.5731432448620199E-2</v>
      </c>
      <c r="V13" s="17">
        <v>6.9531285159509598E-2</v>
      </c>
      <c r="W13" s="17">
        <v>0.12753964725185901</v>
      </c>
      <c r="X13" s="17">
        <v>9.6338155986617199E-2</v>
      </c>
      <c r="Y13" s="17"/>
      <c r="Z13" s="17">
        <v>3.3287532526587303E-2</v>
      </c>
      <c r="AA13" s="17">
        <v>9.41325219782084E-2</v>
      </c>
      <c r="AB13" s="17">
        <v>4.8650738756565302E-2</v>
      </c>
      <c r="AC13" s="17">
        <v>0.12363493779340801</v>
      </c>
      <c r="AD13" s="17">
        <v>1.06241302633158E-2</v>
      </c>
      <c r="AE13" s="17">
        <v>1.8231795727408399E-2</v>
      </c>
      <c r="AF13" s="17">
        <v>6.0410549401978098E-2</v>
      </c>
      <c r="AG13" s="17">
        <v>4.2511191318095699E-2</v>
      </c>
      <c r="AH13" s="17">
        <v>3.9935701734209697E-2</v>
      </c>
      <c r="AI13" s="17">
        <v>0.15466481513701699</v>
      </c>
      <c r="AJ13" s="17"/>
      <c r="AK13" s="17">
        <v>2.0088620816757101E-2</v>
      </c>
      <c r="AL13" s="17">
        <v>6.8677666539778803E-2</v>
      </c>
      <c r="AM13" s="17">
        <v>0.14727527664332199</v>
      </c>
      <c r="AN13" s="17">
        <v>3.5603567194998603E-2</v>
      </c>
      <c r="AO13" s="17">
        <v>4.1581675148986703E-2</v>
      </c>
      <c r="AP13" s="17">
        <v>5.0481101276507498E-2</v>
      </c>
      <c r="AQ13" s="17">
        <v>0.13336016697413</v>
      </c>
      <c r="AR13" s="17"/>
      <c r="AS13" s="17">
        <v>9.4762193115391094E-2</v>
      </c>
      <c r="AT13" s="17">
        <v>3.48425309967174E-2</v>
      </c>
      <c r="AU13" s="17"/>
      <c r="AV13" s="17">
        <v>0.15554589584998299</v>
      </c>
      <c r="AW13" s="17">
        <v>0.115091184551271</v>
      </c>
      <c r="AX13" s="17">
        <v>4.3509637856614103E-2</v>
      </c>
      <c r="AY13" s="17"/>
      <c r="AZ13" s="17">
        <v>0.17155058849055299</v>
      </c>
      <c r="BA13" s="17">
        <v>4.5378480813375699E-2</v>
      </c>
      <c r="BB13" s="17"/>
      <c r="BC13" s="17">
        <v>4.5001782558549003E-2</v>
      </c>
      <c r="BD13" s="17">
        <v>5.4864666507386903E-2</v>
      </c>
      <c r="BE13" s="17"/>
      <c r="BF13" s="17">
        <v>5.0924149206552902E-2</v>
      </c>
      <c r="BG13" s="17">
        <v>9.6338155986617199E-2</v>
      </c>
      <c r="BH13" s="17"/>
      <c r="BI13" s="17">
        <v>0.12078552342561601</v>
      </c>
      <c r="BJ13" s="17">
        <v>3.4804544465326402E-2</v>
      </c>
      <c r="BK13" s="17"/>
      <c r="BL13" s="17">
        <v>3.0647026335597499E-2</v>
      </c>
      <c r="BM13" s="17">
        <v>2.7200578271308801E-2</v>
      </c>
      <c r="BN13" s="17">
        <v>0.14333402857156299</v>
      </c>
      <c r="BO13" s="17">
        <v>0.39627613901991299</v>
      </c>
    </row>
    <row r="14" spans="2:67" ht="29" x14ac:dyDescent="0.35">
      <c r="B14" s="18" t="s">
        <v>644</v>
      </c>
      <c r="C14" s="17">
        <v>0.104010491552033</v>
      </c>
      <c r="D14" s="17">
        <v>0.100869694886004</v>
      </c>
      <c r="E14" s="17">
        <v>0.15262335439289601</v>
      </c>
      <c r="F14" s="17">
        <v>1.7718090033816199E-2</v>
      </c>
      <c r="G14" s="17">
        <v>0.11301922563261201</v>
      </c>
      <c r="H14" s="17">
        <v>2.4377970819849299E-3</v>
      </c>
      <c r="I14" s="17">
        <v>8.2550096547219606E-2</v>
      </c>
      <c r="J14" s="17">
        <v>3.9644081954782903E-2</v>
      </c>
      <c r="K14" s="17">
        <v>8.8401273744799004E-4</v>
      </c>
      <c r="L14" s="17">
        <v>7.5714217628347305E-2</v>
      </c>
      <c r="M14" s="17">
        <v>8.2398556576621498E-2</v>
      </c>
      <c r="N14" s="17">
        <v>5.4895204087845401E-2</v>
      </c>
      <c r="O14" s="17">
        <v>0.96215001463485295</v>
      </c>
      <c r="P14" s="17">
        <v>0.19358909256724799</v>
      </c>
      <c r="Q14" s="17">
        <v>9.9329666450004794E-2</v>
      </c>
      <c r="R14" s="17">
        <v>0.172317805209205</v>
      </c>
      <c r="S14" s="17">
        <v>3.0891427157303801E-4</v>
      </c>
      <c r="T14" s="17"/>
      <c r="U14" s="17">
        <v>0.116921003704373</v>
      </c>
      <c r="V14" s="17">
        <v>4.2269225503935803E-2</v>
      </c>
      <c r="W14" s="17">
        <v>2.4682102300349101E-2</v>
      </c>
      <c r="X14" s="17">
        <v>5.0066287401965802E-2</v>
      </c>
      <c r="Y14" s="17"/>
      <c r="Z14" s="17">
        <v>0.12175460293462299</v>
      </c>
      <c r="AA14" s="17">
        <v>8.4927015590492705E-2</v>
      </c>
      <c r="AB14" s="17">
        <v>0.222831701231125</v>
      </c>
      <c r="AC14" s="17">
        <v>4.9367701076629598E-2</v>
      </c>
      <c r="AD14" s="17">
        <v>4.8699351731733197E-2</v>
      </c>
      <c r="AE14" s="17">
        <v>3.2405352465602499E-2</v>
      </c>
      <c r="AF14" s="17">
        <v>4.4580217303308502E-2</v>
      </c>
      <c r="AG14" s="17">
        <v>4.8307924033889503E-3</v>
      </c>
      <c r="AH14" s="17">
        <v>8.5760292835008805E-4</v>
      </c>
      <c r="AI14" s="17">
        <v>1.6115590866833999E-2</v>
      </c>
      <c r="AJ14" s="17"/>
      <c r="AK14" s="17">
        <v>7.3782217729864596E-2</v>
      </c>
      <c r="AL14" s="17">
        <v>7.3696452723138905E-2</v>
      </c>
      <c r="AM14" s="17">
        <v>3.1806755420255E-3</v>
      </c>
      <c r="AN14" s="17">
        <v>0.12245757709777901</v>
      </c>
      <c r="AO14" s="17">
        <v>0.110339585065571</v>
      </c>
      <c r="AP14" s="17">
        <v>9.7856066704791494E-2</v>
      </c>
      <c r="AQ14" s="17">
        <v>0.23211073197618301</v>
      </c>
      <c r="AR14" s="17"/>
      <c r="AS14" s="17">
        <v>0.13081660181704199</v>
      </c>
      <c r="AT14" s="17">
        <v>9.40260566650237E-2</v>
      </c>
      <c r="AU14" s="17"/>
      <c r="AV14" s="17">
        <v>7.4671301042250102E-2</v>
      </c>
      <c r="AW14" s="17">
        <v>0.20288946692547999</v>
      </c>
      <c r="AX14" s="17">
        <v>0.109958251124018</v>
      </c>
      <c r="AY14" s="17"/>
      <c r="AZ14" s="17">
        <v>0.19263862951399799</v>
      </c>
      <c r="BA14" s="17">
        <v>9.9797577373216304E-2</v>
      </c>
      <c r="BB14" s="17"/>
      <c r="BC14" s="17">
        <v>8.8771433210137002E-2</v>
      </c>
      <c r="BD14" s="17">
        <v>0.113402474979165</v>
      </c>
      <c r="BE14" s="17"/>
      <c r="BF14" s="17">
        <v>0.10422483206374</v>
      </c>
      <c r="BG14" s="17">
        <v>5.0066287401965802E-2</v>
      </c>
      <c r="BH14" s="17"/>
      <c r="BI14" s="17">
        <v>0.15430227888626699</v>
      </c>
      <c r="BJ14" s="17">
        <v>9.2246664030126102E-2</v>
      </c>
      <c r="BK14" s="17"/>
      <c r="BL14" s="17">
        <v>7.6239145931500302E-2</v>
      </c>
      <c r="BM14" s="17">
        <v>0.128603037683684</v>
      </c>
      <c r="BN14" s="17">
        <v>0.123292004349673</v>
      </c>
      <c r="BO14" s="17">
        <v>1.7440354833932199E-2</v>
      </c>
    </row>
    <row r="15" spans="2:67" x14ac:dyDescent="0.35">
      <c r="B15" s="18" t="s">
        <v>83</v>
      </c>
      <c r="C15" s="19">
        <v>9.6119635789526606E-2</v>
      </c>
      <c r="D15" s="19">
        <v>0.100162227664765</v>
      </c>
      <c r="E15" s="19">
        <v>7.0882815058068593E-2</v>
      </c>
      <c r="F15" s="19">
        <v>5.8073635815005603E-2</v>
      </c>
      <c r="G15" s="19">
        <v>0.11325314905931901</v>
      </c>
      <c r="H15" s="19">
        <v>0.32154538740555799</v>
      </c>
      <c r="I15" s="19">
        <v>1.8642377506787301E-2</v>
      </c>
      <c r="J15" s="19">
        <v>0.100971181016727</v>
      </c>
      <c r="K15" s="19">
        <v>8.8401273744799004E-4</v>
      </c>
      <c r="L15" s="19">
        <v>0.100450520651683</v>
      </c>
      <c r="M15" s="19">
        <v>0.15885028786070399</v>
      </c>
      <c r="N15" s="19">
        <v>8.5484393457841104E-2</v>
      </c>
      <c r="O15" s="19">
        <v>0</v>
      </c>
      <c r="P15" s="19">
        <v>9.7195230535820007E-2</v>
      </c>
      <c r="Q15" s="19">
        <v>9.9535255683337098E-2</v>
      </c>
      <c r="R15" s="19">
        <v>1.78144466517421E-4</v>
      </c>
      <c r="S15" s="19">
        <v>4.4918128672932003E-2</v>
      </c>
      <c r="T15" s="19"/>
      <c r="U15" s="19">
        <v>9.4303489087819506E-2</v>
      </c>
      <c r="V15" s="19">
        <v>0.10605295789435901</v>
      </c>
      <c r="W15" s="19">
        <v>0.102578200473292</v>
      </c>
      <c r="X15" s="19">
        <v>8.4619142783020102E-2</v>
      </c>
      <c r="Y15" s="19"/>
      <c r="Z15" s="19">
        <v>9.4885485773748293E-2</v>
      </c>
      <c r="AA15" s="19">
        <v>6.47501827401884E-2</v>
      </c>
      <c r="AB15" s="19">
        <v>2.8961576098968302E-2</v>
      </c>
      <c r="AC15" s="19">
        <v>4.9538171423383702E-2</v>
      </c>
      <c r="AD15" s="19">
        <v>2.5020486456636199E-2</v>
      </c>
      <c r="AE15" s="19">
        <v>0.12521465434012699</v>
      </c>
      <c r="AF15" s="19">
        <v>7.1894646457828407E-2</v>
      </c>
      <c r="AG15" s="19">
        <v>3.51796530724241E-2</v>
      </c>
      <c r="AH15" s="19">
        <v>4.3300901247651902E-2</v>
      </c>
      <c r="AI15" s="19">
        <v>2.7626873784452499E-2</v>
      </c>
      <c r="AJ15" s="19"/>
      <c r="AK15" s="19">
        <v>0.114722771024496</v>
      </c>
      <c r="AL15" s="19">
        <v>1.57248841456487E-3</v>
      </c>
      <c r="AM15" s="19">
        <v>0.13350767053954801</v>
      </c>
      <c r="AN15" s="19">
        <v>9.1171748804350597E-2</v>
      </c>
      <c r="AO15" s="19">
        <v>2.0538460860962102E-2</v>
      </c>
      <c r="AP15" s="19">
        <v>0.12346356252167601</v>
      </c>
      <c r="AQ15" s="19">
        <v>7.1718785715610495E-2</v>
      </c>
      <c r="AR15" s="19"/>
      <c r="AS15" s="19">
        <v>8.3253468559065805E-2</v>
      </c>
      <c r="AT15" s="19">
        <v>0.100911879337282</v>
      </c>
      <c r="AU15" s="19"/>
      <c r="AV15" s="19">
        <v>3.9319171601928E-2</v>
      </c>
      <c r="AW15" s="19">
        <v>1.6108233786123301E-2</v>
      </c>
      <c r="AX15" s="19">
        <v>0.17069648978743199</v>
      </c>
      <c r="AY15" s="19"/>
      <c r="AZ15" s="19">
        <v>7.0726523706067801E-2</v>
      </c>
      <c r="BA15" s="19">
        <v>9.7326690393185394E-2</v>
      </c>
      <c r="BB15" s="19"/>
      <c r="BC15" s="19">
        <v>0.11617009997705401</v>
      </c>
      <c r="BD15" s="19">
        <v>8.3762335021288103E-2</v>
      </c>
      <c r="BE15" s="19"/>
      <c r="BF15" s="19">
        <v>9.6165331552300906E-2</v>
      </c>
      <c r="BG15" s="19">
        <v>8.4619142783020102E-2</v>
      </c>
      <c r="BH15" s="19"/>
      <c r="BI15" s="19">
        <v>8.5502538626040195E-2</v>
      </c>
      <c r="BJ15" s="19">
        <v>9.86030969356681E-2</v>
      </c>
      <c r="BK15" s="19"/>
      <c r="BL15" s="19">
        <v>0.118248360386838</v>
      </c>
      <c r="BM15" s="19">
        <v>9.3164832122877697E-2</v>
      </c>
      <c r="BN15" s="19">
        <v>3.9731182680409302E-2</v>
      </c>
      <c r="BO15" s="19">
        <v>1.13269781132939E-2</v>
      </c>
    </row>
    <row r="16" spans="2:67" x14ac:dyDescent="0.35">
      <c r="B16" s="16"/>
    </row>
    <row r="17" spans="2:2" x14ac:dyDescent="0.35">
      <c r="B17" t="s">
        <v>86</v>
      </c>
    </row>
    <row r="18" spans="2:2" x14ac:dyDescent="0.35">
      <c r="B18" t="s">
        <v>87</v>
      </c>
    </row>
    <row r="20" spans="2:2" x14ac:dyDescent="0.35">
      <c r="B20"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BO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646</v>
      </c>
      <c r="C9" s="17">
        <v>1.9306580249383299E-2</v>
      </c>
      <c r="D9" s="17">
        <v>2.2453676954948501E-2</v>
      </c>
      <c r="E9" s="17">
        <v>1.1829541798924099E-3</v>
      </c>
      <c r="F9" s="17">
        <v>2.9456505216736801E-3</v>
      </c>
      <c r="G9" s="17">
        <v>3.6273273227527799E-3</v>
      </c>
      <c r="H9" s="17">
        <v>0</v>
      </c>
      <c r="I9" s="17">
        <v>9.8393302918244593E-2</v>
      </c>
      <c r="J9" s="17">
        <v>1.24797289558287E-2</v>
      </c>
      <c r="K9" s="17">
        <v>1.7680254748959801E-3</v>
      </c>
      <c r="L9" s="17">
        <v>7.97442104231459E-3</v>
      </c>
      <c r="M9" s="17">
        <v>3.3175543641055502E-2</v>
      </c>
      <c r="N9" s="17">
        <v>3.5312922941978398E-3</v>
      </c>
      <c r="O9" s="17">
        <v>0</v>
      </c>
      <c r="P9" s="17">
        <v>2.62247803854905E-2</v>
      </c>
      <c r="Q9" s="17">
        <v>0</v>
      </c>
      <c r="R9" s="17">
        <v>8.6069830371343997E-2</v>
      </c>
      <c r="S9" s="17">
        <v>3.0891427157303801E-4</v>
      </c>
      <c r="T9" s="17"/>
      <c r="U9" s="17">
        <v>1.1189200089478201E-2</v>
      </c>
      <c r="V9" s="17">
        <v>5.0794347327026999E-2</v>
      </c>
      <c r="W9" s="17">
        <v>9.0869922347594598E-2</v>
      </c>
      <c r="X9" s="17">
        <v>0.19795630261768199</v>
      </c>
      <c r="Y9" s="17"/>
      <c r="Z9" s="17">
        <v>1.1653895796264E-2</v>
      </c>
      <c r="AA9" s="17">
        <v>4.2434151022785201E-2</v>
      </c>
      <c r="AB9" s="17">
        <v>3.78021290893416E-4</v>
      </c>
      <c r="AC9" s="17">
        <v>2.1943842991819701E-2</v>
      </c>
      <c r="AD9" s="17">
        <v>6.2787682424777797E-3</v>
      </c>
      <c r="AE9" s="17">
        <v>6.7958354726375904E-4</v>
      </c>
      <c r="AF9" s="17">
        <v>0.105089991488944</v>
      </c>
      <c r="AG9" s="17">
        <v>4.64050194903812E-2</v>
      </c>
      <c r="AH9" s="17">
        <v>3.6249048986394597E-2</v>
      </c>
      <c r="AI9" s="17">
        <v>0.20937181317380099</v>
      </c>
      <c r="AJ9" s="17"/>
      <c r="AK9" s="17">
        <v>3.2205374630778799E-2</v>
      </c>
      <c r="AL9" s="17">
        <v>2.0939765984287598E-2</v>
      </c>
      <c r="AM9" s="17">
        <v>6.2490401254748799E-2</v>
      </c>
      <c r="AN9" s="17">
        <v>1.3900740128885199E-2</v>
      </c>
      <c r="AO9" s="17">
        <v>1.2056911469845301E-3</v>
      </c>
      <c r="AP9" s="17">
        <v>1.4326774758551901E-2</v>
      </c>
      <c r="AQ9" s="17">
        <v>5.6943389236648696E-3</v>
      </c>
      <c r="AR9" s="17"/>
      <c r="AS9" s="17">
        <v>4.4014319105623603E-2</v>
      </c>
      <c r="AT9" s="17">
        <v>1.01037228643864E-2</v>
      </c>
      <c r="AU9" s="17"/>
      <c r="AV9" s="17">
        <v>0.10607899640813299</v>
      </c>
      <c r="AW9" s="17">
        <v>3.5604903619045197E-2</v>
      </c>
      <c r="AX9" s="17">
        <v>6.3597787430196501E-3</v>
      </c>
      <c r="AY9" s="17"/>
      <c r="AZ9" s="17">
        <v>0.18900927329328401</v>
      </c>
      <c r="BA9" s="17">
        <v>1.1239809377869199E-2</v>
      </c>
      <c r="BB9" s="17"/>
      <c r="BC9" s="17">
        <v>2.3528284845478101E-2</v>
      </c>
      <c r="BD9" s="17">
        <v>1.6704701661402699E-2</v>
      </c>
      <c r="BE9" s="17"/>
      <c r="BF9" s="17">
        <v>1.8596738042754999E-2</v>
      </c>
      <c r="BG9" s="17">
        <v>0.19795630261768199</v>
      </c>
      <c r="BH9" s="17"/>
      <c r="BI9" s="17">
        <v>2.8266273517502799E-2</v>
      </c>
      <c r="BJ9" s="17">
        <v>1.7210804938100802E-2</v>
      </c>
      <c r="BK9" s="17"/>
      <c r="BL9" s="17">
        <v>7.4957170207251298E-3</v>
      </c>
      <c r="BM9" s="17">
        <v>2.1405647073733599E-2</v>
      </c>
      <c r="BN9" s="17">
        <v>1.1025408733700901E-2</v>
      </c>
      <c r="BO9" s="17">
        <v>0.31049352051453799</v>
      </c>
    </row>
    <row r="10" spans="2:67" x14ac:dyDescent="0.35">
      <c r="B10" s="18" t="s">
        <v>647</v>
      </c>
      <c r="C10" s="17">
        <v>6.3614194899363E-2</v>
      </c>
      <c r="D10" s="17">
        <v>6.1302120137478197E-2</v>
      </c>
      <c r="E10" s="17">
        <v>4.6425332445989703E-2</v>
      </c>
      <c r="F10" s="17">
        <v>9.6695864156377695E-2</v>
      </c>
      <c r="G10" s="17">
        <v>0.14750104836005001</v>
      </c>
      <c r="H10" s="17">
        <v>3.5363837783325698E-2</v>
      </c>
      <c r="I10" s="17">
        <v>8.5655819222282201E-2</v>
      </c>
      <c r="J10" s="17">
        <v>6.6651712904008897E-2</v>
      </c>
      <c r="K10" s="17">
        <v>8.8401273744799004E-4</v>
      </c>
      <c r="L10" s="17">
        <v>0.12518682367501899</v>
      </c>
      <c r="M10" s="17">
        <v>4.9521675093679399E-2</v>
      </c>
      <c r="N10" s="17">
        <v>5.8205879868148E-2</v>
      </c>
      <c r="O10" s="17">
        <v>0.511955001558556</v>
      </c>
      <c r="P10" s="17">
        <v>4.7093367971191499E-3</v>
      </c>
      <c r="Q10" s="17">
        <v>3.09219474685998E-2</v>
      </c>
      <c r="R10" s="17">
        <v>2.9405368437713801E-3</v>
      </c>
      <c r="S10" s="17">
        <v>6.1782854314607603E-4</v>
      </c>
      <c r="T10" s="17"/>
      <c r="U10" s="17">
        <v>4.8170380128328402E-2</v>
      </c>
      <c r="V10" s="17">
        <v>0.114069692661907</v>
      </c>
      <c r="W10" s="17">
        <v>0.28648668104424502</v>
      </c>
      <c r="X10" s="17">
        <v>0.26694918199189499</v>
      </c>
      <c r="Y10" s="17"/>
      <c r="Z10" s="17">
        <v>3.8976653111688499E-2</v>
      </c>
      <c r="AA10" s="17">
        <v>8.6789097283974298E-2</v>
      </c>
      <c r="AB10" s="17">
        <v>0.10369312324558901</v>
      </c>
      <c r="AC10" s="17">
        <v>5.1501855546257497E-2</v>
      </c>
      <c r="AD10" s="17">
        <v>6.6161210179478402E-2</v>
      </c>
      <c r="AE10" s="17">
        <v>4.48534477528078E-2</v>
      </c>
      <c r="AF10" s="17">
        <v>0.237104729445301</v>
      </c>
      <c r="AG10" s="17">
        <v>0.10704475533730499</v>
      </c>
      <c r="AH10" s="17">
        <v>0.31506603198759597</v>
      </c>
      <c r="AI10" s="17">
        <v>0.24289742290363101</v>
      </c>
      <c r="AJ10" s="17"/>
      <c r="AK10" s="17">
        <v>4.2065055475650301E-2</v>
      </c>
      <c r="AL10" s="17">
        <v>7.1598436931689102E-2</v>
      </c>
      <c r="AM10" s="17">
        <v>4.7449152528174401E-2</v>
      </c>
      <c r="AN10" s="17">
        <v>4.5564496375731199E-2</v>
      </c>
      <c r="AO10" s="17">
        <v>8.1011411160806998E-2</v>
      </c>
      <c r="AP10" s="17">
        <v>0.119825461515337</v>
      </c>
      <c r="AQ10" s="17">
        <v>0.14163740009836601</v>
      </c>
      <c r="AR10" s="17"/>
      <c r="AS10" s="17">
        <v>0.15442367240659</v>
      </c>
      <c r="AT10" s="17">
        <v>2.9790514166473301E-2</v>
      </c>
      <c r="AU10" s="17"/>
      <c r="AV10" s="17">
        <v>0.18144676965724099</v>
      </c>
      <c r="AW10" s="17">
        <v>0.24457228236572201</v>
      </c>
      <c r="AX10" s="17">
        <v>8.7314141563681003E-2</v>
      </c>
      <c r="AY10" s="17"/>
      <c r="AZ10" s="17">
        <v>0.24146374745902399</v>
      </c>
      <c r="BA10" s="17">
        <v>5.5160165299909698E-2</v>
      </c>
      <c r="BB10" s="17"/>
      <c r="BC10" s="17">
        <v>6.5276361780695902E-2</v>
      </c>
      <c r="BD10" s="17">
        <v>6.2589784896306205E-2</v>
      </c>
      <c r="BE10" s="17"/>
      <c r="BF10" s="17">
        <v>6.2806268897525094E-2</v>
      </c>
      <c r="BG10" s="17">
        <v>0.26694918199189499</v>
      </c>
      <c r="BH10" s="17"/>
      <c r="BI10" s="17">
        <v>0.171405648060798</v>
      </c>
      <c r="BJ10" s="17">
        <v>3.8400534169836298E-2</v>
      </c>
      <c r="BK10" s="17"/>
      <c r="BL10" s="17">
        <v>1.6937813227236601E-2</v>
      </c>
      <c r="BM10" s="17">
        <v>7.2915567225438904E-2</v>
      </c>
      <c r="BN10" s="17">
        <v>0.14950639071195801</v>
      </c>
      <c r="BO10" s="17">
        <v>0.365333435133323</v>
      </c>
    </row>
    <row r="11" spans="2:67" x14ac:dyDescent="0.35">
      <c r="B11" s="18" t="s">
        <v>648</v>
      </c>
      <c r="C11" s="17">
        <v>0.134587250640364</v>
      </c>
      <c r="D11" s="17">
        <v>0.12526327753234601</v>
      </c>
      <c r="E11" s="17">
        <v>0.16769081753464901</v>
      </c>
      <c r="F11" s="17">
        <v>0.19031553459352299</v>
      </c>
      <c r="G11" s="17">
        <v>0.11348707248602601</v>
      </c>
      <c r="H11" s="17">
        <v>4.8755941639698503E-3</v>
      </c>
      <c r="I11" s="17">
        <v>0.31284113445620498</v>
      </c>
      <c r="J11" s="17">
        <v>6.5943539142343799E-3</v>
      </c>
      <c r="K11" s="17">
        <v>0</v>
      </c>
      <c r="L11" s="17">
        <v>8.3384963529145706E-2</v>
      </c>
      <c r="M11" s="17">
        <v>0.102442377234268</v>
      </c>
      <c r="N11" s="17">
        <v>0.21478026506634901</v>
      </c>
      <c r="O11" s="17">
        <v>2.9871390531505202E-3</v>
      </c>
      <c r="P11" s="17">
        <v>0.296997522679738</v>
      </c>
      <c r="Q11" s="17">
        <v>0.20164170758217301</v>
      </c>
      <c r="R11" s="17">
        <v>8.8654078282080495E-2</v>
      </c>
      <c r="S11" s="17">
        <v>0.23522360018738001</v>
      </c>
      <c r="T11" s="17"/>
      <c r="U11" s="17">
        <v>0.138018759711733</v>
      </c>
      <c r="V11" s="17">
        <v>0.105756864318826</v>
      </c>
      <c r="W11" s="17">
        <v>0.18297411518884801</v>
      </c>
      <c r="X11" s="17">
        <v>0.185417623622671</v>
      </c>
      <c r="Y11" s="17"/>
      <c r="Z11" s="17">
        <v>0.14622847189583901</v>
      </c>
      <c r="AA11" s="17">
        <v>0.118103212411808</v>
      </c>
      <c r="AB11" s="17">
        <v>0.228215244858955</v>
      </c>
      <c r="AC11" s="17">
        <v>0.120131695850644</v>
      </c>
      <c r="AD11" s="17">
        <v>0.12917918653653199</v>
      </c>
      <c r="AE11" s="17">
        <v>0.15948626532795401</v>
      </c>
      <c r="AF11" s="17">
        <v>7.3714210177190098E-2</v>
      </c>
      <c r="AG11" s="17">
        <v>0.27545914955161099</v>
      </c>
      <c r="AH11" s="17">
        <v>0.10350878617718</v>
      </c>
      <c r="AI11" s="17">
        <v>8.7217957632009804E-2</v>
      </c>
      <c r="AJ11" s="17"/>
      <c r="AK11" s="17">
        <v>0.159272909873101</v>
      </c>
      <c r="AL11" s="17">
        <v>0.144073531168185</v>
      </c>
      <c r="AM11" s="17">
        <v>0.18776083616454101</v>
      </c>
      <c r="AN11" s="17">
        <v>0.14052906045519101</v>
      </c>
      <c r="AO11" s="17">
        <v>5.4033085958799403E-2</v>
      </c>
      <c r="AP11" s="17">
        <v>0.120412651496847</v>
      </c>
      <c r="AQ11" s="17">
        <v>0.153085538527551</v>
      </c>
      <c r="AR11" s="17"/>
      <c r="AS11" s="17">
        <v>0.250736739415999</v>
      </c>
      <c r="AT11" s="17">
        <v>9.1325210889912606E-2</v>
      </c>
      <c r="AU11" s="17"/>
      <c r="AV11" s="17">
        <v>0.22283218325769699</v>
      </c>
      <c r="AW11" s="17">
        <v>0.337018819512934</v>
      </c>
      <c r="AX11" s="17">
        <v>0.23756276801295201</v>
      </c>
      <c r="AY11" s="17"/>
      <c r="AZ11" s="17">
        <v>0.26033825538135302</v>
      </c>
      <c r="BA11" s="17">
        <v>0.128609711192326</v>
      </c>
      <c r="BB11" s="17"/>
      <c r="BC11" s="17">
        <v>0.15077375787219099</v>
      </c>
      <c r="BD11" s="17">
        <v>0.12461134502640001</v>
      </c>
      <c r="BE11" s="17"/>
      <c r="BF11" s="17">
        <v>0.13438528254523799</v>
      </c>
      <c r="BG11" s="17">
        <v>0.185417623622671</v>
      </c>
      <c r="BH11" s="17"/>
      <c r="BI11" s="17">
        <v>0.165772077777709</v>
      </c>
      <c r="BJ11" s="17">
        <v>0.12729276087991601</v>
      </c>
      <c r="BK11" s="17"/>
      <c r="BL11" s="17">
        <v>8.4299985482117701E-2</v>
      </c>
      <c r="BM11" s="17">
        <v>0.16042913171883699</v>
      </c>
      <c r="BN11" s="17">
        <v>0.21410095762329101</v>
      </c>
      <c r="BO11" s="17">
        <v>0.30192588812891202</v>
      </c>
    </row>
    <row r="12" spans="2:67" x14ac:dyDescent="0.35">
      <c r="B12" s="18" t="s">
        <v>649</v>
      </c>
      <c r="C12" s="17">
        <v>0.203048172461673</v>
      </c>
      <c r="D12" s="17">
        <v>0.289984291562221</v>
      </c>
      <c r="E12" s="17">
        <v>0.22886471255514401</v>
      </c>
      <c r="F12" s="17">
        <v>0.13434615716796</v>
      </c>
      <c r="G12" s="17">
        <v>0.20897611574271299</v>
      </c>
      <c r="H12" s="17">
        <v>0.319107590323573</v>
      </c>
      <c r="I12" s="17">
        <v>0.33024122289296698</v>
      </c>
      <c r="J12" s="17">
        <v>3.6456572653944197E-2</v>
      </c>
      <c r="K12" s="17">
        <v>1.370791972976E-2</v>
      </c>
      <c r="L12" s="17">
        <v>0.28972109104348698</v>
      </c>
      <c r="M12" s="17">
        <v>0.213110528553378</v>
      </c>
      <c r="N12" s="17">
        <v>0.110231641203481</v>
      </c>
      <c r="O12" s="17">
        <v>0.48406214637057698</v>
      </c>
      <c r="P12" s="17">
        <v>2.9531722299923499E-2</v>
      </c>
      <c r="Q12" s="17">
        <v>0.40348900439767799</v>
      </c>
      <c r="R12" s="17">
        <v>0.19599320132304199</v>
      </c>
      <c r="S12" s="17">
        <v>6.1782854314607603E-4</v>
      </c>
      <c r="T12" s="17"/>
      <c r="U12" s="17">
        <v>0.18596536150040899</v>
      </c>
      <c r="V12" s="17">
        <v>0.30514481771655</v>
      </c>
      <c r="W12" s="17">
        <v>0.18926252946494099</v>
      </c>
      <c r="X12" s="17">
        <v>0.19283357461477699</v>
      </c>
      <c r="Y12" s="17"/>
      <c r="Z12" s="17">
        <v>0.162966692215926</v>
      </c>
      <c r="AA12" s="17">
        <v>0.184285566308622</v>
      </c>
      <c r="AB12" s="17">
        <v>0.15569857790424901</v>
      </c>
      <c r="AC12" s="17">
        <v>0.27967364610423101</v>
      </c>
      <c r="AD12" s="17">
        <v>0.244026920301775</v>
      </c>
      <c r="AE12" s="17">
        <v>0.23198517866131499</v>
      </c>
      <c r="AF12" s="17">
        <v>0.44324241382040003</v>
      </c>
      <c r="AG12" s="17">
        <v>0.237560019866216</v>
      </c>
      <c r="AH12" s="17">
        <v>0.42478545732692702</v>
      </c>
      <c r="AI12" s="17">
        <v>0.239682898508317</v>
      </c>
      <c r="AJ12" s="17"/>
      <c r="AK12" s="17">
        <v>0.118209604428524</v>
      </c>
      <c r="AL12" s="17">
        <v>0.32283063158338399</v>
      </c>
      <c r="AM12" s="17">
        <v>0.13296665301236399</v>
      </c>
      <c r="AN12" s="17">
        <v>0.14969268374554601</v>
      </c>
      <c r="AO12" s="17">
        <v>0.48748465057058998</v>
      </c>
      <c r="AP12" s="17">
        <v>0.242471121936462</v>
      </c>
      <c r="AQ12" s="17">
        <v>0.226601249955551</v>
      </c>
      <c r="AR12" s="17"/>
      <c r="AS12" s="17">
        <v>0.19321800892456401</v>
      </c>
      <c r="AT12" s="17">
        <v>0.20670959990469301</v>
      </c>
      <c r="AU12" s="17"/>
      <c r="AV12" s="17">
        <v>0.10105146950969</v>
      </c>
      <c r="AW12" s="17">
        <v>0.14645845913647201</v>
      </c>
      <c r="AX12" s="17">
        <v>0.25266843924119298</v>
      </c>
      <c r="AY12" s="17"/>
      <c r="AZ12" s="17">
        <v>0.140240809879428</v>
      </c>
      <c r="BA12" s="17">
        <v>0.206033703179586</v>
      </c>
      <c r="BB12" s="17"/>
      <c r="BC12" s="17">
        <v>0.2198450030619</v>
      </c>
      <c r="BD12" s="17">
        <v>0.192696118477343</v>
      </c>
      <c r="BE12" s="17"/>
      <c r="BF12" s="17">
        <v>0.203088758881732</v>
      </c>
      <c r="BG12" s="17">
        <v>0.19283357461477699</v>
      </c>
      <c r="BH12" s="17"/>
      <c r="BI12" s="17">
        <v>0.215490647712479</v>
      </c>
      <c r="BJ12" s="17">
        <v>0.20013773438510701</v>
      </c>
      <c r="BK12" s="17"/>
      <c r="BL12" s="17">
        <v>0.108935733011155</v>
      </c>
      <c r="BM12" s="17">
        <v>0.28243051889628501</v>
      </c>
      <c r="BN12" s="17">
        <v>0.30986904832532502</v>
      </c>
      <c r="BO12" s="17">
        <v>1.9765722158088798E-2</v>
      </c>
    </row>
    <row r="13" spans="2:67" x14ac:dyDescent="0.35">
      <c r="B13" s="18" t="s">
        <v>650</v>
      </c>
      <c r="C13" s="19">
        <v>0.57944380174921695</v>
      </c>
      <c r="D13" s="19">
        <v>0.50099663381300596</v>
      </c>
      <c r="E13" s="19">
        <v>0.55583618328432505</v>
      </c>
      <c r="F13" s="19">
        <v>0.57569679356046599</v>
      </c>
      <c r="G13" s="19">
        <v>0.526408436088459</v>
      </c>
      <c r="H13" s="19">
        <v>0.64065297772913099</v>
      </c>
      <c r="I13" s="19">
        <v>0.17286852051030199</v>
      </c>
      <c r="J13" s="19">
        <v>0.877817631571984</v>
      </c>
      <c r="K13" s="19">
        <v>0.98364004205789601</v>
      </c>
      <c r="L13" s="19">
        <v>0.493732700710034</v>
      </c>
      <c r="M13" s="19">
        <v>0.60174987547761905</v>
      </c>
      <c r="N13" s="19">
        <v>0.61325092156782401</v>
      </c>
      <c r="O13" s="19">
        <v>9.9571301771683805E-4</v>
      </c>
      <c r="P13" s="19">
        <v>0.64253663783772896</v>
      </c>
      <c r="Q13" s="19">
        <v>0.36394734055154898</v>
      </c>
      <c r="R13" s="19">
        <v>0.62634235317976195</v>
      </c>
      <c r="S13" s="19">
        <v>0.76323182845475401</v>
      </c>
      <c r="T13" s="19"/>
      <c r="U13" s="19">
        <v>0.616656298570051</v>
      </c>
      <c r="V13" s="19">
        <v>0.42423427797569002</v>
      </c>
      <c r="W13" s="19">
        <v>0.25040675195437101</v>
      </c>
      <c r="X13" s="19">
        <v>0.156843317152975</v>
      </c>
      <c r="Y13" s="19"/>
      <c r="Z13" s="19">
        <v>0.640174286980282</v>
      </c>
      <c r="AA13" s="19">
        <v>0.56838797297280996</v>
      </c>
      <c r="AB13" s="19">
        <v>0.51201503270031501</v>
      </c>
      <c r="AC13" s="19">
        <v>0.52674895950704703</v>
      </c>
      <c r="AD13" s="19">
        <v>0.55435391473973705</v>
      </c>
      <c r="AE13" s="19">
        <v>0.56299552471065994</v>
      </c>
      <c r="AF13" s="19">
        <v>0.14084865506816499</v>
      </c>
      <c r="AG13" s="19">
        <v>0.33353105575448699</v>
      </c>
      <c r="AH13" s="19">
        <v>0.120390675521901</v>
      </c>
      <c r="AI13" s="19">
        <v>0.22082990778223999</v>
      </c>
      <c r="AJ13" s="19"/>
      <c r="AK13" s="19">
        <v>0.64824705559194595</v>
      </c>
      <c r="AL13" s="19">
        <v>0.44055763433245398</v>
      </c>
      <c r="AM13" s="19">
        <v>0.56933295704017095</v>
      </c>
      <c r="AN13" s="19">
        <v>0.65031301929464602</v>
      </c>
      <c r="AO13" s="19">
        <v>0.376265161162819</v>
      </c>
      <c r="AP13" s="19">
        <v>0.50296399029280203</v>
      </c>
      <c r="AQ13" s="19">
        <v>0.47298147249486699</v>
      </c>
      <c r="AR13" s="19"/>
      <c r="AS13" s="19">
        <v>0.35760726014722299</v>
      </c>
      <c r="AT13" s="19">
        <v>0.66207095217453504</v>
      </c>
      <c r="AU13" s="19"/>
      <c r="AV13" s="19">
        <v>0.38859058116723899</v>
      </c>
      <c r="AW13" s="19">
        <v>0.236345535365828</v>
      </c>
      <c r="AX13" s="19">
        <v>0.416094872439153</v>
      </c>
      <c r="AY13" s="19"/>
      <c r="AZ13" s="19">
        <v>0.168947913986912</v>
      </c>
      <c r="BA13" s="19">
        <v>0.59895661095030905</v>
      </c>
      <c r="BB13" s="19"/>
      <c r="BC13" s="19">
        <v>0.54057659243973499</v>
      </c>
      <c r="BD13" s="19">
        <v>0.60339804993854795</v>
      </c>
      <c r="BE13" s="19"/>
      <c r="BF13" s="19">
        <v>0.58112295163274996</v>
      </c>
      <c r="BG13" s="19">
        <v>0.156843317152975</v>
      </c>
      <c r="BH13" s="19"/>
      <c r="BI13" s="19">
        <v>0.41906535293151098</v>
      </c>
      <c r="BJ13" s="19">
        <v>0.61695816562703998</v>
      </c>
      <c r="BK13" s="19"/>
      <c r="BL13" s="19">
        <v>0.78233075125876606</v>
      </c>
      <c r="BM13" s="19">
        <v>0.46281913508570499</v>
      </c>
      <c r="BN13" s="19">
        <v>0.31549819460572498</v>
      </c>
      <c r="BO13" s="19">
        <v>2.48143406513826E-3</v>
      </c>
    </row>
    <row r="14" spans="2:67" x14ac:dyDescent="0.35">
      <c r="B14" s="16"/>
    </row>
    <row r="15" spans="2:67" x14ac:dyDescent="0.35">
      <c r="B15" t="s">
        <v>86</v>
      </c>
    </row>
    <row r="16" spans="2:67" x14ac:dyDescent="0.35">
      <c r="B16" t="s">
        <v>87</v>
      </c>
    </row>
    <row r="18" spans="2:2" x14ac:dyDescent="0.35">
      <c r="B18"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BO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56</v>
      </c>
      <c r="C9" s="17">
        <v>2.4424060393866701E-2</v>
      </c>
      <c r="D9" s="17">
        <v>2.31155201831066E-2</v>
      </c>
      <c r="E9" s="17">
        <v>1.96331144954273E-3</v>
      </c>
      <c r="F9" s="17">
        <v>0.12119718054112701</v>
      </c>
      <c r="G9" s="17">
        <v>3.6273273227527799E-3</v>
      </c>
      <c r="H9" s="17">
        <v>0</v>
      </c>
      <c r="I9" s="17">
        <v>3.7268672100750399E-3</v>
      </c>
      <c r="J9" s="17">
        <v>1.3913238063588801E-2</v>
      </c>
      <c r="K9" s="17">
        <v>8.8401273744799004E-4</v>
      </c>
      <c r="L9" s="17">
        <v>6.2273061194247402E-3</v>
      </c>
      <c r="M9" s="17">
        <v>3.0000091557200102E-2</v>
      </c>
      <c r="N9" s="17">
        <v>5.1314760558753203E-3</v>
      </c>
      <c r="O9" s="17">
        <v>0</v>
      </c>
      <c r="P9" s="17">
        <v>2.7226491015980701E-2</v>
      </c>
      <c r="Q9" s="17">
        <v>9.9740844916669499E-2</v>
      </c>
      <c r="R9" s="17">
        <v>8.6069830371343997E-2</v>
      </c>
      <c r="S9" s="17">
        <v>6.1782854314607603E-4</v>
      </c>
      <c r="T9" s="17"/>
      <c r="U9" s="17">
        <v>2.0990041390393999E-2</v>
      </c>
      <c r="V9" s="17">
        <v>2.7472247547203898E-2</v>
      </c>
      <c r="W9" s="17">
        <v>0.10141179057210099</v>
      </c>
      <c r="X9" s="17">
        <v>0.21300031289827201</v>
      </c>
      <c r="Y9" s="17"/>
      <c r="Z9" s="17">
        <v>2.4088496471147299E-2</v>
      </c>
      <c r="AA9" s="17">
        <v>1.47404411986283E-2</v>
      </c>
      <c r="AB9" s="17">
        <v>3.2978426683419201E-2</v>
      </c>
      <c r="AC9" s="17">
        <v>3.3031922444463901E-2</v>
      </c>
      <c r="AD9" s="17">
        <v>7.8379117110651299E-3</v>
      </c>
      <c r="AE9" s="17">
        <v>5.7408261359419297E-3</v>
      </c>
      <c r="AF9" s="17">
        <v>0.17226705274188001</v>
      </c>
      <c r="AG9" s="17">
        <v>6.3832711158646999E-2</v>
      </c>
      <c r="AH9" s="17">
        <v>2.9229274700580999E-2</v>
      </c>
      <c r="AI9" s="17">
        <v>0.16431593164261499</v>
      </c>
      <c r="AJ9" s="17"/>
      <c r="AK9" s="17">
        <v>2.1658205799262999E-2</v>
      </c>
      <c r="AL9" s="17">
        <v>1.31653992556371E-2</v>
      </c>
      <c r="AM9" s="17">
        <v>5.9007914418592301E-2</v>
      </c>
      <c r="AN9" s="17">
        <v>1.1749756904231801E-2</v>
      </c>
      <c r="AO9" s="17">
        <v>5.3365083600640899E-2</v>
      </c>
      <c r="AP9" s="17">
        <v>9.4448021255099691E-3</v>
      </c>
      <c r="AQ9" s="17">
        <v>6.6774568897068495E-2</v>
      </c>
      <c r="AR9" s="17"/>
      <c r="AS9" s="17">
        <v>6.6852294269928503E-2</v>
      </c>
      <c r="AT9" s="17">
        <v>8.6208746903691808E-3</v>
      </c>
      <c r="AU9" s="17"/>
      <c r="AV9" s="17">
        <v>0.107903733759147</v>
      </c>
      <c r="AW9" s="17">
        <v>5.9265686760318202E-2</v>
      </c>
      <c r="AX9" s="17">
        <v>4.7185305510430299E-2</v>
      </c>
      <c r="AY9" s="17"/>
      <c r="AZ9" s="17">
        <v>0.253578699396448</v>
      </c>
      <c r="BA9" s="17">
        <v>1.3531257611413799E-2</v>
      </c>
      <c r="BB9" s="17"/>
      <c r="BC9" s="17">
        <v>3.8375357501064598E-2</v>
      </c>
      <c r="BD9" s="17">
        <v>1.5825737040936799E-2</v>
      </c>
      <c r="BE9" s="17"/>
      <c r="BF9" s="17">
        <v>2.3674776368003799E-2</v>
      </c>
      <c r="BG9" s="17">
        <v>0.21300031289827201</v>
      </c>
      <c r="BH9" s="17"/>
      <c r="BI9" s="17">
        <v>3.9888786628455103E-2</v>
      </c>
      <c r="BJ9" s="17">
        <v>2.08066830497655E-2</v>
      </c>
      <c r="BK9" s="17"/>
      <c r="BL9" s="17">
        <v>7.0562367267061896E-3</v>
      </c>
      <c r="BM9" s="17">
        <v>2.1662472744235699E-2</v>
      </c>
      <c r="BN9" s="17">
        <v>5.8113758394962599E-2</v>
      </c>
      <c r="BO9" s="17">
        <v>0.26252816083113201</v>
      </c>
    </row>
    <row r="10" spans="2:67" x14ac:dyDescent="0.35">
      <c r="B10" s="18" t="s">
        <v>57</v>
      </c>
      <c r="C10" s="17">
        <v>0.51313868396864304</v>
      </c>
      <c r="D10" s="17">
        <v>0.53587794402980604</v>
      </c>
      <c r="E10" s="17">
        <v>0.44961434716965398</v>
      </c>
      <c r="F10" s="17">
        <v>0.53900809155714902</v>
      </c>
      <c r="G10" s="17">
        <v>0.50011696171335296</v>
      </c>
      <c r="H10" s="17">
        <v>0.67357901843047197</v>
      </c>
      <c r="I10" s="17">
        <v>0.60336647992655101</v>
      </c>
      <c r="J10" s="17">
        <v>0.373052321538693</v>
      </c>
      <c r="K10" s="17">
        <v>0.45452327560778399</v>
      </c>
      <c r="L10" s="17">
        <v>0.67664717701360499</v>
      </c>
      <c r="M10" s="17">
        <v>0.49936718243608402</v>
      </c>
      <c r="N10" s="17">
        <v>0.43904407230819897</v>
      </c>
      <c r="O10" s="17">
        <v>0.99502143491141604</v>
      </c>
      <c r="P10" s="17">
        <v>0.65205677932883199</v>
      </c>
      <c r="Q10" s="17">
        <v>0.69841185826782504</v>
      </c>
      <c r="R10" s="17">
        <v>0.221896556414581</v>
      </c>
      <c r="S10" s="17">
        <v>0.61908014269953004</v>
      </c>
      <c r="T10" s="17"/>
      <c r="U10" s="17">
        <v>0.49601635763678698</v>
      </c>
      <c r="V10" s="17">
        <v>0.59737422109896898</v>
      </c>
      <c r="W10" s="17">
        <v>0.62014183990911798</v>
      </c>
      <c r="X10" s="17">
        <v>0.49010522542958801</v>
      </c>
      <c r="Y10" s="17"/>
      <c r="Z10" s="17">
        <v>0.51656701955774498</v>
      </c>
      <c r="AA10" s="17">
        <v>0.45263889011858</v>
      </c>
      <c r="AB10" s="17">
        <v>0.60673216456260104</v>
      </c>
      <c r="AC10" s="17">
        <v>0.59111390875519199</v>
      </c>
      <c r="AD10" s="17">
        <v>0.55882046128472496</v>
      </c>
      <c r="AE10" s="17">
        <v>0.59729786578320998</v>
      </c>
      <c r="AF10" s="17">
        <v>0.49783750443514901</v>
      </c>
      <c r="AG10" s="17">
        <v>0.68142805078732205</v>
      </c>
      <c r="AH10" s="17">
        <v>0.81707057298837105</v>
      </c>
      <c r="AI10" s="17">
        <v>0.532365813354299</v>
      </c>
      <c r="AJ10" s="17"/>
      <c r="AK10" s="17">
        <v>0.44648170386435498</v>
      </c>
      <c r="AL10" s="17">
        <v>0.63589276935997097</v>
      </c>
      <c r="AM10" s="17">
        <v>0.51548170757392797</v>
      </c>
      <c r="AN10" s="17">
        <v>0.53254757024785704</v>
      </c>
      <c r="AO10" s="17">
        <v>0.53253093494216497</v>
      </c>
      <c r="AP10" s="17">
        <v>0.51281038633116605</v>
      </c>
      <c r="AQ10" s="17">
        <v>0.50983630388760204</v>
      </c>
      <c r="AR10" s="17"/>
      <c r="AS10" s="17">
        <v>0.53660037399252403</v>
      </c>
      <c r="AT10" s="17">
        <v>0.50439994067217797</v>
      </c>
      <c r="AU10" s="17"/>
      <c r="AV10" s="17">
        <v>0.61674003677809397</v>
      </c>
      <c r="AW10" s="17">
        <v>0.43053442175727902</v>
      </c>
      <c r="AX10" s="17">
        <v>0.538784598984274</v>
      </c>
      <c r="AY10" s="17"/>
      <c r="AZ10" s="17">
        <v>0.33587177258106199</v>
      </c>
      <c r="BA10" s="17">
        <v>0.521565017880119</v>
      </c>
      <c r="BB10" s="17"/>
      <c r="BC10" s="17">
        <v>0.51559768742054701</v>
      </c>
      <c r="BD10" s="17">
        <v>0.51162317565117399</v>
      </c>
      <c r="BE10" s="17"/>
      <c r="BF10" s="17">
        <v>0.51323020451969004</v>
      </c>
      <c r="BG10" s="17">
        <v>0.49010522542958801</v>
      </c>
      <c r="BH10" s="17"/>
      <c r="BI10" s="17">
        <v>0.51578830179495705</v>
      </c>
      <c r="BJ10" s="17">
        <v>0.51251890788272703</v>
      </c>
      <c r="BK10" s="17"/>
      <c r="BL10" s="17">
        <v>0.49112495938434803</v>
      </c>
      <c r="BM10" s="17">
        <v>0.53830830687112596</v>
      </c>
      <c r="BN10" s="17">
        <v>0.50101945228891398</v>
      </c>
      <c r="BO10" s="17">
        <v>0.43964087607603802</v>
      </c>
    </row>
    <row r="11" spans="2:67" x14ac:dyDescent="0.35">
      <c r="B11" s="18" t="s">
        <v>83</v>
      </c>
      <c r="C11" s="19">
        <v>0.46243725563749</v>
      </c>
      <c r="D11" s="19">
        <v>0.44100653578708798</v>
      </c>
      <c r="E11" s="19">
        <v>0.54842234138080304</v>
      </c>
      <c r="F11" s="19">
        <v>0.33979472790172399</v>
      </c>
      <c r="G11" s="19">
        <v>0.49625571096389398</v>
      </c>
      <c r="H11" s="19">
        <v>0.32642098156952798</v>
      </c>
      <c r="I11" s="19">
        <v>0.39290665286337401</v>
      </c>
      <c r="J11" s="19">
        <v>0.61303444039771804</v>
      </c>
      <c r="K11" s="19">
        <v>0.54459271165476797</v>
      </c>
      <c r="L11" s="19">
        <v>0.31712551686696999</v>
      </c>
      <c r="M11" s="19">
        <v>0.47063272600671502</v>
      </c>
      <c r="N11" s="19">
        <v>0.55582445163592598</v>
      </c>
      <c r="O11" s="19">
        <v>4.9785650885841902E-3</v>
      </c>
      <c r="P11" s="19">
        <v>0.32071672965518699</v>
      </c>
      <c r="Q11" s="19">
        <v>0.20184729681550501</v>
      </c>
      <c r="R11" s="19">
        <v>0.69203361321407497</v>
      </c>
      <c r="S11" s="19">
        <v>0.380302028757324</v>
      </c>
      <c r="T11" s="19"/>
      <c r="U11" s="19">
        <v>0.48299360097281901</v>
      </c>
      <c r="V11" s="19">
        <v>0.37515353135382701</v>
      </c>
      <c r="W11" s="19">
        <v>0.27844636951878099</v>
      </c>
      <c r="X11" s="19">
        <v>0.29689446167213901</v>
      </c>
      <c r="Y11" s="19"/>
      <c r="Z11" s="19">
        <v>0.459344483971108</v>
      </c>
      <c r="AA11" s="19">
        <v>0.53262066868279101</v>
      </c>
      <c r="AB11" s="19">
        <v>0.36028940875398002</v>
      </c>
      <c r="AC11" s="19">
        <v>0.375854168800344</v>
      </c>
      <c r="AD11" s="19">
        <v>0.43334162700420997</v>
      </c>
      <c r="AE11" s="19">
        <v>0.39696130808084801</v>
      </c>
      <c r="AF11" s="19">
        <v>0.32989544282297001</v>
      </c>
      <c r="AG11" s="19">
        <v>0.25473923805403098</v>
      </c>
      <c r="AH11" s="19">
        <v>0.153700152311048</v>
      </c>
      <c r="AI11" s="19">
        <v>0.30331825500308601</v>
      </c>
      <c r="AJ11" s="19"/>
      <c r="AK11" s="19">
        <v>0.53186009033638204</v>
      </c>
      <c r="AL11" s="19">
        <v>0.350941831384392</v>
      </c>
      <c r="AM11" s="19">
        <v>0.42551037800747998</v>
      </c>
      <c r="AN11" s="19">
        <v>0.45570267284791099</v>
      </c>
      <c r="AO11" s="19">
        <v>0.41410398145719401</v>
      </c>
      <c r="AP11" s="19">
        <v>0.47774481154332399</v>
      </c>
      <c r="AQ11" s="19">
        <v>0.42338912721533001</v>
      </c>
      <c r="AR11" s="19"/>
      <c r="AS11" s="19">
        <v>0.39654733173754803</v>
      </c>
      <c r="AT11" s="19">
        <v>0.48697918463745299</v>
      </c>
      <c r="AU11" s="19"/>
      <c r="AV11" s="19">
        <v>0.27535622946275901</v>
      </c>
      <c r="AW11" s="19">
        <v>0.51019989148240197</v>
      </c>
      <c r="AX11" s="19">
        <v>0.41403009550529601</v>
      </c>
      <c r="AY11" s="19"/>
      <c r="AZ11" s="19">
        <v>0.41054952802249001</v>
      </c>
      <c r="BA11" s="19">
        <v>0.46490372450846701</v>
      </c>
      <c r="BB11" s="19"/>
      <c r="BC11" s="19">
        <v>0.44602695507838802</v>
      </c>
      <c r="BD11" s="19">
        <v>0.47255108730788897</v>
      </c>
      <c r="BE11" s="19"/>
      <c r="BF11" s="19">
        <v>0.46309501911230599</v>
      </c>
      <c r="BG11" s="19">
        <v>0.29689446167213901</v>
      </c>
      <c r="BH11" s="19"/>
      <c r="BI11" s="19">
        <v>0.44432291157658699</v>
      </c>
      <c r="BJ11" s="19">
        <v>0.46667440906750801</v>
      </c>
      <c r="BK11" s="19"/>
      <c r="BL11" s="19">
        <v>0.50181880388894595</v>
      </c>
      <c r="BM11" s="19">
        <v>0.44002922038463899</v>
      </c>
      <c r="BN11" s="19">
        <v>0.440866789316123</v>
      </c>
      <c r="BO11" s="19">
        <v>0.29783096309283003</v>
      </c>
    </row>
    <row r="12" spans="2:67" x14ac:dyDescent="0.35">
      <c r="B12" s="16"/>
    </row>
    <row r="13" spans="2:67" x14ac:dyDescent="0.35">
      <c r="B13" t="s">
        <v>86</v>
      </c>
    </row>
    <row r="14" spans="2:67" x14ac:dyDescent="0.35">
      <c r="B14" t="s">
        <v>87</v>
      </c>
    </row>
    <row r="16" spans="2:67" x14ac:dyDescent="0.35">
      <c r="B16"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BO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653</v>
      </c>
      <c r="C9" s="17">
        <v>0.24274258201382801</v>
      </c>
      <c r="D9" s="17">
        <v>0.19476981738593599</v>
      </c>
      <c r="E9" s="17">
        <v>0.18725464900014299</v>
      </c>
      <c r="F9" s="17">
        <v>0.161015051371249</v>
      </c>
      <c r="G9" s="17">
        <v>0.25689294666990897</v>
      </c>
      <c r="H9" s="17">
        <v>0.32398318448754299</v>
      </c>
      <c r="I9" s="17">
        <v>0.19243859409140199</v>
      </c>
      <c r="J9" s="17">
        <v>0.19613887150965501</v>
      </c>
      <c r="K9" s="17">
        <v>2.6520382123439699E-3</v>
      </c>
      <c r="L9" s="17">
        <v>0.219788649275</v>
      </c>
      <c r="M9" s="17">
        <v>0.31722775412475701</v>
      </c>
      <c r="N9" s="17">
        <v>0.617275645985633</v>
      </c>
      <c r="O9" s="17">
        <v>1.8427136173715299E-2</v>
      </c>
      <c r="P9" s="17">
        <v>0.203710260436645</v>
      </c>
      <c r="Q9" s="17">
        <v>0.229375691135277</v>
      </c>
      <c r="R9" s="17">
        <v>0.37107339890950097</v>
      </c>
      <c r="S9" s="17">
        <v>0.190614385786021</v>
      </c>
      <c r="T9" s="17"/>
      <c r="U9" s="17">
        <v>0.232156751585718</v>
      </c>
      <c r="V9" s="17">
        <v>0.29338520732495799</v>
      </c>
      <c r="W9" s="17">
        <v>0.27965407878484699</v>
      </c>
      <c r="X9" s="17">
        <v>0.441019120503299</v>
      </c>
      <c r="Y9" s="17"/>
      <c r="Z9" s="17">
        <v>0.20643260541494901</v>
      </c>
      <c r="AA9" s="17">
        <v>0.20704043630965899</v>
      </c>
      <c r="AB9" s="17">
        <v>0.39899635806275202</v>
      </c>
      <c r="AC9" s="17">
        <v>0.27257299610182001</v>
      </c>
      <c r="AD9" s="17">
        <v>0.29508073430599002</v>
      </c>
      <c r="AE9" s="17">
        <v>0.295417665257523</v>
      </c>
      <c r="AF9" s="17">
        <v>0.49374902864957199</v>
      </c>
      <c r="AG9" s="17">
        <v>0.24454208894679999</v>
      </c>
      <c r="AH9" s="17">
        <v>0.20261080604634099</v>
      </c>
      <c r="AI9" s="17">
        <v>0.35527554701467301</v>
      </c>
      <c r="AJ9" s="17"/>
      <c r="AK9" s="17">
        <v>0.31168676693970299</v>
      </c>
      <c r="AL9" s="17">
        <v>0.34394854203445302</v>
      </c>
      <c r="AM9" s="17">
        <v>0.37445220178217198</v>
      </c>
      <c r="AN9" s="17">
        <v>0.17716282880387599</v>
      </c>
      <c r="AO9" s="17">
        <v>0.25681599723573201</v>
      </c>
      <c r="AP9" s="17">
        <v>0.153389401366921</v>
      </c>
      <c r="AQ9" s="17">
        <v>0.23243906884681201</v>
      </c>
      <c r="AR9" s="17"/>
      <c r="AS9" s="17">
        <v>0.37145234969124002</v>
      </c>
      <c r="AT9" s="17">
        <v>0.19480223251915399</v>
      </c>
      <c r="AU9" s="17"/>
      <c r="AV9" s="17">
        <v>0.46186935586492001</v>
      </c>
      <c r="AW9" s="17">
        <v>0.36773477890028999</v>
      </c>
      <c r="AX9" s="17">
        <v>0.313825223476077</v>
      </c>
      <c r="AY9" s="17"/>
      <c r="AZ9" s="17">
        <v>0.403292199737385</v>
      </c>
      <c r="BA9" s="17">
        <v>0.235110900061968</v>
      </c>
      <c r="BB9" s="17"/>
      <c r="BC9" s="17">
        <v>0.188688212542689</v>
      </c>
      <c r="BD9" s="17">
        <v>0.27605682826493799</v>
      </c>
      <c r="BE9" s="17"/>
      <c r="BF9" s="17">
        <v>0.24195475512141401</v>
      </c>
      <c r="BG9" s="17">
        <v>0.441019120503299</v>
      </c>
      <c r="BH9" s="17"/>
      <c r="BI9" s="17">
        <v>0.331493158834475</v>
      </c>
      <c r="BJ9" s="17">
        <v>0.22198280127171099</v>
      </c>
      <c r="BK9" s="17"/>
      <c r="BL9" s="17">
        <v>8.6230918370119397E-2</v>
      </c>
      <c r="BM9" s="17">
        <v>0.37184214864370202</v>
      </c>
      <c r="BN9" s="17">
        <v>0.37687083982226499</v>
      </c>
      <c r="BO9" s="17">
        <v>0.34985453180248899</v>
      </c>
    </row>
    <row r="10" spans="2:67" x14ac:dyDescent="0.35">
      <c r="B10" s="18" t="s">
        <v>654</v>
      </c>
      <c r="C10" s="17">
        <v>7.8605768079212199E-2</v>
      </c>
      <c r="D10" s="17">
        <v>9.8662971156203302E-2</v>
      </c>
      <c r="E10" s="17">
        <v>5.5701836571494003E-2</v>
      </c>
      <c r="F10" s="17">
        <v>0.19590711650565201</v>
      </c>
      <c r="G10" s="17">
        <v>7.2546546455055502E-3</v>
      </c>
      <c r="H10" s="17">
        <v>0</v>
      </c>
      <c r="I10" s="17">
        <v>0.31346227899121698</v>
      </c>
      <c r="J10" s="17">
        <v>4.2838638241483699E-2</v>
      </c>
      <c r="K10" s="17">
        <v>0</v>
      </c>
      <c r="L10" s="17">
        <v>4.3016560711937199E-2</v>
      </c>
      <c r="M10" s="17">
        <v>4.8535263406503701E-2</v>
      </c>
      <c r="N10" s="17">
        <v>5.8095571611200297E-2</v>
      </c>
      <c r="O10" s="17">
        <v>1.54399971205648E-2</v>
      </c>
      <c r="P10" s="17">
        <v>2.6825806763784599E-2</v>
      </c>
      <c r="Q10" s="17">
        <v>0.30158814173217502</v>
      </c>
      <c r="R10" s="17">
        <v>0.109388937552146</v>
      </c>
      <c r="S10" s="17">
        <v>0.189687642971302</v>
      </c>
      <c r="T10" s="17"/>
      <c r="U10" s="17">
        <v>7.6459781123133605E-2</v>
      </c>
      <c r="V10" s="17">
        <v>7.4914792674572198E-2</v>
      </c>
      <c r="W10" s="17">
        <v>0.167810296223774</v>
      </c>
      <c r="X10" s="17">
        <v>0.17195715459472</v>
      </c>
      <c r="Y10" s="17"/>
      <c r="Z10" s="17">
        <v>3.9049587857581003E-2</v>
      </c>
      <c r="AA10" s="17">
        <v>0.14126801876024001</v>
      </c>
      <c r="AB10" s="17">
        <v>9.6557702875642498E-2</v>
      </c>
      <c r="AC10" s="17">
        <v>9.2498105071057005E-2</v>
      </c>
      <c r="AD10" s="17">
        <v>2.9453960655784001E-2</v>
      </c>
      <c r="AE10" s="17">
        <v>4.08781296919562E-2</v>
      </c>
      <c r="AF10" s="17">
        <v>0.199084375398249</v>
      </c>
      <c r="AG10" s="17">
        <v>3.4436760771560201E-2</v>
      </c>
      <c r="AH10" s="17">
        <v>0.104438011156102</v>
      </c>
      <c r="AI10" s="17">
        <v>0.112621826905016</v>
      </c>
      <c r="AJ10" s="17"/>
      <c r="AK10" s="17">
        <v>7.2551551777738699E-2</v>
      </c>
      <c r="AL10" s="17">
        <v>0.12561240027425</v>
      </c>
      <c r="AM10" s="17">
        <v>5.6018781282724903E-2</v>
      </c>
      <c r="AN10" s="17">
        <v>4.3621237235458903E-2</v>
      </c>
      <c r="AO10" s="17">
        <v>0.19761529254403101</v>
      </c>
      <c r="AP10" s="17">
        <v>4.9408034171551499E-2</v>
      </c>
      <c r="AQ10" s="17">
        <v>0.12998003001257599</v>
      </c>
      <c r="AR10" s="17"/>
      <c r="AS10" s="17">
        <v>0.146940709690531</v>
      </c>
      <c r="AT10" s="17">
        <v>5.3153146707418303E-2</v>
      </c>
      <c r="AU10" s="17"/>
      <c r="AV10" s="17">
        <v>5.71595734449694E-2</v>
      </c>
      <c r="AW10" s="17">
        <v>7.8859312007723198E-2</v>
      </c>
      <c r="AX10" s="17">
        <v>0.27799527188739698</v>
      </c>
      <c r="AY10" s="17"/>
      <c r="AZ10" s="17">
        <v>0.16119781114547699</v>
      </c>
      <c r="BA10" s="17">
        <v>7.4679778012257697E-2</v>
      </c>
      <c r="BB10" s="17"/>
      <c r="BC10" s="17">
        <v>9.68394140061377E-2</v>
      </c>
      <c r="BD10" s="17">
        <v>6.7368190499300207E-2</v>
      </c>
      <c r="BE10" s="17"/>
      <c r="BF10" s="17">
        <v>7.8234848083829495E-2</v>
      </c>
      <c r="BG10" s="17">
        <v>0.17195715459472</v>
      </c>
      <c r="BH10" s="17"/>
      <c r="BI10" s="17">
        <v>9.3485342546923797E-2</v>
      </c>
      <c r="BJ10" s="17">
        <v>7.51252644638956E-2</v>
      </c>
      <c r="BK10" s="17"/>
      <c r="BL10" s="17">
        <v>7.5436256180646298E-3</v>
      </c>
      <c r="BM10" s="17">
        <v>0.12985151085372301</v>
      </c>
      <c r="BN10" s="17">
        <v>0.183894132379845</v>
      </c>
      <c r="BO10" s="17">
        <v>3.5331857700341203E-2</v>
      </c>
    </row>
    <row r="11" spans="2:67" x14ac:dyDescent="0.35">
      <c r="B11" s="18" t="s">
        <v>655</v>
      </c>
      <c r="C11" s="17">
        <v>7.5434784929787196E-2</v>
      </c>
      <c r="D11" s="17">
        <v>0.12022668491759</v>
      </c>
      <c r="E11" s="17">
        <v>8.1044656619664299E-2</v>
      </c>
      <c r="F11" s="17">
        <v>0.120956782789061</v>
      </c>
      <c r="G11" s="17">
        <v>0.116646552955365</v>
      </c>
      <c r="H11" s="17">
        <v>0</v>
      </c>
      <c r="I11" s="17">
        <v>0.17535309865035201</v>
      </c>
      <c r="J11" s="17">
        <v>1.44045451703598E-2</v>
      </c>
      <c r="K11" s="17">
        <v>8.8401273744799004E-4</v>
      </c>
      <c r="L11" s="17">
        <v>2.6406516301674302E-2</v>
      </c>
      <c r="M11" s="17">
        <v>7.03524878275259E-2</v>
      </c>
      <c r="N11" s="17">
        <v>1.6370457208205701E-2</v>
      </c>
      <c r="O11" s="17">
        <v>1.99142603543368E-3</v>
      </c>
      <c r="P11" s="17">
        <v>1.0017106304901599E-3</v>
      </c>
      <c r="Q11" s="17">
        <v>0.10550000504766401</v>
      </c>
      <c r="R11" s="17">
        <v>0.26097188349128603</v>
      </c>
      <c r="S11" s="17">
        <v>4.79017084111826E-3</v>
      </c>
      <c r="T11" s="17"/>
      <c r="U11" s="17">
        <v>6.4728335320011293E-2</v>
      </c>
      <c r="V11" s="17">
        <v>0.120318497890124</v>
      </c>
      <c r="W11" s="17">
        <v>0.15880919884342801</v>
      </c>
      <c r="X11" s="17">
        <v>0.25091023523315797</v>
      </c>
      <c r="Y11" s="17"/>
      <c r="Z11" s="17">
        <v>3.0313651682055898E-2</v>
      </c>
      <c r="AA11" s="17">
        <v>0.13172658455806199</v>
      </c>
      <c r="AB11" s="17">
        <v>7.9514003153397794E-2</v>
      </c>
      <c r="AC11" s="17">
        <v>6.0863736173313997E-2</v>
      </c>
      <c r="AD11" s="17">
        <v>0.140129785133008</v>
      </c>
      <c r="AE11" s="17">
        <v>0.14991361943773299</v>
      </c>
      <c r="AF11" s="17">
        <v>0.23266886204729001</v>
      </c>
      <c r="AG11" s="17">
        <v>2.4100217665089602E-2</v>
      </c>
      <c r="AH11" s="17">
        <v>0.114223236595416</v>
      </c>
      <c r="AI11" s="17">
        <v>0.27305792087392</v>
      </c>
      <c r="AJ11" s="17"/>
      <c r="AK11" s="17">
        <v>5.0198049336674502E-2</v>
      </c>
      <c r="AL11" s="17">
        <v>7.8024668809531295E-2</v>
      </c>
      <c r="AM11" s="17">
        <v>0.13538336853705199</v>
      </c>
      <c r="AN11" s="17">
        <v>6.7039947979503703E-2</v>
      </c>
      <c r="AO11" s="17">
        <v>0.165096792568455</v>
      </c>
      <c r="AP11" s="17">
        <v>0.10330060864335699</v>
      </c>
      <c r="AQ11" s="17">
        <v>2.3915283085492501E-2</v>
      </c>
      <c r="AR11" s="17"/>
      <c r="AS11" s="17">
        <v>0.10728063961722201</v>
      </c>
      <c r="AT11" s="17">
        <v>6.3573203394665295E-2</v>
      </c>
      <c r="AU11" s="17"/>
      <c r="AV11" s="17">
        <v>0.20935082552495499</v>
      </c>
      <c r="AW11" s="17">
        <v>8.82920604726814E-2</v>
      </c>
      <c r="AX11" s="17">
        <v>5.2399344341589001E-2</v>
      </c>
      <c r="AY11" s="17"/>
      <c r="AZ11" s="17">
        <v>0.26753552722471302</v>
      </c>
      <c r="BA11" s="17">
        <v>6.6303328943169093E-2</v>
      </c>
      <c r="BB11" s="17"/>
      <c r="BC11" s="17">
        <v>8.90628912581405E-2</v>
      </c>
      <c r="BD11" s="17">
        <v>6.7035647272627299E-2</v>
      </c>
      <c r="BE11" s="17"/>
      <c r="BF11" s="17">
        <v>7.47375552940443E-2</v>
      </c>
      <c r="BG11" s="17">
        <v>0.25091023523315797</v>
      </c>
      <c r="BH11" s="17"/>
      <c r="BI11" s="17">
        <v>7.3697762765338598E-2</v>
      </c>
      <c r="BJ11" s="17">
        <v>7.5841094393567093E-2</v>
      </c>
      <c r="BK11" s="17"/>
      <c r="BL11" s="17">
        <v>3.44701386423516E-2</v>
      </c>
      <c r="BM11" s="17">
        <v>7.3443636597726306E-2</v>
      </c>
      <c r="BN11" s="17">
        <v>0.19706539648884699</v>
      </c>
      <c r="BO11" s="17">
        <v>0.27561366280863703</v>
      </c>
    </row>
    <row r="12" spans="2:67" x14ac:dyDescent="0.35">
      <c r="B12" s="18" t="s">
        <v>656</v>
      </c>
      <c r="C12" s="17">
        <v>6.3566287444268704E-2</v>
      </c>
      <c r="D12" s="17">
        <v>3.2761908069942003E-2</v>
      </c>
      <c r="E12" s="17">
        <v>3.8277126947717101E-2</v>
      </c>
      <c r="F12" s="17">
        <v>0.197891176019061</v>
      </c>
      <c r="G12" s="17">
        <v>0.14363979761059001</v>
      </c>
      <c r="H12" s="17">
        <v>2.4377970819849299E-3</v>
      </c>
      <c r="I12" s="17">
        <v>2.73384009969624E-2</v>
      </c>
      <c r="J12" s="17">
        <v>4.9556034656416297E-3</v>
      </c>
      <c r="K12" s="17">
        <v>0</v>
      </c>
      <c r="L12" s="17">
        <v>9.8399730587276898E-2</v>
      </c>
      <c r="M12" s="17">
        <v>6.5468365355307895E-2</v>
      </c>
      <c r="N12" s="17">
        <v>0.123070806117489</v>
      </c>
      <c r="O12" s="17">
        <v>3.0879994241129499E-2</v>
      </c>
      <c r="P12" s="17">
        <v>3.9079682927270296E-3</v>
      </c>
      <c r="Q12" s="17">
        <v>0.10550000504766401</v>
      </c>
      <c r="R12" s="17">
        <v>0.19545876792349001</v>
      </c>
      <c r="S12" s="17">
        <v>3.0891427157303801E-4</v>
      </c>
      <c r="T12" s="17"/>
      <c r="U12" s="17">
        <v>5.8471541360316903E-2</v>
      </c>
      <c r="V12" s="17">
        <v>6.6690578544136694E-2</v>
      </c>
      <c r="W12" s="17">
        <v>0.20274039432565799</v>
      </c>
      <c r="X12" s="17">
        <v>0.25644658773777301</v>
      </c>
      <c r="Y12" s="17"/>
      <c r="Z12" s="17">
        <v>5.0835619265660298E-2</v>
      </c>
      <c r="AA12" s="17">
        <v>8.0254838639051196E-2</v>
      </c>
      <c r="AB12" s="17">
        <v>5.5226266756107999E-2</v>
      </c>
      <c r="AC12" s="17">
        <v>3.46038597126316E-2</v>
      </c>
      <c r="AD12" s="17">
        <v>1.4393630105917401E-2</v>
      </c>
      <c r="AE12" s="17">
        <v>0.12740891317678199</v>
      </c>
      <c r="AF12" s="17">
        <v>0.19487801052526199</v>
      </c>
      <c r="AG12" s="17">
        <v>0.103337190603439</v>
      </c>
      <c r="AH12" s="17">
        <v>8.1650705267557702E-2</v>
      </c>
      <c r="AI12" s="17">
        <v>0.15196777142832801</v>
      </c>
      <c r="AJ12" s="17"/>
      <c r="AK12" s="17">
        <v>6.0299850711402897E-3</v>
      </c>
      <c r="AL12" s="17">
        <v>8.4981814712721301E-2</v>
      </c>
      <c r="AM12" s="17">
        <v>1.7245292092658002E-2</v>
      </c>
      <c r="AN12" s="17">
        <v>7.4986363047477897E-2</v>
      </c>
      <c r="AO12" s="17">
        <v>0.15381419080571501</v>
      </c>
      <c r="AP12" s="17">
        <v>6.6501155587177896E-2</v>
      </c>
      <c r="AQ12" s="17">
        <v>8.3783860940101998E-2</v>
      </c>
      <c r="AR12" s="17"/>
      <c r="AS12" s="17">
        <v>0.12722007153602599</v>
      </c>
      <c r="AT12" s="17">
        <v>3.9857250351873402E-2</v>
      </c>
      <c r="AU12" s="17"/>
      <c r="AV12" s="17">
        <v>0.10932281438700001</v>
      </c>
      <c r="AW12" s="17">
        <v>5.6400610043483998E-2</v>
      </c>
      <c r="AX12" s="17">
        <v>0.202519394996965</v>
      </c>
      <c r="AY12" s="17"/>
      <c r="AZ12" s="17">
        <v>9.9650370534539706E-2</v>
      </c>
      <c r="BA12" s="17">
        <v>6.1851040472185703E-2</v>
      </c>
      <c r="BB12" s="17"/>
      <c r="BC12" s="17">
        <v>7.5546987657758205E-2</v>
      </c>
      <c r="BD12" s="17">
        <v>5.6182462582783303E-2</v>
      </c>
      <c r="BE12" s="17"/>
      <c r="BF12" s="17">
        <v>6.2799901825749793E-2</v>
      </c>
      <c r="BG12" s="17">
        <v>0.25644658773777301</v>
      </c>
      <c r="BH12" s="17"/>
      <c r="BI12" s="17">
        <v>6.0410948333913299E-2</v>
      </c>
      <c r="BJ12" s="17">
        <v>6.4304357555411598E-2</v>
      </c>
      <c r="BK12" s="17"/>
      <c r="BL12" s="17">
        <v>3.0154460275193098E-2</v>
      </c>
      <c r="BM12" s="17">
        <v>6.4787886156066704E-2</v>
      </c>
      <c r="BN12" s="17">
        <v>0.18287477341856001</v>
      </c>
      <c r="BO12" s="17">
        <v>3.8822436622514098E-2</v>
      </c>
    </row>
    <row r="13" spans="2:67" x14ac:dyDescent="0.35">
      <c r="B13" s="18" t="s">
        <v>657</v>
      </c>
      <c r="C13" s="17">
        <v>5.5903723266473297E-2</v>
      </c>
      <c r="D13" s="17">
        <v>7.8080468574540096E-2</v>
      </c>
      <c r="E13" s="17">
        <v>9.5901507916422796E-2</v>
      </c>
      <c r="F13" s="17">
        <v>3.6037174447797603E-2</v>
      </c>
      <c r="G13" s="17">
        <v>0.14410764446400401</v>
      </c>
      <c r="H13" s="17">
        <v>0</v>
      </c>
      <c r="I13" s="17">
        <v>0.173175072049602</v>
      </c>
      <c r="J13" s="17">
        <v>1.6125180136747699E-2</v>
      </c>
      <c r="K13" s="17">
        <v>0</v>
      </c>
      <c r="L13" s="17">
        <v>2.3292863241961899E-2</v>
      </c>
      <c r="M13" s="17">
        <v>3.3277009794810401E-2</v>
      </c>
      <c r="N13" s="17">
        <v>2.0414167894679701E-3</v>
      </c>
      <c r="O13" s="17">
        <v>3.9828520708673496E-3</v>
      </c>
      <c r="P13" s="17">
        <v>0.103809114364686</v>
      </c>
      <c r="Q13" s="17">
        <v>9.9946434150001803E-2</v>
      </c>
      <c r="R13" s="17">
        <v>1.78144466517421E-4</v>
      </c>
      <c r="S13" s="17">
        <v>3.0891427157303801E-4</v>
      </c>
      <c r="T13" s="17"/>
      <c r="U13" s="17">
        <v>4.2205747430839602E-2</v>
      </c>
      <c r="V13" s="17">
        <v>0.1185677181164</v>
      </c>
      <c r="W13" s="17">
        <v>0.128675364571912</v>
      </c>
      <c r="X13" s="17">
        <v>0.27818015152487002</v>
      </c>
      <c r="Y13" s="17"/>
      <c r="Z13" s="17">
        <v>2.3123551344775901E-2</v>
      </c>
      <c r="AA13" s="17">
        <v>7.9968535665959795E-2</v>
      </c>
      <c r="AB13" s="17">
        <v>5.8543481547251801E-2</v>
      </c>
      <c r="AC13" s="17">
        <v>0.123250757518462</v>
      </c>
      <c r="AD13" s="17">
        <v>4.0184417621570399E-2</v>
      </c>
      <c r="AE13" s="17">
        <v>3.9038792363571599E-2</v>
      </c>
      <c r="AF13" s="17">
        <v>5.9419067104672603E-2</v>
      </c>
      <c r="AG13" s="17">
        <v>0.28122642412717402</v>
      </c>
      <c r="AH13" s="17">
        <v>0.109618756232568</v>
      </c>
      <c r="AI13" s="17">
        <v>0.29299002053408602</v>
      </c>
      <c r="AJ13" s="17"/>
      <c r="AK13" s="17">
        <v>4.7198210648572103E-2</v>
      </c>
      <c r="AL13" s="17">
        <v>0.100032170187772</v>
      </c>
      <c r="AM13" s="17">
        <v>8.2828806093216301E-2</v>
      </c>
      <c r="AN13" s="17">
        <v>3.8189745212526903E-2</v>
      </c>
      <c r="AO13" s="17">
        <v>0.13392139792822699</v>
      </c>
      <c r="AP13" s="17">
        <v>6.7219411995959294E-2</v>
      </c>
      <c r="AQ13" s="17">
        <v>1.54165105927981E-2</v>
      </c>
      <c r="AR13" s="17"/>
      <c r="AS13" s="17">
        <v>0.123923295859455</v>
      </c>
      <c r="AT13" s="17">
        <v>3.0568566957601101E-2</v>
      </c>
      <c r="AU13" s="17"/>
      <c r="AV13" s="17">
        <v>0.16723586515635</v>
      </c>
      <c r="AW13" s="17">
        <v>0.16654584736665201</v>
      </c>
      <c r="AX13" s="17">
        <v>7.3745424328073905E-2</v>
      </c>
      <c r="AY13" s="17"/>
      <c r="AZ13" s="17">
        <v>0.34241553328556901</v>
      </c>
      <c r="BA13" s="17">
        <v>4.2284463124214203E-2</v>
      </c>
      <c r="BB13" s="17"/>
      <c r="BC13" s="17">
        <v>4.3411666722103601E-2</v>
      </c>
      <c r="BD13" s="17">
        <v>6.3602702127453697E-2</v>
      </c>
      <c r="BE13" s="17"/>
      <c r="BF13" s="17">
        <v>5.50205358300489E-2</v>
      </c>
      <c r="BG13" s="17">
        <v>0.27818015152487002</v>
      </c>
      <c r="BH13" s="17"/>
      <c r="BI13" s="17">
        <v>8.2113476859901405E-2</v>
      </c>
      <c r="BJ13" s="17">
        <v>4.9772960432063099E-2</v>
      </c>
      <c r="BK13" s="17"/>
      <c r="BL13" s="17">
        <v>1.73010332517206E-2</v>
      </c>
      <c r="BM13" s="17">
        <v>6.1860263199471202E-2</v>
      </c>
      <c r="BN13" s="17">
        <v>0.13452076353488701</v>
      </c>
      <c r="BO13" s="17">
        <v>0.28341268028773697</v>
      </c>
    </row>
    <row r="14" spans="2:67" x14ac:dyDescent="0.35">
      <c r="B14" s="18" t="s">
        <v>123</v>
      </c>
      <c r="C14" s="19">
        <v>0.63717326448426304</v>
      </c>
      <c r="D14" s="19">
        <v>0.60499004935061895</v>
      </c>
      <c r="E14" s="19">
        <v>0.68578293901088605</v>
      </c>
      <c r="F14" s="19">
        <v>0.64572376351355398</v>
      </c>
      <c r="G14" s="19">
        <v>0.56159202909601702</v>
      </c>
      <c r="H14" s="19">
        <v>0.67601681551245696</v>
      </c>
      <c r="I14" s="19">
        <v>0.49596256052241899</v>
      </c>
      <c r="J14" s="19">
        <v>0.74608516566648797</v>
      </c>
      <c r="K14" s="19">
        <v>0.99646394905020796</v>
      </c>
      <c r="L14" s="19">
        <v>0.67664717701360499</v>
      </c>
      <c r="M14" s="19">
        <v>0.58534636859070799</v>
      </c>
      <c r="N14" s="19">
        <v>0.29530885202400597</v>
      </c>
      <c r="O14" s="19">
        <v>0.96513715368800301</v>
      </c>
      <c r="P14" s="19">
        <v>0.76595664875904002</v>
      </c>
      <c r="Q14" s="19">
        <v>0.65895396521939997</v>
      </c>
      <c r="R14" s="19">
        <v>0.51953766353835296</v>
      </c>
      <c r="S14" s="19">
        <v>0.76415857126947395</v>
      </c>
      <c r="T14" s="19"/>
      <c r="U14" s="19">
        <v>0.65670254964318497</v>
      </c>
      <c r="V14" s="19">
        <v>0.56093647604913399</v>
      </c>
      <c r="W14" s="19">
        <v>0.44759647372745098</v>
      </c>
      <c r="X14" s="19">
        <v>0.32042762152430498</v>
      </c>
      <c r="Y14" s="19"/>
      <c r="Z14" s="19">
        <v>0.71413969537704203</v>
      </c>
      <c r="AA14" s="19">
        <v>0.60452581070384104</v>
      </c>
      <c r="AB14" s="19">
        <v>0.54606670645627797</v>
      </c>
      <c r="AC14" s="19">
        <v>0.570498984149865</v>
      </c>
      <c r="AD14" s="19">
        <v>0.59473920316336504</v>
      </c>
      <c r="AE14" s="19">
        <v>0.56405636274535498</v>
      </c>
      <c r="AF14" s="19">
        <v>0.31180933451740001</v>
      </c>
      <c r="AG14" s="19">
        <v>0.427364073166346</v>
      </c>
      <c r="AH14" s="19">
        <v>0.66912321249533202</v>
      </c>
      <c r="AI14" s="19">
        <v>0.37597045292947301</v>
      </c>
      <c r="AJ14" s="19"/>
      <c r="AK14" s="19">
        <v>0.59777787977843</v>
      </c>
      <c r="AL14" s="19">
        <v>0.48134019766902902</v>
      </c>
      <c r="AM14" s="19">
        <v>0.56759845525740504</v>
      </c>
      <c r="AN14" s="19">
        <v>0.72540821584437198</v>
      </c>
      <c r="AO14" s="19">
        <v>0.52350352940452904</v>
      </c>
      <c r="AP14" s="19">
        <v>0.65126874156277403</v>
      </c>
      <c r="AQ14" s="19">
        <v>0.65173446929602896</v>
      </c>
      <c r="AR14" s="19"/>
      <c r="AS14" s="19">
        <v>0.42300603934572101</v>
      </c>
      <c r="AT14" s="19">
        <v>0.71694383519323401</v>
      </c>
      <c r="AU14" s="19"/>
      <c r="AV14" s="19">
        <v>0.37040196606096298</v>
      </c>
      <c r="AW14" s="19">
        <v>0.43838753999070901</v>
      </c>
      <c r="AX14" s="19">
        <v>0.42246458695982803</v>
      </c>
      <c r="AY14" s="19"/>
      <c r="AZ14" s="19">
        <v>0.33710879572792402</v>
      </c>
      <c r="BA14" s="19">
        <v>0.65143674653468497</v>
      </c>
      <c r="BB14" s="19"/>
      <c r="BC14" s="19">
        <v>0.66453347869666202</v>
      </c>
      <c r="BD14" s="19">
        <v>0.62031089197538303</v>
      </c>
      <c r="BE14" s="19"/>
      <c r="BF14" s="19">
        <v>0.63843181346580002</v>
      </c>
      <c r="BG14" s="19">
        <v>0.32042762152430498</v>
      </c>
      <c r="BH14" s="19"/>
      <c r="BI14" s="19">
        <v>0.55029737577448501</v>
      </c>
      <c r="BJ14" s="19">
        <v>0.65749453411427605</v>
      </c>
      <c r="BK14" s="19"/>
      <c r="BL14" s="19">
        <v>0.858831064616143</v>
      </c>
      <c r="BM14" s="19">
        <v>0.463188545552432</v>
      </c>
      <c r="BN14" s="19">
        <v>0.39855924390169101</v>
      </c>
      <c r="BO14" s="19">
        <v>0.60559120463557403</v>
      </c>
    </row>
    <row r="15" spans="2:67" x14ac:dyDescent="0.35">
      <c r="B15" s="16"/>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239</v>
      </c>
      <c r="C9" s="17">
        <v>0.18296072019340501</v>
      </c>
      <c r="D9" s="17">
        <v>0.12654133999558101</v>
      </c>
      <c r="E9" s="17">
        <v>0.25838042524935201</v>
      </c>
      <c r="F9" s="17">
        <v>0.136269339184488</v>
      </c>
      <c r="G9" s="17">
        <v>0.14410764446400401</v>
      </c>
      <c r="H9" s="17">
        <v>0.67601681551245696</v>
      </c>
      <c r="I9" s="17">
        <v>0.103677052194057</v>
      </c>
      <c r="J9" s="17">
        <v>7.6264423644317403E-2</v>
      </c>
      <c r="K9" s="17">
        <v>1.7680254748959801E-3</v>
      </c>
      <c r="L9" s="17">
        <v>0.27266551637365899</v>
      </c>
      <c r="M9" s="17">
        <v>0.13485892939539501</v>
      </c>
      <c r="N9" s="17">
        <v>0.389656216005276</v>
      </c>
      <c r="O9" s="17">
        <v>0.48406214637057698</v>
      </c>
      <c r="P9" s="17">
        <v>0.15255104896903801</v>
      </c>
      <c r="Q9" s="17">
        <v>2.0558923333234401E-4</v>
      </c>
      <c r="R9" s="17">
        <v>0.28152859829483401</v>
      </c>
      <c r="S9" s="17">
        <v>0.15434985598060699</v>
      </c>
      <c r="T9" s="17"/>
      <c r="U9" s="17">
        <v>0.18251507586513799</v>
      </c>
      <c r="V9" s="17">
        <v>0.17988996298117399</v>
      </c>
      <c r="W9" s="17">
        <v>0.208044785099019</v>
      </c>
      <c r="X9" s="17">
        <v>0.24924533457471301</v>
      </c>
      <c r="Y9" s="17"/>
      <c r="Z9" s="17">
        <v>0.13566801378365301</v>
      </c>
      <c r="AA9" s="17">
        <v>0.34446455164052397</v>
      </c>
      <c r="AB9" s="17">
        <v>0.177753494238169</v>
      </c>
      <c r="AC9" s="17">
        <v>0.152816887302899</v>
      </c>
      <c r="AD9" s="17">
        <v>0.115952496325586</v>
      </c>
      <c r="AE9" s="17">
        <v>0.161518064286156</v>
      </c>
      <c r="AF9" s="17">
        <v>0.27536270077004898</v>
      </c>
      <c r="AG9" s="17">
        <v>4.9266368544468302E-2</v>
      </c>
      <c r="AH9" s="17">
        <v>0.264178957443164</v>
      </c>
      <c r="AI9" s="17">
        <v>0.34731209538055702</v>
      </c>
      <c r="AJ9" s="17"/>
      <c r="AK9" s="17">
        <v>0.10222401301921</v>
      </c>
      <c r="AL9" s="17">
        <v>8.5244165051916607E-2</v>
      </c>
      <c r="AM9" s="17">
        <v>0.210497270972344</v>
      </c>
      <c r="AN9" s="17">
        <v>0.196105346477283</v>
      </c>
      <c r="AO9" s="17">
        <v>0.154271642564205</v>
      </c>
      <c r="AP9" s="17">
        <v>0.204329079405147</v>
      </c>
      <c r="AQ9" s="17">
        <v>0.48669200440014798</v>
      </c>
      <c r="AR9" s="17"/>
      <c r="AS9" s="17">
        <v>0.24806364718037399</v>
      </c>
      <c r="AT9" s="17">
        <v>0.158711922847241</v>
      </c>
      <c r="AU9" s="17"/>
      <c r="AV9" s="17">
        <v>0.32696533907858899</v>
      </c>
      <c r="AW9" s="17">
        <v>0.33628157429699002</v>
      </c>
      <c r="AX9" s="17">
        <v>0.15147964504325201</v>
      </c>
      <c r="AY9" s="17"/>
      <c r="AZ9" s="17">
        <v>0.38667419928558</v>
      </c>
      <c r="BA9" s="17">
        <v>0.17327725595485899</v>
      </c>
      <c r="BB9" s="17"/>
      <c r="BC9" s="17">
        <v>0.184231440672569</v>
      </c>
      <c r="BD9" s="17">
        <v>0.18217756250655501</v>
      </c>
      <c r="BE9" s="17"/>
      <c r="BF9" s="17">
        <v>0.18269734661345099</v>
      </c>
      <c r="BG9" s="17">
        <v>0.24924533457471301</v>
      </c>
      <c r="BH9" s="17"/>
      <c r="BI9" s="17">
        <v>0.36010626200191498</v>
      </c>
      <c r="BJ9" s="17">
        <v>0.14152434040716499</v>
      </c>
      <c r="BK9" s="17"/>
      <c r="BL9" s="17">
        <v>0.195426700484199</v>
      </c>
      <c r="BM9" s="17">
        <v>0.13056133943825701</v>
      </c>
      <c r="BN9" s="17">
        <v>0.23938513193873701</v>
      </c>
      <c r="BO9" s="17">
        <v>0.61275084960753101</v>
      </c>
    </row>
    <row r="10" spans="2:67" x14ac:dyDescent="0.35">
      <c r="B10" s="18" t="s">
        <v>240</v>
      </c>
      <c r="C10" s="17">
        <v>0.49453626100270498</v>
      </c>
      <c r="D10" s="17">
        <v>0.49468890465509302</v>
      </c>
      <c r="E10" s="17">
        <v>0.48336030434081001</v>
      </c>
      <c r="F10" s="17">
        <v>0.522552867780543</v>
      </c>
      <c r="G10" s="17">
        <v>0.45173228393274401</v>
      </c>
      <c r="H10" s="17">
        <v>2.4377970819849299E-3</v>
      </c>
      <c r="I10" s="17">
        <v>0.49968942773249397</v>
      </c>
      <c r="J10" s="17">
        <v>0.582606077019304</v>
      </c>
      <c r="K10" s="17">
        <v>0.54547672439221595</v>
      </c>
      <c r="L10" s="17">
        <v>0.39579156753156203</v>
      </c>
      <c r="M10" s="17">
        <v>0.55038097834814004</v>
      </c>
      <c r="N10" s="17">
        <v>0.45381434575472701</v>
      </c>
      <c r="O10" s="17">
        <v>0.49850643047342502</v>
      </c>
      <c r="P10" s="17">
        <v>0.30751937480133101</v>
      </c>
      <c r="Q10" s="17">
        <v>0.46409936393488299</v>
      </c>
      <c r="R10" s="17">
        <v>0.54597545202944298</v>
      </c>
      <c r="S10" s="17">
        <v>0.65534467250494499</v>
      </c>
      <c r="T10" s="17"/>
      <c r="U10" s="17">
        <v>0.48561917671784499</v>
      </c>
      <c r="V10" s="17">
        <v>0.54260625059710599</v>
      </c>
      <c r="W10" s="17">
        <v>0.50813872333858301</v>
      </c>
      <c r="X10" s="17">
        <v>0.56291656706707105</v>
      </c>
      <c r="Y10" s="17"/>
      <c r="Z10" s="17">
        <v>0.527225796708921</v>
      </c>
      <c r="AA10" s="17">
        <v>0.38002273449094098</v>
      </c>
      <c r="AB10" s="17">
        <v>0.52560335487839005</v>
      </c>
      <c r="AC10" s="17">
        <v>0.462626831531528</v>
      </c>
      <c r="AD10" s="17">
        <v>0.74619766045237401</v>
      </c>
      <c r="AE10" s="17">
        <v>0.57925885424137102</v>
      </c>
      <c r="AF10" s="17">
        <v>0.56918119274290602</v>
      </c>
      <c r="AG10" s="17">
        <v>0.73118166734409695</v>
      </c>
      <c r="AH10" s="17">
        <v>0.64837806160479206</v>
      </c>
      <c r="AI10" s="17">
        <v>0.47702855049361198</v>
      </c>
      <c r="AJ10" s="17"/>
      <c r="AK10" s="17">
        <v>0.58730551876227299</v>
      </c>
      <c r="AL10" s="17">
        <v>0.52174301814442203</v>
      </c>
      <c r="AM10" s="17">
        <v>0.54287404830430797</v>
      </c>
      <c r="AN10" s="17">
        <v>0.494730147414289</v>
      </c>
      <c r="AO10" s="17">
        <v>0.58952435801815495</v>
      </c>
      <c r="AP10" s="17">
        <v>0.38559345447340998</v>
      </c>
      <c r="AQ10" s="17">
        <v>0.37216106687755102</v>
      </c>
      <c r="AR10" s="17"/>
      <c r="AS10" s="17">
        <v>0.53914045871560801</v>
      </c>
      <c r="AT10" s="17">
        <v>0.47792259705262002</v>
      </c>
      <c r="AU10" s="17"/>
      <c r="AV10" s="17">
        <v>0.50079975686187095</v>
      </c>
      <c r="AW10" s="17">
        <v>0.61182388085140005</v>
      </c>
      <c r="AX10" s="17">
        <v>0.55855906270679001</v>
      </c>
      <c r="AY10" s="17"/>
      <c r="AZ10" s="17">
        <v>0.57235564813923001</v>
      </c>
      <c r="BA10" s="17">
        <v>0.49083713782361899</v>
      </c>
      <c r="BB10" s="17"/>
      <c r="BC10" s="17">
        <v>0.43033369105848202</v>
      </c>
      <c r="BD10" s="17">
        <v>0.53410494427479405</v>
      </c>
      <c r="BE10" s="17"/>
      <c r="BF10" s="17">
        <v>0.49426456045538197</v>
      </c>
      <c r="BG10" s="17">
        <v>0.56291656706707105</v>
      </c>
      <c r="BH10" s="17"/>
      <c r="BI10" s="17">
        <v>0.43322702256601298</v>
      </c>
      <c r="BJ10" s="17">
        <v>0.50887719706201695</v>
      </c>
      <c r="BK10" s="17"/>
      <c r="BL10" s="17">
        <v>0.41127784203036999</v>
      </c>
      <c r="BM10" s="17">
        <v>0.56961492815688997</v>
      </c>
      <c r="BN10" s="17">
        <v>0.61276388305900398</v>
      </c>
      <c r="BO10" s="17">
        <v>0.31994148719340099</v>
      </c>
    </row>
    <row r="11" spans="2:67" ht="29" x14ac:dyDescent="0.35">
      <c r="B11" s="18" t="s">
        <v>659</v>
      </c>
      <c r="C11" s="17">
        <v>0.24488832814566999</v>
      </c>
      <c r="D11" s="17">
        <v>0.319341809101992</v>
      </c>
      <c r="E11" s="17">
        <v>0.19557498546382199</v>
      </c>
      <c r="F11" s="17">
        <v>0.28136049545861902</v>
      </c>
      <c r="G11" s="17">
        <v>0.257126870096616</v>
      </c>
      <c r="H11" s="17">
        <v>0</v>
      </c>
      <c r="I11" s="17">
        <v>0.30507280704034201</v>
      </c>
      <c r="J11" s="17">
        <v>0.30123976382820999</v>
      </c>
      <c r="K11" s="17">
        <v>2.5647813984624099E-2</v>
      </c>
      <c r="L11" s="17">
        <v>0.16259341100327299</v>
      </c>
      <c r="M11" s="17">
        <v>0.26223720966929698</v>
      </c>
      <c r="N11" s="17">
        <v>0.13877941378400899</v>
      </c>
      <c r="O11" s="17">
        <v>1.99142603543368E-3</v>
      </c>
      <c r="P11" s="17">
        <v>0.44313502994600801</v>
      </c>
      <c r="Q11" s="17">
        <v>0.30714171262983597</v>
      </c>
      <c r="R11" s="17">
        <v>0.172317805209205</v>
      </c>
      <c r="S11" s="17">
        <v>0.19030547151444799</v>
      </c>
      <c r="T11" s="17"/>
      <c r="U11" s="17">
        <v>0.26427885200569901</v>
      </c>
      <c r="V11" s="17">
        <v>0.14083911422145501</v>
      </c>
      <c r="W11" s="17">
        <v>0.20510964600392501</v>
      </c>
      <c r="X11" s="17">
        <v>0.13497472402494501</v>
      </c>
      <c r="Y11" s="17"/>
      <c r="Z11" s="17">
        <v>0.290269223373255</v>
      </c>
      <c r="AA11" s="17">
        <v>0.20550924069622201</v>
      </c>
      <c r="AB11" s="17">
        <v>0.25886831232360602</v>
      </c>
      <c r="AC11" s="17">
        <v>0.27499040310853401</v>
      </c>
      <c r="AD11" s="17">
        <v>0.13066952944744101</v>
      </c>
      <c r="AE11" s="17">
        <v>0.104063983575912</v>
      </c>
      <c r="AF11" s="17">
        <v>5.2939424429387601E-2</v>
      </c>
      <c r="AG11" s="17">
        <v>0.20492692592747699</v>
      </c>
      <c r="AH11" s="17">
        <v>8.5030398400083404E-2</v>
      </c>
      <c r="AI11" s="17">
        <v>0.117329329834748</v>
      </c>
      <c r="AJ11" s="17"/>
      <c r="AK11" s="17">
        <v>0.239673527911486</v>
      </c>
      <c r="AL11" s="17">
        <v>0.33177199010672198</v>
      </c>
      <c r="AM11" s="17">
        <v>0.20317815620634699</v>
      </c>
      <c r="AN11" s="17">
        <v>0.247190751649875</v>
      </c>
      <c r="AO11" s="17">
        <v>0.14475951309499999</v>
      </c>
      <c r="AP11" s="17">
        <v>0.29772516156926698</v>
      </c>
      <c r="AQ11" s="17">
        <v>9.3580728784414105E-2</v>
      </c>
      <c r="AR11" s="17"/>
      <c r="AS11" s="17">
        <v>0.198801241628423</v>
      </c>
      <c r="AT11" s="17">
        <v>0.26205432164171599</v>
      </c>
      <c r="AU11" s="17"/>
      <c r="AV11" s="17">
        <v>0.14627421259543799</v>
      </c>
      <c r="AW11" s="17">
        <v>4.5514533500059698E-2</v>
      </c>
      <c r="AX11" s="17">
        <v>0.27949682447982799</v>
      </c>
      <c r="AY11" s="17"/>
      <c r="AZ11" s="17">
        <v>3.8145375711853002E-2</v>
      </c>
      <c r="BA11" s="17">
        <v>0.25471579756686802</v>
      </c>
      <c r="BB11" s="17"/>
      <c r="BC11" s="17">
        <v>0.28872624697761201</v>
      </c>
      <c r="BD11" s="17">
        <v>0.21787058217263999</v>
      </c>
      <c r="BE11" s="17"/>
      <c r="BF11" s="17">
        <v>0.24532505603000801</v>
      </c>
      <c r="BG11" s="17">
        <v>0.13497472402494501</v>
      </c>
      <c r="BH11" s="17"/>
      <c r="BI11" s="17">
        <v>0.16688519605364699</v>
      </c>
      <c r="BJ11" s="17">
        <v>0.26313415794688</v>
      </c>
      <c r="BK11" s="17"/>
      <c r="BL11" s="17">
        <v>0.27277289741635502</v>
      </c>
      <c r="BM11" s="17">
        <v>0.26387472113430199</v>
      </c>
      <c r="BN11" s="17">
        <v>8.0954118499409505E-2</v>
      </c>
      <c r="BO11" s="17">
        <v>6.0472085451785201E-2</v>
      </c>
    </row>
    <row r="12" spans="2:67" x14ac:dyDescent="0.35">
      <c r="B12" s="18" t="s">
        <v>242</v>
      </c>
      <c r="C12" s="17">
        <v>5.1055832414536199E-2</v>
      </c>
      <c r="D12" s="17">
        <v>4.7483586644536398E-2</v>
      </c>
      <c r="E12" s="17">
        <v>5.53667613311737E-2</v>
      </c>
      <c r="F12" s="17">
        <v>5.98172975763488E-2</v>
      </c>
      <c r="G12" s="17">
        <v>0.116412629528658</v>
      </c>
      <c r="H12" s="17">
        <v>2.4377970819849299E-3</v>
      </c>
      <c r="I12" s="17">
        <v>1.0252905555912401E-2</v>
      </c>
      <c r="J12" s="17">
        <v>3.2753807118065598E-4</v>
      </c>
      <c r="K12" s="17">
        <v>0.42710743614826402</v>
      </c>
      <c r="L12" s="17">
        <v>9.5589752669080694E-2</v>
      </c>
      <c r="M12" s="17">
        <v>1.3874022371096599E-2</v>
      </c>
      <c r="N12" s="17">
        <v>3.20036752335498E-3</v>
      </c>
      <c r="O12" s="17">
        <v>1.44442841028479E-2</v>
      </c>
      <c r="P12" s="17">
        <v>9.6794546283623897E-2</v>
      </c>
      <c r="Q12" s="17">
        <v>0.22855333420194801</v>
      </c>
      <c r="R12" s="17">
        <v>0</v>
      </c>
      <c r="S12" s="17">
        <v>0</v>
      </c>
      <c r="T12" s="17"/>
      <c r="U12" s="17">
        <v>4.8411420736234202E-2</v>
      </c>
      <c r="V12" s="17">
        <v>6.5511569004388703E-2</v>
      </c>
      <c r="W12" s="17">
        <v>5.8788058141678798E-2</v>
      </c>
      <c r="X12" s="17">
        <v>4.3783047056937197E-2</v>
      </c>
      <c r="Y12" s="17"/>
      <c r="Z12" s="17">
        <v>3.8652277599461701E-2</v>
      </c>
      <c r="AA12" s="17">
        <v>6.6150670148270196E-2</v>
      </c>
      <c r="AB12" s="17">
        <v>2.99532984166473E-2</v>
      </c>
      <c r="AC12" s="17">
        <v>2.3762355239553098E-2</v>
      </c>
      <c r="AD12" s="17">
        <v>5.1486864467898E-3</v>
      </c>
      <c r="AE12" s="17">
        <v>8.88654912040754E-2</v>
      </c>
      <c r="AF12" s="17">
        <v>0.102516682057657</v>
      </c>
      <c r="AG12" s="17">
        <v>3.7859823415852798E-3</v>
      </c>
      <c r="AH12" s="17">
        <v>2.4125825519608502E-3</v>
      </c>
      <c r="AI12" s="17">
        <v>2.3671655626342401E-2</v>
      </c>
      <c r="AJ12" s="17"/>
      <c r="AK12" s="17">
        <v>3.9773960651602699E-2</v>
      </c>
      <c r="AL12" s="17">
        <v>5.4252234262200702E-2</v>
      </c>
      <c r="AM12" s="17">
        <v>1.47487018754613E-2</v>
      </c>
      <c r="AN12" s="17">
        <v>6.1957898903726702E-2</v>
      </c>
      <c r="AO12" s="17">
        <v>0.110167063846813</v>
      </c>
      <c r="AP12" s="17">
        <v>3.5404928761572599E-2</v>
      </c>
      <c r="AQ12" s="17">
        <v>1.0228901454969099E-2</v>
      </c>
      <c r="AR12" s="17"/>
      <c r="AS12" s="17">
        <v>1.32251084225784E-2</v>
      </c>
      <c r="AT12" s="17">
        <v>6.5146589957945894E-2</v>
      </c>
      <c r="AU12" s="17"/>
      <c r="AV12" s="17">
        <v>2.5960691464102799E-2</v>
      </c>
      <c r="AW12" s="17">
        <v>6.2844850776606004E-3</v>
      </c>
      <c r="AX12" s="17">
        <v>9.5116522928245396E-3</v>
      </c>
      <c r="AY12" s="17"/>
      <c r="AZ12" s="17">
        <v>2.6714318830547302E-3</v>
      </c>
      <c r="BA12" s="17">
        <v>5.3355771595478101E-2</v>
      </c>
      <c r="BB12" s="17"/>
      <c r="BC12" s="17">
        <v>7.5820178531693996E-2</v>
      </c>
      <c r="BD12" s="17">
        <v>3.57933192658959E-2</v>
      </c>
      <c r="BE12" s="17"/>
      <c r="BF12" s="17">
        <v>5.1084729912601899E-2</v>
      </c>
      <c r="BG12" s="17">
        <v>4.3783047056937197E-2</v>
      </c>
      <c r="BH12" s="17"/>
      <c r="BI12" s="17">
        <v>3.2458563179459297E-2</v>
      </c>
      <c r="BJ12" s="17">
        <v>5.54059475974778E-2</v>
      </c>
      <c r="BK12" s="17"/>
      <c r="BL12" s="17">
        <v>7.8067687293581198E-2</v>
      </c>
      <c r="BM12" s="17">
        <v>2.70353955104954E-2</v>
      </c>
      <c r="BN12" s="17">
        <v>3.8594758752790601E-2</v>
      </c>
      <c r="BO12" s="17">
        <v>1.73879927810494E-3</v>
      </c>
    </row>
    <row r="13" spans="2:67" x14ac:dyDescent="0.35">
      <c r="B13" s="18" t="s">
        <v>243</v>
      </c>
      <c r="C13" s="17">
        <v>8.1631591113458593E-3</v>
      </c>
      <c r="D13" s="17">
        <v>0</v>
      </c>
      <c r="E13" s="17">
        <v>7.3175236148420499E-3</v>
      </c>
      <c r="F13" s="17">
        <v>0</v>
      </c>
      <c r="G13" s="17">
        <v>0</v>
      </c>
      <c r="H13" s="17">
        <v>0</v>
      </c>
      <c r="I13" s="17">
        <v>0</v>
      </c>
      <c r="J13" s="17">
        <v>0</v>
      </c>
      <c r="K13" s="17">
        <v>0</v>
      </c>
      <c r="L13" s="17">
        <v>7.3359752422425206E-2</v>
      </c>
      <c r="M13" s="17">
        <v>4.9063867653369295E-4</v>
      </c>
      <c r="N13" s="17">
        <v>1.4439348675685301E-2</v>
      </c>
      <c r="O13" s="17">
        <v>0</v>
      </c>
      <c r="P13" s="17">
        <v>0</v>
      </c>
      <c r="Q13" s="17">
        <v>0</v>
      </c>
      <c r="R13" s="17">
        <v>0</v>
      </c>
      <c r="S13" s="17">
        <v>0</v>
      </c>
      <c r="T13" s="17"/>
      <c r="U13" s="17">
        <v>7.3279450138869504E-3</v>
      </c>
      <c r="V13" s="17">
        <v>1.2886036260422101E-2</v>
      </c>
      <c r="W13" s="17">
        <v>1.06429732100127E-2</v>
      </c>
      <c r="X13" s="17">
        <v>0</v>
      </c>
      <c r="Y13" s="17"/>
      <c r="Z13" s="17">
        <v>0</v>
      </c>
      <c r="AA13" s="17">
        <v>0</v>
      </c>
      <c r="AB13" s="17">
        <v>0</v>
      </c>
      <c r="AC13" s="17">
        <v>8.58035228174856E-2</v>
      </c>
      <c r="AD13" s="17">
        <v>0</v>
      </c>
      <c r="AE13" s="17">
        <v>0</v>
      </c>
      <c r="AF13" s="17">
        <v>0</v>
      </c>
      <c r="AG13" s="17">
        <v>1.08390558423728E-2</v>
      </c>
      <c r="AH13" s="17">
        <v>0</v>
      </c>
      <c r="AI13" s="17">
        <v>0</v>
      </c>
      <c r="AJ13" s="17"/>
      <c r="AK13" s="17">
        <v>2.70148677482814E-2</v>
      </c>
      <c r="AL13" s="17">
        <v>6.9885924347384996E-3</v>
      </c>
      <c r="AM13" s="17">
        <v>0</v>
      </c>
      <c r="AN13" s="17">
        <v>0</v>
      </c>
      <c r="AO13" s="17">
        <v>1.27742247582607E-3</v>
      </c>
      <c r="AP13" s="17">
        <v>0</v>
      </c>
      <c r="AQ13" s="17">
        <v>0</v>
      </c>
      <c r="AR13" s="17"/>
      <c r="AS13" s="17">
        <v>3.7195182471802302E-4</v>
      </c>
      <c r="AT13" s="17">
        <v>1.10651393343428E-2</v>
      </c>
      <c r="AU13" s="17"/>
      <c r="AV13" s="17">
        <v>0</v>
      </c>
      <c r="AW13" s="17">
        <v>0</v>
      </c>
      <c r="AX13" s="17">
        <v>9.5281547730466495E-4</v>
      </c>
      <c r="AY13" s="17"/>
      <c r="AZ13" s="17">
        <v>0</v>
      </c>
      <c r="BA13" s="17">
        <v>8.5511926360814002E-3</v>
      </c>
      <c r="BB13" s="17"/>
      <c r="BC13" s="17">
        <v>5.1586921256653803E-3</v>
      </c>
      <c r="BD13" s="17">
        <v>1.0014842037140301E-2</v>
      </c>
      <c r="BE13" s="17"/>
      <c r="BF13" s="17">
        <v>8.1955943975575499E-3</v>
      </c>
      <c r="BG13" s="17">
        <v>0</v>
      </c>
      <c r="BH13" s="17"/>
      <c r="BI13" s="17">
        <v>6.7537657718720603E-3</v>
      </c>
      <c r="BJ13" s="17">
        <v>8.4928324245233493E-3</v>
      </c>
      <c r="BK13" s="17"/>
      <c r="BL13" s="17">
        <v>1.4859233433511599E-2</v>
      </c>
      <c r="BM13" s="17">
        <v>3.3678495051186E-4</v>
      </c>
      <c r="BN13" s="17">
        <v>9.7750615144066404E-3</v>
      </c>
      <c r="BO13" s="17">
        <v>0</v>
      </c>
    </row>
    <row r="14" spans="2:67" x14ac:dyDescent="0.35">
      <c r="B14" s="18" t="s">
        <v>83</v>
      </c>
      <c r="C14" s="17">
        <v>1.8395699132338E-2</v>
      </c>
      <c r="D14" s="17">
        <v>1.19443596027973E-2</v>
      </c>
      <c r="E14" s="17">
        <v>0</v>
      </c>
      <c r="F14" s="17">
        <v>0</v>
      </c>
      <c r="G14" s="17">
        <v>3.0620571977978302E-2</v>
      </c>
      <c r="H14" s="17">
        <v>0.319107590323573</v>
      </c>
      <c r="I14" s="17">
        <v>8.1307807477194599E-2</v>
      </c>
      <c r="J14" s="17">
        <v>3.9562197436987703E-2</v>
      </c>
      <c r="K14" s="17">
        <v>0</v>
      </c>
      <c r="L14" s="17">
        <v>0</v>
      </c>
      <c r="M14" s="17">
        <v>3.8158221539537802E-2</v>
      </c>
      <c r="N14" s="17">
        <v>1.1030825694762E-4</v>
      </c>
      <c r="O14" s="17">
        <v>9.9571301771683805E-4</v>
      </c>
      <c r="P14" s="17">
        <v>0</v>
      </c>
      <c r="Q14" s="17">
        <v>0</v>
      </c>
      <c r="R14" s="17">
        <v>1.78144466517421E-4</v>
      </c>
      <c r="S14" s="17">
        <v>0</v>
      </c>
      <c r="T14" s="17"/>
      <c r="U14" s="17">
        <v>1.1847529661197599E-2</v>
      </c>
      <c r="V14" s="17">
        <v>5.8267066935454498E-2</v>
      </c>
      <c r="W14" s="17">
        <v>9.2758142067819998E-3</v>
      </c>
      <c r="X14" s="17">
        <v>9.0803272763347095E-3</v>
      </c>
      <c r="Y14" s="17"/>
      <c r="Z14" s="17">
        <v>8.1846885347093903E-3</v>
      </c>
      <c r="AA14" s="17">
        <v>3.8528030240416399E-3</v>
      </c>
      <c r="AB14" s="17">
        <v>7.8215401431877205E-3</v>
      </c>
      <c r="AC14" s="17">
        <v>0</v>
      </c>
      <c r="AD14" s="17">
        <v>2.0316273278081602E-3</v>
      </c>
      <c r="AE14" s="17">
        <v>6.6293606692485393E-2</v>
      </c>
      <c r="AF14" s="17">
        <v>0</v>
      </c>
      <c r="AG14" s="17">
        <v>0</v>
      </c>
      <c r="AH14" s="17">
        <v>0</v>
      </c>
      <c r="AI14" s="17">
        <v>3.4658368664740903E-2</v>
      </c>
      <c r="AJ14" s="17"/>
      <c r="AK14" s="17">
        <v>4.0081119071463302E-3</v>
      </c>
      <c r="AL14" s="17">
        <v>0</v>
      </c>
      <c r="AM14" s="17">
        <v>2.870182264154E-2</v>
      </c>
      <c r="AN14" s="17">
        <v>1.5855554826939701E-5</v>
      </c>
      <c r="AO14" s="17">
        <v>0</v>
      </c>
      <c r="AP14" s="17">
        <v>7.6947375790603206E-2</v>
      </c>
      <c r="AQ14" s="17">
        <v>3.7337298482918002E-2</v>
      </c>
      <c r="AR14" s="17"/>
      <c r="AS14" s="17">
        <v>3.97592228298997E-4</v>
      </c>
      <c r="AT14" s="17">
        <v>2.5099429166135199E-2</v>
      </c>
      <c r="AU14" s="17"/>
      <c r="AV14" s="17">
        <v>0</v>
      </c>
      <c r="AW14" s="17">
        <v>9.5526273889566497E-5</v>
      </c>
      <c r="AX14" s="17">
        <v>0</v>
      </c>
      <c r="AY14" s="17"/>
      <c r="AZ14" s="17">
        <v>1.53344980282874E-4</v>
      </c>
      <c r="BA14" s="17">
        <v>1.9262844423094099E-2</v>
      </c>
      <c r="BB14" s="17"/>
      <c r="BC14" s="17">
        <v>1.5729750633977899E-2</v>
      </c>
      <c r="BD14" s="17">
        <v>2.0038749742974898E-2</v>
      </c>
      <c r="BE14" s="17"/>
      <c r="BF14" s="17">
        <v>1.8432712590999802E-2</v>
      </c>
      <c r="BG14" s="17">
        <v>9.0803272763347095E-3</v>
      </c>
      <c r="BH14" s="17"/>
      <c r="BI14" s="17">
        <v>5.6919042709300204E-4</v>
      </c>
      <c r="BJ14" s="17">
        <v>2.2565524561937202E-2</v>
      </c>
      <c r="BK14" s="17"/>
      <c r="BL14" s="17">
        <v>2.75956393419837E-2</v>
      </c>
      <c r="BM14" s="17">
        <v>8.5768308095436202E-3</v>
      </c>
      <c r="BN14" s="17">
        <v>1.8527046235651899E-2</v>
      </c>
      <c r="BO14" s="17">
        <v>5.0967784691776001E-3</v>
      </c>
    </row>
    <row r="15" spans="2:67" x14ac:dyDescent="0.35">
      <c r="B15" s="18" t="s">
        <v>244</v>
      </c>
      <c r="C15" s="20">
        <v>0.67749698119611002</v>
      </c>
      <c r="D15" s="20">
        <v>0.621230244650674</v>
      </c>
      <c r="E15" s="20">
        <v>0.74174072959016202</v>
      </c>
      <c r="F15" s="20">
        <v>0.65882220696503202</v>
      </c>
      <c r="G15" s="20">
        <v>0.59583992839674804</v>
      </c>
      <c r="H15" s="20">
        <v>0.67845461259444195</v>
      </c>
      <c r="I15" s="20">
        <v>0.60336647992655101</v>
      </c>
      <c r="J15" s="20">
        <v>0.65887050066362196</v>
      </c>
      <c r="K15" s="20">
        <v>0.54724474986711202</v>
      </c>
      <c r="L15" s="20">
        <v>0.66845708390522096</v>
      </c>
      <c r="M15" s="20">
        <v>0.68523990774353405</v>
      </c>
      <c r="N15" s="20">
        <v>0.84347056176000301</v>
      </c>
      <c r="O15" s="20">
        <v>0.98256857684400201</v>
      </c>
      <c r="P15" s="20">
        <v>0.460070423770368</v>
      </c>
      <c r="Q15" s="20">
        <v>0.46430495316821602</v>
      </c>
      <c r="R15" s="20">
        <v>0.82750405032427699</v>
      </c>
      <c r="S15" s="20">
        <v>0.80969452848555201</v>
      </c>
      <c r="T15" s="20"/>
      <c r="U15" s="20">
        <v>0.66813425258298298</v>
      </c>
      <c r="V15" s="20">
        <v>0.72249621357827998</v>
      </c>
      <c r="W15" s="20">
        <v>0.71618350843760203</v>
      </c>
      <c r="X15" s="20">
        <v>0.81216190164178403</v>
      </c>
      <c r="Y15" s="20"/>
      <c r="Z15" s="20">
        <v>0.66289381049257401</v>
      </c>
      <c r="AA15" s="20">
        <v>0.72448728613146596</v>
      </c>
      <c r="AB15" s="20">
        <v>0.70335684911655905</v>
      </c>
      <c r="AC15" s="20">
        <v>0.61544371883442806</v>
      </c>
      <c r="AD15" s="20">
        <v>0.86215015677796103</v>
      </c>
      <c r="AE15" s="20">
        <v>0.74077691852752703</v>
      </c>
      <c r="AF15" s="20">
        <v>0.844543893512956</v>
      </c>
      <c r="AG15" s="20">
        <v>0.78044803588856504</v>
      </c>
      <c r="AH15" s="20">
        <v>0.91255701904795605</v>
      </c>
      <c r="AI15" s="20">
        <v>0.824340645874169</v>
      </c>
      <c r="AJ15" s="20"/>
      <c r="AK15" s="20">
        <v>0.68952953178148402</v>
      </c>
      <c r="AL15" s="20">
        <v>0.60698718319633804</v>
      </c>
      <c r="AM15" s="20">
        <v>0.75337131927665202</v>
      </c>
      <c r="AN15" s="20">
        <v>0.69083549389157195</v>
      </c>
      <c r="AO15" s="20">
        <v>0.74379600058236095</v>
      </c>
      <c r="AP15" s="20">
        <v>0.58992253387855698</v>
      </c>
      <c r="AQ15" s="20">
        <v>0.85885307127769905</v>
      </c>
      <c r="AR15" s="20"/>
      <c r="AS15" s="20">
        <v>0.787204105895981</v>
      </c>
      <c r="AT15" s="20">
        <v>0.63663451989985997</v>
      </c>
      <c r="AU15" s="20"/>
      <c r="AV15" s="20">
        <v>0.82776509594045899</v>
      </c>
      <c r="AW15" s="20">
        <v>0.94810545514838995</v>
      </c>
      <c r="AX15" s="20">
        <v>0.71003870775004296</v>
      </c>
      <c r="AY15" s="20"/>
      <c r="AZ15" s="20">
        <v>0.95902984742480901</v>
      </c>
      <c r="BA15" s="20">
        <v>0.66411439377847803</v>
      </c>
      <c r="BB15" s="20"/>
      <c r="BC15" s="20">
        <v>0.61456513173105098</v>
      </c>
      <c r="BD15" s="20">
        <v>0.71628250678134897</v>
      </c>
      <c r="BE15" s="20"/>
      <c r="BF15" s="20">
        <v>0.67696190706883297</v>
      </c>
      <c r="BG15" s="20">
        <v>0.81216190164178403</v>
      </c>
      <c r="BH15" s="20"/>
      <c r="BI15" s="20">
        <v>0.79333328456792795</v>
      </c>
      <c r="BJ15" s="20">
        <v>0.65040153746918195</v>
      </c>
      <c r="BK15" s="20"/>
      <c r="BL15" s="20">
        <v>0.60670454251456896</v>
      </c>
      <c r="BM15" s="20">
        <v>0.70017626759514795</v>
      </c>
      <c r="BN15" s="20">
        <v>0.85214901499774098</v>
      </c>
      <c r="BO15" s="20">
        <v>0.932692336800932</v>
      </c>
    </row>
    <row r="16" spans="2:67" x14ac:dyDescent="0.35">
      <c r="B16" s="18" t="s">
        <v>245</v>
      </c>
      <c r="C16" s="20">
        <v>5.92189915258821E-2</v>
      </c>
      <c r="D16" s="20">
        <v>4.7483586644536398E-2</v>
      </c>
      <c r="E16" s="20">
        <v>6.26842849460158E-2</v>
      </c>
      <c r="F16" s="20">
        <v>5.98172975763488E-2</v>
      </c>
      <c r="G16" s="20">
        <v>0.116412629528658</v>
      </c>
      <c r="H16" s="20">
        <v>2.4377970819849299E-3</v>
      </c>
      <c r="I16" s="20">
        <v>1.0252905555912401E-2</v>
      </c>
      <c r="J16" s="20">
        <v>3.2753807118065598E-4</v>
      </c>
      <c r="K16" s="20">
        <v>0.42710743614826402</v>
      </c>
      <c r="L16" s="20">
        <v>0.168949505091506</v>
      </c>
      <c r="M16" s="20">
        <v>1.43646610476303E-2</v>
      </c>
      <c r="N16" s="20">
        <v>1.7639716199040301E-2</v>
      </c>
      <c r="O16" s="20">
        <v>1.44442841028479E-2</v>
      </c>
      <c r="P16" s="20">
        <v>9.6794546283623897E-2</v>
      </c>
      <c r="Q16" s="20">
        <v>0.22855333420194801</v>
      </c>
      <c r="R16" s="20">
        <v>0</v>
      </c>
      <c r="S16" s="20">
        <v>0</v>
      </c>
      <c r="T16" s="20"/>
      <c r="U16" s="20">
        <v>5.5739365750121103E-2</v>
      </c>
      <c r="V16" s="20">
        <v>7.8397605264810696E-2</v>
      </c>
      <c r="W16" s="20">
        <v>6.94310313516915E-2</v>
      </c>
      <c r="X16" s="20">
        <v>4.3783047056937197E-2</v>
      </c>
      <c r="Y16" s="20"/>
      <c r="Z16" s="20">
        <v>3.8652277599461701E-2</v>
      </c>
      <c r="AA16" s="20">
        <v>6.6150670148270196E-2</v>
      </c>
      <c r="AB16" s="20">
        <v>2.99532984166473E-2</v>
      </c>
      <c r="AC16" s="20">
        <v>0.109565878057039</v>
      </c>
      <c r="AD16" s="20">
        <v>5.1486864467898E-3</v>
      </c>
      <c r="AE16" s="20">
        <v>8.88654912040754E-2</v>
      </c>
      <c r="AF16" s="20">
        <v>0.102516682057657</v>
      </c>
      <c r="AG16" s="20">
        <v>1.46250381839581E-2</v>
      </c>
      <c r="AH16" s="20">
        <v>2.4125825519608502E-3</v>
      </c>
      <c r="AI16" s="20">
        <v>2.3671655626342401E-2</v>
      </c>
      <c r="AJ16" s="20"/>
      <c r="AK16" s="20">
        <v>6.6788828399884106E-2</v>
      </c>
      <c r="AL16" s="20">
        <v>6.1240826696939199E-2</v>
      </c>
      <c r="AM16" s="20">
        <v>1.47487018754613E-2</v>
      </c>
      <c r="AN16" s="20">
        <v>6.1957898903726702E-2</v>
      </c>
      <c r="AO16" s="20">
        <v>0.11144448632263899</v>
      </c>
      <c r="AP16" s="20">
        <v>3.5404928761572599E-2</v>
      </c>
      <c r="AQ16" s="20">
        <v>1.0228901454969099E-2</v>
      </c>
      <c r="AR16" s="20"/>
      <c r="AS16" s="20">
        <v>1.35970602472964E-2</v>
      </c>
      <c r="AT16" s="20">
        <v>7.6211729292288796E-2</v>
      </c>
      <c r="AU16" s="20"/>
      <c r="AV16" s="20">
        <v>2.5960691464102799E-2</v>
      </c>
      <c r="AW16" s="20">
        <v>6.2844850776606004E-3</v>
      </c>
      <c r="AX16" s="20">
        <v>1.04644677701292E-2</v>
      </c>
      <c r="AY16" s="20"/>
      <c r="AZ16" s="20">
        <v>2.6714318830547302E-3</v>
      </c>
      <c r="BA16" s="20">
        <v>6.19069642315596E-2</v>
      </c>
      <c r="BB16" s="20"/>
      <c r="BC16" s="20">
        <v>8.0978870657359397E-2</v>
      </c>
      <c r="BD16" s="20">
        <v>4.58081613030362E-2</v>
      </c>
      <c r="BE16" s="20"/>
      <c r="BF16" s="20">
        <v>5.92803243101594E-2</v>
      </c>
      <c r="BG16" s="20">
        <v>4.3783047056937197E-2</v>
      </c>
      <c r="BH16" s="20"/>
      <c r="BI16" s="20">
        <v>3.92123289513314E-2</v>
      </c>
      <c r="BJ16" s="20">
        <v>6.3898780022001098E-2</v>
      </c>
      <c r="BK16" s="20"/>
      <c r="BL16" s="20">
        <v>9.2926920727092702E-2</v>
      </c>
      <c r="BM16" s="20">
        <v>2.7372180461007201E-2</v>
      </c>
      <c r="BN16" s="20">
        <v>4.8369820267197203E-2</v>
      </c>
      <c r="BO16" s="20">
        <v>1.73879927810494E-3</v>
      </c>
    </row>
    <row r="17" spans="2:67" x14ac:dyDescent="0.35">
      <c r="B17" s="18" t="s">
        <v>187</v>
      </c>
      <c r="C17" s="21">
        <v>0.61827798967022796</v>
      </c>
      <c r="D17" s="21">
        <v>0.573746658006138</v>
      </c>
      <c r="E17" s="21">
        <v>0.67905644464414605</v>
      </c>
      <c r="F17" s="21">
        <v>0.599004909388683</v>
      </c>
      <c r="G17" s="21">
        <v>0.47942729886808999</v>
      </c>
      <c r="H17" s="21">
        <v>0.67601681551245696</v>
      </c>
      <c r="I17" s="21">
        <v>0.59311357437063805</v>
      </c>
      <c r="J17" s="21">
        <v>0.65854296259244105</v>
      </c>
      <c r="K17" s="21">
        <v>0.120137313718848</v>
      </c>
      <c r="L17" s="21">
        <v>0.49950757881371599</v>
      </c>
      <c r="M17" s="21">
        <v>0.67087524669590404</v>
      </c>
      <c r="N17" s="21">
        <v>0.82583084556096298</v>
      </c>
      <c r="O17" s="21">
        <v>0.96812429274115397</v>
      </c>
      <c r="P17" s="21">
        <v>0.363275877486745</v>
      </c>
      <c r="Q17" s="21">
        <v>0.23575161896626801</v>
      </c>
      <c r="R17" s="21">
        <v>0.82750405032427699</v>
      </c>
      <c r="S17" s="21">
        <v>0.80969452848555201</v>
      </c>
      <c r="T17" s="21"/>
      <c r="U17" s="21">
        <v>0.61239488683286103</v>
      </c>
      <c r="V17" s="21">
        <v>0.64409860831346899</v>
      </c>
      <c r="W17" s="21">
        <v>0.64675247708591099</v>
      </c>
      <c r="X17" s="21">
        <v>0.768378854584846</v>
      </c>
      <c r="Y17" s="21"/>
      <c r="Z17" s="21">
        <v>0.62424153289311302</v>
      </c>
      <c r="AA17" s="21">
        <v>0.65833661598319604</v>
      </c>
      <c r="AB17" s="21">
        <v>0.67340355069991198</v>
      </c>
      <c r="AC17" s="21">
        <v>0.50587784077738895</v>
      </c>
      <c r="AD17" s="21">
        <v>0.85700147033117102</v>
      </c>
      <c r="AE17" s="21">
        <v>0.65191142732345098</v>
      </c>
      <c r="AF17" s="21">
        <v>0.74202721145529904</v>
      </c>
      <c r="AG17" s="21">
        <v>0.76582299770460704</v>
      </c>
      <c r="AH17" s="21">
        <v>0.91014443649599497</v>
      </c>
      <c r="AI17" s="21">
        <v>0.80066899024782701</v>
      </c>
      <c r="AJ17" s="21"/>
      <c r="AK17" s="21">
        <v>0.62274070338160004</v>
      </c>
      <c r="AL17" s="21">
        <v>0.54574635649939895</v>
      </c>
      <c r="AM17" s="21">
        <v>0.73862261740119095</v>
      </c>
      <c r="AN17" s="21">
        <v>0.62887759498784501</v>
      </c>
      <c r="AO17" s="21">
        <v>0.63235151425972203</v>
      </c>
      <c r="AP17" s="21">
        <v>0.554517605116984</v>
      </c>
      <c r="AQ17" s="21">
        <v>0.84862416982273003</v>
      </c>
      <c r="AR17" s="21"/>
      <c r="AS17" s="21">
        <v>0.77360704564868499</v>
      </c>
      <c r="AT17" s="21">
        <v>0.56042279060757105</v>
      </c>
      <c r="AU17" s="21"/>
      <c r="AV17" s="21">
        <v>0.80180440447635704</v>
      </c>
      <c r="AW17" s="21">
        <v>0.94182097007072996</v>
      </c>
      <c r="AX17" s="21">
        <v>0.69957423997991297</v>
      </c>
      <c r="AY17" s="21"/>
      <c r="AZ17" s="21">
        <v>0.95635841554175505</v>
      </c>
      <c r="BA17" s="21">
        <v>0.60220742954691897</v>
      </c>
      <c r="BB17" s="21"/>
      <c r="BC17" s="21">
        <v>0.533586261073692</v>
      </c>
      <c r="BD17" s="21">
        <v>0.67047434547831297</v>
      </c>
      <c r="BE17" s="21"/>
      <c r="BF17" s="21">
        <v>0.61768158275867302</v>
      </c>
      <c r="BG17" s="21">
        <v>0.768378854584846</v>
      </c>
      <c r="BH17" s="21"/>
      <c r="BI17" s="21">
        <v>0.75412095561659698</v>
      </c>
      <c r="BJ17" s="21">
        <v>0.58650275744717995</v>
      </c>
      <c r="BK17" s="21"/>
      <c r="BL17" s="21">
        <v>0.51377762178747599</v>
      </c>
      <c r="BM17" s="21">
        <v>0.67280408713413997</v>
      </c>
      <c r="BN17" s="21">
        <v>0.80377919473054404</v>
      </c>
      <c r="BO17" s="21">
        <v>0.93095353752282695</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BO22"/>
  <sheetViews>
    <sheetView showGridLines="0" topLeftCell="A7" workbookViewId="0">
      <pane xSplit="2" topLeftCell="C1" activePane="topRight" state="frozen"/>
      <selection pane="topRight" activeCell="B18" sqref="B18"/>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420</v>
      </c>
      <c r="D7" s="10">
        <v>42</v>
      </c>
      <c r="E7" s="10">
        <v>64</v>
      </c>
      <c r="F7" s="10">
        <v>35</v>
      </c>
      <c r="G7" s="10">
        <v>9</v>
      </c>
      <c r="H7" s="10">
        <v>2</v>
      </c>
      <c r="I7" s="10">
        <v>26</v>
      </c>
      <c r="J7" s="10">
        <v>43</v>
      </c>
      <c r="K7" s="10">
        <v>2</v>
      </c>
      <c r="L7" s="10">
        <v>34</v>
      </c>
      <c r="M7" s="10">
        <v>105</v>
      </c>
      <c r="N7" s="10">
        <v>13</v>
      </c>
      <c r="O7" s="10">
        <v>8</v>
      </c>
      <c r="P7" s="10">
        <v>17</v>
      </c>
      <c r="Q7" s="10">
        <v>11</v>
      </c>
      <c r="R7" s="10">
        <v>6</v>
      </c>
      <c r="S7" s="10">
        <v>3</v>
      </c>
      <c r="T7" s="10"/>
      <c r="U7" s="10">
        <v>32</v>
      </c>
      <c r="V7" s="10">
        <v>29</v>
      </c>
      <c r="W7" s="10">
        <v>74</v>
      </c>
      <c r="X7" s="10">
        <v>285</v>
      </c>
      <c r="Y7" s="10"/>
      <c r="Z7" s="10">
        <v>15</v>
      </c>
      <c r="AA7" s="10">
        <v>16</v>
      </c>
      <c r="AB7" s="10">
        <v>19</v>
      </c>
      <c r="AC7" s="10">
        <v>18</v>
      </c>
      <c r="AD7" s="10">
        <v>26</v>
      </c>
      <c r="AE7" s="10">
        <v>29</v>
      </c>
      <c r="AF7" s="10">
        <v>46</v>
      </c>
      <c r="AG7" s="10">
        <v>35</v>
      </c>
      <c r="AH7" s="10">
        <v>65</v>
      </c>
      <c r="AI7" s="10">
        <v>144</v>
      </c>
      <c r="AJ7" s="10"/>
      <c r="AK7" s="10">
        <v>32</v>
      </c>
      <c r="AL7" s="10">
        <v>29</v>
      </c>
      <c r="AM7" s="10">
        <v>46</v>
      </c>
      <c r="AN7" s="10">
        <v>70</v>
      </c>
      <c r="AO7" s="10">
        <v>86</v>
      </c>
      <c r="AP7" s="10">
        <v>93</v>
      </c>
      <c r="AQ7" s="10">
        <v>62</v>
      </c>
      <c r="AR7" s="10"/>
      <c r="AS7" s="10">
        <v>420</v>
      </c>
      <c r="AT7" s="10" t="s">
        <v>106</v>
      </c>
      <c r="AU7" s="10"/>
      <c r="AV7" s="10">
        <v>204</v>
      </c>
      <c r="AW7" s="10">
        <v>216</v>
      </c>
      <c r="AX7" s="10" t="s">
        <v>106</v>
      </c>
      <c r="AY7" s="10"/>
      <c r="AZ7" s="10">
        <v>203</v>
      </c>
      <c r="BA7" s="10">
        <v>217</v>
      </c>
      <c r="BB7" s="10"/>
      <c r="BC7" s="10">
        <v>97</v>
      </c>
      <c r="BD7" s="10">
        <v>323</v>
      </c>
      <c r="BE7" s="10"/>
      <c r="BF7" s="10">
        <v>135</v>
      </c>
      <c r="BG7" s="10">
        <v>285</v>
      </c>
      <c r="BH7" s="10"/>
      <c r="BI7" s="10">
        <v>236</v>
      </c>
      <c r="BJ7" s="10">
        <v>184</v>
      </c>
      <c r="BK7" s="10"/>
      <c r="BL7" s="10">
        <v>13</v>
      </c>
      <c r="BM7" s="10">
        <v>106</v>
      </c>
      <c r="BN7" s="10">
        <v>204</v>
      </c>
      <c r="BO7" s="10">
        <v>96</v>
      </c>
    </row>
    <row r="8" spans="2:67" ht="30" customHeight="1" x14ac:dyDescent="0.35">
      <c r="B8" s="11" t="s">
        <v>34</v>
      </c>
      <c r="C8" s="11">
        <v>156</v>
      </c>
      <c r="D8" s="11">
        <v>9</v>
      </c>
      <c r="E8" s="11">
        <v>28</v>
      </c>
      <c r="F8" s="11">
        <v>7</v>
      </c>
      <c r="G8" s="11">
        <v>5</v>
      </c>
      <c r="H8" s="11">
        <v>3</v>
      </c>
      <c r="I8" s="11">
        <v>6</v>
      </c>
      <c r="J8" s="11">
        <v>13</v>
      </c>
      <c r="K8" s="11">
        <v>0</v>
      </c>
      <c r="L8" s="11">
        <v>15</v>
      </c>
      <c r="M8" s="11">
        <v>36</v>
      </c>
      <c r="N8" s="11">
        <v>13</v>
      </c>
      <c r="O8" s="11">
        <v>6</v>
      </c>
      <c r="P8" s="11">
        <v>8</v>
      </c>
      <c r="Q8" s="11">
        <v>4</v>
      </c>
      <c r="R8" s="11">
        <v>4</v>
      </c>
      <c r="S8" s="11">
        <v>0</v>
      </c>
      <c r="T8" s="11"/>
      <c r="U8" s="11">
        <v>112</v>
      </c>
      <c r="V8" s="11">
        <v>33</v>
      </c>
      <c r="W8" s="11">
        <v>9</v>
      </c>
      <c r="X8" s="11">
        <v>2</v>
      </c>
      <c r="Y8" s="11"/>
      <c r="Z8" s="11">
        <v>39</v>
      </c>
      <c r="AA8" s="11">
        <v>45</v>
      </c>
      <c r="AB8" s="11">
        <v>24</v>
      </c>
      <c r="AC8" s="11">
        <v>17</v>
      </c>
      <c r="AD8" s="11">
        <v>9</v>
      </c>
      <c r="AE8" s="11">
        <v>6</v>
      </c>
      <c r="AF8" s="11">
        <v>7</v>
      </c>
      <c r="AG8" s="11">
        <v>3</v>
      </c>
      <c r="AH8" s="11">
        <v>2</v>
      </c>
      <c r="AI8" s="11">
        <v>2</v>
      </c>
      <c r="AJ8" s="11"/>
      <c r="AK8" s="11">
        <v>35</v>
      </c>
      <c r="AL8" s="11">
        <v>13</v>
      </c>
      <c r="AM8" s="11">
        <v>14</v>
      </c>
      <c r="AN8" s="11">
        <v>35</v>
      </c>
      <c r="AO8" s="11">
        <v>27</v>
      </c>
      <c r="AP8" s="11">
        <v>18</v>
      </c>
      <c r="AQ8" s="11">
        <v>14</v>
      </c>
      <c r="AR8" s="11"/>
      <c r="AS8" s="11">
        <v>156</v>
      </c>
      <c r="AT8" s="11" t="s">
        <v>106</v>
      </c>
      <c r="AU8" s="11"/>
      <c r="AV8" s="11">
        <v>83</v>
      </c>
      <c r="AW8" s="11">
        <v>74</v>
      </c>
      <c r="AX8" s="11" t="s">
        <v>106</v>
      </c>
      <c r="AY8" s="11"/>
      <c r="AZ8" s="11">
        <v>46</v>
      </c>
      <c r="BA8" s="11">
        <v>110</v>
      </c>
      <c r="BB8" s="11"/>
      <c r="BC8" s="11">
        <v>59</v>
      </c>
      <c r="BD8" s="11">
        <v>97</v>
      </c>
      <c r="BE8" s="11"/>
      <c r="BF8" s="11">
        <v>154</v>
      </c>
      <c r="BG8" s="11">
        <v>2</v>
      </c>
      <c r="BH8" s="11"/>
      <c r="BI8" s="11">
        <v>74</v>
      </c>
      <c r="BJ8" s="11">
        <v>82</v>
      </c>
      <c r="BK8" s="11"/>
      <c r="BL8" s="11">
        <v>9</v>
      </c>
      <c r="BM8" s="11">
        <v>76</v>
      </c>
      <c r="BN8" s="11">
        <v>55</v>
      </c>
      <c r="BO8" s="11">
        <v>16</v>
      </c>
    </row>
    <row r="9" spans="2:67" x14ac:dyDescent="0.35">
      <c r="B9" s="18" t="s">
        <v>239</v>
      </c>
      <c r="C9" s="17">
        <v>0.30421901887748398</v>
      </c>
      <c r="D9" s="17">
        <v>4.1239407445720799E-2</v>
      </c>
      <c r="E9" s="17">
        <v>0.17563113814213399</v>
      </c>
      <c r="F9" s="17">
        <v>0.493986184932592</v>
      </c>
      <c r="G9" s="17">
        <v>0.804557617098977</v>
      </c>
      <c r="H9" s="17">
        <v>9.9764988033565594E-2</v>
      </c>
      <c r="I9" s="17">
        <v>2.23775932584734E-2</v>
      </c>
      <c r="J9" s="17">
        <v>0.27132685155618003</v>
      </c>
      <c r="K9" s="17">
        <v>0.5</v>
      </c>
      <c r="L9" s="17">
        <v>0.120028570423986</v>
      </c>
      <c r="M9" s="17">
        <v>0.26438929662767202</v>
      </c>
      <c r="N9" s="17">
        <v>0.79723948972866598</v>
      </c>
      <c r="O9" s="17">
        <v>0.93423118711152897</v>
      </c>
      <c r="P9" s="17">
        <v>0.164985180097144</v>
      </c>
      <c r="Q9" s="17">
        <v>9.9769986319996409E-4</v>
      </c>
      <c r="R9" s="17">
        <v>0.76501334968775103</v>
      </c>
      <c r="S9" s="17">
        <v>0</v>
      </c>
      <c r="T9" s="17"/>
      <c r="U9" s="17">
        <v>0.34472338584539503</v>
      </c>
      <c r="V9" s="17">
        <v>0.17122887836408199</v>
      </c>
      <c r="W9" s="17">
        <v>0.284769853979149</v>
      </c>
      <c r="X9" s="17">
        <v>0.30045516920620202</v>
      </c>
      <c r="Y9" s="17"/>
      <c r="Z9" s="17">
        <v>0.27858558426019903</v>
      </c>
      <c r="AA9" s="17">
        <v>0.331812847964497</v>
      </c>
      <c r="AB9" s="17">
        <v>0.34780607336599501</v>
      </c>
      <c r="AC9" s="17">
        <v>0.285573893470703</v>
      </c>
      <c r="AD9" s="17">
        <v>2.8186466649670699E-2</v>
      </c>
      <c r="AE9" s="17">
        <v>0.262169279573638</v>
      </c>
      <c r="AF9" s="17">
        <v>0.58578177358886496</v>
      </c>
      <c r="AG9" s="17">
        <v>0.33844629550663102</v>
      </c>
      <c r="AH9" s="17">
        <v>0.39929539298591898</v>
      </c>
      <c r="AI9" s="17">
        <v>0.40493121984017699</v>
      </c>
      <c r="AJ9" s="17"/>
      <c r="AK9" s="17">
        <v>0.117372511297847</v>
      </c>
      <c r="AL9" s="17">
        <v>0.33376214615671701</v>
      </c>
      <c r="AM9" s="17">
        <v>0.40010336774370298</v>
      </c>
      <c r="AN9" s="17">
        <v>0.30807843539119101</v>
      </c>
      <c r="AO9" s="17">
        <v>0.17502799672569999</v>
      </c>
      <c r="AP9" s="17">
        <v>0.59368096252418101</v>
      </c>
      <c r="AQ9" s="17">
        <v>0.51764499203877001</v>
      </c>
      <c r="AR9" s="17"/>
      <c r="AS9" s="17">
        <v>0.30421901887748398</v>
      </c>
      <c r="AT9" s="17" t="s">
        <v>107</v>
      </c>
      <c r="AU9" s="17"/>
      <c r="AV9" s="17">
        <v>0.26812697698037802</v>
      </c>
      <c r="AW9" s="17">
        <v>0.34475014439687302</v>
      </c>
      <c r="AX9" s="17" t="s">
        <v>107</v>
      </c>
      <c r="AY9" s="17"/>
      <c r="AZ9" s="17">
        <v>0.469498419748134</v>
      </c>
      <c r="BA9" s="17">
        <v>0.235580451761289</v>
      </c>
      <c r="BB9" s="17"/>
      <c r="BC9" s="17">
        <v>0.25204496197391002</v>
      </c>
      <c r="BD9" s="17">
        <v>0.33588601159883003</v>
      </c>
      <c r="BE9" s="17"/>
      <c r="BF9" s="17">
        <v>0.30427959030470197</v>
      </c>
      <c r="BG9" s="17">
        <v>0.30045516920620202</v>
      </c>
      <c r="BH9" s="17"/>
      <c r="BI9" s="17">
        <v>0.42726157055154501</v>
      </c>
      <c r="BJ9" s="17">
        <v>0.194055361496868</v>
      </c>
      <c r="BK9" s="17"/>
      <c r="BL9" s="17">
        <v>1.5251621037442599E-2</v>
      </c>
      <c r="BM9" s="17">
        <v>0.29132513542442301</v>
      </c>
      <c r="BN9" s="17">
        <v>0.28184981158435302</v>
      </c>
      <c r="BO9" s="17">
        <v>0.61891419934247405</v>
      </c>
    </row>
    <row r="10" spans="2:67" x14ac:dyDescent="0.35">
      <c r="B10" s="18" t="s">
        <v>240</v>
      </c>
      <c r="C10" s="17">
        <v>0.45643667140136401</v>
      </c>
      <c r="D10" s="17">
        <v>0.53686295682025498</v>
      </c>
      <c r="E10" s="17">
        <v>0.560278664993344</v>
      </c>
      <c r="F10" s="17">
        <v>0.50216696550638795</v>
      </c>
      <c r="G10" s="17">
        <v>0.195442382901023</v>
      </c>
      <c r="H10" s="17">
        <v>0</v>
      </c>
      <c r="I10" s="17">
        <v>0.87848025022273102</v>
      </c>
      <c r="J10" s="17">
        <v>0.71091274472454102</v>
      </c>
      <c r="K10" s="17">
        <v>0.5</v>
      </c>
      <c r="L10" s="17">
        <v>0.444215051890819</v>
      </c>
      <c r="M10" s="17">
        <v>0.48160941207896601</v>
      </c>
      <c r="N10" s="17">
        <v>0.20276051027133399</v>
      </c>
      <c r="O10" s="17">
        <v>6.1901531735159297E-2</v>
      </c>
      <c r="P10" s="17">
        <v>4.5046272137091697E-2</v>
      </c>
      <c r="Q10" s="17">
        <v>0.99800460027360005</v>
      </c>
      <c r="R10" s="17">
        <v>2.6136335241143401E-2</v>
      </c>
      <c r="S10" s="17">
        <v>0.33333333333333298</v>
      </c>
      <c r="T10" s="17"/>
      <c r="U10" s="17">
        <v>0.43263916887171699</v>
      </c>
      <c r="V10" s="17">
        <v>0.53464635632754398</v>
      </c>
      <c r="W10" s="17">
        <v>0.44270846701730199</v>
      </c>
      <c r="X10" s="17">
        <v>0.54597481754268995</v>
      </c>
      <c r="Y10" s="17"/>
      <c r="Z10" s="17">
        <v>0.48782953766137599</v>
      </c>
      <c r="AA10" s="17">
        <v>0.46628536784921798</v>
      </c>
      <c r="AB10" s="17">
        <v>0.441618715618252</v>
      </c>
      <c r="AC10" s="17">
        <v>0.19580352378808899</v>
      </c>
      <c r="AD10" s="17">
        <v>0.841601278583749</v>
      </c>
      <c r="AE10" s="17">
        <v>0.45101572453488697</v>
      </c>
      <c r="AF10" s="17">
        <v>0.35884099113277701</v>
      </c>
      <c r="AG10" s="17">
        <v>0.25539364640050499</v>
      </c>
      <c r="AH10" s="17">
        <v>0.403091693355206</v>
      </c>
      <c r="AI10" s="17">
        <v>0.48275115419333198</v>
      </c>
      <c r="AJ10" s="17"/>
      <c r="AK10" s="17">
        <v>0.48262625318069102</v>
      </c>
      <c r="AL10" s="17">
        <v>0.55009934818282202</v>
      </c>
      <c r="AM10" s="17">
        <v>0.44604178026461799</v>
      </c>
      <c r="AN10" s="17">
        <v>0.35133799714150898</v>
      </c>
      <c r="AO10" s="17">
        <v>0.75871314262424905</v>
      </c>
      <c r="AP10" s="17">
        <v>0.14359628253926299</v>
      </c>
      <c r="AQ10" s="17">
        <v>0.40442170805477901</v>
      </c>
      <c r="AR10" s="17"/>
      <c r="AS10" s="17">
        <v>0.45643667140136401</v>
      </c>
      <c r="AT10" s="17" t="s">
        <v>107</v>
      </c>
      <c r="AU10" s="17"/>
      <c r="AV10" s="17">
        <v>0.46617534809907002</v>
      </c>
      <c r="AW10" s="17">
        <v>0.44550020156259001</v>
      </c>
      <c r="AX10" s="17" t="s">
        <v>107</v>
      </c>
      <c r="AY10" s="17"/>
      <c r="AZ10" s="17">
        <v>0.36710646438797201</v>
      </c>
      <c r="BA10" s="17">
        <v>0.49353444267408902</v>
      </c>
      <c r="BB10" s="17"/>
      <c r="BC10" s="17">
        <v>0.58523488215373798</v>
      </c>
      <c r="BD10" s="17">
        <v>0.37826272357216401</v>
      </c>
      <c r="BE10" s="17"/>
      <c r="BF10" s="17">
        <v>0.45499573890515599</v>
      </c>
      <c r="BG10" s="17">
        <v>0.54597481754268995</v>
      </c>
      <c r="BH10" s="17"/>
      <c r="BI10" s="17">
        <v>0.28925995683120598</v>
      </c>
      <c r="BJ10" s="17">
        <v>0.60611495794007297</v>
      </c>
      <c r="BK10" s="17"/>
      <c r="BL10" s="17">
        <v>0.60022366134662397</v>
      </c>
      <c r="BM10" s="17">
        <v>0.492768113416094</v>
      </c>
      <c r="BN10" s="17">
        <v>0.39814577785740501</v>
      </c>
      <c r="BO10" s="17">
        <v>0.37621500903715699</v>
      </c>
    </row>
    <row r="11" spans="2:67" ht="29" x14ac:dyDescent="0.35">
      <c r="B11" s="18" t="s">
        <v>659</v>
      </c>
      <c r="C11" s="17">
        <v>0.21905254806360899</v>
      </c>
      <c r="D11" s="17">
        <v>0.42123276166513701</v>
      </c>
      <c r="E11" s="17">
        <v>0.259034334406054</v>
      </c>
      <c r="F11" s="17">
        <v>2.8851371707648899E-3</v>
      </c>
      <c r="G11" s="17">
        <v>0</v>
      </c>
      <c r="H11" s="17">
        <v>0.90023501196643396</v>
      </c>
      <c r="I11" s="17">
        <v>4.9571078259397897E-2</v>
      </c>
      <c r="J11" s="17">
        <v>1.7760403719279401E-2</v>
      </c>
      <c r="K11" s="17">
        <v>0</v>
      </c>
      <c r="L11" s="17">
        <v>0.42348582470602197</v>
      </c>
      <c r="M11" s="17">
        <v>0.22257433696880899</v>
      </c>
      <c r="N11" s="17">
        <v>0</v>
      </c>
      <c r="O11" s="17">
        <v>3.8672811533117801E-3</v>
      </c>
      <c r="P11" s="17">
        <v>0.60808899142261696</v>
      </c>
      <c r="Q11" s="17">
        <v>9.9769986319996409E-4</v>
      </c>
      <c r="R11" s="17">
        <v>0.20885031507110599</v>
      </c>
      <c r="S11" s="17">
        <v>0.33333333333333298</v>
      </c>
      <c r="T11" s="17"/>
      <c r="U11" s="17">
        <v>0.22263744528288801</v>
      </c>
      <c r="V11" s="17">
        <v>0.22780325420360001</v>
      </c>
      <c r="W11" s="17">
        <v>0.16541572765224899</v>
      </c>
      <c r="X11" s="17">
        <v>0.12861175785428999</v>
      </c>
      <c r="Y11" s="17"/>
      <c r="Z11" s="17">
        <v>0.23358487807842501</v>
      </c>
      <c r="AA11" s="17">
        <v>0.20190178418628399</v>
      </c>
      <c r="AB11" s="17">
        <v>0.21057521101575299</v>
      </c>
      <c r="AC11" s="17">
        <v>0.43760607505182503</v>
      </c>
      <c r="AD11" s="17">
        <v>9.9783853633896899E-2</v>
      </c>
      <c r="AE11" s="17">
        <v>5.5951931361511102E-2</v>
      </c>
      <c r="AF11" s="17">
        <v>3.6250267881279101E-2</v>
      </c>
      <c r="AG11" s="17">
        <v>0.40616005809286398</v>
      </c>
      <c r="AH11" s="17">
        <v>0.189973571029384</v>
      </c>
      <c r="AI11" s="17">
        <v>8.5494657648819E-2</v>
      </c>
      <c r="AJ11" s="17"/>
      <c r="AK11" s="17">
        <v>0.400001235521462</v>
      </c>
      <c r="AL11" s="17">
        <v>9.8362220594505508E-3</v>
      </c>
      <c r="AM11" s="17">
        <v>0.12488359387857</v>
      </c>
      <c r="AN11" s="17">
        <v>0.34038320692567497</v>
      </c>
      <c r="AO11" s="17">
        <v>5.5152419054424903E-2</v>
      </c>
      <c r="AP11" s="17">
        <v>0.262030221488878</v>
      </c>
      <c r="AQ11" s="17">
        <v>2.44551243954679E-3</v>
      </c>
      <c r="AR11" s="17"/>
      <c r="AS11" s="17">
        <v>0.21905254806360899</v>
      </c>
      <c r="AT11" s="17" t="s">
        <v>107</v>
      </c>
      <c r="AU11" s="17"/>
      <c r="AV11" s="17">
        <v>0.26023614185574501</v>
      </c>
      <c r="AW11" s="17">
        <v>0.17280364327492101</v>
      </c>
      <c r="AX11" s="17" t="s">
        <v>107</v>
      </c>
      <c r="AY11" s="17"/>
      <c r="AZ11" s="17">
        <v>0.12702358654756099</v>
      </c>
      <c r="BA11" s="17">
        <v>0.25727107994585302</v>
      </c>
      <c r="BB11" s="17"/>
      <c r="BC11" s="17">
        <v>0.13235724167042101</v>
      </c>
      <c r="BD11" s="17">
        <v>0.27167217934130999</v>
      </c>
      <c r="BE11" s="17"/>
      <c r="BF11" s="17">
        <v>0.22050800676151</v>
      </c>
      <c r="BG11" s="17">
        <v>0.12861175785428999</v>
      </c>
      <c r="BH11" s="17"/>
      <c r="BI11" s="17">
        <v>0.25989809526581698</v>
      </c>
      <c r="BJ11" s="17">
        <v>0.18248231438195101</v>
      </c>
      <c r="BK11" s="17"/>
      <c r="BL11" s="17">
        <v>0.38452471761593299</v>
      </c>
      <c r="BM11" s="17">
        <v>0.181527564431232</v>
      </c>
      <c r="BN11" s="17">
        <v>0.309990981125148</v>
      </c>
      <c r="BO11" s="17">
        <v>4.00559924518387E-3</v>
      </c>
    </row>
    <row r="12" spans="2:67" x14ac:dyDescent="0.35">
      <c r="B12" s="18" t="s">
        <v>242</v>
      </c>
      <c r="C12" s="17">
        <v>1.13482493368634E-2</v>
      </c>
      <c r="D12" s="17">
        <v>6.6487406888730903E-4</v>
      </c>
      <c r="E12" s="17">
        <v>5.0558624584668499E-3</v>
      </c>
      <c r="F12" s="17">
        <v>9.6171239025496201E-4</v>
      </c>
      <c r="G12" s="17">
        <v>0</v>
      </c>
      <c r="H12" s="17">
        <v>0</v>
      </c>
      <c r="I12" s="17">
        <v>4.9571078259397897E-2</v>
      </c>
      <c r="J12" s="17">
        <v>0</v>
      </c>
      <c r="K12" s="17">
        <v>0</v>
      </c>
      <c r="L12" s="17">
        <v>1.2270552979173101E-2</v>
      </c>
      <c r="M12" s="17">
        <v>3.1426954324553197E-2</v>
      </c>
      <c r="N12" s="17">
        <v>0</v>
      </c>
      <c r="O12" s="17">
        <v>0</v>
      </c>
      <c r="P12" s="17">
        <v>0</v>
      </c>
      <c r="Q12" s="17">
        <v>0</v>
      </c>
      <c r="R12" s="17">
        <v>0</v>
      </c>
      <c r="S12" s="17">
        <v>0.33333333333333298</v>
      </c>
      <c r="T12" s="17"/>
      <c r="U12" s="17">
        <v>0</v>
      </c>
      <c r="V12" s="17">
        <v>2.8019908342667099E-2</v>
      </c>
      <c r="W12" s="17">
        <v>9.1058672269096599E-2</v>
      </c>
      <c r="X12" s="17">
        <v>2.4958255396819E-2</v>
      </c>
      <c r="Y12" s="17"/>
      <c r="Z12" s="17">
        <v>0</v>
      </c>
      <c r="AA12" s="17">
        <v>0</v>
      </c>
      <c r="AB12" s="17">
        <v>0</v>
      </c>
      <c r="AC12" s="17">
        <v>0</v>
      </c>
      <c r="AD12" s="17">
        <v>3.0428401132683299E-2</v>
      </c>
      <c r="AE12" s="17">
        <v>0.230863064529965</v>
      </c>
      <c r="AF12" s="17">
        <v>1.9126967397079E-2</v>
      </c>
      <c r="AG12" s="17">
        <v>0</v>
      </c>
      <c r="AH12" s="17">
        <v>7.6393426294922599E-3</v>
      </c>
      <c r="AI12" s="17">
        <v>2.6822968317672599E-2</v>
      </c>
      <c r="AJ12" s="17"/>
      <c r="AK12" s="17">
        <v>0</v>
      </c>
      <c r="AL12" s="17">
        <v>5.3214398565033501E-4</v>
      </c>
      <c r="AM12" s="17">
        <v>2.8971258113109001E-2</v>
      </c>
      <c r="AN12" s="17">
        <v>2.0036054162446499E-4</v>
      </c>
      <c r="AO12" s="17">
        <v>1.1106441595626E-2</v>
      </c>
      <c r="AP12" s="17">
        <v>6.9253344767854599E-4</v>
      </c>
      <c r="AQ12" s="17">
        <v>7.5487787466903794E-2</v>
      </c>
      <c r="AR12" s="17"/>
      <c r="AS12" s="17">
        <v>1.13482493368634E-2</v>
      </c>
      <c r="AT12" s="17" t="s">
        <v>107</v>
      </c>
      <c r="AU12" s="17"/>
      <c r="AV12" s="17">
        <v>5.4615330648060496E-3</v>
      </c>
      <c r="AW12" s="17">
        <v>1.7958992968381601E-2</v>
      </c>
      <c r="AX12" s="17" t="s">
        <v>107</v>
      </c>
      <c r="AY12" s="17"/>
      <c r="AZ12" s="17">
        <v>5.8923349418782299E-3</v>
      </c>
      <c r="BA12" s="17">
        <v>1.36140256187697E-2</v>
      </c>
      <c r="BB12" s="17"/>
      <c r="BC12" s="17">
        <v>6.6842066310124904E-3</v>
      </c>
      <c r="BD12" s="17">
        <v>1.4179085487695701E-2</v>
      </c>
      <c r="BE12" s="17"/>
      <c r="BF12" s="17">
        <v>1.1129224252577801E-2</v>
      </c>
      <c r="BG12" s="17">
        <v>2.4958255396819E-2</v>
      </c>
      <c r="BH12" s="17"/>
      <c r="BI12" s="17">
        <v>2.3580377351431901E-2</v>
      </c>
      <c r="BJ12" s="17">
        <v>3.96461184725695E-4</v>
      </c>
      <c r="BK12" s="17"/>
      <c r="BL12" s="17">
        <v>0</v>
      </c>
      <c r="BM12" s="17">
        <v>1.59590960104041E-2</v>
      </c>
      <c r="BN12" s="17">
        <v>1.00134294330933E-2</v>
      </c>
      <c r="BO12" s="17">
        <v>8.6519237518525296E-4</v>
      </c>
    </row>
    <row r="13" spans="2:67" x14ac:dyDescent="0.35">
      <c r="B13" s="18" t="s">
        <v>243</v>
      </c>
      <c r="C13" s="17">
        <v>8.9435123206795201E-3</v>
      </c>
      <c r="D13" s="17">
        <v>0</v>
      </c>
      <c r="E13" s="17">
        <v>0</v>
      </c>
      <c r="F13" s="17">
        <v>0</v>
      </c>
      <c r="G13" s="17">
        <v>0</v>
      </c>
      <c r="H13" s="17">
        <v>0</v>
      </c>
      <c r="I13" s="17">
        <v>0</v>
      </c>
      <c r="J13" s="17">
        <v>0</v>
      </c>
      <c r="K13" s="17">
        <v>0</v>
      </c>
      <c r="L13" s="17">
        <v>0</v>
      </c>
      <c r="M13" s="17">
        <v>0</v>
      </c>
      <c r="N13" s="17">
        <v>0</v>
      </c>
      <c r="O13" s="17">
        <v>0</v>
      </c>
      <c r="P13" s="17">
        <v>0.18187955634314801</v>
      </c>
      <c r="Q13" s="17">
        <v>0</v>
      </c>
      <c r="R13" s="17">
        <v>0</v>
      </c>
      <c r="S13" s="17">
        <v>0</v>
      </c>
      <c r="T13" s="17"/>
      <c r="U13" s="17">
        <v>0</v>
      </c>
      <c r="V13" s="17">
        <v>3.8301602762107097E-2</v>
      </c>
      <c r="W13" s="17">
        <v>1.6047279082203499E-2</v>
      </c>
      <c r="X13" s="17">
        <v>0</v>
      </c>
      <c r="Y13" s="17"/>
      <c r="Z13" s="17">
        <v>0</v>
      </c>
      <c r="AA13" s="17">
        <v>0</v>
      </c>
      <c r="AB13" s="17">
        <v>0</v>
      </c>
      <c r="AC13" s="17">
        <v>8.1016507689383302E-2</v>
      </c>
      <c r="AD13" s="17">
        <v>0</v>
      </c>
      <c r="AE13" s="17">
        <v>0</v>
      </c>
      <c r="AF13" s="17">
        <v>0</v>
      </c>
      <c r="AG13" s="17">
        <v>0</v>
      </c>
      <c r="AH13" s="17">
        <v>0</v>
      </c>
      <c r="AI13" s="17">
        <v>0</v>
      </c>
      <c r="AJ13" s="17"/>
      <c r="AK13" s="17">
        <v>0</v>
      </c>
      <c r="AL13" s="17">
        <v>0.10577013961536</v>
      </c>
      <c r="AM13" s="17">
        <v>0</v>
      </c>
      <c r="AN13" s="17">
        <v>0</v>
      </c>
      <c r="AO13" s="17">
        <v>0</v>
      </c>
      <c r="AP13" s="17">
        <v>0</v>
      </c>
      <c r="AQ13" s="17">
        <v>0</v>
      </c>
      <c r="AR13" s="17"/>
      <c r="AS13" s="17">
        <v>8.9435123206795201E-3</v>
      </c>
      <c r="AT13" s="17" t="s">
        <v>107</v>
      </c>
      <c r="AU13" s="17"/>
      <c r="AV13" s="17">
        <v>0</v>
      </c>
      <c r="AW13" s="17">
        <v>1.89870177972352E-2</v>
      </c>
      <c r="AX13" s="17" t="s">
        <v>107</v>
      </c>
      <c r="AY13" s="17"/>
      <c r="AZ13" s="17">
        <v>3.0479194374455901E-2</v>
      </c>
      <c r="BA13" s="17">
        <v>0</v>
      </c>
      <c r="BB13" s="17"/>
      <c r="BC13" s="17">
        <v>2.3678707570919499E-2</v>
      </c>
      <c r="BD13" s="17">
        <v>0</v>
      </c>
      <c r="BE13" s="17"/>
      <c r="BF13" s="17">
        <v>9.0874397760543901E-3</v>
      </c>
      <c r="BG13" s="17">
        <v>0</v>
      </c>
      <c r="BH13" s="17"/>
      <c r="BI13" s="17">
        <v>0</v>
      </c>
      <c r="BJ13" s="17">
        <v>1.6950904996382299E-2</v>
      </c>
      <c r="BK13" s="17"/>
      <c r="BL13" s="17">
        <v>0</v>
      </c>
      <c r="BM13" s="17">
        <v>1.8420090717846099E-2</v>
      </c>
      <c r="BN13" s="17">
        <v>0</v>
      </c>
      <c r="BO13" s="17">
        <v>0</v>
      </c>
    </row>
    <row r="14" spans="2:67" x14ac:dyDescent="0.35">
      <c r="B14" s="18" t="s">
        <v>83</v>
      </c>
      <c r="C14" s="17">
        <v>0</v>
      </c>
      <c r="D14" s="17">
        <v>0</v>
      </c>
      <c r="E14" s="17">
        <v>0</v>
      </c>
      <c r="F14" s="17">
        <v>0</v>
      </c>
      <c r="G14" s="17">
        <v>0</v>
      </c>
      <c r="H14" s="17">
        <v>0</v>
      </c>
      <c r="I14" s="17">
        <v>0</v>
      </c>
      <c r="J14" s="17">
        <v>0</v>
      </c>
      <c r="K14" s="17">
        <v>0</v>
      </c>
      <c r="L14" s="17">
        <v>0</v>
      </c>
      <c r="M14" s="17">
        <v>0</v>
      </c>
      <c r="N14" s="17">
        <v>0</v>
      </c>
      <c r="O14" s="17">
        <v>0</v>
      </c>
      <c r="P14" s="17">
        <v>0</v>
      </c>
      <c r="Q14" s="17">
        <v>0</v>
      </c>
      <c r="R14" s="17">
        <v>0</v>
      </c>
      <c r="S14" s="17">
        <v>0</v>
      </c>
      <c r="T14" s="17"/>
      <c r="U14" s="17">
        <v>0</v>
      </c>
      <c r="V14" s="17">
        <v>0</v>
      </c>
      <c r="W14" s="17">
        <v>0</v>
      </c>
      <c r="X14" s="17">
        <v>0</v>
      </c>
      <c r="Y14" s="17"/>
      <c r="Z14" s="17">
        <v>0</v>
      </c>
      <c r="AA14" s="17">
        <v>0</v>
      </c>
      <c r="AB14" s="17">
        <v>0</v>
      </c>
      <c r="AC14" s="17">
        <v>0</v>
      </c>
      <c r="AD14" s="17">
        <v>0</v>
      </c>
      <c r="AE14" s="17">
        <v>0</v>
      </c>
      <c r="AF14" s="17">
        <v>0</v>
      </c>
      <c r="AG14" s="17">
        <v>0</v>
      </c>
      <c r="AH14" s="17">
        <v>0</v>
      </c>
      <c r="AI14" s="17">
        <v>0</v>
      </c>
      <c r="AJ14" s="17"/>
      <c r="AK14" s="17">
        <v>0</v>
      </c>
      <c r="AL14" s="17">
        <v>0</v>
      </c>
      <c r="AM14" s="17">
        <v>0</v>
      </c>
      <c r="AN14" s="17">
        <v>0</v>
      </c>
      <c r="AO14" s="17">
        <v>0</v>
      </c>
      <c r="AP14" s="17">
        <v>0</v>
      </c>
      <c r="AQ14" s="17">
        <v>0</v>
      </c>
      <c r="AR14" s="17"/>
      <c r="AS14" s="17">
        <v>0</v>
      </c>
      <c r="AT14" s="17" t="s">
        <v>107</v>
      </c>
      <c r="AU14" s="17"/>
      <c r="AV14" s="17">
        <v>0</v>
      </c>
      <c r="AW14" s="17">
        <v>0</v>
      </c>
      <c r="AX14" s="17" t="s">
        <v>107</v>
      </c>
      <c r="AY14" s="17"/>
      <c r="AZ14" s="17">
        <v>0</v>
      </c>
      <c r="BA14" s="17">
        <v>0</v>
      </c>
      <c r="BB14" s="17"/>
      <c r="BC14" s="17">
        <v>0</v>
      </c>
      <c r="BD14" s="17">
        <v>0</v>
      </c>
      <c r="BE14" s="17"/>
      <c r="BF14" s="17">
        <v>0</v>
      </c>
      <c r="BG14" s="17">
        <v>0</v>
      </c>
      <c r="BH14" s="17"/>
      <c r="BI14" s="17">
        <v>0</v>
      </c>
      <c r="BJ14" s="17">
        <v>0</v>
      </c>
      <c r="BK14" s="17"/>
      <c r="BL14" s="17">
        <v>0</v>
      </c>
      <c r="BM14" s="17">
        <v>0</v>
      </c>
      <c r="BN14" s="17">
        <v>0</v>
      </c>
      <c r="BO14" s="17">
        <v>0</v>
      </c>
    </row>
    <row r="15" spans="2:67" x14ac:dyDescent="0.35">
      <c r="B15" s="18" t="s">
        <v>244</v>
      </c>
      <c r="C15" s="20">
        <v>0.76065569027884805</v>
      </c>
      <c r="D15" s="20">
        <v>0.57810236426597505</v>
      </c>
      <c r="E15" s="20">
        <v>0.73590980313547905</v>
      </c>
      <c r="F15" s="20">
        <v>0.99615315043898001</v>
      </c>
      <c r="G15" s="20">
        <v>1</v>
      </c>
      <c r="H15" s="20">
        <v>9.9764988033565594E-2</v>
      </c>
      <c r="I15" s="20">
        <v>0.90085784348120401</v>
      </c>
      <c r="J15" s="20">
        <v>0.98223959628072099</v>
      </c>
      <c r="K15" s="20">
        <v>1</v>
      </c>
      <c r="L15" s="20">
        <v>0.56424362231480496</v>
      </c>
      <c r="M15" s="20">
        <v>0.74599870870663798</v>
      </c>
      <c r="N15" s="20">
        <v>1</v>
      </c>
      <c r="O15" s="20">
        <v>0.99613271884668797</v>
      </c>
      <c r="P15" s="20">
        <v>0.210031452234235</v>
      </c>
      <c r="Q15" s="20">
        <v>0.99900230013680003</v>
      </c>
      <c r="R15" s="20">
        <v>0.79114968492889404</v>
      </c>
      <c r="S15" s="20">
        <v>0.33333333333333298</v>
      </c>
      <c r="T15" s="20"/>
      <c r="U15" s="20">
        <v>0.77736255471711202</v>
      </c>
      <c r="V15" s="20">
        <v>0.70587523469162605</v>
      </c>
      <c r="W15" s="20">
        <v>0.72747832099645104</v>
      </c>
      <c r="X15" s="20">
        <v>0.84642998674889103</v>
      </c>
      <c r="Y15" s="20"/>
      <c r="Z15" s="20">
        <v>0.76641512192157502</v>
      </c>
      <c r="AA15" s="20">
        <v>0.79809821581371598</v>
      </c>
      <c r="AB15" s="20">
        <v>0.78942478898424695</v>
      </c>
      <c r="AC15" s="20">
        <v>0.48137741725879202</v>
      </c>
      <c r="AD15" s="20">
        <v>0.86978774523341995</v>
      </c>
      <c r="AE15" s="20">
        <v>0.71318500410852403</v>
      </c>
      <c r="AF15" s="20">
        <v>0.94462276472164197</v>
      </c>
      <c r="AG15" s="20">
        <v>0.59383994190713596</v>
      </c>
      <c r="AH15" s="20">
        <v>0.80238708634112399</v>
      </c>
      <c r="AI15" s="20">
        <v>0.88768237403350803</v>
      </c>
      <c r="AJ15" s="20"/>
      <c r="AK15" s="20">
        <v>0.59999876447853795</v>
      </c>
      <c r="AL15" s="20">
        <v>0.88386149433953898</v>
      </c>
      <c r="AM15" s="20">
        <v>0.84614514800832097</v>
      </c>
      <c r="AN15" s="20">
        <v>0.65941643253269999</v>
      </c>
      <c r="AO15" s="20">
        <v>0.93374113934994896</v>
      </c>
      <c r="AP15" s="20">
        <v>0.73727724506344405</v>
      </c>
      <c r="AQ15" s="20">
        <v>0.92206670009354996</v>
      </c>
      <c r="AR15" s="20"/>
      <c r="AS15" s="20">
        <v>0.76065569027884805</v>
      </c>
      <c r="AT15" s="20" t="s">
        <v>107</v>
      </c>
      <c r="AU15" s="20"/>
      <c r="AV15" s="20">
        <v>0.73430232507944904</v>
      </c>
      <c r="AW15" s="20">
        <v>0.79025034595946297</v>
      </c>
      <c r="AX15" s="20" t="s">
        <v>107</v>
      </c>
      <c r="AY15" s="20"/>
      <c r="AZ15" s="20">
        <v>0.83660488413610501</v>
      </c>
      <c r="BA15" s="20">
        <v>0.72911489443537802</v>
      </c>
      <c r="BB15" s="20"/>
      <c r="BC15" s="20">
        <v>0.837279844127647</v>
      </c>
      <c r="BD15" s="20">
        <v>0.71414873517099398</v>
      </c>
      <c r="BE15" s="20"/>
      <c r="BF15" s="20">
        <v>0.75927532920985796</v>
      </c>
      <c r="BG15" s="20">
        <v>0.84642998674889103</v>
      </c>
      <c r="BH15" s="20"/>
      <c r="BI15" s="20">
        <v>0.71652152738275099</v>
      </c>
      <c r="BJ15" s="20">
        <v>0.80017031943693995</v>
      </c>
      <c r="BK15" s="20"/>
      <c r="BL15" s="20">
        <v>0.61547528238406701</v>
      </c>
      <c r="BM15" s="20">
        <v>0.78409324884051701</v>
      </c>
      <c r="BN15" s="20">
        <v>0.67999558944175897</v>
      </c>
      <c r="BO15" s="20">
        <v>0.99512920837963104</v>
      </c>
    </row>
    <row r="16" spans="2:67" x14ac:dyDescent="0.35">
      <c r="B16" s="18" t="s">
        <v>245</v>
      </c>
      <c r="C16" s="20">
        <v>2.0291761657542901E-2</v>
      </c>
      <c r="D16" s="20">
        <v>6.6487406888730903E-4</v>
      </c>
      <c r="E16" s="20">
        <v>5.0558624584668499E-3</v>
      </c>
      <c r="F16" s="20">
        <v>9.6171239025496201E-4</v>
      </c>
      <c r="G16" s="20">
        <v>0</v>
      </c>
      <c r="H16" s="20">
        <v>0</v>
      </c>
      <c r="I16" s="20">
        <v>4.9571078259397897E-2</v>
      </c>
      <c r="J16" s="20">
        <v>0</v>
      </c>
      <c r="K16" s="20">
        <v>0</v>
      </c>
      <c r="L16" s="20">
        <v>1.2270552979173101E-2</v>
      </c>
      <c r="M16" s="20">
        <v>3.1426954324553197E-2</v>
      </c>
      <c r="N16" s="20">
        <v>0</v>
      </c>
      <c r="O16" s="20">
        <v>0</v>
      </c>
      <c r="P16" s="20">
        <v>0.18187955634314801</v>
      </c>
      <c r="Q16" s="20">
        <v>0</v>
      </c>
      <c r="R16" s="20">
        <v>0</v>
      </c>
      <c r="S16" s="20">
        <v>0.33333333333333298</v>
      </c>
      <c r="T16" s="20"/>
      <c r="U16" s="20">
        <v>0</v>
      </c>
      <c r="V16" s="20">
        <v>6.6321511104774203E-2</v>
      </c>
      <c r="W16" s="20">
        <v>0.10710595135129999</v>
      </c>
      <c r="X16" s="20">
        <v>2.4958255396819E-2</v>
      </c>
      <c r="Y16" s="20"/>
      <c r="Z16" s="20">
        <v>0</v>
      </c>
      <c r="AA16" s="20">
        <v>0</v>
      </c>
      <c r="AB16" s="20">
        <v>0</v>
      </c>
      <c r="AC16" s="20">
        <v>8.1016507689383302E-2</v>
      </c>
      <c r="AD16" s="20">
        <v>3.0428401132683299E-2</v>
      </c>
      <c r="AE16" s="20">
        <v>0.230863064529965</v>
      </c>
      <c r="AF16" s="20">
        <v>1.9126967397079E-2</v>
      </c>
      <c r="AG16" s="20">
        <v>0</v>
      </c>
      <c r="AH16" s="20">
        <v>7.6393426294922599E-3</v>
      </c>
      <c r="AI16" s="20">
        <v>2.6822968317672599E-2</v>
      </c>
      <c r="AJ16" s="20"/>
      <c r="AK16" s="20">
        <v>0</v>
      </c>
      <c r="AL16" s="20">
        <v>0.10630228360101</v>
      </c>
      <c r="AM16" s="20">
        <v>2.8971258113109001E-2</v>
      </c>
      <c r="AN16" s="20">
        <v>2.0036054162446499E-4</v>
      </c>
      <c r="AO16" s="20">
        <v>1.1106441595626E-2</v>
      </c>
      <c r="AP16" s="20">
        <v>6.9253344767854599E-4</v>
      </c>
      <c r="AQ16" s="20">
        <v>7.5487787466903794E-2</v>
      </c>
      <c r="AR16" s="20"/>
      <c r="AS16" s="20">
        <v>2.0291761657542901E-2</v>
      </c>
      <c r="AT16" s="20" t="s">
        <v>107</v>
      </c>
      <c r="AU16" s="20"/>
      <c r="AV16" s="20">
        <v>5.4615330648060496E-3</v>
      </c>
      <c r="AW16" s="20">
        <v>3.69460107656168E-2</v>
      </c>
      <c r="AX16" s="20" t="s">
        <v>107</v>
      </c>
      <c r="AY16" s="20"/>
      <c r="AZ16" s="20">
        <v>3.6371529316334097E-2</v>
      </c>
      <c r="BA16" s="20">
        <v>1.36140256187697E-2</v>
      </c>
      <c r="BB16" s="20"/>
      <c r="BC16" s="20">
        <v>3.0362914201932E-2</v>
      </c>
      <c r="BD16" s="20">
        <v>1.4179085487695701E-2</v>
      </c>
      <c r="BE16" s="20"/>
      <c r="BF16" s="20">
        <v>2.02166640286322E-2</v>
      </c>
      <c r="BG16" s="20">
        <v>2.4958255396819E-2</v>
      </c>
      <c r="BH16" s="20"/>
      <c r="BI16" s="20">
        <v>2.3580377351431901E-2</v>
      </c>
      <c r="BJ16" s="20">
        <v>1.7347366181108E-2</v>
      </c>
      <c r="BK16" s="20"/>
      <c r="BL16" s="20">
        <v>0</v>
      </c>
      <c r="BM16" s="20">
        <v>3.4379186728250202E-2</v>
      </c>
      <c r="BN16" s="20">
        <v>1.00134294330933E-2</v>
      </c>
      <c r="BO16" s="20">
        <v>8.6519237518525296E-4</v>
      </c>
    </row>
    <row r="17" spans="2:67" x14ac:dyDescent="0.35">
      <c r="B17" s="18" t="s">
        <v>187</v>
      </c>
      <c r="C17" s="21">
        <v>0.74036392862130496</v>
      </c>
      <c r="D17" s="21">
        <v>0.57743749019708801</v>
      </c>
      <c r="E17" s="21">
        <v>0.73085394067701204</v>
      </c>
      <c r="F17" s="21">
        <v>0.99519143804872501</v>
      </c>
      <c r="G17" s="21">
        <v>1</v>
      </c>
      <c r="H17" s="21">
        <v>9.9764988033565594E-2</v>
      </c>
      <c r="I17" s="21">
        <v>0.85128676522180602</v>
      </c>
      <c r="J17" s="21">
        <v>0.98223959628072099</v>
      </c>
      <c r="K17" s="21">
        <v>1</v>
      </c>
      <c r="L17" s="21">
        <v>0.55197306933563195</v>
      </c>
      <c r="M17" s="21">
        <v>0.71457175438208498</v>
      </c>
      <c r="N17" s="21">
        <v>1</v>
      </c>
      <c r="O17" s="21">
        <v>0.99613271884668797</v>
      </c>
      <c r="P17" s="21">
        <v>2.81518958910878E-2</v>
      </c>
      <c r="Q17" s="21">
        <v>0.99900230013680003</v>
      </c>
      <c r="R17" s="21">
        <v>0.79114968492889404</v>
      </c>
      <c r="S17" s="21">
        <v>0</v>
      </c>
      <c r="T17" s="21"/>
      <c r="U17" s="21">
        <v>0.77736255471711202</v>
      </c>
      <c r="V17" s="21">
        <v>0.63955372358685203</v>
      </c>
      <c r="W17" s="21">
        <v>0.62037236964514997</v>
      </c>
      <c r="X17" s="21">
        <v>0.82147173135207197</v>
      </c>
      <c r="Y17" s="21"/>
      <c r="Z17" s="21">
        <v>0.76641512192157502</v>
      </c>
      <c r="AA17" s="21">
        <v>0.79809821581371598</v>
      </c>
      <c r="AB17" s="21">
        <v>0.78942478898424695</v>
      </c>
      <c r="AC17" s="21">
        <v>0.40036090956940901</v>
      </c>
      <c r="AD17" s="21">
        <v>0.83935934410073598</v>
      </c>
      <c r="AE17" s="21">
        <v>0.48232193957855901</v>
      </c>
      <c r="AF17" s="21">
        <v>0.925495797324563</v>
      </c>
      <c r="AG17" s="21">
        <v>0.59383994190713596</v>
      </c>
      <c r="AH17" s="21">
        <v>0.79474774371163204</v>
      </c>
      <c r="AI17" s="21">
        <v>0.86085940571583597</v>
      </c>
      <c r="AJ17" s="21"/>
      <c r="AK17" s="21">
        <v>0.59999876447853795</v>
      </c>
      <c r="AL17" s="21">
        <v>0.77755921073852896</v>
      </c>
      <c r="AM17" s="21">
        <v>0.817173889895212</v>
      </c>
      <c r="AN17" s="21">
        <v>0.65921607199107601</v>
      </c>
      <c r="AO17" s="21">
        <v>0.92263469775432305</v>
      </c>
      <c r="AP17" s="21">
        <v>0.736584711615765</v>
      </c>
      <c r="AQ17" s="21">
        <v>0.84657891262664597</v>
      </c>
      <c r="AR17" s="21"/>
      <c r="AS17" s="21">
        <v>0.74036392862130496</v>
      </c>
      <c r="AT17" s="21" t="s">
        <v>107</v>
      </c>
      <c r="AU17" s="21"/>
      <c r="AV17" s="21">
        <v>0.72884079201464302</v>
      </c>
      <c r="AW17" s="21">
        <v>0.75330433519384599</v>
      </c>
      <c r="AX17" s="21" t="s">
        <v>107</v>
      </c>
      <c r="AY17" s="21"/>
      <c r="AZ17" s="21">
        <v>0.80023335481977098</v>
      </c>
      <c r="BA17" s="21">
        <v>0.71550086881660802</v>
      </c>
      <c r="BB17" s="21"/>
      <c r="BC17" s="21">
        <v>0.80691692992571495</v>
      </c>
      <c r="BD17" s="21">
        <v>0.699969649683298</v>
      </c>
      <c r="BE17" s="21"/>
      <c r="BF17" s="21">
        <v>0.73905866518122598</v>
      </c>
      <c r="BG17" s="21">
        <v>0.82147173135207197</v>
      </c>
      <c r="BH17" s="21"/>
      <c r="BI17" s="21">
        <v>0.69294115003131895</v>
      </c>
      <c r="BJ17" s="21">
        <v>0.78282295325583195</v>
      </c>
      <c r="BK17" s="21"/>
      <c r="BL17" s="21">
        <v>0.61547528238406701</v>
      </c>
      <c r="BM17" s="21">
        <v>0.74971406211226699</v>
      </c>
      <c r="BN17" s="21">
        <v>0.66998216000866595</v>
      </c>
      <c r="BO17" s="21">
        <v>0.99426401600444603</v>
      </c>
    </row>
    <row r="18" spans="2:67" x14ac:dyDescent="0.35">
      <c r="B18" s="16" t="s">
        <v>721</v>
      </c>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BO23"/>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662</v>
      </c>
      <c r="C9" s="17">
        <v>0.43476257754246</v>
      </c>
      <c r="D9" s="17">
        <v>0.44948169994482401</v>
      </c>
      <c r="E9" s="17">
        <v>0.633910384666729</v>
      </c>
      <c r="F9" s="17">
        <v>0.44676114193172201</v>
      </c>
      <c r="G9" s="17">
        <v>0.61220049363913798</v>
      </c>
      <c r="H9" s="17">
        <v>0.32154538740555799</v>
      </c>
      <c r="I9" s="17">
        <v>0.18871172688132701</v>
      </c>
      <c r="J9" s="17">
        <v>0.53874335225903602</v>
      </c>
      <c r="K9" s="17">
        <v>0.86969081750118404</v>
      </c>
      <c r="L9" s="17">
        <v>0.33730472704921999</v>
      </c>
      <c r="M9" s="17">
        <v>0.34764570592187899</v>
      </c>
      <c r="N9" s="17">
        <v>0.30368564256143998</v>
      </c>
      <c r="O9" s="17">
        <v>2.98842812234127E-2</v>
      </c>
      <c r="P9" s="17">
        <v>0.54944971772073403</v>
      </c>
      <c r="Q9" s="17">
        <v>0.165904775351537</v>
      </c>
      <c r="R9" s="17">
        <v>0.28464727960512298</v>
      </c>
      <c r="S9" s="17">
        <v>4.61537857592242E-2</v>
      </c>
      <c r="T9" s="17"/>
      <c r="U9" s="17">
        <v>0.43478602946837602</v>
      </c>
      <c r="V9" s="17">
        <v>0.44489257093203899</v>
      </c>
      <c r="W9" s="17">
        <v>0.37570196344236101</v>
      </c>
      <c r="X9" s="17">
        <v>0.38987128615694999</v>
      </c>
      <c r="Y9" s="17"/>
      <c r="Z9" s="17">
        <v>0.43053705449726598</v>
      </c>
      <c r="AA9" s="17">
        <v>0.47740582933023001</v>
      </c>
      <c r="AB9" s="17">
        <v>0.42933616125952601</v>
      </c>
      <c r="AC9" s="17">
        <v>0.31585015585026699</v>
      </c>
      <c r="AD9" s="17">
        <v>0.45510940688426099</v>
      </c>
      <c r="AE9" s="17">
        <v>0.386196171411266</v>
      </c>
      <c r="AF9" s="17">
        <v>0.48238985042966498</v>
      </c>
      <c r="AG9" s="17">
        <v>0.59340786490043296</v>
      </c>
      <c r="AH9" s="17">
        <v>0.49691922158181001</v>
      </c>
      <c r="AI9" s="17">
        <v>0.48783391264924503</v>
      </c>
      <c r="AJ9" s="17"/>
      <c r="AK9" s="17">
        <v>0.43912170957520902</v>
      </c>
      <c r="AL9" s="17">
        <v>0.39977476036329401</v>
      </c>
      <c r="AM9" s="17">
        <v>0.448546361108139</v>
      </c>
      <c r="AN9" s="17">
        <v>0.44978818695393602</v>
      </c>
      <c r="AO9" s="17">
        <v>0.48544443792365599</v>
      </c>
      <c r="AP9" s="17">
        <v>0.31662102257300001</v>
      </c>
      <c r="AQ9" s="17">
        <v>0.472252421244165</v>
      </c>
      <c r="AR9" s="17"/>
      <c r="AS9" s="17">
        <v>0.44154696370881802</v>
      </c>
      <c r="AT9" s="17">
        <v>0.43223560659230498</v>
      </c>
      <c r="AU9" s="17"/>
      <c r="AV9" s="17">
        <v>0.42422325319731502</v>
      </c>
      <c r="AW9" s="17">
        <v>0.463397103447098</v>
      </c>
      <c r="AX9" s="17">
        <v>0.44151032581472899</v>
      </c>
      <c r="AY9" s="17"/>
      <c r="AZ9" s="17">
        <v>0.59462632505499702</v>
      </c>
      <c r="BA9" s="17">
        <v>0.42716349824257199</v>
      </c>
      <c r="BB9" s="17"/>
      <c r="BC9" s="17">
        <v>0.44775083772433699</v>
      </c>
      <c r="BD9" s="17">
        <v>0.426757783437821</v>
      </c>
      <c r="BE9" s="17"/>
      <c r="BF9" s="17">
        <v>0.43494094744369999</v>
      </c>
      <c r="BG9" s="17">
        <v>0.38987128615694999</v>
      </c>
      <c r="BH9" s="17"/>
      <c r="BI9" s="17">
        <v>0.394439041307449</v>
      </c>
      <c r="BJ9" s="17">
        <v>0.44419471647579101</v>
      </c>
      <c r="BK9" s="17"/>
      <c r="BL9" s="17">
        <v>0.43446203553551799</v>
      </c>
      <c r="BM9" s="17">
        <v>0.42187585194454402</v>
      </c>
      <c r="BN9" s="17">
        <v>0.44978800540001501</v>
      </c>
      <c r="BO9" s="17">
        <v>0.70206013396953704</v>
      </c>
    </row>
    <row r="10" spans="2:67" x14ac:dyDescent="0.35">
      <c r="B10" s="18" t="s">
        <v>663</v>
      </c>
      <c r="C10" s="17">
        <v>0.38140144455418201</v>
      </c>
      <c r="D10" s="17">
        <v>0.42026405390115501</v>
      </c>
      <c r="E10" s="17">
        <v>0.42230756415982901</v>
      </c>
      <c r="F10" s="17">
        <v>0.26449414187856002</v>
      </c>
      <c r="G10" s="17">
        <v>0.40486184188337299</v>
      </c>
      <c r="H10" s="17">
        <v>0.35690922518888402</v>
      </c>
      <c r="I10" s="17">
        <v>0.121383692170119</v>
      </c>
      <c r="J10" s="17">
        <v>0.37272478346751298</v>
      </c>
      <c r="K10" s="17">
        <v>0.13030918249881601</v>
      </c>
      <c r="L10" s="17">
        <v>0.135657565041304</v>
      </c>
      <c r="M10" s="17">
        <v>0.43650399076069302</v>
      </c>
      <c r="N10" s="17">
        <v>0.69107982526335299</v>
      </c>
      <c r="O10" s="17">
        <v>0.51494214061170596</v>
      </c>
      <c r="P10" s="17">
        <v>0.15706004364005899</v>
      </c>
      <c r="Q10" s="17">
        <v>0.68967032345466805</v>
      </c>
      <c r="R10" s="17">
        <v>0.54045066727493496</v>
      </c>
      <c r="S10" s="17">
        <v>0.30869971196121399</v>
      </c>
      <c r="T10" s="17"/>
      <c r="U10" s="17">
        <v>0.37091392270762202</v>
      </c>
      <c r="V10" s="17">
        <v>0.41891365229440403</v>
      </c>
      <c r="W10" s="17">
        <v>0.50883575332347597</v>
      </c>
      <c r="X10" s="17">
        <v>0.53399517657256901</v>
      </c>
      <c r="Y10" s="17"/>
      <c r="Z10" s="17">
        <v>0.35899405536074502</v>
      </c>
      <c r="AA10" s="17">
        <v>0.39439964104476</v>
      </c>
      <c r="AB10" s="17">
        <v>0.412280972666908</v>
      </c>
      <c r="AC10" s="17">
        <v>0.482712309134467</v>
      </c>
      <c r="AD10" s="17">
        <v>0.47152713406877</v>
      </c>
      <c r="AE10" s="17">
        <v>0.44209215786795297</v>
      </c>
      <c r="AF10" s="17">
        <v>0.498075753952405</v>
      </c>
      <c r="AG10" s="17">
        <v>0.65081627699212796</v>
      </c>
      <c r="AH10" s="17">
        <v>0.43944282473353502</v>
      </c>
      <c r="AI10" s="17">
        <v>0.51020774108408495</v>
      </c>
      <c r="AJ10" s="17"/>
      <c r="AK10" s="17">
        <v>0.28019976448827699</v>
      </c>
      <c r="AL10" s="17">
        <v>0.35548035693295099</v>
      </c>
      <c r="AM10" s="17">
        <v>0.38001050599816399</v>
      </c>
      <c r="AN10" s="17">
        <v>0.42988510860224299</v>
      </c>
      <c r="AO10" s="17">
        <v>0.52677849602195703</v>
      </c>
      <c r="AP10" s="17">
        <v>0.48880751127948802</v>
      </c>
      <c r="AQ10" s="17">
        <v>0.35185883896842501</v>
      </c>
      <c r="AR10" s="17"/>
      <c r="AS10" s="17">
        <v>0.46301160637701999</v>
      </c>
      <c r="AT10" s="17">
        <v>0.35100422023543798</v>
      </c>
      <c r="AU10" s="17"/>
      <c r="AV10" s="17">
        <v>0.56387050619156798</v>
      </c>
      <c r="AW10" s="17">
        <v>0.58152274975007601</v>
      </c>
      <c r="AX10" s="17">
        <v>0.32123834143657798</v>
      </c>
      <c r="AY10" s="17"/>
      <c r="AZ10" s="17">
        <v>0.533424350267929</v>
      </c>
      <c r="BA10" s="17">
        <v>0.37417507751416501</v>
      </c>
      <c r="BB10" s="17"/>
      <c r="BC10" s="17">
        <v>0.35071049668944199</v>
      </c>
      <c r="BD10" s="17">
        <v>0.40031658138492099</v>
      </c>
      <c r="BE10" s="17"/>
      <c r="BF10" s="17">
        <v>0.38079513254866798</v>
      </c>
      <c r="BG10" s="17">
        <v>0.53399517657256901</v>
      </c>
      <c r="BH10" s="17"/>
      <c r="BI10" s="17">
        <v>0.51178991986535805</v>
      </c>
      <c r="BJ10" s="17">
        <v>0.35090208042915599</v>
      </c>
      <c r="BK10" s="17"/>
      <c r="BL10" s="17">
        <v>0.27941306561118401</v>
      </c>
      <c r="BM10" s="17">
        <v>0.46755372892659303</v>
      </c>
      <c r="BN10" s="17">
        <v>0.46714530344851601</v>
      </c>
      <c r="BO10" s="17">
        <v>0.59591853584089305</v>
      </c>
    </row>
    <row r="11" spans="2:67" ht="29" x14ac:dyDescent="0.35">
      <c r="B11" s="18" t="s">
        <v>664</v>
      </c>
      <c r="C11" s="17">
        <v>0.32253865251604402</v>
      </c>
      <c r="D11" s="17">
        <v>0.36837720216824899</v>
      </c>
      <c r="E11" s="17">
        <v>0.32972547522131601</v>
      </c>
      <c r="F11" s="17">
        <v>0.45372788658778601</v>
      </c>
      <c r="G11" s="17">
        <v>0.42157955880817899</v>
      </c>
      <c r="H11" s="17">
        <v>0.32154538740555799</v>
      </c>
      <c r="I11" s="17">
        <v>0.42677109220617399</v>
      </c>
      <c r="J11" s="17">
        <v>0.28995493741261802</v>
      </c>
      <c r="K11" s="17">
        <v>0.120137313718848</v>
      </c>
      <c r="L11" s="17">
        <v>0.26060258235177303</v>
      </c>
      <c r="M11" s="17">
        <v>0.28184381652139401</v>
      </c>
      <c r="N11" s="17">
        <v>0.42448716323794999</v>
      </c>
      <c r="O11" s="17">
        <v>0</v>
      </c>
      <c r="P11" s="17">
        <v>0.47637437841255997</v>
      </c>
      <c r="Q11" s="17">
        <v>0.16333357913603799</v>
      </c>
      <c r="R11" s="17">
        <v>0.348110580661734</v>
      </c>
      <c r="S11" s="17">
        <v>5.00172137856233E-2</v>
      </c>
      <c r="T11" s="17"/>
      <c r="U11" s="17">
        <v>0.29266399460851</v>
      </c>
      <c r="V11" s="17">
        <v>0.48004026225274299</v>
      </c>
      <c r="W11" s="17">
        <v>0.40324286730235298</v>
      </c>
      <c r="X11" s="17">
        <v>0.48610675752187699</v>
      </c>
      <c r="Y11" s="17"/>
      <c r="Z11" s="17">
        <v>0.25240526105124</v>
      </c>
      <c r="AA11" s="17">
        <v>0.23293469631560501</v>
      </c>
      <c r="AB11" s="17">
        <v>0.375852565588564</v>
      </c>
      <c r="AC11" s="17">
        <v>0.53072301242508502</v>
      </c>
      <c r="AD11" s="17">
        <v>0.36549408932875499</v>
      </c>
      <c r="AE11" s="17">
        <v>0.37971968284503499</v>
      </c>
      <c r="AF11" s="17">
        <v>0.63407219992748498</v>
      </c>
      <c r="AG11" s="17">
        <v>0.655086371785366</v>
      </c>
      <c r="AH11" s="17">
        <v>0.61587544464270905</v>
      </c>
      <c r="AI11" s="17">
        <v>0.45861055387049998</v>
      </c>
      <c r="AJ11" s="17"/>
      <c r="AK11" s="17">
        <v>0.208339146765078</v>
      </c>
      <c r="AL11" s="17">
        <v>0.390967437209984</v>
      </c>
      <c r="AM11" s="17">
        <v>0.418842100004166</v>
      </c>
      <c r="AN11" s="17">
        <v>0.26014606455463402</v>
      </c>
      <c r="AO11" s="17">
        <v>0.42903672743665699</v>
      </c>
      <c r="AP11" s="17">
        <v>0.571699523990988</v>
      </c>
      <c r="AQ11" s="17">
        <v>0.40745729287957499</v>
      </c>
      <c r="AR11" s="17"/>
      <c r="AS11" s="17">
        <v>0.37531482041799802</v>
      </c>
      <c r="AT11" s="17">
        <v>0.30288118611030401</v>
      </c>
      <c r="AU11" s="17"/>
      <c r="AV11" s="17">
        <v>0.48894563729693302</v>
      </c>
      <c r="AW11" s="17">
        <v>0.27953223114359099</v>
      </c>
      <c r="AX11" s="17">
        <v>0.35492300517788999</v>
      </c>
      <c r="AY11" s="17"/>
      <c r="AZ11" s="17">
        <v>0.32968924842171599</v>
      </c>
      <c r="BA11" s="17">
        <v>0.32219875090498901</v>
      </c>
      <c r="BB11" s="17"/>
      <c r="BC11" s="17">
        <v>0.33833791823480303</v>
      </c>
      <c r="BD11" s="17">
        <v>0.31280140770325399</v>
      </c>
      <c r="BE11" s="17"/>
      <c r="BF11" s="17">
        <v>0.32188873521949202</v>
      </c>
      <c r="BG11" s="17">
        <v>0.48610675752187699</v>
      </c>
      <c r="BH11" s="17"/>
      <c r="BI11" s="17">
        <v>0.41424684819125301</v>
      </c>
      <c r="BJ11" s="17">
        <v>0.301087050704825</v>
      </c>
      <c r="BK11" s="17"/>
      <c r="BL11" s="17">
        <v>0.203239872435649</v>
      </c>
      <c r="BM11" s="17">
        <v>0.41640167526078897</v>
      </c>
      <c r="BN11" s="17">
        <v>0.45954874016944097</v>
      </c>
      <c r="BO11" s="17">
        <v>0.23379923464032401</v>
      </c>
    </row>
    <row r="12" spans="2:67" x14ac:dyDescent="0.35">
      <c r="B12" s="18" t="s">
        <v>665</v>
      </c>
      <c r="C12" s="17">
        <v>0.23923680069126299</v>
      </c>
      <c r="D12" s="17">
        <v>0.34052042311056502</v>
      </c>
      <c r="E12" s="17">
        <v>0.22987018244768101</v>
      </c>
      <c r="F12" s="17">
        <v>0.10611711950845799</v>
      </c>
      <c r="G12" s="17">
        <v>0.122482287911913</v>
      </c>
      <c r="H12" s="17">
        <v>0</v>
      </c>
      <c r="I12" s="17">
        <v>3.7268672100750399E-3</v>
      </c>
      <c r="J12" s="17">
        <v>0.28079312156652803</v>
      </c>
      <c r="K12" s="17">
        <v>0.116601262769056</v>
      </c>
      <c r="L12" s="17">
        <v>0.47680899870554599</v>
      </c>
      <c r="M12" s="17">
        <v>0.13188127528494101</v>
      </c>
      <c r="N12" s="17">
        <v>0.19720591016605199</v>
      </c>
      <c r="O12" s="17">
        <v>0.96314572765256901</v>
      </c>
      <c r="P12" s="17">
        <v>0.196896034481681</v>
      </c>
      <c r="Q12" s="17">
        <v>0.40647137907984099</v>
      </c>
      <c r="R12" s="17">
        <v>0.19822116030074399</v>
      </c>
      <c r="S12" s="17">
        <v>0.33955624238236398</v>
      </c>
      <c r="T12" s="17"/>
      <c r="U12" s="17">
        <v>0.24973846300560701</v>
      </c>
      <c r="V12" s="17">
        <v>0.18613041698653501</v>
      </c>
      <c r="W12" s="17">
        <v>0.19116109700751899</v>
      </c>
      <c r="X12" s="17">
        <v>0.20876083672892601</v>
      </c>
      <c r="Y12" s="17"/>
      <c r="Z12" s="17">
        <v>0.28149396727711101</v>
      </c>
      <c r="AA12" s="17">
        <v>0.26033037807485199</v>
      </c>
      <c r="AB12" s="17">
        <v>0.125360416818838</v>
      </c>
      <c r="AC12" s="17">
        <v>0.27319777885338398</v>
      </c>
      <c r="AD12" s="17">
        <v>0.22830082864117701</v>
      </c>
      <c r="AE12" s="17">
        <v>0.12888448024320801</v>
      </c>
      <c r="AF12" s="17">
        <v>0.115147777009361</v>
      </c>
      <c r="AG12" s="17">
        <v>0.13038402684895301</v>
      </c>
      <c r="AH12" s="17">
        <v>9.44380137294272E-2</v>
      </c>
      <c r="AI12" s="17">
        <v>0.21502370193524001</v>
      </c>
      <c r="AJ12" s="17"/>
      <c r="AK12" s="17">
        <v>0.23204775695535099</v>
      </c>
      <c r="AL12" s="17">
        <v>0.28735357730162803</v>
      </c>
      <c r="AM12" s="17">
        <v>0.14193296484567899</v>
      </c>
      <c r="AN12" s="17">
        <v>0.23430491834603301</v>
      </c>
      <c r="AO12" s="17">
        <v>0.160703399585618</v>
      </c>
      <c r="AP12" s="17">
        <v>0.11677303404011299</v>
      </c>
      <c r="AQ12" s="17">
        <v>0.458686432884791</v>
      </c>
      <c r="AR12" s="17"/>
      <c r="AS12" s="17">
        <v>0.25078688950235101</v>
      </c>
      <c r="AT12" s="17">
        <v>0.23493475505564401</v>
      </c>
      <c r="AU12" s="17"/>
      <c r="AV12" s="17">
        <v>0.27469738994849802</v>
      </c>
      <c r="AW12" s="17">
        <v>0.24657593155791399</v>
      </c>
      <c r="AX12" s="17">
        <v>0.260783211535424</v>
      </c>
      <c r="AY12" s="17"/>
      <c r="AZ12" s="17">
        <v>8.6805385641996594E-2</v>
      </c>
      <c r="BA12" s="17">
        <v>0.24648258611026599</v>
      </c>
      <c r="BB12" s="17"/>
      <c r="BC12" s="17">
        <v>0.26599663951302499</v>
      </c>
      <c r="BD12" s="17">
        <v>0.22274444551497699</v>
      </c>
      <c r="BE12" s="17"/>
      <c r="BF12" s="17">
        <v>0.23935789310171501</v>
      </c>
      <c r="BG12" s="17">
        <v>0.20876083672892601</v>
      </c>
      <c r="BH12" s="17"/>
      <c r="BI12" s="17">
        <v>0.31936505017357197</v>
      </c>
      <c r="BJ12" s="17">
        <v>0.220493881489013</v>
      </c>
      <c r="BK12" s="17"/>
      <c r="BL12" s="17">
        <v>0.246289954938119</v>
      </c>
      <c r="BM12" s="17">
        <v>0.23173922026105701</v>
      </c>
      <c r="BN12" s="17">
        <v>0.25451350414641299</v>
      </c>
      <c r="BO12" s="17">
        <v>0.20463552869551799</v>
      </c>
    </row>
    <row r="13" spans="2:67" ht="29" x14ac:dyDescent="0.35">
      <c r="B13" s="18" t="s">
        <v>666</v>
      </c>
      <c r="C13" s="17">
        <v>0.18779505775608801</v>
      </c>
      <c r="D13" s="17">
        <v>0.19731901639232899</v>
      </c>
      <c r="E13" s="17">
        <v>0.19064885827171099</v>
      </c>
      <c r="F13" s="17">
        <v>7.8376779742396305E-2</v>
      </c>
      <c r="G13" s="17">
        <v>0.10227585104877999</v>
      </c>
      <c r="H13" s="17">
        <v>0</v>
      </c>
      <c r="I13" s="17">
        <v>0.24889257871168399</v>
      </c>
      <c r="J13" s="17">
        <v>0.22268856057880099</v>
      </c>
      <c r="K13" s="17">
        <v>8.8401273744799004E-4</v>
      </c>
      <c r="L13" s="17">
        <v>0.101665221217747</v>
      </c>
      <c r="M13" s="17">
        <v>0.25367321507194002</v>
      </c>
      <c r="N13" s="17">
        <v>0.151728886954964</v>
      </c>
      <c r="O13" s="17">
        <v>0.48406214637057698</v>
      </c>
      <c r="P13" s="17">
        <v>0.106114345648629</v>
      </c>
      <c r="Q13" s="17">
        <v>0.300971374032178</v>
      </c>
      <c r="R13" s="17">
        <v>8.6604263770896195E-2</v>
      </c>
      <c r="S13" s="17">
        <v>0.33955624238236398</v>
      </c>
      <c r="T13" s="17"/>
      <c r="U13" s="17">
        <v>0.188738668486472</v>
      </c>
      <c r="V13" s="17">
        <v>0.17752113536926001</v>
      </c>
      <c r="W13" s="17">
        <v>0.21112843631511199</v>
      </c>
      <c r="X13" s="17">
        <v>0.231101400876837</v>
      </c>
      <c r="Y13" s="17"/>
      <c r="Z13" s="17">
        <v>0.23014649460254399</v>
      </c>
      <c r="AA13" s="17">
        <v>0.14770669880831899</v>
      </c>
      <c r="AB13" s="17">
        <v>0.18070810290200801</v>
      </c>
      <c r="AC13" s="17">
        <v>0.24109494875179899</v>
      </c>
      <c r="AD13" s="17">
        <v>0.23152078650643401</v>
      </c>
      <c r="AE13" s="17">
        <v>5.6666813578512699E-2</v>
      </c>
      <c r="AF13" s="17">
        <v>0.184678155687485</v>
      </c>
      <c r="AG13" s="17">
        <v>0.19054561916499499</v>
      </c>
      <c r="AH13" s="17">
        <v>0.11590753537819699</v>
      </c>
      <c r="AI13" s="17">
        <v>0.27960026367450502</v>
      </c>
      <c r="AJ13" s="17"/>
      <c r="AK13" s="17">
        <v>0.19470597190533401</v>
      </c>
      <c r="AL13" s="17">
        <v>0.17965801516673799</v>
      </c>
      <c r="AM13" s="17">
        <v>0.14815065813459899</v>
      </c>
      <c r="AN13" s="17">
        <v>0.18852087932831499</v>
      </c>
      <c r="AO13" s="17">
        <v>0.111601639132012</v>
      </c>
      <c r="AP13" s="17">
        <v>8.4877669340733E-2</v>
      </c>
      <c r="AQ13" s="17">
        <v>0.306561033047557</v>
      </c>
      <c r="AR13" s="17"/>
      <c r="AS13" s="17">
        <v>0.21416006678718499</v>
      </c>
      <c r="AT13" s="17">
        <v>0.177974919236773</v>
      </c>
      <c r="AU13" s="17"/>
      <c r="AV13" s="17">
        <v>0.21230244198794801</v>
      </c>
      <c r="AW13" s="17">
        <v>0.28325043934919802</v>
      </c>
      <c r="AX13" s="17">
        <v>0.189919122199632</v>
      </c>
      <c r="AY13" s="17"/>
      <c r="AZ13" s="17">
        <v>0.412566543224402</v>
      </c>
      <c r="BA13" s="17">
        <v>0.177110606972189</v>
      </c>
      <c r="BB13" s="17"/>
      <c r="BC13" s="17">
        <v>0.26581672016264601</v>
      </c>
      <c r="BD13" s="17">
        <v>0.139709530170369</v>
      </c>
      <c r="BE13" s="17"/>
      <c r="BF13" s="17">
        <v>0.18762298544747</v>
      </c>
      <c r="BG13" s="17">
        <v>0.231101400876837</v>
      </c>
      <c r="BH13" s="17"/>
      <c r="BI13" s="17">
        <v>0.18583578750793101</v>
      </c>
      <c r="BJ13" s="17">
        <v>0.18825335360298101</v>
      </c>
      <c r="BK13" s="17"/>
      <c r="BL13" s="17">
        <v>0.171794086572541</v>
      </c>
      <c r="BM13" s="17">
        <v>0.20840206452098101</v>
      </c>
      <c r="BN13" s="17">
        <v>0.121533687794274</v>
      </c>
      <c r="BO13" s="17">
        <v>0.50346660732516801</v>
      </c>
    </row>
    <row r="14" spans="2:67" ht="29" x14ac:dyDescent="0.35">
      <c r="B14" s="18" t="s">
        <v>667</v>
      </c>
      <c r="C14" s="17">
        <v>0.187573426214796</v>
      </c>
      <c r="D14" s="17">
        <v>0.13274163976238401</v>
      </c>
      <c r="E14" s="17">
        <v>0.152527036104216</v>
      </c>
      <c r="F14" s="17">
        <v>0.23746465104717099</v>
      </c>
      <c r="G14" s="17">
        <v>0.31930370775939998</v>
      </c>
      <c r="H14" s="17">
        <v>0.68089240967642695</v>
      </c>
      <c r="I14" s="17">
        <v>0.31284113445620498</v>
      </c>
      <c r="J14" s="17">
        <v>0.21790377313461201</v>
      </c>
      <c r="K14" s="17">
        <v>1.4591932467208E-2</v>
      </c>
      <c r="L14" s="17">
        <v>0.29459184147879902</v>
      </c>
      <c r="M14" s="17">
        <v>0.142512201469679</v>
      </c>
      <c r="N14" s="17">
        <v>0.13933095506874699</v>
      </c>
      <c r="O14" s="17">
        <v>1.99142603543368E-3</v>
      </c>
      <c r="P14" s="17">
        <v>0.32322230306522798</v>
      </c>
      <c r="Q14" s="17">
        <v>0.12665247153644399</v>
      </c>
      <c r="R14" s="17">
        <v>0.28411284620556998</v>
      </c>
      <c r="S14" s="17">
        <v>4.1054700646532903E-2</v>
      </c>
      <c r="T14" s="17"/>
      <c r="U14" s="17">
        <v>0.17783042093722901</v>
      </c>
      <c r="V14" s="17">
        <v>0.23406928891326001</v>
      </c>
      <c r="W14" s="17">
        <v>0.23618646682210601</v>
      </c>
      <c r="X14" s="17">
        <v>0.29368000520633097</v>
      </c>
      <c r="Y14" s="17"/>
      <c r="Z14" s="17">
        <v>0.13806099885017101</v>
      </c>
      <c r="AA14" s="17">
        <v>0.19962904091334199</v>
      </c>
      <c r="AB14" s="17">
        <v>0.24043617695424599</v>
      </c>
      <c r="AC14" s="17">
        <v>0.30317107761189899</v>
      </c>
      <c r="AD14" s="17">
        <v>0.147063689171399</v>
      </c>
      <c r="AE14" s="17">
        <v>0.20781736371753101</v>
      </c>
      <c r="AF14" s="17">
        <v>9.4371227582928804E-2</v>
      </c>
      <c r="AG14" s="17">
        <v>0.267490553685303</v>
      </c>
      <c r="AH14" s="17">
        <v>0.159820314254326</v>
      </c>
      <c r="AI14" s="17">
        <v>0.224612909747372</v>
      </c>
      <c r="AJ14" s="17"/>
      <c r="AK14" s="17">
        <v>0.167091593712658</v>
      </c>
      <c r="AL14" s="17">
        <v>0.26949628645311502</v>
      </c>
      <c r="AM14" s="17">
        <v>0.29208777089309801</v>
      </c>
      <c r="AN14" s="17">
        <v>0.119995955213184</v>
      </c>
      <c r="AO14" s="17">
        <v>0.301028356328783</v>
      </c>
      <c r="AP14" s="17">
        <v>0.37645725552180997</v>
      </c>
      <c r="AQ14" s="17">
        <v>1.3536621487304499E-2</v>
      </c>
      <c r="AR14" s="17"/>
      <c r="AS14" s="17">
        <v>0.204144707306219</v>
      </c>
      <c r="AT14" s="17">
        <v>0.181401144021821</v>
      </c>
      <c r="AU14" s="17"/>
      <c r="AV14" s="17">
        <v>0.22808498785068701</v>
      </c>
      <c r="AW14" s="17">
        <v>0.182670398778781</v>
      </c>
      <c r="AX14" s="17">
        <v>0.22100416393904801</v>
      </c>
      <c r="AY14" s="17"/>
      <c r="AZ14" s="17">
        <v>0.22875773525503401</v>
      </c>
      <c r="BA14" s="17">
        <v>0.185615741403965</v>
      </c>
      <c r="BB14" s="17"/>
      <c r="BC14" s="17">
        <v>0.15910578367981201</v>
      </c>
      <c r="BD14" s="17">
        <v>0.20511831782814599</v>
      </c>
      <c r="BE14" s="17"/>
      <c r="BF14" s="17">
        <v>0.187151825066076</v>
      </c>
      <c r="BG14" s="17">
        <v>0.29368000520633097</v>
      </c>
      <c r="BH14" s="17"/>
      <c r="BI14" s="17">
        <v>0.265622026494504</v>
      </c>
      <c r="BJ14" s="17">
        <v>0.169316960881504</v>
      </c>
      <c r="BK14" s="17"/>
      <c r="BL14" s="17">
        <v>0.14987959318817101</v>
      </c>
      <c r="BM14" s="17">
        <v>0.20362070384960401</v>
      </c>
      <c r="BN14" s="17">
        <v>0.28874048671375602</v>
      </c>
      <c r="BO14" s="17">
        <v>0.13270786974482501</v>
      </c>
    </row>
    <row r="15" spans="2:67" ht="43.5" x14ac:dyDescent="0.35">
      <c r="B15" s="18" t="s">
        <v>668</v>
      </c>
      <c r="C15" s="17">
        <v>0.15737322876809101</v>
      </c>
      <c r="D15" s="17">
        <v>0.15346101432328901</v>
      </c>
      <c r="E15" s="17">
        <v>0.143225695427877</v>
      </c>
      <c r="F15" s="17">
        <v>0.13633021668136899</v>
      </c>
      <c r="G15" s="17">
        <v>0.117348323235485</v>
      </c>
      <c r="H15" s="17">
        <v>2.4377970819849299E-3</v>
      </c>
      <c r="I15" s="17">
        <v>0.68834769888281699</v>
      </c>
      <c r="J15" s="17">
        <v>0.192739073882122</v>
      </c>
      <c r="K15" s="17">
        <v>0</v>
      </c>
      <c r="L15" s="17">
        <v>0.123136033610613</v>
      </c>
      <c r="M15" s="17">
        <v>0.14381500724302199</v>
      </c>
      <c r="N15" s="17">
        <v>0.110011024689586</v>
      </c>
      <c r="O15" s="17">
        <v>1.74314231559984E-2</v>
      </c>
      <c r="P15" s="17">
        <v>3.707626166629E-3</v>
      </c>
      <c r="Q15" s="17">
        <v>0.20801763541316401</v>
      </c>
      <c r="R15" s="17">
        <v>0.175258342052977</v>
      </c>
      <c r="S15" s="17">
        <v>0.39666217432935402</v>
      </c>
      <c r="T15" s="17"/>
      <c r="U15" s="17">
        <v>0.14771152825740999</v>
      </c>
      <c r="V15" s="17">
        <v>0.202691912281107</v>
      </c>
      <c r="W15" s="17">
        <v>0.21315438681378601</v>
      </c>
      <c r="X15" s="17">
        <v>0.249359628490991</v>
      </c>
      <c r="Y15" s="17"/>
      <c r="Z15" s="17">
        <v>0.167132310728803</v>
      </c>
      <c r="AA15" s="17">
        <v>0.22026455452381799</v>
      </c>
      <c r="AB15" s="17">
        <v>9.1688498846078798E-2</v>
      </c>
      <c r="AC15" s="17">
        <v>0.105347067418832</v>
      </c>
      <c r="AD15" s="17">
        <v>7.8995776343174104E-2</v>
      </c>
      <c r="AE15" s="17">
        <v>0.123467577938129</v>
      </c>
      <c r="AF15" s="17">
        <v>0.266519410026334</v>
      </c>
      <c r="AG15" s="17">
        <v>0.27510076941952499</v>
      </c>
      <c r="AH15" s="17">
        <v>0.422673588177918</v>
      </c>
      <c r="AI15" s="17">
        <v>0.19516045384947001</v>
      </c>
      <c r="AJ15" s="17"/>
      <c r="AK15" s="17">
        <v>0.21875005958619001</v>
      </c>
      <c r="AL15" s="17">
        <v>0.18603511311083101</v>
      </c>
      <c r="AM15" s="17">
        <v>0.16569021799804601</v>
      </c>
      <c r="AN15" s="17">
        <v>0.101019098502201</v>
      </c>
      <c r="AO15" s="17">
        <v>0.115610950685958</v>
      </c>
      <c r="AP15" s="17">
        <v>0.13075452783119099</v>
      </c>
      <c r="AQ15" s="17">
        <v>0.24990171906946901</v>
      </c>
      <c r="AR15" s="17"/>
      <c r="AS15" s="17">
        <v>0.17914231695149399</v>
      </c>
      <c r="AT15" s="17">
        <v>0.14926492654266499</v>
      </c>
      <c r="AU15" s="17"/>
      <c r="AV15" s="17">
        <v>0.14462414930033901</v>
      </c>
      <c r="AW15" s="17">
        <v>0.212805215153727</v>
      </c>
      <c r="AX15" s="17">
        <v>0.165337294216228</v>
      </c>
      <c r="AY15" s="17"/>
      <c r="AZ15" s="17">
        <v>0.249172524886173</v>
      </c>
      <c r="BA15" s="17">
        <v>0.153009574457907</v>
      </c>
      <c r="BB15" s="17"/>
      <c r="BC15" s="17">
        <v>0.172668814487522</v>
      </c>
      <c r="BD15" s="17">
        <v>0.147946406955209</v>
      </c>
      <c r="BE15" s="17"/>
      <c r="BF15" s="17">
        <v>0.15700773237608101</v>
      </c>
      <c r="BG15" s="17">
        <v>0.249359628490991</v>
      </c>
      <c r="BH15" s="17"/>
      <c r="BI15" s="17">
        <v>0.25065915370811798</v>
      </c>
      <c r="BJ15" s="17">
        <v>0.13555257793452899</v>
      </c>
      <c r="BK15" s="17"/>
      <c r="BL15" s="17">
        <v>0.109023635093249</v>
      </c>
      <c r="BM15" s="17">
        <v>0.15874884700615199</v>
      </c>
      <c r="BN15" s="17">
        <v>0.27444229947439402</v>
      </c>
      <c r="BO15" s="17">
        <v>0.36932663183472297</v>
      </c>
    </row>
    <row r="16" spans="2:67" ht="29" x14ac:dyDescent="0.35">
      <c r="B16" s="18" t="s">
        <v>669</v>
      </c>
      <c r="C16" s="17">
        <v>0.11650309874371199</v>
      </c>
      <c r="D16" s="17">
        <v>0.104540903454581</v>
      </c>
      <c r="E16" s="17">
        <v>9.8192255111593504E-2</v>
      </c>
      <c r="F16" s="17">
        <v>0.23662325891493999</v>
      </c>
      <c r="G16" s="17">
        <v>3.7407379770070297E-2</v>
      </c>
      <c r="H16" s="17">
        <v>0.35447142810689902</v>
      </c>
      <c r="I16" s="17">
        <v>0.106161630334107</v>
      </c>
      <c r="J16" s="17">
        <v>0.21307584983849201</v>
      </c>
      <c r="K16" s="17">
        <v>8.8401273744799004E-4</v>
      </c>
      <c r="L16" s="17">
        <v>0.100602358222441</v>
      </c>
      <c r="M16" s="17">
        <v>6.7075569589915604E-2</v>
      </c>
      <c r="N16" s="17">
        <v>0.100475283418265</v>
      </c>
      <c r="O16" s="17">
        <v>0.49950214349114203</v>
      </c>
      <c r="P16" s="17">
        <v>3.2838664214356397E-2</v>
      </c>
      <c r="Q16" s="17">
        <v>3.6064339899596898E-2</v>
      </c>
      <c r="R16" s="17">
        <v>0.174902053119942</v>
      </c>
      <c r="S16" s="17">
        <v>0.33955624238236398</v>
      </c>
      <c r="T16" s="17"/>
      <c r="U16" s="17">
        <v>0.104200056315911</v>
      </c>
      <c r="V16" s="17">
        <v>0.16919404873295499</v>
      </c>
      <c r="W16" s="17">
        <v>0.21729010548212899</v>
      </c>
      <c r="X16" s="17">
        <v>0.25065025441308703</v>
      </c>
      <c r="Y16" s="17"/>
      <c r="Z16" s="17">
        <v>9.1386772267270794E-2</v>
      </c>
      <c r="AA16" s="17">
        <v>0.18825858994038</v>
      </c>
      <c r="AB16" s="17">
        <v>0.102514737540385</v>
      </c>
      <c r="AC16" s="17">
        <v>0.196315165070887</v>
      </c>
      <c r="AD16" s="17">
        <v>3.9454854157892801E-2</v>
      </c>
      <c r="AE16" s="17">
        <v>8.7859681784890106E-2</v>
      </c>
      <c r="AF16" s="17">
        <v>3.9332359219793799E-2</v>
      </c>
      <c r="AG16" s="17">
        <v>0.118171537612085</v>
      </c>
      <c r="AH16" s="17">
        <v>0.14824027807743301</v>
      </c>
      <c r="AI16" s="17">
        <v>0.21657910235599601</v>
      </c>
      <c r="AJ16" s="17"/>
      <c r="AK16" s="17">
        <v>0.16484633577156199</v>
      </c>
      <c r="AL16" s="17">
        <v>0.14109586994391701</v>
      </c>
      <c r="AM16" s="17">
        <v>9.3992743332689602E-2</v>
      </c>
      <c r="AN16" s="17">
        <v>8.7210249618732194E-2</v>
      </c>
      <c r="AO16" s="17">
        <v>8.6941471982925497E-2</v>
      </c>
      <c r="AP16" s="17">
        <v>4.7551801476952898E-2</v>
      </c>
      <c r="AQ16" s="17">
        <v>0.139430583059998</v>
      </c>
      <c r="AR16" s="17"/>
      <c r="AS16" s="17">
        <v>0.15271835954923199</v>
      </c>
      <c r="AT16" s="17">
        <v>0.103014050543354</v>
      </c>
      <c r="AU16" s="17"/>
      <c r="AV16" s="17">
        <v>0.13630996468394399</v>
      </c>
      <c r="AW16" s="17">
        <v>0.220142875649807</v>
      </c>
      <c r="AX16" s="17">
        <v>0.127012014833746</v>
      </c>
      <c r="AY16" s="17"/>
      <c r="AZ16" s="17">
        <v>0.282058789591357</v>
      </c>
      <c r="BA16" s="17">
        <v>0.108633454481804</v>
      </c>
      <c r="BB16" s="17"/>
      <c r="BC16" s="17">
        <v>0.14191371714363599</v>
      </c>
      <c r="BD16" s="17">
        <v>0.100842281550755</v>
      </c>
      <c r="BE16" s="17"/>
      <c r="BF16" s="17">
        <v>0.115970081889664</v>
      </c>
      <c r="BG16" s="17">
        <v>0.25065025441308703</v>
      </c>
      <c r="BH16" s="17"/>
      <c r="BI16" s="17">
        <v>9.3195589953686306E-2</v>
      </c>
      <c r="BJ16" s="17">
        <v>0.121954993136508</v>
      </c>
      <c r="BK16" s="17"/>
      <c r="BL16" s="17">
        <v>0.112441903038315</v>
      </c>
      <c r="BM16" s="17">
        <v>0.110585153482819</v>
      </c>
      <c r="BN16" s="17">
        <v>0.13855709377887299</v>
      </c>
      <c r="BO16" s="17">
        <v>0.21940608897478101</v>
      </c>
    </row>
    <row r="17" spans="2:67" x14ac:dyDescent="0.35">
      <c r="B17" s="18" t="s">
        <v>105</v>
      </c>
      <c r="C17" s="17">
        <v>2.25313878350582E-2</v>
      </c>
      <c r="D17" s="17">
        <v>5.9721798013986603E-3</v>
      </c>
      <c r="E17" s="17">
        <v>2.4314148265430501E-2</v>
      </c>
      <c r="F17" s="17">
        <v>0</v>
      </c>
      <c r="G17" s="17">
        <v>0</v>
      </c>
      <c r="H17" s="17">
        <v>0.319107590323573</v>
      </c>
      <c r="I17" s="17">
        <v>0</v>
      </c>
      <c r="J17" s="17">
        <v>0</v>
      </c>
      <c r="K17" s="17">
        <v>0</v>
      </c>
      <c r="L17" s="17">
        <v>0</v>
      </c>
      <c r="M17" s="17">
        <v>0</v>
      </c>
      <c r="N17" s="17">
        <v>0.159885060978504</v>
      </c>
      <c r="O17" s="17">
        <v>0</v>
      </c>
      <c r="P17" s="17">
        <v>9.6794546283623897E-2</v>
      </c>
      <c r="Q17" s="17">
        <v>0</v>
      </c>
      <c r="R17" s="17">
        <v>8.6069830371343997E-2</v>
      </c>
      <c r="S17" s="17">
        <v>0</v>
      </c>
      <c r="T17" s="17"/>
      <c r="U17" s="17">
        <v>2.3086791043375E-2</v>
      </c>
      <c r="V17" s="17">
        <v>2.3356549623472701E-2</v>
      </c>
      <c r="W17" s="17">
        <v>0</v>
      </c>
      <c r="X17" s="17">
        <v>0</v>
      </c>
      <c r="Y17" s="17"/>
      <c r="Z17" s="17">
        <v>2.9658262379969099E-2</v>
      </c>
      <c r="AA17" s="17">
        <v>0</v>
      </c>
      <c r="AB17" s="17">
        <v>4.4741714449842498E-2</v>
      </c>
      <c r="AC17" s="17">
        <v>3.3419376384698801E-2</v>
      </c>
      <c r="AD17" s="17">
        <v>0</v>
      </c>
      <c r="AE17" s="17">
        <v>6.9381752271637703E-2</v>
      </c>
      <c r="AF17" s="17">
        <v>0</v>
      </c>
      <c r="AG17" s="17">
        <v>0</v>
      </c>
      <c r="AH17" s="17">
        <v>0</v>
      </c>
      <c r="AI17" s="17">
        <v>0</v>
      </c>
      <c r="AJ17" s="17"/>
      <c r="AK17" s="17">
        <v>3.5607172247466398E-3</v>
      </c>
      <c r="AL17" s="17">
        <v>2.1514556699916299E-2</v>
      </c>
      <c r="AM17" s="17">
        <v>5.1786670610659002E-2</v>
      </c>
      <c r="AN17" s="17">
        <v>4.3907239795170902E-2</v>
      </c>
      <c r="AO17" s="17">
        <v>0</v>
      </c>
      <c r="AP17" s="17">
        <v>3.2272986273515603E-2</v>
      </c>
      <c r="AQ17" s="17">
        <v>0</v>
      </c>
      <c r="AR17" s="17"/>
      <c r="AS17" s="17">
        <v>1.78704726009556E-2</v>
      </c>
      <c r="AT17" s="17">
        <v>2.4267432498334698E-2</v>
      </c>
      <c r="AU17" s="17"/>
      <c r="AV17" s="17">
        <v>0</v>
      </c>
      <c r="AW17" s="17">
        <v>3.32892509828044E-2</v>
      </c>
      <c r="AX17" s="17">
        <v>2.2889070236243401E-2</v>
      </c>
      <c r="AY17" s="17"/>
      <c r="AZ17" s="17">
        <v>0</v>
      </c>
      <c r="BA17" s="17">
        <v>2.3602411163106501E-2</v>
      </c>
      <c r="BB17" s="17"/>
      <c r="BC17" s="17">
        <v>0</v>
      </c>
      <c r="BD17" s="17">
        <v>3.6417706555641499E-2</v>
      </c>
      <c r="BE17" s="17"/>
      <c r="BF17" s="17">
        <v>2.2620913471298899E-2</v>
      </c>
      <c r="BG17" s="17">
        <v>0</v>
      </c>
      <c r="BH17" s="17"/>
      <c r="BI17" s="17">
        <v>2.6111753772399798E-2</v>
      </c>
      <c r="BJ17" s="17">
        <v>2.16938990603547E-2</v>
      </c>
      <c r="BK17" s="17"/>
      <c r="BL17" s="17">
        <v>1.7904666926016499E-2</v>
      </c>
      <c r="BM17" s="17">
        <v>3.0845656364151E-2</v>
      </c>
      <c r="BN17" s="17">
        <v>1.85139568531907E-2</v>
      </c>
      <c r="BO17" s="17">
        <v>0</v>
      </c>
    </row>
    <row r="18" spans="2:67" x14ac:dyDescent="0.35">
      <c r="B18" s="18" t="s">
        <v>111</v>
      </c>
      <c r="C18" s="19">
        <v>0.106162164993245</v>
      </c>
      <c r="D18" s="19">
        <v>5.0720145064000202E-2</v>
      </c>
      <c r="E18" s="19">
        <v>6.83907694077769E-2</v>
      </c>
      <c r="F18" s="19">
        <v>0.116147271630011</v>
      </c>
      <c r="G18" s="19">
        <v>3.0620571977978302E-2</v>
      </c>
      <c r="H18" s="19">
        <v>0</v>
      </c>
      <c r="I18" s="19">
        <v>8.1307807477194599E-2</v>
      </c>
      <c r="J18" s="19">
        <v>7.9124394873975407E-2</v>
      </c>
      <c r="K18" s="19">
        <v>0</v>
      </c>
      <c r="L18" s="19">
        <v>0.151124760115178</v>
      </c>
      <c r="M18" s="19">
        <v>0.222302673638894</v>
      </c>
      <c r="N18" s="19">
        <v>0</v>
      </c>
      <c r="O18" s="19">
        <v>9.9571301771683805E-4</v>
      </c>
      <c r="P18" s="19">
        <v>9.6794546283623897E-2</v>
      </c>
      <c r="Q18" s="19">
        <v>9.9329666450004794E-2</v>
      </c>
      <c r="R18" s="19">
        <v>8.6069830371343997E-2</v>
      </c>
      <c r="S18" s="19">
        <v>0.14925077086791599</v>
      </c>
      <c r="T18" s="19"/>
      <c r="U18" s="19">
        <v>0.115492736068252</v>
      </c>
      <c r="V18" s="19">
        <v>6.6129749521807904E-2</v>
      </c>
      <c r="W18" s="19">
        <v>3.0183403889453599E-2</v>
      </c>
      <c r="X18" s="19">
        <v>4.4956276924484001E-3</v>
      </c>
      <c r="Y18" s="19"/>
      <c r="Z18" s="19">
        <v>0.113313633078239</v>
      </c>
      <c r="AA18" s="19">
        <v>7.8468521285153206E-2</v>
      </c>
      <c r="AB18" s="19">
        <v>9.8193703205965002E-2</v>
      </c>
      <c r="AC18" s="19">
        <v>1.7644875297267399E-2</v>
      </c>
      <c r="AD18" s="19">
        <v>2.3736546796243901E-2</v>
      </c>
      <c r="AE18" s="19">
        <v>0.18369749702221599</v>
      </c>
      <c r="AF18" s="19">
        <v>0</v>
      </c>
      <c r="AG18" s="19">
        <v>0</v>
      </c>
      <c r="AH18" s="19">
        <v>0</v>
      </c>
      <c r="AI18" s="19">
        <v>8.4505795708101197E-2</v>
      </c>
      <c r="AJ18" s="19"/>
      <c r="AK18" s="19">
        <v>0.13516459166521699</v>
      </c>
      <c r="AL18" s="19">
        <v>4.0244892520542898E-2</v>
      </c>
      <c r="AM18" s="19">
        <v>7.3169751343338099E-2</v>
      </c>
      <c r="AN18" s="19">
        <v>0.104755657645168</v>
      </c>
      <c r="AO18" s="19">
        <v>3.98924042140417E-2</v>
      </c>
      <c r="AP18" s="19">
        <v>0.14905846953608101</v>
      </c>
      <c r="AQ18" s="19">
        <v>0.10704068335933099</v>
      </c>
      <c r="AR18" s="19"/>
      <c r="AS18" s="19">
        <v>2.8275176644101299E-2</v>
      </c>
      <c r="AT18" s="19">
        <v>0.13517262402774399</v>
      </c>
      <c r="AU18" s="19"/>
      <c r="AV18" s="19">
        <v>0</v>
      </c>
      <c r="AW18" s="19">
        <v>0</v>
      </c>
      <c r="AX18" s="19">
        <v>7.2431492843050602E-2</v>
      </c>
      <c r="AY18" s="19"/>
      <c r="AZ18" s="19">
        <v>0</v>
      </c>
      <c r="BA18" s="19">
        <v>0.111208554327814</v>
      </c>
      <c r="BB18" s="19"/>
      <c r="BC18" s="19">
        <v>8.9855314358404395E-2</v>
      </c>
      <c r="BD18" s="19">
        <v>0.116212239445028</v>
      </c>
      <c r="BE18" s="19"/>
      <c r="BF18" s="19">
        <v>0.106566124194642</v>
      </c>
      <c r="BG18" s="19">
        <v>4.4956276924484001E-3</v>
      </c>
      <c r="BH18" s="19"/>
      <c r="BI18" s="19">
        <v>4.2692761395277397E-2</v>
      </c>
      <c r="BJ18" s="19">
        <v>0.12100838853035401</v>
      </c>
      <c r="BK18" s="19"/>
      <c r="BL18" s="19">
        <v>0.17221710703634399</v>
      </c>
      <c r="BM18" s="19">
        <v>6.1919060364350298E-2</v>
      </c>
      <c r="BN18" s="19">
        <v>2.95931064023576E-2</v>
      </c>
      <c r="BO18" s="19">
        <v>0</v>
      </c>
    </row>
    <row r="19" spans="2:67" x14ac:dyDescent="0.35">
      <c r="B19" s="16"/>
    </row>
    <row r="20" spans="2:67" x14ac:dyDescent="0.35">
      <c r="B20" t="s">
        <v>86</v>
      </c>
    </row>
    <row r="21" spans="2:67" x14ac:dyDescent="0.35">
      <c r="B21" t="s">
        <v>87</v>
      </c>
    </row>
    <row r="23" spans="2:67" x14ac:dyDescent="0.35">
      <c r="B23"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BO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671</v>
      </c>
      <c r="C9" s="17">
        <v>0.107296673649657</v>
      </c>
      <c r="D9" s="17">
        <v>3.0457010433902299E-2</v>
      </c>
      <c r="E9" s="17">
        <v>4.9111037056710202E-2</v>
      </c>
      <c r="F9" s="17">
        <v>7.7234112361218396E-2</v>
      </c>
      <c r="G9" s="17">
        <v>6.4868471278709303E-2</v>
      </c>
      <c r="H9" s="17">
        <v>0.319107590323573</v>
      </c>
      <c r="I9" s="17">
        <v>0.39973924274851202</v>
      </c>
      <c r="J9" s="17">
        <v>9.5495228564108706E-2</v>
      </c>
      <c r="K9" s="17">
        <v>1.7680254748959801E-3</v>
      </c>
      <c r="L9" s="17">
        <v>0.104475199135944</v>
      </c>
      <c r="M9" s="17">
        <v>9.5753252554041102E-2</v>
      </c>
      <c r="N9" s="17">
        <v>0.35218011160257601</v>
      </c>
      <c r="O9" s="17">
        <v>0.48306643335285998</v>
      </c>
      <c r="P9" s="17">
        <v>2.6625464637686599E-2</v>
      </c>
      <c r="Q9" s="17">
        <v>0.10848237972982699</v>
      </c>
      <c r="R9" s="17">
        <v>0.28170674276135099</v>
      </c>
      <c r="S9" s="17">
        <v>0.15404094170903401</v>
      </c>
      <c r="T9" s="17"/>
      <c r="U9" s="17">
        <v>9.9501749900894096E-2</v>
      </c>
      <c r="V9" s="17">
        <v>0.13674999370650301</v>
      </c>
      <c r="W9" s="17">
        <v>0.18187198256701101</v>
      </c>
      <c r="X9" s="17">
        <v>0.274868589712502</v>
      </c>
      <c r="Y9" s="17"/>
      <c r="Z9" s="17">
        <v>9.2749046654200598E-2</v>
      </c>
      <c r="AA9" s="17">
        <v>0.12269954881382</v>
      </c>
      <c r="AB9" s="17">
        <v>0.114712602001258</v>
      </c>
      <c r="AC9" s="17">
        <v>0.22891149762656299</v>
      </c>
      <c r="AD9" s="17">
        <v>1.05776500066385E-2</v>
      </c>
      <c r="AE9" s="17">
        <v>5.0493912014807601E-2</v>
      </c>
      <c r="AF9" s="17">
        <v>0.17601085553965101</v>
      </c>
      <c r="AG9" s="17">
        <v>0.54009414894462104</v>
      </c>
      <c r="AH9" s="17">
        <v>0.26509300778852701</v>
      </c>
      <c r="AI9" s="17">
        <v>0.284034919387957</v>
      </c>
      <c r="AJ9" s="17"/>
      <c r="AK9" s="17">
        <v>8.3539939302380004E-2</v>
      </c>
      <c r="AL9" s="17">
        <v>0.15951834907673801</v>
      </c>
      <c r="AM9" s="17">
        <v>0.21533111300455501</v>
      </c>
      <c r="AN9" s="17">
        <v>7.6167499684040796E-2</v>
      </c>
      <c r="AO9" s="17">
        <v>0.14182893635268001</v>
      </c>
      <c r="AP9" s="17">
        <v>0.10994436168855</v>
      </c>
      <c r="AQ9" s="17">
        <v>0.16035499733910699</v>
      </c>
      <c r="AR9" s="17"/>
      <c r="AS9" s="17">
        <v>0.30682216519551098</v>
      </c>
      <c r="AT9" s="17">
        <v>3.2979689240373297E-2</v>
      </c>
      <c r="AU9" s="17"/>
      <c r="AV9" s="17">
        <v>0.39484988166617202</v>
      </c>
      <c r="AW9" s="17">
        <v>0.31606452791571799</v>
      </c>
      <c r="AX9" s="17">
        <v>0.26377199975264398</v>
      </c>
      <c r="AY9" s="17"/>
      <c r="AZ9" s="17">
        <v>0.38238588368124199</v>
      </c>
      <c r="BA9" s="17">
        <v>9.4220383658333906E-2</v>
      </c>
      <c r="BB9" s="17"/>
      <c r="BC9" s="17">
        <v>0.108364905665904</v>
      </c>
      <c r="BD9" s="17">
        <v>0.106638311619155</v>
      </c>
      <c r="BE9" s="17"/>
      <c r="BF9" s="17">
        <v>0.10663084771335</v>
      </c>
      <c r="BG9" s="17">
        <v>0.274868589712502</v>
      </c>
      <c r="BH9" s="17"/>
      <c r="BI9" s="17">
        <v>0.32940265504863903</v>
      </c>
      <c r="BJ9" s="17">
        <v>5.5343529900816597E-2</v>
      </c>
      <c r="BK9" s="17"/>
      <c r="BL9" s="17">
        <v>1.6861009198287799E-2</v>
      </c>
      <c r="BM9" s="17">
        <v>0.117751271201346</v>
      </c>
      <c r="BN9" s="17">
        <v>0.30414177671739701</v>
      </c>
      <c r="BO9" s="17">
        <v>0.71208433233339896</v>
      </c>
    </row>
    <row r="10" spans="2:67" x14ac:dyDescent="0.35">
      <c r="B10" s="18" t="s">
        <v>672</v>
      </c>
      <c r="C10" s="17">
        <v>0.20315528365896901</v>
      </c>
      <c r="D10" s="17">
        <v>0.17177257891723699</v>
      </c>
      <c r="E10" s="17">
        <v>0.33203672802843998</v>
      </c>
      <c r="F10" s="17">
        <v>0.23044102694417201</v>
      </c>
      <c r="G10" s="17">
        <v>0.29160869282405399</v>
      </c>
      <c r="H10" s="17">
        <v>3.7801634865310602E-2</v>
      </c>
      <c r="I10" s="17">
        <v>9.8393302918244593E-2</v>
      </c>
      <c r="J10" s="17">
        <v>0.183256766950713</v>
      </c>
      <c r="K10" s="17">
        <v>0.45363926287033601</v>
      </c>
      <c r="L10" s="17">
        <v>0.165393406468759</v>
      </c>
      <c r="M10" s="17">
        <v>0.17024311625286201</v>
      </c>
      <c r="N10" s="17">
        <v>0.15526017924916199</v>
      </c>
      <c r="O10" s="17">
        <v>1.74314231559984E-2</v>
      </c>
      <c r="P10" s="17">
        <v>0.22993504082213501</v>
      </c>
      <c r="Q10" s="17">
        <v>0.109099147429824</v>
      </c>
      <c r="R10" s="17">
        <v>2.6615932957608099E-2</v>
      </c>
      <c r="S10" s="17">
        <v>0.190614385786021</v>
      </c>
      <c r="T10" s="17"/>
      <c r="U10" s="17">
        <v>0.17713960276155399</v>
      </c>
      <c r="V10" s="17">
        <v>0.32197891348156399</v>
      </c>
      <c r="W10" s="17">
        <v>0.38102343576228098</v>
      </c>
      <c r="X10" s="17">
        <v>0.414060738352166</v>
      </c>
      <c r="Y10" s="17"/>
      <c r="Z10" s="17">
        <v>0.13281143268515799</v>
      </c>
      <c r="AA10" s="17">
        <v>0.30740117709425502</v>
      </c>
      <c r="AB10" s="17">
        <v>0.16278084491526501</v>
      </c>
      <c r="AC10" s="17">
        <v>0.174410181813342</v>
      </c>
      <c r="AD10" s="17">
        <v>0.35343370722186401</v>
      </c>
      <c r="AE10" s="17">
        <v>0.33827711732744598</v>
      </c>
      <c r="AF10" s="17">
        <v>0.24439726098138301</v>
      </c>
      <c r="AG10" s="17">
        <v>0.36398243490809301</v>
      </c>
      <c r="AH10" s="17">
        <v>0.48414432955747699</v>
      </c>
      <c r="AI10" s="17">
        <v>0.28330498271372201</v>
      </c>
      <c r="AJ10" s="17"/>
      <c r="AK10" s="17">
        <v>0.15318693766629199</v>
      </c>
      <c r="AL10" s="17">
        <v>0.29457796834557398</v>
      </c>
      <c r="AM10" s="17">
        <v>0.160068072946281</v>
      </c>
      <c r="AN10" s="17">
        <v>0.19622054043857801</v>
      </c>
      <c r="AO10" s="17">
        <v>0.25355622703943698</v>
      </c>
      <c r="AP10" s="17">
        <v>0.32630477567190502</v>
      </c>
      <c r="AQ10" s="17">
        <v>0.18066119612383</v>
      </c>
      <c r="AR10" s="17"/>
      <c r="AS10" s="17">
        <v>0.26987319273314198</v>
      </c>
      <c r="AT10" s="17">
        <v>0.17830495616411901</v>
      </c>
      <c r="AU10" s="17"/>
      <c r="AV10" s="17">
        <v>0.27808021727938298</v>
      </c>
      <c r="AW10" s="17">
        <v>0.32237776857053002</v>
      </c>
      <c r="AX10" s="17">
        <v>0.24730118865963799</v>
      </c>
      <c r="AY10" s="17"/>
      <c r="AZ10" s="17">
        <v>0.38223758743384201</v>
      </c>
      <c r="BA10" s="17">
        <v>0.19464265556931901</v>
      </c>
      <c r="BB10" s="17"/>
      <c r="BC10" s="17">
        <v>0.20431786955179301</v>
      </c>
      <c r="BD10" s="17">
        <v>0.20243877039462899</v>
      </c>
      <c r="BE10" s="17"/>
      <c r="BF10" s="17">
        <v>0.202317277356106</v>
      </c>
      <c r="BG10" s="17">
        <v>0.414060738352166</v>
      </c>
      <c r="BH10" s="17"/>
      <c r="BI10" s="17">
        <v>0.157112953861477</v>
      </c>
      <c r="BJ10" s="17">
        <v>0.21392511418507101</v>
      </c>
      <c r="BK10" s="17"/>
      <c r="BL10" s="17">
        <v>0.16109024355024501</v>
      </c>
      <c r="BM10" s="17">
        <v>0.210372445145111</v>
      </c>
      <c r="BN10" s="17">
        <v>0.32903337079943501</v>
      </c>
      <c r="BO10" s="17">
        <v>0.22291917881190099</v>
      </c>
    </row>
    <row r="11" spans="2:67" x14ac:dyDescent="0.35">
      <c r="B11" s="18" t="s">
        <v>673</v>
      </c>
      <c r="C11" s="17">
        <v>0.444327201828153</v>
      </c>
      <c r="D11" s="17">
        <v>0.44699430633646198</v>
      </c>
      <c r="E11" s="17">
        <v>0.50499728317390102</v>
      </c>
      <c r="F11" s="17">
        <v>0.54260526963434197</v>
      </c>
      <c r="G11" s="17">
        <v>0.20921003916941999</v>
      </c>
      <c r="H11" s="17">
        <v>0.319107590323573</v>
      </c>
      <c r="I11" s="17">
        <v>0.411549030370161</v>
      </c>
      <c r="J11" s="17">
        <v>0.47180451349639901</v>
      </c>
      <c r="K11" s="17">
        <v>8.8401273744799004E-4</v>
      </c>
      <c r="L11" s="17">
        <v>0.13209838172202701</v>
      </c>
      <c r="M11" s="17">
        <v>0.50402542118680105</v>
      </c>
      <c r="N11" s="17">
        <v>0.46197051977826598</v>
      </c>
      <c r="O11" s="17">
        <v>0.49651500443799101</v>
      </c>
      <c r="P11" s="17">
        <v>0.51721207988467199</v>
      </c>
      <c r="Q11" s="17">
        <v>0.43060622025078499</v>
      </c>
      <c r="R11" s="17">
        <v>0.60542934944317905</v>
      </c>
      <c r="S11" s="17">
        <v>0.50161264506748404</v>
      </c>
      <c r="T11" s="17"/>
      <c r="U11" s="17">
        <v>0.46844204728526001</v>
      </c>
      <c r="V11" s="17">
        <v>0.33198959683106699</v>
      </c>
      <c r="W11" s="17">
        <v>0.300858187673954</v>
      </c>
      <c r="X11" s="17">
        <v>0.210193931675699</v>
      </c>
      <c r="Y11" s="17"/>
      <c r="Z11" s="17">
        <v>0.52153074318572601</v>
      </c>
      <c r="AA11" s="17">
        <v>0.445606176692245</v>
      </c>
      <c r="AB11" s="17">
        <v>0.49344921973594502</v>
      </c>
      <c r="AC11" s="17">
        <v>0.35711178603135701</v>
      </c>
      <c r="AD11" s="17">
        <v>0.341748566606287</v>
      </c>
      <c r="AE11" s="17">
        <v>0.26685415774924398</v>
      </c>
      <c r="AF11" s="17">
        <v>0.30906202157663898</v>
      </c>
      <c r="AG11" s="17">
        <v>7.4847959797609803E-2</v>
      </c>
      <c r="AH11" s="17">
        <v>0.20383757577887099</v>
      </c>
      <c r="AI11" s="17">
        <v>0.25359143220098401</v>
      </c>
      <c r="AJ11" s="17"/>
      <c r="AK11" s="17">
        <v>0.50360162559121402</v>
      </c>
      <c r="AL11" s="17">
        <v>0.41480267931697401</v>
      </c>
      <c r="AM11" s="17">
        <v>0.36307201573896802</v>
      </c>
      <c r="AN11" s="17">
        <v>0.52911951619334296</v>
      </c>
      <c r="AO11" s="17">
        <v>0.371734655056078</v>
      </c>
      <c r="AP11" s="17">
        <v>0.272941350164146</v>
      </c>
      <c r="AQ11" s="17">
        <v>0.42127234820801102</v>
      </c>
      <c r="AR11" s="17"/>
      <c r="AS11" s="17">
        <v>0.26899940950844298</v>
      </c>
      <c r="AT11" s="17">
        <v>0.50963130260939904</v>
      </c>
      <c r="AU11" s="17"/>
      <c r="AV11" s="17">
        <v>0.25699119523644198</v>
      </c>
      <c r="AW11" s="17">
        <v>0.212447522449902</v>
      </c>
      <c r="AX11" s="17">
        <v>0.335992007639345</v>
      </c>
      <c r="AY11" s="17"/>
      <c r="AZ11" s="17">
        <v>0.18395911697157799</v>
      </c>
      <c r="BA11" s="17">
        <v>0.45670372718034402</v>
      </c>
      <c r="BB11" s="17"/>
      <c r="BC11" s="17">
        <v>0.37636097456539402</v>
      </c>
      <c r="BD11" s="17">
        <v>0.486215464589213</v>
      </c>
      <c r="BE11" s="17"/>
      <c r="BF11" s="17">
        <v>0.44525750093484601</v>
      </c>
      <c r="BG11" s="17">
        <v>0.210193931675699</v>
      </c>
      <c r="BH11" s="17"/>
      <c r="BI11" s="17">
        <v>0.40175035971207901</v>
      </c>
      <c r="BJ11" s="17">
        <v>0.45428641492496102</v>
      </c>
      <c r="BK11" s="17"/>
      <c r="BL11" s="17">
        <v>0.45317126621354997</v>
      </c>
      <c r="BM11" s="17">
        <v>0.52498358207012896</v>
      </c>
      <c r="BN11" s="17">
        <v>0.25491993036414001</v>
      </c>
      <c r="BO11" s="17">
        <v>6.4645143738941105E-2</v>
      </c>
    </row>
    <row r="12" spans="2:67" x14ac:dyDescent="0.35">
      <c r="B12" s="18" t="s">
        <v>674</v>
      </c>
      <c r="C12" s="17">
        <v>6.0527372374522798E-2</v>
      </c>
      <c r="D12" s="17">
        <v>0.139645480347207</v>
      </c>
      <c r="E12" s="17">
        <v>2.3913964227311999E-3</v>
      </c>
      <c r="F12" s="17">
        <v>3.170845879288E-2</v>
      </c>
      <c r="G12" s="17">
        <v>0.177653773484615</v>
      </c>
      <c r="H12" s="17">
        <v>4.8755941639698503E-3</v>
      </c>
      <c r="I12" s="17">
        <v>0</v>
      </c>
      <c r="J12" s="17">
        <v>7.9206279391770607E-2</v>
      </c>
      <c r="K12" s="17">
        <v>0.115717250031608</v>
      </c>
      <c r="L12" s="17">
        <v>0.220382932408792</v>
      </c>
      <c r="M12" s="17">
        <v>3.8327331795796102E-2</v>
      </c>
      <c r="N12" s="17">
        <v>0</v>
      </c>
      <c r="O12" s="17">
        <v>1.99142603543368E-3</v>
      </c>
      <c r="P12" s="17">
        <v>3.1065997883349002E-3</v>
      </c>
      <c r="Q12" s="17">
        <v>0</v>
      </c>
      <c r="R12" s="17">
        <v>0</v>
      </c>
      <c r="S12" s="17">
        <v>0</v>
      </c>
      <c r="T12" s="17"/>
      <c r="U12" s="17">
        <v>6.2748071846976394E-2</v>
      </c>
      <c r="V12" s="17">
        <v>4.9964280575323199E-2</v>
      </c>
      <c r="W12" s="17">
        <v>4.6130117543664799E-2</v>
      </c>
      <c r="X12" s="17">
        <v>5.3338490154076101E-2</v>
      </c>
      <c r="Y12" s="17"/>
      <c r="Z12" s="17">
        <v>3.7462719393447003E-2</v>
      </c>
      <c r="AA12" s="17">
        <v>6.3563518036355196E-2</v>
      </c>
      <c r="AB12" s="17">
        <v>6.7371764374111798E-2</v>
      </c>
      <c r="AC12" s="17">
        <v>1.9016440561949099E-3</v>
      </c>
      <c r="AD12" s="17">
        <v>0.26197571773393502</v>
      </c>
      <c r="AE12" s="17">
        <v>0.109487113640394</v>
      </c>
      <c r="AF12" s="17">
        <v>1.13423535088503E-2</v>
      </c>
      <c r="AG12" s="17">
        <v>2.1075456349676901E-2</v>
      </c>
      <c r="AH12" s="17">
        <v>3.2929313444350398E-2</v>
      </c>
      <c r="AI12" s="17">
        <v>2.4923013444039299E-2</v>
      </c>
      <c r="AJ12" s="17"/>
      <c r="AK12" s="17">
        <v>7.1295193860984402E-2</v>
      </c>
      <c r="AL12" s="17">
        <v>2.9057402027486801E-2</v>
      </c>
      <c r="AM12" s="17">
        <v>7.2465210539394295E-2</v>
      </c>
      <c r="AN12" s="17">
        <v>3.2711653154370302E-2</v>
      </c>
      <c r="AO12" s="17">
        <v>8.2038329343351493E-2</v>
      </c>
      <c r="AP12" s="17">
        <v>8.2904739569725203E-2</v>
      </c>
      <c r="AQ12" s="17">
        <v>8.6022112902242404E-2</v>
      </c>
      <c r="AR12" s="17"/>
      <c r="AS12" s="17">
        <v>2.8566493092939699E-2</v>
      </c>
      <c r="AT12" s="17">
        <v>7.2431796961446096E-2</v>
      </c>
      <c r="AU12" s="17"/>
      <c r="AV12" s="17">
        <v>4.1270395866634699E-4</v>
      </c>
      <c r="AW12" s="17">
        <v>5.4641983452835803E-3</v>
      </c>
      <c r="AX12" s="17">
        <v>4.0930454832021602E-2</v>
      </c>
      <c r="AY12" s="17"/>
      <c r="AZ12" s="17">
        <v>5.94954735973925E-3</v>
      </c>
      <c r="BA12" s="17">
        <v>6.3121714286032499E-2</v>
      </c>
      <c r="BB12" s="17"/>
      <c r="BC12" s="17">
        <v>0.104393900644596</v>
      </c>
      <c r="BD12" s="17">
        <v>3.3491994119842397E-2</v>
      </c>
      <c r="BE12" s="17"/>
      <c r="BF12" s="17">
        <v>6.0555936494023799E-2</v>
      </c>
      <c r="BG12" s="17">
        <v>5.3338490154076101E-2</v>
      </c>
      <c r="BH12" s="17"/>
      <c r="BI12" s="17">
        <v>6.6855104254716002E-3</v>
      </c>
      <c r="BJ12" s="17">
        <v>7.3121603182379494E-2</v>
      </c>
      <c r="BK12" s="17"/>
      <c r="BL12" s="17">
        <v>9.4655221029694203E-2</v>
      </c>
      <c r="BM12" s="17">
        <v>3.9342927585477298E-2</v>
      </c>
      <c r="BN12" s="17">
        <v>1.7104288843624402E-2</v>
      </c>
      <c r="BO12" s="17">
        <v>3.5134511575955697E-4</v>
      </c>
    </row>
    <row r="13" spans="2:67" x14ac:dyDescent="0.35">
      <c r="B13" s="18" t="s">
        <v>675</v>
      </c>
      <c r="C13" s="17">
        <v>3.8598054124419703E-2</v>
      </c>
      <c r="D13" s="17">
        <v>5.0058301835841999E-2</v>
      </c>
      <c r="E13" s="17">
        <v>2.4414797492991001E-2</v>
      </c>
      <c r="F13" s="17">
        <v>5.98172975763488E-2</v>
      </c>
      <c r="G13" s="17">
        <v>0.11301922563261201</v>
      </c>
      <c r="H13" s="17">
        <v>0</v>
      </c>
      <c r="I13" s="17">
        <v>8.1307807477194599E-2</v>
      </c>
      <c r="J13" s="17">
        <v>0</v>
      </c>
      <c r="K13" s="17">
        <v>0</v>
      </c>
      <c r="L13" s="17">
        <v>0.113110822503892</v>
      </c>
      <c r="M13" s="17">
        <v>2.1258941641985302E-2</v>
      </c>
      <c r="N13" s="17">
        <v>0</v>
      </c>
      <c r="O13" s="17">
        <v>0</v>
      </c>
      <c r="P13" s="17">
        <v>0</v>
      </c>
      <c r="Q13" s="17">
        <v>9.9329666450004794E-2</v>
      </c>
      <c r="R13" s="17">
        <v>8.6069830371343997E-2</v>
      </c>
      <c r="S13" s="17">
        <v>0</v>
      </c>
      <c r="T13" s="17"/>
      <c r="U13" s="17">
        <v>3.72193661797907E-2</v>
      </c>
      <c r="V13" s="17">
        <v>5.2135760646866598E-2</v>
      </c>
      <c r="W13" s="17">
        <v>8.8377693260354596E-3</v>
      </c>
      <c r="X13" s="17">
        <v>4.5530307963676398E-3</v>
      </c>
      <c r="Y13" s="17"/>
      <c r="Z13" s="17">
        <v>5.47482235345986E-2</v>
      </c>
      <c r="AA13" s="17">
        <v>2.601775439874E-2</v>
      </c>
      <c r="AB13" s="17">
        <v>1.60775034139642E-2</v>
      </c>
      <c r="AC13" s="17">
        <v>2.2758937976759999E-2</v>
      </c>
      <c r="AD13" s="17">
        <v>0</v>
      </c>
      <c r="AE13" s="17">
        <v>6.6293606692485393E-2</v>
      </c>
      <c r="AF13" s="17">
        <v>3.7864942044056799E-2</v>
      </c>
      <c r="AG13" s="17">
        <v>0</v>
      </c>
      <c r="AH13" s="17">
        <v>0</v>
      </c>
      <c r="AI13" s="17">
        <v>5.6392989992189203E-2</v>
      </c>
      <c r="AJ13" s="17"/>
      <c r="AK13" s="17">
        <v>2.7079588795545E-2</v>
      </c>
      <c r="AL13" s="17">
        <v>7.9936837699583598E-5</v>
      </c>
      <c r="AM13" s="17">
        <v>0</v>
      </c>
      <c r="AN13" s="17">
        <v>5.9513365020444603E-2</v>
      </c>
      <c r="AO13" s="17">
        <v>5.9425059016305501E-2</v>
      </c>
      <c r="AP13" s="17">
        <v>6.7341005695621806E-2</v>
      </c>
      <c r="AQ13" s="17">
        <v>0</v>
      </c>
      <c r="AR13" s="17"/>
      <c r="AS13" s="17">
        <v>2.5221334704425499E-2</v>
      </c>
      <c r="AT13" s="17">
        <v>4.3580462341440002E-2</v>
      </c>
      <c r="AU13" s="17"/>
      <c r="AV13" s="17">
        <v>2.5222063828090301E-2</v>
      </c>
      <c r="AW13" s="17">
        <v>0</v>
      </c>
      <c r="AX13" s="17">
        <v>1.55876915193091E-2</v>
      </c>
      <c r="AY13" s="17"/>
      <c r="AZ13" s="17">
        <v>4.5467864553599101E-2</v>
      </c>
      <c r="BA13" s="17">
        <v>3.8271499573817598E-2</v>
      </c>
      <c r="BB13" s="17"/>
      <c r="BC13" s="17">
        <v>2.8319093571153298E-2</v>
      </c>
      <c r="BD13" s="17">
        <v>4.4933079885099501E-2</v>
      </c>
      <c r="BE13" s="17"/>
      <c r="BF13" s="17">
        <v>3.8733327743452103E-2</v>
      </c>
      <c r="BG13" s="17">
        <v>4.5530307963676398E-3</v>
      </c>
      <c r="BH13" s="17"/>
      <c r="BI13" s="17">
        <v>2.73954691324108E-2</v>
      </c>
      <c r="BJ13" s="17">
        <v>4.1218467608030301E-2</v>
      </c>
      <c r="BK13" s="17"/>
      <c r="BL13" s="17">
        <v>6.09367946409239E-2</v>
      </c>
      <c r="BM13" s="17">
        <v>1.39895389210852E-2</v>
      </c>
      <c r="BN13" s="17">
        <v>1.9191481868180701E-2</v>
      </c>
      <c r="BO13" s="17">
        <v>0</v>
      </c>
    </row>
    <row r="14" spans="2:67" x14ac:dyDescent="0.35">
      <c r="B14" s="18" t="s">
        <v>83</v>
      </c>
      <c r="C14" s="17">
        <v>0.146095414364278</v>
      </c>
      <c r="D14" s="17">
        <v>0.16107232212935099</v>
      </c>
      <c r="E14" s="17">
        <v>8.7048757825226503E-2</v>
      </c>
      <c r="F14" s="17">
        <v>5.8193834691038698E-2</v>
      </c>
      <c r="G14" s="17">
        <v>0.14363979761059001</v>
      </c>
      <c r="H14" s="17">
        <v>0.319107590323573</v>
      </c>
      <c r="I14" s="17">
        <v>9.0106164858873797E-3</v>
      </c>
      <c r="J14" s="17">
        <v>0.170237211597009</v>
      </c>
      <c r="K14" s="17">
        <v>0.427991448885712</v>
      </c>
      <c r="L14" s="17">
        <v>0.26453925776058701</v>
      </c>
      <c r="M14" s="17">
        <v>0.17039193656851501</v>
      </c>
      <c r="N14" s="17">
        <v>3.05891893699957E-2</v>
      </c>
      <c r="O14" s="17">
        <v>9.9571301771683805E-4</v>
      </c>
      <c r="P14" s="17">
        <v>0.223120814867171</v>
      </c>
      <c r="Q14" s="17">
        <v>0.25248258613955898</v>
      </c>
      <c r="R14" s="17">
        <v>1.78144466517421E-4</v>
      </c>
      <c r="S14" s="17">
        <v>0.15373202743746101</v>
      </c>
      <c r="T14" s="17"/>
      <c r="U14" s="17">
        <v>0.154949162025525</v>
      </c>
      <c r="V14" s="17">
        <v>0.10718145475867601</v>
      </c>
      <c r="W14" s="17">
        <v>8.1278507127054103E-2</v>
      </c>
      <c r="X14" s="17">
        <v>4.2985219309188701E-2</v>
      </c>
      <c r="Y14" s="17"/>
      <c r="Z14" s="17">
        <v>0.16069783454687001</v>
      </c>
      <c r="AA14" s="17">
        <v>3.4711824964584297E-2</v>
      </c>
      <c r="AB14" s="17">
        <v>0.14560806555945599</v>
      </c>
      <c r="AC14" s="17">
        <v>0.21490595249578301</v>
      </c>
      <c r="AD14" s="17">
        <v>3.2264358431275501E-2</v>
      </c>
      <c r="AE14" s="17">
        <v>0.16859409257562299</v>
      </c>
      <c r="AF14" s="17">
        <v>0.22132256634941999</v>
      </c>
      <c r="AG14" s="17">
        <v>0</v>
      </c>
      <c r="AH14" s="17">
        <v>1.39957734307735E-2</v>
      </c>
      <c r="AI14" s="17">
        <v>9.7752662261108306E-2</v>
      </c>
      <c r="AJ14" s="17"/>
      <c r="AK14" s="17">
        <v>0.16129671478358401</v>
      </c>
      <c r="AL14" s="17">
        <v>0.101963664395527</v>
      </c>
      <c r="AM14" s="17">
        <v>0.18906358777080201</v>
      </c>
      <c r="AN14" s="17">
        <v>0.106267425509223</v>
      </c>
      <c r="AO14" s="17">
        <v>9.1416793192147697E-2</v>
      </c>
      <c r="AP14" s="17">
        <v>0.14056376721005201</v>
      </c>
      <c r="AQ14" s="17">
        <v>0.15168934542681001</v>
      </c>
      <c r="AR14" s="17"/>
      <c r="AS14" s="17">
        <v>0.100517404765539</v>
      </c>
      <c r="AT14" s="17">
        <v>0.163071792683222</v>
      </c>
      <c r="AU14" s="17"/>
      <c r="AV14" s="17">
        <v>4.4443938031245502E-2</v>
      </c>
      <c r="AW14" s="17">
        <v>0.14364598271856699</v>
      </c>
      <c r="AX14" s="17">
        <v>9.6416657597041905E-2</v>
      </c>
      <c r="AY14" s="17"/>
      <c r="AZ14" s="17">
        <v>0</v>
      </c>
      <c r="BA14" s="17">
        <v>0.153040019732153</v>
      </c>
      <c r="BB14" s="17"/>
      <c r="BC14" s="17">
        <v>0.178243256001161</v>
      </c>
      <c r="BD14" s="17">
        <v>0.12628237939206099</v>
      </c>
      <c r="BE14" s="17"/>
      <c r="BF14" s="17">
        <v>0.14650510975822301</v>
      </c>
      <c r="BG14" s="17">
        <v>4.2985219309188701E-2</v>
      </c>
      <c r="BH14" s="17"/>
      <c r="BI14" s="17">
        <v>7.7653051819922506E-2</v>
      </c>
      <c r="BJ14" s="17">
        <v>0.16210487019874201</v>
      </c>
      <c r="BK14" s="17"/>
      <c r="BL14" s="17">
        <v>0.213285465367299</v>
      </c>
      <c r="BM14" s="17">
        <v>9.35602350768516E-2</v>
      </c>
      <c r="BN14" s="17">
        <v>7.5609151407222394E-2</v>
      </c>
      <c r="BO14" s="17">
        <v>0</v>
      </c>
    </row>
    <row r="15" spans="2:67" x14ac:dyDescent="0.35">
      <c r="B15" s="18" t="s">
        <v>676</v>
      </c>
      <c r="C15" s="20">
        <v>0.31045195730862601</v>
      </c>
      <c r="D15" s="20">
        <v>0.20222958935113899</v>
      </c>
      <c r="E15" s="20">
        <v>0.38114776508515102</v>
      </c>
      <c r="F15" s="20">
        <v>0.30767513930539098</v>
      </c>
      <c r="G15" s="20">
        <v>0.35647716410276298</v>
      </c>
      <c r="H15" s="20">
        <v>0.35690922518888402</v>
      </c>
      <c r="I15" s="20">
        <v>0.49813254566675602</v>
      </c>
      <c r="J15" s="20">
        <v>0.27875199551482099</v>
      </c>
      <c r="K15" s="20">
        <v>0.45540728834523198</v>
      </c>
      <c r="L15" s="20">
        <v>0.26986860560470299</v>
      </c>
      <c r="M15" s="20">
        <v>0.26599636880690303</v>
      </c>
      <c r="N15" s="20">
        <v>0.50744029085173803</v>
      </c>
      <c r="O15" s="20">
        <v>0.50049785650885803</v>
      </c>
      <c r="P15" s="20">
        <v>0.25656050545982201</v>
      </c>
      <c r="Q15" s="20">
        <v>0.21758152715965101</v>
      </c>
      <c r="R15" s="20">
        <v>0.30832267571895899</v>
      </c>
      <c r="S15" s="20">
        <v>0.34465532749505501</v>
      </c>
      <c r="T15" s="20"/>
      <c r="U15" s="20">
        <v>0.27664135266244799</v>
      </c>
      <c r="V15" s="20">
        <v>0.45872890718806703</v>
      </c>
      <c r="W15" s="20">
        <v>0.56289541832929202</v>
      </c>
      <c r="X15" s="20">
        <v>0.688929328064668</v>
      </c>
      <c r="Y15" s="20"/>
      <c r="Z15" s="20">
        <v>0.22556047933935799</v>
      </c>
      <c r="AA15" s="20">
        <v>0.43010072590807502</v>
      </c>
      <c r="AB15" s="20">
        <v>0.277493446916523</v>
      </c>
      <c r="AC15" s="20">
        <v>0.40332167943990499</v>
      </c>
      <c r="AD15" s="20">
        <v>0.36401135722850297</v>
      </c>
      <c r="AE15" s="20">
        <v>0.38877102934225299</v>
      </c>
      <c r="AF15" s="20">
        <v>0.42040811652103299</v>
      </c>
      <c r="AG15" s="20">
        <v>0.90407658385271294</v>
      </c>
      <c r="AH15" s="20">
        <v>0.74923733734600495</v>
      </c>
      <c r="AI15" s="20">
        <v>0.56733990210167895</v>
      </c>
      <c r="AJ15" s="20"/>
      <c r="AK15" s="20">
        <v>0.23672687696867201</v>
      </c>
      <c r="AL15" s="20">
        <v>0.45409631742231199</v>
      </c>
      <c r="AM15" s="20">
        <v>0.37539918595083599</v>
      </c>
      <c r="AN15" s="20">
        <v>0.27238804012261902</v>
      </c>
      <c r="AO15" s="20">
        <v>0.39538516339211799</v>
      </c>
      <c r="AP15" s="20">
        <v>0.43624913736045601</v>
      </c>
      <c r="AQ15" s="20">
        <v>0.34101619346293699</v>
      </c>
      <c r="AR15" s="20"/>
      <c r="AS15" s="20">
        <v>0.57669535792865301</v>
      </c>
      <c r="AT15" s="20">
        <v>0.21128464540449199</v>
      </c>
      <c r="AU15" s="20"/>
      <c r="AV15" s="20">
        <v>0.672930098945556</v>
      </c>
      <c r="AW15" s="20">
        <v>0.63844229648624795</v>
      </c>
      <c r="AX15" s="20">
        <v>0.511073188412283</v>
      </c>
      <c r="AY15" s="20"/>
      <c r="AZ15" s="20">
        <v>0.764623471115084</v>
      </c>
      <c r="BA15" s="20">
        <v>0.288863039227653</v>
      </c>
      <c r="BB15" s="20"/>
      <c r="BC15" s="20">
        <v>0.312682775217697</v>
      </c>
      <c r="BD15" s="20">
        <v>0.30907708201378298</v>
      </c>
      <c r="BE15" s="20"/>
      <c r="BF15" s="20">
        <v>0.30894812506945601</v>
      </c>
      <c r="BG15" s="20">
        <v>0.688929328064668</v>
      </c>
      <c r="BH15" s="20"/>
      <c r="BI15" s="20">
        <v>0.48651560891011603</v>
      </c>
      <c r="BJ15" s="20">
        <v>0.26926864408588702</v>
      </c>
      <c r="BK15" s="20"/>
      <c r="BL15" s="20">
        <v>0.17795125274853299</v>
      </c>
      <c r="BM15" s="20">
        <v>0.32812371634645698</v>
      </c>
      <c r="BN15" s="20">
        <v>0.63317514751683202</v>
      </c>
      <c r="BO15" s="20">
        <v>0.935003511145299</v>
      </c>
    </row>
    <row r="16" spans="2:67" x14ac:dyDescent="0.35">
      <c r="B16" s="18" t="s">
        <v>677</v>
      </c>
      <c r="C16" s="20">
        <v>9.9125426498942598E-2</v>
      </c>
      <c r="D16" s="20">
        <v>0.18970378218304901</v>
      </c>
      <c r="E16" s="20">
        <v>2.6806193915722198E-2</v>
      </c>
      <c r="F16" s="20">
        <v>9.1525756369228703E-2</v>
      </c>
      <c r="G16" s="20">
        <v>0.29067299911722699</v>
      </c>
      <c r="H16" s="20">
        <v>4.8755941639698503E-3</v>
      </c>
      <c r="I16" s="20">
        <v>8.1307807477194599E-2</v>
      </c>
      <c r="J16" s="20">
        <v>7.9206279391770607E-2</v>
      </c>
      <c r="K16" s="20">
        <v>0.115717250031608</v>
      </c>
      <c r="L16" s="20">
        <v>0.33349375491268402</v>
      </c>
      <c r="M16" s="20">
        <v>5.9586273437781397E-2</v>
      </c>
      <c r="N16" s="20">
        <v>0</v>
      </c>
      <c r="O16" s="20">
        <v>1.99142603543368E-3</v>
      </c>
      <c r="P16" s="20">
        <v>3.1065997883349002E-3</v>
      </c>
      <c r="Q16" s="20">
        <v>9.9329666450004794E-2</v>
      </c>
      <c r="R16" s="20">
        <v>8.6069830371343997E-2</v>
      </c>
      <c r="S16" s="20">
        <v>0</v>
      </c>
      <c r="T16" s="20"/>
      <c r="U16" s="20">
        <v>9.9967438026767094E-2</v>
      </c>
      <c r="V16" s="20">
        <v>0.10210004122219</v>
      </c>
      <c r="W16" s="20">
        <v>5.4967886869700298E-2</v>
      </c>
      <c r="X16" s="20">
        <v>5.7891520950443698E-2</v>
      </c>
      <c r="Y16" s="20"/>
      <c r="Z16" s="20">
        <v>9.2210942928045603E-2</v>
      </c>
      <c r="AA16" s="20">
        <v>8.9581272435095199E-2</v>
      </c>
      <c r="AB16" s="20">
        <v>8.3449267788076001E-2</v>
      </c>
      <c r="AC16" s="20">
        <v>2.46605820329549E-2</v>
      </c>
      <c r="AD16" s="20">
        <v>0.26197571773393502</v>
      </c>
      <c r="AE16" s="20">
        <v>0.175780720332879</v>
      </c>
      <c r="AF16" s="20">
        <v>4.92072955529071E-2</v>
      </c>
      <c r="AG16" s="20">
        <v>2.1075456349676901E-2</v>
      </c>
      <c r="AH16" s="20">
        <v>3.2929313444350398E-2</v>
      </c>
      <c r="AI16" s="20">
        <v>8.1316003436228607E-2</v>
      </c>
      <c r="AJ16" s="20"/>
      <c r="AK16" s="20">
        <v>9.8374782656529394E-2</v>
      </c>
      <c r="AL16" s="20">
        <v>2.91373388651863E-2</v>
      </c>
      <c r="AM16" s="20">
        <v>7.2465210539394295E-2</v>
      </c>
      <c r="AN16" s="20">
        <v>9.2225018174815002E-2</v>
      </c>
      <c r="AO16" s="20">
        <v>0.14146338835965699</v>
      </c>
      <c r="AP16" s="20">
        <v>0.15024574526534701</v>
      </c>
      <c r="AQ16" s="20">
        <v>8.6022112902242404E-2</v>
      </c>
      <c r="AR16" s="20"/>
      <c r="AS16" s="20">
        <v>5.3787827797365302E-2</v>
      </c>
      <c r="AT16" s="20">
        <v>0.116012259302886</v>
      </c>
      <c r="AU16" s="20"/>
      <c r="AV16" s="20">
        <v>2.5634767786756701E-2</v>
      </c>
      <c r="AW16" s="20">
        <v>5.4641983452835803E-3</v>
      </c>
      <c r="AX16" s="20">
        <v>5.6518146351330699E-2</v>
      </c>
      <c r="AY16" s="20"/>
      <c r="AZ16" s="20">
        <v>5.1417411913338297E-2</v>
      </c>
      <c r="BA16" s="20">
        <v>0.10139321385985001</v>
      </c>
      <c r="BB16" s="20"/>
      <c r="BC16" s="20">
        <v>0.132712994215749</v>
      </c>
      <c r="BD16" s="20">
        <v>7.8425074004941905E-2</v>
      </c>
      <c r="BE16" s="20"/>
      <c r="BF16" s="20">
        <v>9.9289264237475999E-2</v>
      </c>
      <c r="BG16" s="20">
        <v>5.7891520950443698E-2</v>
      </c>
      <c r="BH16" s="20"/>
      <c r="BI16" s="20">
        <v>3.4080979557882397E-2</v>
      </c>
      <c r="BJ16" s="20">
        <v>0.11434007079041</v>
      </c>
      <c r="BK16" s="20"/>
      <c r="BL16" s="20">
        <v>0.15559201567061801</v>
      </c>
      <c r="BM16" s="20">
        <v>5.3332466506562398E-2</v>
      </c>
      <c r="BN16" s="20">
        <v>3.6295770711805099E-2</v>
      </c>
      <c r="BO16" s="20">
        <v>3.5134511575955697E-4</v>
      </c>
    </row>
    <row r="17" spans="2:67" x14ac:dyDescent="0.35">
      <c r="B17" s="18" t="s">
        <v>187</v>
      </c>
      <c r="C17" s="21">
        <v>0.211326530809684</v>
      </c>
      <c r="D17" s="21">
        <v>1.25258071680902E-2</v>
      </c>
      <c r="E17" s="21">
        <v>0.35434157116942799</v>
      </c>
      <c r="F17" s="21">
        <v>0.21614938293616201</v>
      </c>
      <c r="G17" s="21">
        <v>6.5804164985536304E-2</v>
      </c>
      <c r="H17" s="21">
        <v>0.35203363102491397</v>
      </c>
      <c r="I17" s="21">
        <v>0.41682473818956201</v>
      </c>
      <c r="J17" s="21">
        <v>0.199545716123051</v>
      </c>
      <c r="K17" s="21">
        <v>0.33969003831362399</v>
      </c>
      <c r="L17" s="21">
        <v>-6.3625149307980605E-2</v>
      </c>
      <c r="M17" s="21">
        <v>0.206410095369121</v>
      </c>
      <c r="N17" s="21">
        <v>0.50744029085173803</v>
      </c>
      <c r="O17" s="21">
        <v>0.49850643047342502</v>
      </c>
      <c r="P17" s="21">
        <v>0.25345390567148701</v>
      </c>
      <c r="Q17" s="21">
        <v>0.118251860709646</v>
      </c>
      <c r="R17" s="21">
        <v>0.222252845347615</v>
      </c>
      <c r="S17" s="21">
        <v>0.34465532749505501</v>
      </c>
      <c r="T17" s="21"/>
      <c r="U17" s="21">
        <v>0.176673914635681</v>
      </c>
      <c r="V17" s="21">
        <v>0.35662886596587701</v>
      </c>
      <c r="W17" s="21">
        <v>0.50792753145959102</v>
      </c>
      <c r="X17" s="21">
        <v>0.63103780711422497</v>
      </c>
      <c r="Y17" s="21"/>
      <c r="Z17" s="21">
        <v>0.133349536411313</v>
      </c>
      <c r="AA17" s="21">
        <v>0.34051945347298002</v>
      </c>
      <c r="AB17" s="21">
        <v>0.19404417912844699</v>
      </c>
      <c r="AC17" s="21">
        <v>0.37866109740694998</v>
      </c>
      <c r="AD17" s="21">
        <v>0.102035639494568</v>
      </c>
      <c r="AE17" s="21">
        <v>0.21299030900937399</v>
      </c>
      <c r="AF17" s="21">
        <v>0.37120082096812601</v>
      </c>
      <c r="AG17" s="21">
        <v>0.88300112750303605</v>
      </c>
      <c r="AH17" s="21">
        <v>0.71630802390165405</v>
      </c>
      <c r="AI17" s="21">
        <v>0.48602389866544998</v>
      </c>
      <c r="AJ17" s="21"/>
      <c r="AK17" s="21">
        <v>0.13835209431214299</v>
      </c>
      <c r="AL17" s="21">
        <v>0.424958978557126</v>
      </c>
      <c r="AM17" s="21">
        <v>0.30293397541144201</v>
      </c>
      <c r="AN17" s="21">
        <v>0.18016302194780401</v>
      </c>
      <c r="AO17" s="21">
        <v>0.25392177503246</v>
      </c>
      <c r="AP17" s="21">
        <v>0.286003392095109</v>
      </c>
      <c r="AQ17" s="21">
        <v>0.254994080560694</v>
      </c>
      <c r="AR17" s="21"/>
      <c r="AS17" s="21">
        <v>0.52290753013128799</v>
      </c>
      <c r="AT17" s="21">
        <v>9.5272386101606099E-2</v>
      </c>
      <c r="AU17" s="21"/>
      <c r="AV17" s="21">
        <v>0.647295331158799</v>
      </c>
      <c r="AW17" s="21">
        <v>0.63297809814096395</v>
      </c>
      <c r="AX17" s="21">
        <v>0.45455504206095199</v>
      </c>
      <c r="AY17" s="21"/>
      <c r="AZ17" s="21">
        <v>0.71320605920174596</v>
      </c>
      <c r="BA17" s="21">
        <v>0.18746982536780199</v>
      </c>
      <c r="BB17" s="21"/>
      <c r="BC17" s="21">
        <v>0.17996978100194799</v>
      </c>
      <c r="BD17" s="21">
        <v>0.230652008008841</v>
      </c>
      <c r="BE17" s="21"/>
      <c r="BF17" s="21">
        <v>0.20965886083197999</v>
      </c>
      <c r="BG17" s="21">
        <v>0.63103780711422497</v>
      </c>
      <c r="BH17" s="21"/>
      <c r="BI17" s="21">
        <v>0.452434629352234</v>
      </c>
      <c r="BJ17" s="21">
        <v>0.15492857329547799</v>
      </c>
      <c r="BK17" s="21"/>
      <c r="BL17" s="21">
        <v>2.2359237077915001E-2</v>
      </c>
      <c r="BM17" s="21">
        <v>0.274791249839895</v>
      </c>
      <c r="BN17" s="21">
        <v>0.59687937680502701</v>
      </c>
      <c r="BO17" s="21">
        <v>0.93465216602954004</v>
      </c>
    </row>
    <row r="18" spans="2:67" x14ac:dyDescent="0.35">
      <c r="B18" s="16"/>
    </row>
    <row r="19" spans="2:67" x14ac:dyDescent="0.35">
      <c r="B19" t="s">
        <v>86</v>
      </c>
    </row>
    <row r="20" spans="2:67" x14ac:dyDescent="0.35">
      <c r="B20" t="s">
        <v>87</v>
      </c>
    </row>
    <row r="22" spans="2:67" x14ac:dyDescent="0.35">
      <c r="B22"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BO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ht="29" x14ac:dyDescent="0.35">
      <c r="B9" s="18" t="s">
        <v>679</v>
      </c>
      <c r="C9" s="17">
        <v>0.38313672284947198</v>
      </c>
      <c r="D9" s="17">
        <v>0.35059753474329503</v>
      </c>
      <c r="E9" s="17">
        <v>0.41543863113012902</v>
      </c>
      <c r="F9" s="17">
        <v>0.30076136975689799</v>
      </c>
      <c r="G9" s="17">
        <v>0.38977399056794998</v>
      </c>
      <c r="H9" s="17">
        <v>4.8755941639698503E-3</v>
      </c>
      <c r="I9" s="17">
        <v>0.42614994767116099</v>
      </c>
      <c r="J9" s="17">
        <v>0.50196628851977299</v>
      </c>
      <c r="K9" s="17">
        <v>0.55830063138452801</v>
      </c>
      <c r="L9" s="17">
        <v>0.416665012094105</v>
      </c>
      <c r="M9" s="17">
        <v>0.37987310714024602</v>
      </c>
      <c r="N9" s="17">
        <v>0.32016640802659402</v>
      </c>
      <c r="O9" s="17">
        <v>0.48406214637057698</v>
      </c>
      <c r="P9" s="17">
        <v>0.19519182957603201</v>
      </c>
      <c r="Q9" s="17">
        <v>0.44037570123060399</v>
      </c>
      <c r="R9" s="17">
        <v>0.43364597763352603</v>
      </c>
      <c r="S9" s="17">
        <v>0.280450643131885</v>
      </c>
      <c r="T9" s="17"/>
      <c r="U9" s="17">
        <v>0.38222654556260499</v>
      </c>
      <c r="V9" s="17">
        <v>0.38115543239893201</v>
      </c>
      <c r="W9" s="17">
        <v>0.42384963285191302</v>
      </c>
      <c r="X9" s="17">
        <v>0.42187272312568302</v>
      </c>
      <c r="Y9" s="17"/>
      <c r="Z9" s="17">
        <v>0.41240586072725999</v>
      </c>
      <c r="AA9" s="17">
        <v>0.29900664913677999</v>
      </c>
      <c r="AB9" s="17">
        <v>0.39867735581881403</v>
      </c>
      <c r="AC9" s="17">
        <v>0.45802214566579502</v>
      </c>
      <c r="AD9" s="17">
        <v>0.393245405346479</v>
      </c>
      <c r="AE9" s="17">
        <v>0.39380646714051998</v>
      </c>
      <c r="AF9" s="17">
        <v>0.36631673902501199</v>
      </c>
      <c r="AG9" s="17">
        <v>0.55622678014597404</v>
      </c>
      <c r="AH9" s="17">
        <v>0.39297045342550802</v>
      </c>
      <c r="AI9" s="17">
        <v>0.39844438486602202</v>
      </c>
      <c r="AJ9" s="17"/>
      <c r="AK9" s="17">
        <v>0.43107147864443901</v>
      </c>
      <c r="AL9" s="17">
        <v>0.44357341557220797</v>
      </c>
      <c r="AM9" s="17">
        <v>0.492776996462301</v>
      </c>
      <c r="AN9" s="17">
        <v>0.28142055608802202</v>
      </c>
      <c r="AO9" s="17">
        <v>0.56075066609166901</v>
      </c>
      <c r="AP9" s="17">
        <v>0.44049436830489802</v>
      </c>
      <c r="AQ9" s="17">
        <v>0.406603214483166</v>
      </c>
      <c r="AR9" s="17"/>
      <c r="AS9" s="17">
        <v>0.41299271499342</v>
      </c>
      <c r="AT9" s="17">
        <v>0.37201630266909802</v>
      </c>
      <c r="AU9" s="17"/>
      <c r="AV9" s="17">
        <v>0.52551509792081796</v>
      </c>
      <c r="AW9" s="17">
        <v>0.36725474370087002</v>
      </c>
      <c r="AX9" s="17">
        <v>0.39178254177927002</v>
      </c>
      <c r="AY9" s="17"/>
      <c r="AZ9" s="17">
        <v>0.449053818663879</v>
      </c>
      <c r="BA9" s="17">
        <v>0.38000337181707</v>
      </c>
      <c r="BB9" s="17"/>
      <c r="BC9" s="17">
        <v>0.427562020531428</v>
      </c>
      <c r="BD9" s="17">
        <v>0.355756969441271</v>
      </c>
      <c r="BE9" s="17"/>
      <c r="BF9" s="17">
        <v>0.38298281022342601</v>
      </c>
      <c r="BG9" s="17">
        <v>0.42187272312568302</v>
      </c>
      <c r="BH9" s="17"/>
      <c r="BI9" s="17">
        <v>0.400143446832042</v>
      </c>
      <c r="BJ9" s="17">
        <v>0.37915865449580499</v>
      </c>
      <c r="BK9" s="17"/>
      <c r="BL9" s="17">
        <v>0.33524817050070299</v>
      </c>
      <c r="BM9" s="17">
        <v>0.43901423723023802</v>
      </c>
      <c r="BN9" s="17">
        <v>0.38619371919131801</v>
      </c>
      <c r="BO9" s="17">
        <v>0.49703649526224503</v>
      </c>
    </row>
    <row r="10" spans="2:67" ht="43.5" x14ac:dyDescent="0.35">
      <c r="B10" s="18" t="s">
        <v>680</v>
      </c>
      <c r="C10" s="17">
        <v>0.31493496515743702</v>
      </c>
      <c r="D10" s="17">
        <v>0.30637454072960901</v>
      </c>
      <c r="E10" s="17">
        <v>0.30304374470091999</v>
      </c>
      <c r="F10" s="17">
        <v>0.201731193780538</v>
      </c>
      <c r="G10" s="17">
        <v>0.29090692254393302</v>
      </c>
      <c r="H10" s="17">
        <v>0.35690922518888402</v>
      </c>
      <c r="I10" s="17">
        <v>0.49782599412745598</v>
      </c>
      <c r="J10" s="17">
        <v>0.35819688147411499</v>
      </c>
      <c r="K10" s="17">
        <v>0.42975947436060802</v>
      </c>
      <c r="L10" s="17">
        <v>0.33449474913102301</v>
      </c>
      <c r="M10" s="17">
        <v>0.29399470001850497</v>
      </c>
      <c r="N10" s="17">
        <v>0.52788408850454704</v>
      </c>
      <c r="O10" s="17">
        <v>0.49751071745570802</v>
      </c>
      <c r="P10" s="17">
        <v>0.25636016333372402</v>
      </c>
      <c r="Q10" s="17">
        <v>0.162305632969377</v>
      </c>
      <c r="R10" s="17">
        <v>0.109923370951698</v>
      </c>
      <c r="S10" s="17">
        <v>0.42908358545665498</v>
      </c>
      <c r="T10" s="17"/>
      <c r="U10" s="17">
        <v>0.30592747874628401</v>
      </c>
      <c r="V10" s="17">
        <v>0.35769396833501199</v>
      </c>
      <c r="W10" s="17">
        <v>0.37488862942613799</v>
      </c>
      <c r="X10" s="17">
        <v>0.33864901531278002</v>
      </c>
      <c r="Y10" s="17"/>
      <c r="Z10" s="17">
        <v>0.275020704788075</v>
      </c>
      <c r="AA10" s="17">
        <v>0.35503480551211802</v>
      </c>
      <c r="AB10" s="17">
        <v>0.48594718652555802</v>
      </c>
      <c r="AC10" s="17">
        <v>0.37519089733433097</v>
      </c>
      <c r="AD10" s="17">
        <v>0.108896251327253</v>
      </c>
      <c r="AE10" s="17">
        <v>0.42661549861120102</v>
      </c>
      <c r="AF10" s="17">
        <v>0.270372433930052</v>
      </c>
      <c r="AG10" s="17">
        <v>0.47103812489586699</v>
      </c>
      <c r="AH10" s="17">
        <v>0.39162884683444099</v>
      </c>
      <c r="AI10" s="17">
        <v>0.37116019127897898</v>
      </c>
      <c r="AJ10" s="17"/>
      <c r="AK10" s="17">
        <v>0.37121387262616501</v>
      </c>
      <c r="AL10" s="17">
        <v>0.48228559564161599</v>
      </c>
      <c r="AM10" s="17">
        <v>0.106208873229118</v>
      </c>
      <c r="AN10" s="17">
        <v>0.31418173398646598</v>
      </c>
      <c r="AO10" s="17">
        <v>0.238103422365395</v>
      </c>
      <c r="AP10" s="17">
        <v>0.42038321864087103</v>
      </c>
      <c r="AQ10" s="17">
        <v>0.21724582583511801</v>
      </c>
      <c r="AR10" s="17"/>
      <c r="AS10" s="17">
        <v>0.39497575788872802</v>
      </c>
      <c r="AT10" s="17">
        <v>0.28512228157785002</v>
      </c>
      <c r="AU10" s="17"/>
      <c r="AV10" s="17">
        <v>0.34020703237448502</v>
      </c>
      <c r="AW10" s="17">
        <v>0.52693015063652504</v>
      </c>
      <c r="AX10" s="17">
        <v>0.32824957977220598</v>
      </c>
      <c r="AY10" s="17"/>
      <c r="AZ10" s="17">
        <v>0.52262040430879897</v>
      </c>
      <c r="BA10" s="17">
        <v>0.30506269488915999</v>
      </c>
      <c r="BB10" s="17"/>
      <c r="BC10" s="17">
        <v>0.25319403017914299</v>
      </c>
      <c r="BD10" s="17">
        <v>0.35298651828375499</v>
      </c>
      <c r="BE10" s="17"/>
      <c r="BF10" s="17">
        <v>0.31484074036118598</v>
      </c>
      <c r="BG10" s="17">
        <v>0.33864901531278002</v>
      </c>
      <c r="BH10" s="17"/>
      <c r="BI10" s="17">
        <v>0.24840034946511799</v>
      </c>
      <c r="BJ10" s="17">
        <v>0.33049817705999002</v>
      </c>
      <c r="BK10" s="17"/>
      <c r="BL10" s="17">
        <v>0.23171606884335699</v>
      </c>
      <c r="BM10" s="17">
        <v>0.39958167066147698</v>
      </c>
      <c r="BN10" s="17">
        <v>0.33209164391229001</v>
      </c>
      <c r="BO10" s="17">
        <v>0.409573330990053</v>
      </c>
    </row>
    <row r="11" spans="2:67" ht="29" x14ac:dyDescent="0.35">
      <c r="B11" s="18" t="s">
        <v>681</v>
      </c>
      <c r="C11" s="17">
        <v>0.303588575820113</v>
      </c>
      <c r="D11" s="17">
        <v>0.248746628677568</v>
      </c>
      <c r="E11" s="17">
        <v>0.34970542122642601</v>
      </c>
      <c r="F11" s="17">
        <v>6.3243743602154706E-2</v>
      </c>
      <c r="G11" s="17">
        <v>0.29160869282405399</v>
      </c>
      <c r="H11" s="17">
        <v>4.8755941639698503E-3</v>
      </c>
      <c r="I11" s="17">
        <v>0.77680268924086104</v>
      </c>
      <c r="J11" s="17">
        <v>0.25832628805479302</v>
      </c>
      <c r="K11" s="17">
        <v>0.44169936861547199</v>
      </c>
      <c r="L11" s="17">
        <v>0.34555977363110102</v>
      </c>
      <c r="M11" s="17">
        <v>0.249378973823393</v>
      </c>
      <c r="N11" s="17">
        <v>0.50059832277723704</v>
      </c>
      <c r="O11" s="17">
        <v>0.48406214637057698</v>
      </c>
      <c r="P11" s="17">
        <v>0.252852879293193</v>
      </c>
      <c r="Q11" s="17">
        <v>0.39404693108681998</v>
      </c>
      <c r="R11" s="17">
        <v>0.34517004381796301</v>
      </c>
      <c r="S11" s="17">
        <v>0.190923300057594</v>
      </c>
      <c r="T11" s="17"/>
      <c r="U11" s="17">
        <v>0.30023509954535799</v>
      </c>
      <c r="V11" s="17">
        <v>0.33757747972589303</v>
      </c>
      <c r="W11" s="17">
        <v>0.21111284880223699</v>
      </c>
      <c r="X11" s="17">
        <v>0.29307268909522999</v>
      </c>
      <c r="Y11" s="17"/>
      <c r="Z11" s="17">
        <v>0.31049828753412001</v>
      </c>
      <c r="AA11" s="17">
        <v>0.39301900872365397</v>
      </c>
      <c r="AB11" s="17">
        <v>0.225854184629001</v>
      </c>
      <c r="AC11" s="17">
        <v>0.32029947943518899</v>
      </c>
      <c r="AD11" s="17">
        <v>0.31819169798332902</v>
      </c>
      <c r="AE11" s="17">
        <v>0.15735260512945101</v>
      </c>
      <c r="AF11" s="17">
        <v>0.20143867184442199</v>
      </c>
      <c r="AG11" s="17">
        <v>0.33875803334818</v>
      </c>
      <c r="AH11" s="17">
        <v>0.35358059659036201</v>
      </c>
      <c r="AI11" s="17">
        <v>0.224241968546254</v>
      </c>
      <c r="AJ11" s="17"/>
      <c r="AK11" s="17">
        <v>0.347582746519292</v>
      </c>
      <c r="AL11" s="17">
        <v>0.237626905238561</v>
      </c>
      <c r="AM11" s="17">
        <v>0.37254191993140801</v>
      </c>
      <c r="AN11" s="17">
        <v>0.27220527639185399</v>
      </c>
      <c r="AO11" s="17">
        <v>0.31469475567309402</v>
      </c>
      <c r="AP11" s="17">
        <v>0.26406267321697702</v>
      </c>
      <c r="AQ11" s="17">
        <v>0.37553085580735301</v>
      </c>
      <c r="AR11" s="17"/>
      <c r="AS11" s="17">
        <v>0.34578532801552803</v>
      </c>
      <c r="AT11" s="17">
        <v>0.28787160977866699</v>
      </c>
      <c r="AU11" s="17"/>
      <c r="AV11" s="17">
        <v>0.38776158166929098</v>
      </c>
      <c r="AW11" s="17">
        <v>0.31326775773062399</v>
      </c>
      <c r="AX11" s="17">
        <v>0.28527206733524502</v>
      </c>
      <c r="AY11" s="17"/>
      <c r="AZ11" s="17">
        <v>0.33705625183739701</v>
      </c>
      <c r="BA11" s="17">
        <v>0.30199769903913198</v>
      </c>
      <c r="BB11" s="17"/>
      <c r="BC11" s="17">
        <v>0.34878768699460899</v>
      </c>
      <c r="BD11" s="17">
        <v>0.27573191344978598</v>
      </c>
      <c r="BE11" s="17"/>
      <c r="BF11" s="17">
        <v>0.30363035937364202</v>
      </c>
      <c r="BG11" s="17">
        <v>0.29307268909522999</v>
      </c>
      <c r="BH11" s="17"/>
      <c r="BI11" s="17">
        <v>0.45389342167312802</v>
      </c>
      <c r="BJ11" s="17">
        <v>0.268430543543974</v>
      </c>
      <c r="BK11" s="17"/>
      <c r="BL11" s="17">
        <v>0.29026019343363701</v>
      </c>
      <c r="BM11" s="17">
        <v>0.28262185938040302</v>
      </c>
      <c r="BN11" s="17">
        <v>0.38848862293003</v>
      </c>
      <c r="BO11" s="17">
        <v>0.41226551158782299</v>
      </c>
    </row>
    <row r="12" spans="2:67" ht="29" x14ac:dyDescent="0.35">
      <c r="B12" s="18" t="s">
        <v>682</v>
      </c>
      <c r="C12" s="17">
        <v>0.16462237814828201</v>
      </c>
      <c r="D12" s="17">
        <v>0.127180075898712</v>
      </c>
      <c r="E12" s="17">
        <v>0.24166524266949199</v>
      </c>
      <c r="F12" s="17">
        <v>0.27067637384932802</v>
      </c>
      <c r="G12" s="17">
        <v>3.7875226623483797E-2</v>
      </c>
      <c r="H12" s="17">
        <v>0.319107590323573</v>
      </c>
      <c r="I12" s="17">
        <v>8.8761541897344698E-2</v>
      </c>
      <c r="J12" s="17">
        <v>0.15555258755388299</v>
      </c>
      <c r="K12" s="17">
        <v>8.8401273744799004E-4</v>
      </c>
      <c r="L12" s="17">
        <v>8.2397036460046202E-2</v>
      </c>
      <c r="M12" s="17">
        <v>0.181125016027881</v>
      </c>
      <c r="N12" s="17">
        <v>0.32341172250815298</v>
      </c>
      <c r="O12" s="17">
        <v>1.54399971205648E-2</v>
      </c>
      <c r="P12" s="17">
        <v>0.103809114364686</v>
      </c>
      <c r="Q12" s="17">
        <v>3.59914238216028E-3</v>
      </c>
      <c r="R12" s="17">
        <v>0.11473557784013599</v>
      </c>
      <c r="S12" s="17">
        <v>0.14986859941106201</v>
      </c>
      <c r="T12" s="17"/>
      <c r="U12" s="17">
        <v>0.15614599806888399</v>
      </c>
      <c r="V12" s="17">
        <v>0.200543653637591</v>
      </c>
      <c r="W12" s="17">
        <v>0.22204380642718499</v>
      </c>
      <c r="X12" s="17">
        <v>0.33685293149401802</v>
      </c>
      <c r="Y12" s="17"/>
      <c r="Z12" s="17">
        <v>0.171863745536282</v>
      </c>
      <c r="AA12" s="17">
        <v>0.17287744947301401</v>
      </c>
      <c r="AB12" s="17">
        <v>8.6085932642043797E-2</v>
      </c>
      <c r="AC12" s="17">
        <v>0.27508219374451698</v>
      </c>
      <c r="AD12" s="17">
        <v>0.20122282530507901</v>
      </c>
      <c r="AE12" s="17">
        <v>9.7320871558360195E-2</v>
      </c>
      <c r="AF12" s="17">
        <v>0.32185107380962102</v>
      </c>
      <c r="AG12" s="17">
        <v>0.28977095049590101</v>
      </c>
      <c r="AH12" s="17">
        <v>0.12698566877926001</v>
      </c>
      <c r="AI12" s="17">
        <v>0.330136196542828</v>
      </c>
      <c r="AJ12" s="17"/>
      <c r="AK12" s="17">
        <v>0.15380013896401501</v>
      </c>
      <c r="AL12" s="17">
        <v>0.13763870816107701</v>
      </c>
      <c r="AM12" s="17">
        <v>0.27790133008340601</v>
      </c>
      <c r="AN12" s="17">
        <v>0.167969632754669</v>
      </c>
      <c r="AO12" s="17">
        <v>0.19527789407829799</v>
      </c>
      <c r="AP12" s="17">
        <v>0.177500549526902</v>
      </c>
      <c r="AQ12" s="17">
        <v>0.13260609017526301</v>
      </c>
      <c r="AR12" s="17"/>
      <c r="AS12" s="17">
        <v>0.26531158875435201</v>
      </c>
      <c r="AT12" s="17">
        <v>0.12711880686613999</v>
      </c>
      <c r="AU12" s="17"/>
      <c r="AV12" s="17">
        <v>0.23824553047202501</v>
      </c>
      <c r="AW12" s="17">
        <v>0.42770465055307699</v>
      </c>
      <c r="AX12" s="17">
        <v>0.194012895181401</v>
      </c>
      <c r="AY12" s="17"/>
      <c r="AZ12" s="17">
        <v>0.39893058994388902</v>
      </c>
      <c r="BA12" s="17">
        <v>0.15348460169955799</v>
      </c>
      <c r="BB12" s="17"/>
      <c r="BC12" s="17">
        <v>0.16765108409212101</v>
      </c>
      <c r="BD12" s="17">
        <v>0.162755756511171</v>
      </c>
      <c r="BE12" s="17"/>
      <c r="BF12" s="17">
        <v>0.16393804170255499</v>
      </c>
      <c r="BG12" s="17">
        <v>0.33685293149401802</v>
      </c>
      <c r="BH12" s="17"/>
      <c r="BI12" s="17">
        <v>0.25003019694867501</v>
      </c>
      <c r="BJ12" s="17">
        <v>0.14464450695605599</v>
      </c>
      <c r="BK12" s="17"/>
      <c r="BL12" s="17">
        <v>0.10749935985433599</v>
      </c>
      <c r="BM12" s="17">
        <v>0.18495139012603101</v>
      </c>
      <c r="BN12" s="17">
        <v>0.25629110161025198</v>
      </c>
      <c r="BO12" s="17">
        <v>0.48608674798525497</v>
      </c>
    </row>
    <row r="13" spans="2:67" ht="29" x14ac:dyDescent="0.35">
      <c r="B13" s="18" t="s">
        <v>683</v>
      </c>
      <c r="C13" s="17">
        <v>0.128918721531462</v>
      </c>
      <c r="D13" s="17">
        <v>7.0987206097316596E-2</v>
      </c>
      <c r="E13" s="17">
        <v>0.10514030937383199</v>
      </c>
      <c r="F13" s="17">
        <v>0.13446635604399301</v>
      </c>
      <c r="G13" s="17">
        <v>0.120273880278118</v>
      </c>
      <c r="H13" s="17">
        <v>0</v>
      </c>
      <c r="I13" s="17">
        <v>8.6898108292307194E-2</v>
      </c>
      <c r="J13" s="17">
        <v>0.18091442106865399</v>
      </c>
      <c r="K13" s="17">
        <v>0.12854115702391999</v>
      </c>
      <c r="L13" s="17">
        <v>7.6707459007984702E-3</v>
      </c>
      <c r="M13" s="17">
        <v>0.15633458470964001</v>
      </c>
      <c r="N13" s="17">
        <v>0.17443471791113699</v>
      </c>
      <c r="O13" s="17">
        <v>0.49950214349114203</v>
      </c>
      <c r="P13" s="17">
        <v>0.252852879293193</v>
      </c>
      <c r="Q13" s="17">
        <v>3.3935531488279401E-3</v>
      </c>
      <c r="R13" s="17">
        <v>0.284469135138605</v>
      </c>
      <c r="S13" s="17">
        <v>0.121619530581733</v>
      </c>
      <c r="T13" s="17"/>
      <c r="U13" s="17">
        <v>0.122181626937373</v>
      </c>
      <c r="V13" s="17">
        <v>0.15080560334090701</v>
      </c>
      <c r="W13" s="17">
        <v>0.224955794210042</v>
      </c>
      <c r="X13" s="17">
        <v>0.22859382595893099</v>
      </c>
      <c r="Y13" s="17"/>
      <c r="Z13" s="17">
        <v>9.9031663177653106E-2</v>
      </c>
      <c r="AA13" s="17">
        <v>0.17769624517798499</v>
      </c>
      <c r="AB13" s="17">
        <v>0.125994618957225</v>
      </c>
      <c r="AC13" s="17">
        <v>0.118448510896328</v>
      </c>
      <c r="AD13" s="17">
        <v>0.16043629514327801</v>
      </c>
      <c r="AE13" s="17">
        <v>0.18998081622813301</v>
      </c>
      <c r="AF13" s="17">
        <v>0.115002705448597</v>
      </c>
      <c r="AG13" s="17">
        <v>8.8825356962726199E-2</v>
      </c>
      <c r="AH13" s="17">
        <v>0.29258387519847301</v>
      </c>
      <c r="AI13" s="17">
        <v>0.20563069463536399</v>
      </c>
      <c r="AJ13" s="17"/>
      <c r="AK13" s="17">
        <v>9.4435073712352199E-2</v>
      </c>
      <c r="AL13" s="17">
        <v>0.134042509550966</v>
      </c>
      <c r="AM13" s="17">
        <v>0.16539517912747401</v>
      </c>
      <c r="AN13" s="17">
        <v>8.8070913078082194E-2</v>
      </c>
      <c r="AO13" s="17">
        <v>0.111515932875085</v>
      </c>
      <c r="AP13" s="17">
        <v>0.23440806959514099</v>
      </c>
      <c r="AQ13" s="17">
        <v>0.23253722531516599</v>
      </c>
      <c r="AR13" s="17"/>
      <c r="AS13" s="17">
        <v>0.17382055924675499</v>
      </c>
      <c r="AT13" s="17">
        <v>0.112194196020552</v>
      </c>
      <c r="AU13" s="17"/>
      <c r="AV13" s="17">
        <v>9.8723250749133101E-2</v>
      </c>
      <c r="AW13" s="17">
        <v>0.216394785826869</v>
      </c>
      <c r="AX13" s="17">
        <v>0.21266842879089601</v>
      </c>
      <c r="AY13" s="17"/>
      <c r="AZ13" s="17">
        <v>0.17407400613641599</v>
      </c>
      <c r="BA13" s="17">
        <v>0.126772277488574</v>
      </c>
      <c r="BB13" s="17"/>
      <c r="BC13" s="17">
        <v>0.115093376184076</v>
      </c>
      <c r="BD13" s="17">
        <v>0.13743941956042299</v>
      </c>
      <c r="BE13" s="17"/>
      <c r="BF13" s="17">
        <v>0.128522675038164</v>
      </c>
      <c r="BG13" s="17">
        <v>0.22859382595893099</v>
      </c>
      <c r="BH13" s="17"/>
      <c r="BI13" s="17">
        <v>0.151592105142274</v>
      </c>
      <c r="BJ13" s="17">
        <v>0.123615156311896</v>
      </c>
      <c r="BK13" s="17"/>
      <c r="BL13" s="17">
        <v>6.1398879621362097E-2</v>
      </c>
      <c r="BM13" s="17">
        <v>0.17069634744788001</v>
      </c>
      <c r="BN13" s="17">
        <v>0.25401797891988398</v>
      </c>
      <c r="BO13" s="17">
        <v>7.5987514380647894E-2</v>
      </c>
    </row>
    <row r="14" spans="2:67" x14ac:dyDescent="0.35">
      <c r="B14" s="18" t="s">
        <v>123</v>
      </c>
      <c r="C14" s="19">
        <v>0.24544562451774901</v>
      </c>
      <c r="D14" s="19">
        <v>0.36618514230006399</v>
      </c>
      <c r="E14" s="19">
        <v>0.100374713584511</v>
      </c>
      <c r="F14" s="19">
        <v>0.46831680779479701</v>
      </c>
      <c r="G14" s="19">
        <v>0.26005242713924798</v>
      </c>
      <c r="H14" s="19">
        <v>0.638215180647146</v>
      </c>
      <c r="I14" s="19">
        <v>9.6317610208998903E-3</v>
      </c>
      <c r="J14" s="19">
        <v>0.20026858281148299</v>
      </c>
      <c r="K14" s="19">
        <v>0</v>
      </c>
      <c r="L14" s="19">
        <v>0.33820268532452802</v>
      </c>
      <c r="M14" s="19">
        <v>0.26112064411122299</v>
      </c>
      <c r="N14" s="19">
        <v>3.2079064874725602E-2</v>
      </c>
      <c r="O14" s="19">
        <v>9.9571301771683805E-4</v>
      </c>
      <c r="P14" s="19">
        <v>0.41630922318222302</v>
      </c>
      <c r="Q14" s="19">
        <v>0.29798899935001399</v>
      </c>
      <c r="R14" s="19">
        <v>0.25820949111403202</v>
      </c>
      <c r="S14" s="19">
        <v>0.29881045600740402</v>
      </c>
      <c r="T14" s="19"/>
      <c r="U14" s="19">
        <v>0.26711435705589698</v>
      </c>
      <c r="V14" s="19">
        <v>0.14607616077275401</v>
      </c>
      <c r="W14" s="19">
        <v>0.10086310321225</v>
      </c>
      <c r="X14" s="19">
        <v>6.4574869775270993E-2</v>
      </c>
      <c r="Y14" s="19"/>
      <c r="Z14" s="19">
        <v>0.25984328649766802</v>
      </c>
      <c r="AA14" s="19">
        <v>0.18500655284916601</v>
      </c>
      <c r="AB14" s="19">
        <v>0.29598039673339299</v>
      </c>
      <c r="AC14" s="19">
        <v>0.15605592855531999</v>
      </c>
      <c r="AD14" s="19">
        <v>0.16039055416525699</v>
      </c>
      <c r="AE14" s="19">
        <v>0.20882850393555899</v>
      </c>
      <c r="AF14" s="19">
        <v>0.212546196528384</v>
      </c>
      <c r="AG14" s="19">
        <v>3.4468018051568301E-2</v>
      </c>
      <c r="AH14" s="19">
        <v>3.92750613746835E-2</v>
      </c>
      <c r="AI14" s="19">
        <v>0.193164730628402</v>
      </c>
      <c r="AJ14" s="19"/>
      <c r="AK14" s="19">
        <v>0.18968351319902599</v>
      </c>
      <c r="AL14" s="19">
        <v>0.13398353577146899</v>
      </c>
      <c r="AM14" s="19">
        <v>0.185826757253921</v>
      </c>
      <c r="AN14" s="19">
        <v>0.33866529400227802</v>
      </c>
      <c r="AO14" s="19">
        <v>0.15663948493743199</v>
      </c>
      <c r="AP14" s="19">
        <v>0.154952956702188</v>
      </c>
      <c r="AQ14" s="19">
        <v>0.21048652753397001</v>
      </c>
      <c r="AR14" s="19"/>
      <c r="AS14" s="19">
        <v>9.5685413811659403E-2</v>
      </c>
      <c r="AT14" s="19">
        <v>0.30122660346909202</v>
      </c>
      <c r="AU14" s="19"/>
      <c r="AV14" s="19">
        <v>6.6472455939118796E-2</v>
      </c>
      <c r="AW14" s="19">
        <v>1.33847305491289E-2</v>
      </c>
      <c r="AX14" s="19">
        <v>0.18458408950698099</v>
      </c>
      <c r="AY14" s="19"/>
      <c r="AZ14" s="19">
        <v>4.6251115237432201E-2</v>
      </c>
      <c r="BA14" s="19">
        <v>0.25491428076831502</v>
      </c>
      <c r="BB14" s="19"/>
      <c r="BC14" s="19">
        <v>0.23298350007871901</v>
      </c>
      <c r="BD14" s="19">
        <v>0.25312615592410398</v>
      </c>
      <c r="BE14" s="19"/>
      <c r="BF14" s="19">
        <v>0.24616429171722101</v>
      </c>
      <c r="BG14" s="19">
        <v>6.4574869775270993E-2</v>
      </c>
      <c r="BH14" s="19"/>
      <c r="BI14" s="19">
        <v>0.144316103764045</v>
      </c>
      <c r="BJ14" s="19">
        <v>0.269100982630462</v>
      </c>
      <c r="BK14" s="19"/>
      <c r="BL14" s="19">
        <v>0.40613911039301798</v>
      </c>
      <c r="BM14" s="19">
        <v>0.130346300157824</v>
      </c>
      <c r="BN14" s="19">
        <v>4.9063695734016401E-2</v>
      </c>
      <c r="BO14" s="19">
        <v>4.6300955410071301E-2</v>
      </c>
    </row>
    <row r="15" spans="2:67" x14ac:dyDescent="0.35">
      <c r="B15" s="16"/>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G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694</v>
      </c>
      <c r="E2" s="26"/>
      <c r="F2" s="26"/>
      <c r="G2" s="26"/>
    </row>
    <row r="6" spans="2:7" ht="50" customHeight="1" x14ac:dyDescent="0.35">
      <c r="B6" s="23" t="s">
        <v>15</v>
      </c>
      <c r="C6" s="23" t="s">
        <v>685</v>
      </c>
      <c r="D6" s="23" t="s">
        <v>686</v>
      </c>
      <c r="E6" s="23" t="s">
        <v>687</v>
      </c>
      <c r="F6" s="23" t="s">
        <v>688</v>
      </c>
    </row>
    <row r="7" spans="2:7" x14ac:dyDescent="0.35">
      <c r="B7" s="18" t="s">
        <v>689</v>
      </c>
      <c r="C7" s="17">
        <v>0.34150583637964999</v>
      </c>
      <c r="D7" s="17">
        <v>9.8408575721937605E-2</v>
      </c>
      <c r="E7" s="17">
        <v>6.2397114296130297E-2</v>
      </c>
      <c r="F7" s="17">
        <v>3.6671280978214899E-2</v>
      </c>
    </row>
    <row r="8" spans="2:7" x14ac:dyDescent="0.35">
      <c r="B8" s="18" t="s">
        <v>690</v>
      </c>
      <c r="C8" s="17">
        <v>0.279941509911728</v>
      </c>
      <c r="D8" s="17">
        <v>0.33314671329015799</v>
      </c>
      <c r="E8" s="17">
        <v>0.27064715113125198</v>
      </c>
      <c r="F8" s="17">
        <v>7.7977130290822899E-2</v>
      </c>
    </row>
    <row r="9" spans="2:7" x14ac:dyDescent="0.35">
      <c r="B9" s="18" t="s">
        <v>691</v>
      </c>
      <c r="C9" s="17">
        <v>0.2135101298856</v>
      </c>
      <c r="D9" s="17">
        <v>0.31299015212084003</v>
      </c>
      <c r="E9" s="17">
        <v>0.34008671248315803</v>
      </c>
      <c r="F9" s="17">
        <v>0.30649607995461498</v>
      </c>
    </row>
    <row r="10" spans="2:7" x14ac:dyDescent="0.35">
      <c r="B10" s="18" t="s">
        <v>692</v>
      </c>
      <c r="C10" s="17">
        <v>2.72217437550057E-2</v>
      </c>
      <c r="D10" s="17">
        <v>8.8937262639742401E-2</v>
      </c>
      <c r="E10" s="17">
        <v>0.16596130795338701</v>
      </c>
      <c r="F10" s="17">
        <v>0.24576956849788401</v>
      </c>
    </row>
    <row r="11" spans="2:7" x14ac:dyDescent="0.35">
      <c r="B11" s="18" t="s">
        <v>693</v>
      </c>
      <c r="C11" s="17">
        <v>4.3796820131952699E-2</v>
      </c>
      <c r="D11" s="17">
        <v>7.4293455369478206E-2</v>
      </c>
      <c r="E11" s="17">
        <v>8.5375915238167094E-2</v>
      </c>
      <c r="F11" s="17">
        <v>0.24999997694336401</v>
      </c>
    </row>
    <row r="12" spans="2:7" x14ac:dyDescent="0.35">
      <c r="B12" s="18" t="s">
        <v>83</v>
      </c>
      <c r="C12" s="17">
        <v>9.4023959936063606E-2</v>
      </c>
      <c r="D12" s="17">
        <v>9.2223840857844297E-2</v>
      </c>
      <c r="E12" s="17">
        <v>7.55317988979049E-2</v>
      </c>
      <c r="F12" s="17">
        <v>8.3085963335100099E-2</v>
      </c>
    </row>
    <row r="13" spans="2:7" x14ac:dyDescent="0.35">
      <c r="B13" s="16"/>
      <c r="C13" s="16"/>
      <c r="D13" s="16"/>
      <c r="E13" s="16"/>
      <c r="F13" s="16"/>
    </row>
    <row r="14" spans="2:7" x14ac:dyDescent="0.35">
      <c r="B14" t="s">
        <v>86</v>
      </c>
    </row>
    <row r="15" spans="2:7" x14ac:dyDescent="0.35">
      <c r="B15" t="s">
        <v>87</v>
      </c>
    </row>
    <row r="19" spans="2:2" x14ac:dyDescent="0.35">
      <c r="B19"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BO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689</v>
      </c>
      <c r="C9" s="17">
        <v>0.34150583637964999</v>
      </c>
      <c r="D9" s="17">
        <v>0.150273079413765</v>
      </c>
      <c r="E9" s="17">
        <v>0.53496693977520005</v>
      </c>
      <c r="F9" s="17">
        <v>0.26148761386000602</v>
      </c>
      <c r="G9" s="17">
        <v>0.28063139481351501</v>
      </c>
      <c r="H9" s="17">
        <v>0.64065297772913099</v>
      </c>
      <c r="I9" s="17">
        <v>0.27498869063862103</v>
      </c>
      <c r="J9" s="17">
        <v>0.58023036591055499</v>
      </c>
      <c r="K9" s="17">
        <v>1.7680254748959801E-3</v>
      </c>
      <c r="L9" s="17">
        <v>0.17002543523605201</v>
      </c>
      <c r="M9" s="17">
        <v>0.25793097279584798</v>
      </c>
      <c r="N9" s="17">
        <v>0.47331980918754402</v>
      </c>
      <c r="O9" s="17">
        <v>0.980577150808568</v>
      </c>
      <c r="P9" s="17">
        <v>0.353355051743446</v>
      </c>
      <c r="Q9" s="17">
        <v>0.229375691135277</v>
      </c>
      <c r="R9" s="17">
        <v>0.47734365515135901</v>
      </c>
      <c r="S9" s="17">
        <v>0.31161608782460898</v>
      </c>
      <c r="T9" s="17"/>
      <c r="U9" s="17">
        <v>0.32802666188023399</v>
      </c>
      <c r="V9" s="17">
        <v>0.42052829218881299</v>
      </c>
      <c r="W9" s="17">
        <v>0.30531502009404499</v>
      </c>
      <c r="X9" s="17">
        <v>0.52799046216512702</v>
      </c>
      <c r="Y9" s="17"/>
      <c r="Z9" s="17">
        <v>0.28243970481390201</v>
      </c>
      <c r="AA9" s="17">
        <v>0.47080249981337002</v>
      </c>
      <c r="AB9" s="17">
        <v>0.43260234753216398</v>
      </c>
      <c r="AC9" s="17">
        <v>0.164512601465236</v>
      </c>
      <c r="AD9" s="17">
        <v>0.33911352814270401</v>
      </c>
      <c r="AE9" s="17">
        <v>0.52392738326920996</v>
      </c>
      <c r="AF9" s="17">
        <v>0.35525743057000903</v>
      </c>
      <c r="AG9" s="17">
        <v>0.40554335981060102</v>
      </c>
      <c r="AH9" s="17">
        <v>0.63594336015783004</v>
      </c>
      <c r="AI9" s="17">
        <v>0.58479263653414904</v>
      </c>
      <c r="AJ9" s="17"/>
      <c r="AK9" s="17">
        <v>0.26857758494524298</v>
      </c>
      <c r="AL9" s="17">
        <v>0.26937354902691302</v>
      </c>
      <c r="AM9" s="17">
        <v>0.40378753214504898</v>
      </c>
      <c r="AN9" s="17">
        <v>0.34210827107152098</v>
      </c>
      <c r="AO9" s="17">
        <v>0.42334963659514802</v>
      </c>
      <c r="AP9" s="17">
        <v>0.390401746130838</v>
      </c>
      <c r="AQ9" s="17">
        <v>0.50524337944280495</v>
      </c>
      <c r="AR9" s="17"/>
      <c r="AS9" s="17">
        <v>0.385121837309575</v>
      </c>
      <c r="AT9" s="17">
        <v>0.32526024472120502</v>
      </c>
      <c r="AU9" s="17"/>
      <c r="AV9" s="17">
        <v>0.379422402456984</v>
      </c>
      <c r="AW9" s="17">
        <v>0.54562469441568595</v>
      </c>
      <c r="AX9" s="17">
        <v>0.31065510505934102</v>
      </c>
      <c r="AY9" s="17"/>
      <c r="AZ9" s="17">
        <v>0.75748395944626101</v>
      </c>
      <c r="BA9" s="17">
        <v>0.32173243063014501</v>
      </c>
      <c r="BB9" s="17"/>
      <c r="BC9" s="17">
        <v>0.34547293956661801</v>
      </c>
      <c r="BD9" s="17">
        <v>0.33906087117577799</v>
      </c>
      <c r="BE9" s="17"/>
      <c r="BF9" s="17">
        <v>0.34076486316953303</v>
      </c>
      <c r="BG9" s="17">
        <v>0.52799046216512702</v>
      </c>
      <c r="BH9" s="17"/>
      <c r="BI9" s="17">
        <v>0.45517405927243498</v>
      </c>
      <c r="BJ9" s="17">
        <v>0.31491753161438701</v>
      </c>
      <c r="BK9" s="17"/>
      <c r="BL9" s="17">
        <v>0.25218001983307098</v>
      </c>
      <c r="BM9" s="17">
        <v>0.381803947572734</v>
      </c>
      <c r="BN9" s="17">
        <v>0.47301719347897703</v>
      </c>
      <c r="BO9" s="17">
        <v>0.84775590388453204</v>
      </c>
    </row>
    <row r="10" spans="2:67" x14ac:dyDescent="0.35">
      <c r="B10" s="18" t="s">
        <v>690</v>
      </c>
      <c r="C10" s="17">
        <v>0.279941509911728</v>
      </c>
      <c r="D10" s="17">
        <v>0.44275642892910599</v>
      </c>
      <c r="E10" s="17">
        <v>0.199352308416748</v>
      </c>
      <c r="F10" s="17">
        <v>0.196027315381685</v>
      </c>
      <c r="G10" s="17">
        <v>0.28821528892800802</v>
      </c>
      <c r="H10" s="17">
        <v>4.0239431947295498E-2</v>
      </c>
      <c r="I10" s="17">
        <v>0.30445166250533001</v>
      </c>
      <c r="J10" s="17">
        <v>0.135133927079717</v>
      </c>
      <c r="K10" s="17">
        <v>0.98452405479534399</v>
      </c>
      <c r="L10" s="17">
        <v>0.29383265362500799</v>
      </c>
      <c r="M10" s="17">
        <v>0.34403056717175301</v>
      </c>
      <c r="N10" s="17">
        <v>0.42013509711832397</v>
      </c>
      <c r="O10" s="17">
        <v>1.54399971205648E-2</v>
      </c>
      <c r="P10" s="17">
        <v>0.10691571415302099</v>
      </c>
      <c r="Q10" s="17">
        <v>0.24665317152826</v>
      </c>
      <c r="R10" s="17">
        <v>8.9366656148150203E-2</v>
      </c>
      <c r="S10" s="17">
        <v>4.5844871487651102E-2</v>
      </c>
      <c r="T10" s="17"/>
      <c r="U10" s="17">
        <v>0.27053363386429802</v>
      </c>
      <c r="V10" s="17">
        <v>0.32647224903340299</v>
      </c>
      <c r="W10" s="17">
        <v>0.33266722575754998</v>
      </c>
      <c r="X10" s="17">
        <v>0.29174162414917998</v>
      </c>
      <c r="Y10" s="17"/>
      <c r="Z10" s="17">
        <v>0.30720815902072401</v>
      </c>
      <c r="AA10" s="17">
        <v>0.18077547276053799</v>
      </c>
      <c r="AB10" s="17">
        <v>0.23860913866681199</v>
      </c>
      <c r="AC10" s="17">
        <v>0.54350804693395804</v>
      </c>
      <c r="AD10" s="17">
        <v>0.369210984129488</v>
      </c>
      <c r="AE10" s="17">
        <v>0.225924314866399</v>
      </c>
      <c r="AF10" s="17">
        <v>0.29604100635729402</v>
      </c>
      <c r="AG10" s="17">
        <v>0.54555568938303101</v>
      </c>
      <c r="AH10" s="17">
        <v>0.170877454544</v>
      </c>
      <c r="AI10" s="17">
        <v>0.176585741084233</v>
      </c>
      <c r="AJ10" s="17"/>
      <c r="AK10" s="17">
        <v>0.39380875969116003</v>
      </c>
      <c r="AL10" s="17">
        <v>0.35225680694355499</v>
      </c>
      <c r="AM10" s="17">
        <v>0.16958281885500201</v>
      </c>
      <c r="AN10" s="17">
        <v>0.218325630926855</v>
      </c>
      <c r="AO10" s="17">
        <v>0.225756888470974</v>
      </c>
      <c r="AP10" s="17">
        <v>0.26815515379855198</v>
      </c>
      <c r="AQ10" s="17">
        <v>0.29309424772828502</v>
      </c>
      <c r="AR10" s="17"/>
      <c r="AS10" s="17">
        <v>0.306902514008697</v>
      </c>
      <c r="AT10" s="17">
        <v>0.26989938193294499</v>
      </c>
      <c r="AU10" s="17"/>
      <c r="AV10" s="17">
        <v>0.225523434620785</v>
      </c>
      <c r="AW10" s="17">
        <v>0.31407281443077101</v>
      </c>
      <c r="AX10" s="17">
        <v>0.302877899941777</v>
      </c>
      <c r="AY10" s="17"/>
      <c r="AZ10" s="17">
        <v>5.6062151252957201E-2</v>
      </c>
      <c r="BA10" s="17">
        <v>0.29058355369293398</v>
      </c>
      <c r="BB10" s="17"/>
      <c r="BC10" s="17">
        <v>0.28911866820400001</v>
      </c>
      <c r="BD10" s="17">
        <v>0.27428553585772703</v>
      </c>
      <c r="BE10" s="17"/>
      <c r="BF10" s="17">
        <v>0.27989462364167</v>
      </c>
      <c r="BG10" s="17">
        <v>0.29174162414917998</v>
      </c>
      <c r="BH10" s="17"/>
      <c r="BI10" s="17">
        <v>0.298520012874952</v>
      </c>
      <c r="BJ10" s="17">
        <v>0.27559578437562499</v>
      </c>
      <c r="BK10" s="17"/>
      <c r="BL10" s="17">
        <v>0.25118793168209802</v>
      </c>
      <c r="BM10" s="17">
        <v>0.32285106657959101</v>
      </c>
      <c r="BN10" s="17">
        <v>0.26842323645506999</v>
      </c>
      <c r="BO10" s="17">
        <v>7.9931589438606399E-2</v>
      </c>
    </row>
    <row r="11" spans="2:67" x14ac:dyDescent="0.35">
      <c r="B11" s="18" t="s">
        <v>691</v>
      </c>
      <c r="C11" s="17">
        <v>0.2135101298856</v>
      </c>
      <c r="D11" s="17">
        <v>0.20466050664312499</v>
      </c>
      <c r="E11" s="17">
        <v>0.19107694324489999</v>
      </c>
      <c r="F11" s="17">
        <v>0.30995012974621999</v>
      </c>
      <c r="G11" s="17">
        <v>0.36991217230252099</v>
      </c>
      <c r="H11" s="17">
        <v>0</v>
      </c>
      <c r="I11" s="17">
        <v>0.101192474054007</v>
      </c>
      <c r="J11" s="17">
        <v>0.162303663517846</v>
      </c>
      <c r="K11" s="17">
        <v>8.8401273744799004E-4</v>
      </c>
      <c r="L11" s="17">
        <v>0.27380528101351698</v>
      </c>
      <c r="M11" s="17">
        <v>0.17911417078487099</v>
      </c>
      <c r="N11" s="17">
        <v>8.8905377495091295E-2</v>
      </c>
      <c r="O11" s="17">
        <v>9.9571301771683805E-4</v>
      </c>
      <c r="P11" s="17">
        <v>0.41650956530832101</v>
      </c>
      <c r="Q11" s="17">
        <v>0.32531180443645402</v>
      </c>
      <c r="R11" s="17">
        <v>0.34721985832914698</v>
      </c>
      <c r="S11" s="17">
        <v>0.30360062684852201</v>
      </c>
      <c r="T11" s="17"/>
      <c r="U11" s="17">
        <v>0.223465378211893</v>
      </c>
      <c r="V11" s="17">
        <v>0.151177423666225</v>
      </c>
      <c r="W11" s="17">
        <v>0.25606893490536897</v>
      </c>
      <c r="X11" s="17">
        <v>0.13165882077743499</v>
      </c>
      <c r="Y11" s="17"/>
      <c r="Z11" s="17">
        <v>0.20549097568244901</v>
      </c>
      <c r="AA11" s="17">
        <v>0.219690140792386</v>
      </c>
      <c r="AB11" s="17">
        <v>0.20558810261810001</v>
      </c>
      <c r="AC11" s="17">
        <v>0.216502445410622</v>
      </c>
      <c r="AD11" s="17">
        <v>0.262831596154328</v>
      </c>
      <c r="AE11" s="17">
        <v>0.118292934778336</v>
      </c>
      <c r="AF11" s="17">
        <v>0.26584377338564602</v>
      </c>
      <c r="AG11" s="17">
        <v>4.7061030292605902E-2</v>
      </c>
      <c r="AH11" s="17">
        <v>0.150528291248855</v>
      </c>
      <c r="AI11" s="17">
        <v>0.14559634834537299</v>
      </c>
      <c r="AJ11" s="17"/>
      <c r="AK11" s="17">
        <v>0.14895216573981299</v>
      </c>
      <c r="AL11" s="17">
        <v>0.34387934233880202</v>
      </c>
      <c r="AM11" s="17">
        <v>0.329601898086195</v>
      </c>
      <c r="AN11" s="17">
        <v>0.23568030354523301</v>
      </c>
      <c r="AO11" s="17">
        <v>0.25584580910100702</v>
      </c>
      <c r="AP11" s="17">
        <v>0.20325980888488601</v>
      </c>
      <c r="AQ11" s="17">
        <v>1.4385131575719899E-3</v>
      </c>
      <c r="AR11" s="17"/>
      <c r="AS11" s="17">
        <v>0.24564067939917</v>
      </c>
      <c r="AT11" s="17">
        <v>0.201542508461583</v>
      </c>
      <c r="AU11" s="17"/>
      <c r="AV11" s="17">
        <v>0.33307776700789099</v>
      </c>
      <c r="AW11" s="17">
        <v>8.8322547339901594E-2</v>
      </c>
      <c r="AX11" s="17">
        <v>0.31038124892559998</v>
      </c>
      <c r="AY11" s="17"/>
      <c r="AZ11" s="17">
        <v>0.138543819057421</v>
      </c>
      <c r="BA11" s="17">
        <v>0.217073632866529</v>
      </c>
      <c r="BB11" s="17"/>
      <c r="BC11" s="17">
        <v>0.22148238997222799</v>
      </c>
      <c r="BD11" s="17">
        <v>0.20859674659573199</v>
      </c>
      <c r="BE11" s="17"/>
      <c r="BF11" s="17">
        <v>0.21383535576953899</v>
      </c>
      <c r="BG11" s="17">
        <v>0.13165882077743499</v>
      </c>
      <c r="BH11" s="17"/>
      <c r="BI11" s="17">
        <v>0.16142018728275201</v>
      </c>
      <c r="BJ11" s="17">
        <v>0.225694566607514</v>
      </c>
      <c r="BK11" s="17"/>
      <c r="BL11" s="17">
        <v>0.23415745086954701</v>
      </c>
      <c r="BM11" s="17">
        <v>0.18396696621053199</v>
      </c>
      <c r="BN11" s="17">
        <v>0.239848244696097</v>
      </c>
      <c r="BO11" s="17">
        <v>6.7362230189127598E-2</v>
      </c>
    </row>
    <row r="12" spans="2:67" x14ac:dyDescent="0.35">
      <c r="B12" s="18" t="s">
        <v>692</v>
      </c>
      <c r="C12" s="17">
        <v>2.72217437550057E-2</v>
      </c>
      <c r="D12" s="17">
        <v>4.1374534863895397E-2</v>
      </c>
      <c r="E12" s="17">
        <v>2.5824538190950801E-2</v>
      </c>
      <c r="F12" s="17">
        <v>5.8193834691038698E-2</v>
      </c>
      <c r="G12" s="17">
        <v>0</v>
      </c>
      <c r="H12" s="17">
        <v>0.319107590323573</v>
      </c>
      <c r="I12" s="17">
        <v>9.6317610208998903E-3</v>
      </c>
      <c r="J12" s="17">
        <v>2.4575956265443901E-3</v>
      </c>
      <c r="K12" s="17">
        <v>0</v>
      </c>
      <c r="L12" s="17">
        <v>7.5562380057589196E-2</v>
      </c>
      <c r="M12" s="17">
        <v>4.9063867653369295E-4</v>
      </c>
      <c r="N12" s="17">
        <v>1.60018376167749E-3</v>
      </c>
      <c r="O12" s="17">
        <v>1.99142603543368E-3</v>
      </c>
      <c r="P12" s="17">
        <v>0</v>
      </c>
      <c r="Q12" s="17">
        <v>0</v>
      </c>
      <c r="R12" s="17">
        <v>0</v>
      </c>
      <c r="S12" s="17">
        <v>0.189687642971302</v>
      </c>
      <c r="T12" s="17"/>
      <c r="U12" s="17">
        <v>2.40460988600067E-2</v>
      </c>
      <c r="V12" s="17">
        <v>4.1367526505667898E-2</v>
      </c>
      <c r="W12" s="17">
        <v>5.75052902062217E-2</v>
      </c>
      <c r="X12" s="17">
        <v>1.87394084066148E-2</v>
      </c>
      <c r="Y12" s="17"/>
      <c r="Z12" s="17">
        <v>3.26550193873551E-2</v>
      </c>
      <c r="AA12" s="17">
        <v>1.7618339662864101E-2</v>
      </c>
      <c r="AB12" s="17">
        <v>0</v>
      </c>
      <c r="AC12" s="17">
        <v>5.1714550950630801E-2</v>
      </c>
      <c r="AD12" s="17">
        <v>7.1803137745979602E-3</v>
      </c>
      <c r="AE12" s="17">
        <v>2.9549766392632001E-2</v>
      </c>
      <c r="AF12" s="17">
        <v>5.0248151272883103E-3</v>
      </c>
      <c r="AG12" s="17">
        <v>1.8399205137621701E-3</v>
      </c>
      <c r="AH12" s="17">
        <v>1.8379708644048798E-2</v>
      </c>
      <c r="AI12" s="17">
        <v>7.2761360378114101E-3</v>
      </c>
      <c r="AJ12" s="17"/>
      <c r="AK12" s="17">
        <v>6.5709521263540696E-2</v>
      </c>
      <c r="AL12" s="17">
        <v>9.6120231553199095E-5</v>
      </c>
      <c r="AM12" s="17">
        <v>9.7386675178287307E-3</v>
      </c>
      <c r="AN12" s="17">
        <v>1.0097296915517201E-2</v>
      </c>
      <c r="AO12" s="17">
        <v>4.1997734056378501E-2</v>
      </c>
      <c r="AP12" s="17">
        <v>2.0515675939746501E-3</v>
      </c>
      <c r="AQ12" s="17">
        <v>4.8338936238371703E-2</v>
      </c>
      <c r="AR12" s="17"/>
      <c r="AS12" s="17">
        <v>1.7435736107325399E-2</v>
      </c>
      <c r="AT12" s="17">
        <v>3.0866724514843399E-2</v>
      </c>
      <c r="AU12" s="17"/>
      <c r="AV12" s="17">
        <v>3.23367175179727E-2</v>
      </c>
      <c r="AW12" s="17">
        <v>8.8798663413965605E-3</v>
      </c>
      <c r="AX12" s="17">
        <v>1.35900836500549E-2</v>
      </c>
      <c r="AY12" s="17"/>
      <c r="AZ12" s="17">
        <v>2.4422056897613498E-3</v>
      </c>
      <c r="BA12" s="17">
        <v>2.8399632286347801E-2</v>
      </c>
      <c r="BB12" s="17"/>
      <c r="BC12" s="17">
        <v>1.19719951911332E-2</v>
      </c>
      <c r="BD12" s="17">
        <v>3.6620315672408497E-2</v>
      </c>
      <c r="BE12" s="17"/>
      <c r="BF12" s="17">
        <v>2.7255447247858899E-2</v>
      </c>
      <c r="BG12" s="17">
        <v>1.87394084066148E-2</v>
      </c>
      <c r="BH12" s="17"/>
      <c r="BI12" s="17">
        <v>5.3107524649584702E-2</v>
      </c>
      <c r="BJ12" s="17">
        <v>2.1166761861243701E-2</v>
      </c>
      <c r="BK12" s="17"/>
      <c r="BL12" s="17">
        <v>2.5844207831193001E-2</v>
      </c>
      <c r="BM12" s="17">
        <v>3.3687945023758999E-2</v>
      </c>
      <c r="BN12" s="17">
        <v>1.7677995369235401E-2</v>
      </c>
      <c r="BO12" s="17">
        <v>4.4953621051603398E-3</v>
      </c>
    </row>
    <row r="13" spans="2:67" x14ac:dyDescent="0.35">
      <c r="B13" s="18" t="s">
        <v>693</v>
      </c>
      <c r="C13" s="17">
        <v>4.3796820131952699E-2</v>
      </c>
      <c r="D13" s="17">
        <v>4.4086122034443398E-2</v>
      </c>
      <c r="E13" s="17">
        <v>2.4364472879210699E-2</v>
      </c>
      <c r="F13" s="17">
        <v>0.116267470506044</v>
      </c>
      <c r="G13" s="17">
        <v>3.0620571977978302E-2</v>
      </c>
      <c r="H13" s="17">
        <v>0</v>
      </c>
      <c r="I13" s="17">
        <v>6.2114453501250599E-4</v>
      </c>
      <c r="J13" s="17">
        <v>1.1878555543746101E-3</v>
      </c>
      <c r="K13" s="17">
        <v>0</v>
      </c>
      <c r="L13" s="17">
        <v>0.14671950484485</v>
      </c>
      <c r="M13" s="17">
        <v>3.7599938760500801E-2</v>
      </c>
      <c r="N13" s="17">
        <v>0</v>
      </c>
      <c r="O13" s="17">
        <v>0</v>
      </c>
      <c r="P13" s="17">
        <v>0</v>
      </c>
      <c r="Q13" s="17">
        <v>0</v>
      </c>
      <c r="R13" s="17">
        <v>8.6069830371343997E-2</v>
      </c>
      <c r="S13" s="17">
        <v>0.14925077086791599</v>
      </c>
      <c r="T13" s="17"/>
      <c r="U13" s="17">
        <v>5.0265315775715601E-2</v>
      </c>
      <c r="V13" s="17">
        <v>1.23426339826164E-2</v>
      </c>
      <c r="W13" s="17">
        <v>8.9565823768577094E-3</v>
      </c>
      <c r="X13" s="17">
        <v>8.5258860034785194E-3</v>
      </c>
      <c r="Y13" s="17"/>
      <c r="Z13" s="17">
        <v>7.1542620837612605E-2</v>
      </c>
      <c r="AA13" s="17">
        <v>4.5353937874686598E-2</v>
      </c>
      <c r="AB13" s="17">
        <v>0</v>
      </c>
      <c r="AC13" s="17">
        <v>0</v>
      </c>
      <c r="AD13" s="17">
        <v>0</v>
      </c>
      <c r="AE13" s="17">
        <v>2.58268691523569E-3</v>
      </c>
      <c r="AF13" s="17">
        <v>0</v>
      </c>
      <c r="AG13" s="17">
        <v>0</v>
      </c>
      <c r="AH13" s="17">
        <v>0</v>
      </c>
      <c r="AI13" s="17">
        <v>3.7719805198341699E-2</v>
      </c>
      <c r="AJ13" s="17"/>
      <c r="AK13" s="17">
        <v>1.35213031035824E-2</v>
      </c>
      <c r="AL13" s="17">
        <v>0</v>
      </c>
      <c r="AM13" s="17">
        <v>1.47390784258963E-2</v>
      </c>
      <c r="AN13" s="17">
        <v>9.4136863991466396E-2</v>
      </c>
      <c r="AO13" s="17">
        <v>0</v>
      </c>
      <c r="AP13" s="17">
        <v>1.34344473160625E-3</v>
      </c>
      <c r="AQ13" s="17">
        <v>0.100928406163343</v>
      </c>
      <c r="AR13" s="17"/>
      <c r="AS13" s="17">
        <v>4.4746520076313E-4</v>
      </c>
      <c r="AT13" s="17">
        <v>5.9943094523329701E-2</v>
      </c>
      <c r="AU13" s="17"/>
      <c r="AV13" s="17">
        <v>1.14904217179018E-3</v>
      </c>
      <c r="AW13" s="17">
        <v>0</v>
      </c>
      <c r="AX13" s="17">
        <v>2.5902312379076598E-4</v>
      </c>
      <c r="AY13" s="17"/>
      <c r="AZ13" s="17">
        <v>0</v>
      </c>
      <c r="BA13" s="17">
        <v>4.58786899394871E-2</v>
      </c>
      <c r="BB13" s="17"/>
      <c r="BC13" s="17">
        <v>5.3426839174843102E-2</v>
      </c>
      <c r="BD13" s="17">
        <v>3.7861743487149199E-2</v>
      </c>
      <c r="BE13" s="17"/>
      <c r="BF13" s="17">
        <v>4.3936964753392302E-2</v>
      </c>
      <c r="BG13" s="17">
        <v>8.5258860034785194E-3</v>
      </c>
      <c r="BH13" s="17"/>
      <c r="BI13" s="17">
        <v>1.30468597121871E-4</v>
      </c>
      <c r="BJ13" s="17">
        <v>5.4010882013524698E-2</v>
      </c>
      <c r="BK13" s="17"/>
      <c r="BL13" s="17">
        <v>8.9367258743676098E-2</v>
      </c>
      <c r="BM13" s="17">
        <v>7.8830730373743701E-3</v>
      </c>
      <c r="BN13" s="17">
        <v>9.1141448350308505E-4</v>
      </c>
      <c r="BO13" s="17">
        <v>4.5491438257402601E-4</v>
      </c>
    </row>
    <row r="14" spans="2:67" x14ac:dyDescent="0.35">
      <c r="B14" s="18" t="s">
        <v>83</v>
      </c>
      <c r="C14" s="19">
        <v>9.4023959936063606E-2</v>
      </c>
      <c r="D14" s="19">
        <v>0.11684932811566499</v>
      </c>
      <c r="E14" s="19">
        <v>2.4414797492991001E-2</v>
      </c>
      <c r="F14" s="19">
        <v>5.8073635815005603E-2</v>
      </c>
      <c r="G14" s="19">
        <v>3.0620571977978302E-2</v>
      </c>
      <c r="H14" s="19">
        <v>0</v>
      </c>
      <c r="I14" s="19">
        <v>0.30911426724613</v>
      </c>
      <c r="J14" s="19">
        <v>0.118686592310963</v>
      </c>
      <c r="K14" s="19">
        <v>1.2823906992311999E-2</v>
      </c>
      <c r="L14" s="19">
        <v>4.0054745222982899E-2</v>
      </c>
      <c r="M14" s="19">
        <v>0.18083371181049401</v>
      </c>
      <c r="N14" s="19">
        <v>1.6039532437362801E-2</v>
      </c>
      <c r="O14" s="19">
        <v>9.9571301771683805E-4</v>
      </c>
      <c r="P14" s="19">
        <v>0.123219668795212</v>
      </c>
      <c r="Q14" s="19">
        <v>0.19865933290001</v>
      </c>
      <c r="R14" s="19">
        <v>0</v>
      </c>
      <c r="S14" s="19">
        <v>0</v>
      </c>
      <c r="T14" s="19"/>
      <c r="U14" s="19">
        <v>0.103662911407853</v>
      </c>
      <c r="V14" s="19">
        <v>4.8111874623275201E-2</v>
      </c>
      <c r="W14" s="19">
        <v>3.9486946659956501E-2</v>
      </c>
      <c r="X14" s="19">
        <v>2.1343798498164701E-2</v>
      </c>
      <c r="Y14" s="19"/>
      <c r="Z14" s="19">
        <v>0.10066352025795799</v>
      </c>
      <c r="AA14" s="19">
        <v>6.5759609096154206E-2</v>
      </c>
      <c r="AB14" s="19">
        <v>0.12320041118292401</v>
      </c>
      <c r="AC14" s="19">
        <v>2.3762355239553098E-2</v>
      </c>
      <c r="AD14" s="19">
        <v>2.1663577798882401E-2</v>
      </c>
      <c r="AE14" s="19">
        <v>9.9722913778187497E-2</v>
      </c>
      <c r="AF14" s="19">
        <v>7.7832974559761403E-2</v>
      </c>
      <c r="AG14" s="19">
        <v>0</v>
      </c>
      <c r="AH14" s="19">
        <v>2.4271185405265901E-2</v>
      </c>
      <c r="AI14" s="19">
        <v>4.8029332800092202E-2</v>
      </c>
      <c r="AJ14" s="19"/>
      <c r="AK14" s="19">
        <v>0.10943066525666199</v>
      </c>
      <c r="AL14" s="19">
        <v>3.4394181459175999E-2</v>
      </c>
      <c r="AM14" s="19">
        <v>7.2550004970029003E-2</v>
      </c>
      <c r="AN14" s="19">
        <v>9.9651633549407703E-2</v>
      </c>
      <c r="AO14" s="19">
        <v>5.3049931776492101E-2</v>
      </c>
      <c r="AP14" s="19">
        <v>0.134788278860143</v>
      </c>
      <c r="AQ14" s="19">
        <v>5.0956517269624101E-2</v>
      </c>
      <c r="AR14" s="19"/>
      <c r="AS14" s="19">
        <v>4.44517679744698E-2</v>
      </c>
      <c r="AT14" s="19">
        <v>0.11248804584609499</v>
      </c>
      <c r="AU14" s="19"/>
      <c r="AV14" s="19">
        <v>2.8490636224576898E-2</v>
      </c>
      <c r="AW14" s="19">
        <v>4.3100077472244799E-2</v>
      </c>
      <c r="AX14" s="19">
        <v>6.2236639299435903E-2</v>
      </c>
      <c r="AY14" s="19"/>
      <c r="AZ14" s="19">
        <v>4.5467864553599101E-2</v>
      </c>
      <c r="BA14" s="19">
        <v>9.6332060584557094E-2</v>
      </c>
      <c r="BB14" s="19"/>
      <c r="BC14" s="19">
        <v>7.8527167891178196E-2</v>
      </c>
      <c r="BD14" s="19">
        <v>0.103574787211206</v>
      </c>
      <c r="BE14" s="19"/>
      <c r="BF14" s="19">
        <v>9.4312745418006994E-2</v>
      </c>
      <c r="BG14" s="19">
        <v>2.1343798498164701E-2</v>
      </c>
      <c r="BH14" s="19"/>
      <c r="BI14" s="19">
        <v>3.1647747323154202E-2</v>
      </c>
      <c r="BJ14" s="19">
        <v>0.10861447352770499</v>
      </c>
      <c r="BK14" s="19"/>
      <c r="BL14" s="19">
        <v>0.147263131040414</v>
      </c>
      <c r="BM14" s="19">
        <v>6.9807001576009206E-2</v>
      </c>
      <c r="BN14" s="19">
        <v>1.2191551711830599E-4</v>
      </c>
      <c r="BO14" s="19">
        <v>0</v>
      </c>
    </row>
    <row r="15" spans="2:67" x14ac:dyDescent="0.35">
      <c r="B15" s="16"/>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BO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689</v>
      </c>
      <c r="C9" s="17">
        <v>9.8408575721937605E-2</v>
      </c>
      <c r="D9" s="17">
        <v>6.3691339839601693E-2</v>
      </c>
      <c r="E9" s="17">
        <v>0.14671990241489399</v>
      </c>
      <c r="F9" s="17">
        <v>5.6099920623122197E-2</v>
      </c>
      <c r="G9" s="17">
        <v>3.7641303196777103E-2</v>
      </c>
      <c r="H9" s="17">
        <v>0</v>
      </c>
      <c r="I9" s="17">
        <v>6.2114453501250699E-3</v>
      </c>
      <c r="J9" s="17">
        <v>0.15657667407266701</v>
      </c>
      <c r="K9" s="17">
        <v>8.8401273744799004E-4</v>
      </c>
      <c r="L9" s="17">
        <v>0.119034453481801</v>
      </c>
      <c r="M9" s="17">
        <v>5.6633794347937097E-2</v>
      </c>
      <c r="N9" s="17">
        <v>0.18931529961461199</v>
      </c>
      <c r="O9" s="17">
        <v>0.48406214637057698</v>
      </c>
      <c r="P9" s="17">
        <v>3.2638322088258398E-2</v>
      </c>
      <c r="Q9" s="17">
        <v>0.10550000504766401</v>
      </c>
      <c r="R9" s="17">
        <v>0.19822116030074399</v>
      </c>
      <c r="S9" s="17">
        <v>4.1054700646532903E-2</v>
      </c>
      <c r="T9" s="17"/>
      <c r="U9" s="17">
        <v>8.4683827972427295E-2</v>
      </c>
      <c r="V9" s="17">
        <v>0.16201160415542901</v>
      </c>
      <c r="W9" s="17">
        <v>0.17723852588375599</v>
      </c>
      <c r="X9" s="17">
        <v>0.25918195403660799</v>
      </c>
      <c r="Y9" s="17"/>
      <c r="Z9" s="17">
        <v>8.63752145310384E-2</v>
      </c>
      <c r="AA9" s="17">
        <v>0.107699460826615</v>
      </c>
      <c r="AB9" s="17">
        <v>8.5897566104640194E-2</v>
      </c>
      <c r="AC9" s="17">
        <v>0.130310333260658</v>
      </c>
      <c r="AD9" s="17">
        <v>8.50866160926909E-2</v>
      </c>
      <c r="AE9" s="17">
        <v>0.16399460131445001</v>
      </c>
      <c r="AF9" s="17">
        <v>0.15009880362302699</v>
      </c>
      <c r="AG9" s="17">
        <v>0.23300909720419899</v>
      </c>
      <c r="AH9" s="17">
        <v>0.18520801652594701</v>
      </c>
      <c r="AI9" s="17">
        <v>0.23884620455488301</v>
      </c>
      <c r="AJ9" s="17"/>
      <c r="AK9" s="17">
        <v>9.5373751129973205E-2</v>
      </c>
      <c r="AL9" s="17">
        <v>1.7411023886387E-2</v>
      </c>
      <c r="AM9" s="17">
        <v>0.196010797114472</v>
      </c>
      <c r="AN9" s="17">
        <v>6.8602881945833097E-2</v>
      </c>
      <c r="AO9" s="17">
        <v>0.17485306707219</v>
      </c>
      <c r="AP9" s="17">
        <v>0.15277011424529599</v>
      </c>
      <c r="AQ9" s="17">
        <v>0.18392253534629299</v>
      </c>
      <c r="AR9" s="17"/>
      <c r="AS9" s="17">
        <v>0.203320280148136</v>
      </c>
      <c r="AT9" s="17">
        <v>5.9332257995380798E-2</v>
      </c>
      <c r="AU9" s="17"/>
      <c r="AV9" s="17">
        <v>0.157177864693514</v>
      </c>
      <c r="AW9" s="17">
        <v>0.38855509410866301</v>
      </c>
      <c r="AX9" s="17">
        <v>0.10432066192377</v>
      </c>
      <c r="AY9" s="17"/>
      <c r="AZ9" s="17">
        <v>0.48268839998132801</v>
      </c>
      <c r="BA9" s="17">
        <v>8.0141939894041295E-2</v>
      </c>
      <c r="BB9" s="17"/>
      <c r="BC9" s="17">
        <v>0.100587378653428</v>
      </c>
      <c r="BD9" s="17">
        <v>9.7065757775812694E-2</v>
      </c>
      <c r="BE9" s="17"/>
      <c r="BF9" s="17">
        <v>9.7769762920456194E-2</v>
      </c>
      <c r="BG9" s="17">
        <v>0.25918195403660799</v>
      </c>
      <c r="BH9" s="17"/>
      <c r="BI9" s="17">
        <v>0.21216875926756401</v>
      </c>
      <c r="BJ9" s="17">
        <v>7.1798760302227399E-2</v>
      </c>
      <c r="BK9" s="17"/>
      <c r="BL9" s="17">
        <v>3.9009500528273303E-2</v>
      </c>
      <c r="BM9" s="17">
        <v>9.3369948797029603E-2</v>
      </c>
      <c r="BN9" s="17">
        <v>0.261237972147775</v>
      </c>
      <c r="BO9" s="17">
        <v>0.51661294808847402</v>
      </c>
    </row>
    <row r="10" spans="2:67" x14ac:dyDescent="0.35">
      <c r="B10" s="18" t="s">
        <v>690</v>
      </c>
      <c r="C10" s="17">
        <v>0.33314671329015799</v>
      </c>
      <c r="D10" s="17">
        <v>0.33352533453958</v>
      </c>
      <c r="E10" s="17">
        <v>0.428311665365391</v>
      </c>
      <c r="F10" s="17">
        <v>0.26730924920267501</v>
      </c>
      <c r="G10" s="17">
        <v>0.20897611574271299</v>
      </c>
      <c r="H10" s="17">
        <v>0.35934702227086901</v>
      </c>
      <c r="I10" s="17">
        <v>0.561733713167889</v>
      </c>
      <c r="J10" s="17">
        <v>0.41936021150046898</v>
      </c>
      <c r="K10" s="17">
        <v>2.6520382123439699E-3</v>
      </c>
      <c r="L10" s="17">
        <v>0.159948337805075</v>
      </c>
      <c r="M10" s="17">
        <v>0.32085958496712502</v>
      </c>
      <c r="N10" s="17">
        <v>0.30186484228586802</v>
      </c>
      <c r="O10" s="17">
        <v>1.6435710138281601E-2</v>
      </c>
      <c r="P10" s="17">
        <v>0.32793163986234702</v>
      </c>
      <c r="Q10" s="17">
        <v>0.48185827727483599</v>
      </c>
      <c r="R10" s="17">
        <v>0.36831100653224702</v>
      </c>
      <c r="S10" s="17">
        <v>0.31640625866572702</v>
      </c>
      <c r="T10" s="17"/>
      <c r="U10" s="17">
        <v>0.32305521673107701</v>
      </c>
      <c r="V10" s="17">
        <v>0.38461592936389</v>
      </c>
      <c r="W10" s="17">
        <v>0.36036175576809798</v>
      </c>
      <c r="X10" s="17">
        <v>0.45109090385152101</v>
      </c>
      <c r="Y10" s="17"/>
      <c r="Z10" s="17">
        <v>0.29420798807861398</v>
      </c>
      <c r="AA10" s="17">
        <v>0.46413361009201598</v>
      </c>
      <c r="AB10" s="17">
        <v>0.29695487722476799</v>
      </c>
      <c r="AC10" s="17">
        <v>0.457928788561691</v>
      </c>
      <c r="AD10" s="17">
        <v>0.33036079809909302</v>
      </c>
      <c r="AE10" s="17">
        <v>0.35858565093301797</v>
      </c>
      <c r="AF10" s="17">
        <v>0.31930375107150999</v>
      </c>
      <c r="AG10" s="17">
        <v>0.48177455624049398</v>
      </c>
      <c r="AH10" s="17">
        <v>0.56583010647517895</v>
      </c>
      <c r="AI10" s="17">
        <v>0.35612562221770599</v>
      </c>
      <c r="AJ10" s="17"/>
      <c r="AK10" s="17">
        <v>0.41766110814292101</v>
      </c>
      <c r="AL10" s="17">
        <v>0.41100845097507299</v>
      </c>
      <c r="AM10" s="17">
        <v>0.41152296355774298</v>
      </c>
      <c r="AN10" s="17">
        <v>0.25855815166947999</v>
      </c>
      <c r="AO10" s="17">
        <v>0.34767123083496099</v>
      </c>
      <c r="AP10" s="17">
        <v>0.32816514750616699</v>
      </c>
      <c r="AQ10" s="17">
        <v>0.342751711422011</v>
      </c>
      <c r="AR10" s="17"/>
      <c r="AS10" s="17">
        <v>0.39808107238296198</v>
      </c>
      <c r="AT10" s="17">
        <v>0.30896070219484001</v>
      </c>
      <c r="AU10" s="17"/>
      <c r="AV10" s="17">
        <v>0.41095368322219999</v>
      </c>
      <c r="AW10" s="17">
        <v>0.374785357330498</v>
      </c>
      <c r="AX10" s="17">
        <v>0.40133921115576998</v>
      </c>
      <c r="AY10" s="17"/>
      <c r="AZ10" s="17">
        <v>0.283379206053198</v>
      </c>
      <c r="BA10" s="17">
        <v>0.33551239806820099</v>
      </c>
      <c r="BB10" s="17"/>
      <c r="BC10" s="17">
        <v>0.25952645820154302</v>
      </c>
      <c r="BD10" s="17">
        <v>0.37851960971069898</v>
      </c>
      <c r="BE10" s="17"/>
      <c r="BF10" s="17">
        <v>0.33267807688044398</v>
      </c>
      <c r="BG10" s="17">
        <v>0.45109090385152101</v>
      </c>
      <c r="BH10" s="17"/>
      <c r="BI10" s="17">
        <v>0.36357023554611601</v>
      </c>
      <c r="BJ10" s="17">
        <v>0.32603030149812001</v>
      </c>
      <c r="BK10" s="17"/>
      <c r="BL10" s="17">
        <v>0.235414819651865</v>
      </c>
      <c r="BM10" s="17">
        <v>0.41996769253716898</v>
      </c>
      <c r="BN10" s="17">
        <v>0.394165729594323</v>
      </c>
      <c r="BO10" s="17">
        <v>0.39372074684441599</v>
      </c>
    </row>
    <row r="11" spans="2:67" x14ac:dyDescent="0.35">
      <c r="B11" s="18" t="s">
        <v>691</v>
      </c>
      <c r="C11" s="17">
        <v>0.31299015212084003</v>
      </c>
      <c r="D11" s="17">
        <v>0.32889694900266597</v>
      </c>
      <c r="E11" s="17">
        <v>0.27790058844724003</v>
      </c>
      <c r="F11" s="17">
        <v>0.38225453207235599</v>
      </c>
      <c r="G11" s="17">
        <v>0.43208900996530503</v>
      </c>
      <c r="H11" s="17">
        <v>0.319107590323573</v>
      </c>
      <c r="I11" s="17">
        <v>0.113308813214957</v>
      </c>
      <c r="J11" s="17">
        <v>0.25231050920429898</v>
      </c>
      <c r="K11" s="17">
        <v>0.129425169761368</v>
      </c>
      <c r="L11" s="17">
        <v>0.341012663242724</v>
      </c>
      <c r="M11" s="17">
        <v>0.31482773635896899</v>
      </c>
      <c r="N11" s="17">
        <v>0.40867549945209802</v>
      </c>
      <c r="O11" s="17">
        <v>0.49850643047342502</v>
      </c>
      <c r="P11" s="17">
        <v>0.51621036925418196</v>
      </c>
      <c r="Q11" s="17">
        <v>0.313312051227495</v>
      </c>
      <c r="R11" s="17">
        <v>0.175258342052977</v>
      </c>
      <c r="S11" s="17">
        <v>0.194786728083994</v>
      </c>
      <c r="T11" s="17"/>
      <c r="U11" s="17">
        <v>0.31526016390085598</v>
      </c>
      <c r="V11" s="17">
        <v>0.30195800195754302</v>
      </c>
      <c r="W11" s="17">
        <v>0.31814098700530402</v>
      </c>
      <c r="X11" s="17">
        <v>0.20482461598559301</v>
      </c>
      <c r="Y11" s="17"/>
      <c r="Z11" s="17">
        <v>0.350445720995742</v>
      </c>
      <c r="AA11" s="17">
        <v>0.185720879896903</v>
      </c>
      <c r="AB11" s="17">
        <v>0.37895003032942098</v>
      </c>
      <c r="AC11" s="17">
        <v>0.21193249798651001</v>
      </c>
      <c r="AD11" s="17">
        <v>0.50836064200216102</v>
      </c>
      <c r="AE11" s="17">
        <v>0.30759384816604801</v>
      </c>
      <c r="AF11" s="17">
        <v>0.38627943466947701</v>
      </c>
      <c r="AG11" s="17">
        <v>0.24992201101165001</v>
      </c>
      <c r="AH11" s="17">
        <v>0.1966723073436</v>
      </c>
      <c r="AI11" s="17">
        <v>0.198167030396602</v>
      </c>
      <c r="AJ11" s="17"/>
      <c r="AK11" s="17">
        <v>0.23569916736857299</v>
      </c>
      <c r="AL11" s="17">
        <v>0.40337630407904301</v>
      </c>
      <c r="AM11" s="17">
        <v>0.23337182426730901</v>
      </c>
      <c r="AN11" s="17">
        <v>0.40467360984823703</v>
      </c>
      <c r="AO11" s="17">
        <v>0.28094762641578203</v>
      </c>
      <c r="AP11" s="17">
        <v>0.22348870874694801</v>
      </c>
      <c r="AQ11" s="17">
        <v>0.16768118263290899</v>
      </c>
      <c r="AR11" s="17"/>
      <c r="AS11" s="17">
        <v>0.28658756060973301</v>
      </c>
      <c r="AT11" s="17">
        <v>0.32282428893460502</v>
      </c>
      <c r="AU11" s="17"/>
      <c r="AV11" s="17">
        <v>0.33722685977550798</v>
      </c>
      <c r="AW11" s="17">
        <v>0.187099426760755</v>
      </c>
      <c r="AX11" s="17">
        <v>0.344152521179384</v>
      </c>
      <c r="AY11" s="17"/>
      <c r="AZ11" s="17">
        <v>0.15720687362635299</v>
      </c>
      <c r="BA11" s="17">
        <v>0.320395267447461</v>
      </c>
      <c r="BB11" s="17"/>
      <c r="BC11" s="17">
        <v>0.35526121042817399</v>
      </c>
      <c r="BD11" s="17">
        <v>0.28693807789402898</v>
      </c>
      <c r="BE11" s="17"/>
      <c r="BF11" s="17">
        <v>0.31341993427685699</v>
      </c>
      <c r="BG11" s="17">
        <v>0.20482461598559301</v>
      </c>
      <c r="BH11" s="17"/>
      <c r="BI11" s="17">
        <v>0.31901178989365497</v>
      </c>
      <c r="BJ11" s="17">
        <v>0.31158162178390802</v>
      </c>
      <c r="BK11" s="17"/>
      <c r="BL11" s="17">
        <v>0.33151220724999902</v>
      </c>
      <c r="BM11" s="17">
        <v>0.31267679596887699</v>
      </c>
      <c r="BN11" s="17">
        <v>0.27774205424179099</v>
      </c>
      <c r="BO11" s="17">
        <v>8.39642353378377E-2</v>
      </c>
    </row>
    <row r="12" spans="2:67" x14ac:dyDescent="0.35">
      <c r="B12" s="18" t="s">
        <v>692</v>
      </c>
      <c r="C12" s="17">
        <v>8.8937262639742401E-2</v>
      </c>
      <c r="D12" s="17">
        <v>9.0862241457740897E-2</v>
      </c>
      <c r="E12" s="17">
        <v>7.3093418637632204E-2</v>
      </c>
      <c r="F12" s="17">
        <v>6.0057695328414901E-2</v>
      </c>
      <c r="G12" s="17">
        <v>0.26005242713924798</v>
      </c>
      <c r="H12" s="17">
        <v>0.32154538740555799</v>
      </c>
      <c r="I12" s="17">
        <v>9.0106164858873797E-3</v>
      </c>
      <c r="J12" s="17">
        <v>4.2265446616917599E-2</v>
      </c>
      <c r="K12" s="17">
        <v>0.42710743614826402</v>
      </c>
      <c r="L12" s="17">
        <v>0.115313450139056</v>
      </c>
      <c r="M12" s="17">
        <v>8.9177589652470995E-2</v>
      </c>
      <c r="N12" s="17">
        <v>5.3625945097010699E-2</v>
      </c>
      <c r="O12" s="17">
        <v>0</v>
      </c>
      <c r="P12" s="17">
        <v>0</v>
      </c>
      <c r="Q12" s="17">
        <v>9.9329666450004794E-2</v>
      </c>
      <c r="R12" s="17">
        <v>0</v>
      </c>
      <c r="S12" s="17">
        <v>0.29850154173583099</v>
      </c>
      <c r="T12" s="17"/>
      <c r="U12" s="17">
        <v>9.1940233696268803E-2</v>
      </c>
      <c r="V12" s="17">
        <v>7.5787815535871494E-2</v>
      </c>
      <c r="W12" s="17">
        <v>6.9766777303346697E-2</v>
      </c>
      <c r="X12" s="17">
        <v>3.6719068829926503E-2</v>
      </c>
      <c r="Y12" s="17"/>
      <c r="Z12" s="17">
        <v>8.9733045846925999E-2</v>
      </c>
      <c r="AA12" s="17">
        <v>9.9926382369141906E-2</v>
      </c>
      <c r="AB12" s="17">
        <v>0.114997115158246</v>
      </c>
      <c r="AC12" s="17">
        <v>9.1967855549448294E-2</v>
      </c>
      <c r="AD12" s="17">
        <v>4.1124204013053403E-2</v>
      </c>
      <c r="AE12" s="17">
        <v>6.9911788655476995E-2</v>
      </c>
      <c r="AF12" s="17">
        <v>2.6509262349765299E-2</v>
      </c>
      <c r="AG12" s="17">
        <v>2.1260150421833299E-2</v>
      </c>
      <c r="AH12" s="17">
        <v>1.55507530543843E-2</v>
      </c>
      <c r="AI12" s="17">
        <v>1.71033643217063E-2</v>
      </c>
      <c r="AJ12" s="17"/>
      <c r="AK12" s="17">
        <v>0.110717857167003</v>
      </c>
      <c r="AL12" s="17">
        <v>5.8809442927895299E-2</v>
      </c>
      <c r="AM12" s="17">
        <v>5.9885484020733397E-3</v>
      </c>
      <c r="AN12" s="17">
        <v>6.4213693136025596E-2</v>
      </c>
      <c r="AO12" s="17">
        <v>8.8075311499801398E-2</v>
      </c>
      <c r="AP12" s="17">
        <v>0.15839605069381901</v>
      </c>
      <c r="AQ12" s="17">
        <v>0.16920358476526501</v>
      </c>
      <c r="AR12" s="17"/>
      <c r="AS12" s="17">
        <v>7.4580032399889598E-2</v>
      </c>
      <c r="AT12" s="17">
        <v>9.4284880368329396E-2</v>
      </c>
      <c r="AU12" s="17"/>
      <c r="AV12" s="17">
        <v>9.1373019912291895E-2</v>
      </c>
      <c r="AW12" s="17">
        <v>4.9436436358172201E-2</v>
      </c>
      <c r="AX12" s="17">
        <v>5.6910703340920098E-2</v>
      </c>
      <c r="AY12" s="17"/>
      <c r="AZ12" s="17">
        <v>7.6725520339120695E-2</v>
      </c>
      <c r="BA12" s="17">
        <v>8.9517744453637998E-2</v>
      </c>
      <c r="BB12" s="17"/>
      <c r="BC12" s="17">
        <v>9.5790935609382205E-2</v>
      </c>
      <c r="BD12" s="17">
        <v>8.4713275730468302E-2</v>
      </c>
      <c r="BE12" s="17"/>
      <c r="BF12" s="17">
        <v>8.9144745066408002E-2</v>
      </c>
      <c r="BG12" s="17">
        <v>3.6719068829926503E-2</v>
      </c>
      <c r="BH12" s="17"/>
      <c r="BI12" s="17">
        <v>8.2421531935608902E-2</v>
      </c>
      <c r="BJ12" s="17">
        <v>9.0461366996448106E-2</v>
      </c>
      <c r="BK12" s="17"/>
      <c r="BL12" s="17">
        <v>9.1554939493284498E-2</v>
      </c>
      <c r="BM12" s="17">
        <v>9.9506202708455699E-2</v>
      </c>
      <c r="BN12" s="17">
        <v>6.5698998498372102E-2</v>
      </c>
      <c r="BO12" s="17">
        <v>5.7020697292721996E-3</v>
      </c>
    </row>
    <row r="13" spans="2:67" x14ac:dyDescent="0.35">
      <c r="B13" s="18" t="s">
        <v>693</v>
      </c>
      <c r="C13" s="17">
        <v>7.4293455369478206E-2</v>
      </c>
      <c r="D13" s="17">
        <v>6.6174807044745806E-2</v>
      </c>
      <c r="E13" s="17">
        <v>4.9509303028071799E-2</v>
      </c>
      <c r="F13" s="17">
        <v>0.234158403897399</v>
      </c>
      <c r="G13" s="17">
        <v>3.0620571977978302E-2</v>
      </c>
      <c r="H13" s="17">
        <v>0</v>
      </c>
      <c r="I13" s="17">
        <v>6.2114453501250599E-4</v>
      </c>
      <c r="J13" s="17">
        <v>5.0280879213875702E-2</v>
      </c>
      <c r="K13" s="17">
        <v>0</v>
      </c>
      <c r="L13" s="17">
        <v>0.149073970050772</v>
      </c>
      <c r="M13" s="17">
        <v>7.0315755048783707E-2</v>
      </c>
      <c r="N13" s="17">
        <v>1.60018376167749E-3</v>
      </c>
      <c r="O13" s="17">
        <v>0</v>
      </c>
      <c r="P13" s="17">
        <v>0</v>
      </c>
      <c r="Q13" s="17">
        <v>0</v>
      </c>
      <c r="R13" s="17">
        <v>0.25820949111403202</v>
      </c>
      <c r="S13" s="17">
        <v>0.14925077086791599</v>
      </c>
      <c r="T13" s="17"/>
      <c r="U13" s="17">
        <v>8.5396152953141805E-2</v>
      </c>
      <c r="V13" s="17">
        <v>1.82943886618127E-2</v>
      </c>
      <c r="W13" s="17">
        <v>2.6596531161126102E-2</v>
      </c>
      <c r="X13" s="17">
        <v>1.95755465635431E-2</v>
      </c>
      <c r="Y13" s="17"/>
      <c r="Z13" s="17">
        <v>8.64531051821463E-2</v>
      </c>
      <c r="AA13" s="17">
        <v>9.2200253556530096E-2</v>
      </c>
      <c r="AB13" s="17">
        <v>2.8868971189473899E-2</v>
      </c>
      <c r="AC13" s="17">
        <v>9.5899679550984804E-5</v>
      </c>
      <c r="AD13" s="17">
        <v>1.8133346329245E-4</v>
      </c>
      <c r="AE13" s="17">
        <v>0</v>
      </c>
      <c r="AF13" s="17">
        <v>3.9975773726459003E-2</v>
      </c>
      <c r="AG13" s="17">
        <v>1.40341851218243E-2</v>
      </c>
      <c r="AH13" s="17">
        <v>1.5548249818546299E-3</v>
      </c>
      <c r="AI13" s="17">
        <v>0.13920520741199</v>
      </c>
      <c r="AJ13" s="17"/>
      <c r="AK13" s="17">
        <v>3.9870166074447502E-2</v>
      </c>
      <c r="AL13" s="17">
        <v>1.7036462492403201E-3</v>
      </c>
      <c r="AM13" s="17">
        <v>6.9137483192081906E-2</v>
      </c>
      <c r="AN13" s="17">
        <v>0.11801111892797</v>
      </c>
      <c r="AO13" s="17">
        <v>9.3841696557909901E-2</v>
      </c>
      <c r="AP13" s="17">
        <v>3.5289995685979401E-3</v>
      </c>
      <c r="AQ13" s="17">
        <v>0.10089650684014401</v>
      </c>
      <c r="AR13" s="17"/>
      <c r="AS13" s="17">
        <v>1.24891799502525E-2</v>
      </c>
      <c r="AT13" s="17">
        <v>9.7313608519694297E-2</v>
      </c>
      <c r="AU13" s="17"/>
      <c r="AV13" s="17">
        <v>0</v>
      </c>
      <c r="AW13" s="17">
        <v>0</v>
      </c>
      <c r="AX13" s="17">
        <v>3.1993078578025601E-2</v>
      </c>
      <c r="AY13" s="17"/>
      <c r="AZ13" s="17">
        <v>0</v>
      </c>
      <c r="BA13" s="17">
        <v>7.7824974351110507E-2</v>
      </c>
      <c r="BB13" s="17"/>
      <c r="BC13" s="17">
        <v>0.10548663241430099</v>
      </c>
      <c r="BD13" s="17">
        <v>5.5068789693180797E-2</v>
      </c>
      <c r="BE13" s="17"/>
      <c r="BF13" s="17">
        <v>7.4510870099341694E-2</v>
      </c>
      <c r="BG13" s="17">
        <v>1.95755465635431E-2</v>
      </c>
      <c r="BH13" s="17"/>
      <c r="BI13" s="17">
        <v>4.6521672562869001E-3</v>
      </c>
      <c r="BJ13" s="17">
        <v>9.0583353684732096E-2</v>
      </c>
      <c r="BK13" s="17"/>
      <c r="BL13" s="17">
        <v>0.13729841594718301</v>
      </c>
      <c r="BM13" s="17">
        <v>3.0325500342620201E-2</v>
      </c>
      <c r="BN13" s="17">
        <v>1.0333300006213899E-3</v>
      </c>
      <c r="BO13" s="17">
        <v>0</v>
      </c>
    </row>
    <row r="14" spans="2:67" x14ac:dyDescent="0.35">
      <c r="B14" s="18" t="s">
        <v>83</v>
      </c>
      <c r="C14" s="19">
        <v>9.2223840857844297E-2</v>
      </c>
      <c r="D14" s="19">
        <v>0.11684932811566499</v>
      </c>
      <c r="E14" s="19">
        <v>2.4465122106771299E-2</v>
      </c>
      <c r="F14" s="19">
        <v>1.20198876033054E-4</v>
      </c>
      <c r="G14" s="19">
        <v>3.0620571977978302E-2</v>
      </c>
      <c r="H14" s="19">
        <v>0</v>
      </c>
      <c r="I14" s="19">
        <v>0.30911426724613</v>
      </c>
      <c r="J14" s="19">
        <v>7.9206279391770607E-2</v>
      </c>
      <c r="K14" s="19">
        <v>0.43993134314057603</v>
      </c>
      <c r="L14" s="19">
        <v>0.115617125280572</v>
      </c>
      <c r="M14" s="19">
        <v>0.14818553962471401</v>
      </c>
      <c r="N14" s="19">
        <v>4.4918229788733402E-2</v>
      </c>
      <c r="O14" s="19">
        <v>9.9571301771683805E-4</v>
      </c>
      <c r="P14" s="19">
        <v>0.123219668795212</v>
      </c>
      <c r="Q14" s="19">
        <v>0</v>
      </c>
      <c r="R14" s="19">
        <v>0</v>
      </c>
      <c r="S14" s="19">
        <v>0</v>
      </c>
      <c r="T14" s="19"/>
      <c r="U14" s="19">
        <v>9.9664404746229202E-2</v>
      </c>
      <c r="V14" s="19">
        <v>5.7332260325453299E-2</v>
      </c>
      <c r="W14" s="19">
        <v>4.7895422878369898E-2</v>
      </c>
      <c r="X14" s="19">
        <v>2.8607910732808401E-2</v>
      </c>
      <c r="Y14" s="19"/>
      <c r="Z14" s="19">
        <v>9.2784925365533302E-2</v>
      </c>
      <c r="AA14" s="19">
        <v>5.0319413258793501E-2</v>
      </c>
      <c r="AB14" s="19">
        <v>9.4331439993450505E-2</v>
      </c>
      <c r="AC14" s="19">
        <v>0.10776462496214199</v>
      </c>
      <c r="AD14" s="19">
        <v>3.4886406329709303E-2</v>
      </c>
      <c r="AE14" s="19">
        <v>9.9914110931006397E-2</v>
      </c>
      <c r="AF14" s="19">
        <v>7.7832974559761403E-2</v>
      </c>
      <c r="AG14" s="19">
        <v>0</v>
      </c>
      <c r="AH14" s="19">
        <v>3.5183991619034703E-2</v>
      </c>
      <c r="AI14" s="19">
        <v>5.0552571097112101E-2</v>
      </c>
      <c r="AJ14" s="19"/>
      <c r="AK14" s="19">
        <v>0.100677950117082</v>
      </c>
      <c r="AL14" s="19">
        <v>0.107691131882362</v>
      </c>
      <c r="AM14" s="19">
        <v>8.3968383466321003E-2</v>
      </c>
      <c r="AN14" s="19">
        <v>8.5940544472454306E-2</v>
      </c>
      <c r="AO14" s="19">
        <v>1.4611067619355199E-2</v>
      </c>
      <c r="AP14" s="19">
        <v>0.13365097923917299</v>
      </c>
      <c r="AQ14" s="19">
        <v>3.5544478993377003E-2</v>
      </c>
      <c r="AR14" s="19"/>
      <c r="AS14" s="19">
        <v>2.49418745090269E-2</v>
      </c>
      <c r="AT14" s="19">
        <v>0.117284261987151</v>
      </c>
      <c r="AU14" s="19"/>
      <c r="AV14" s="19">
        <v>3.2685723964866E-3</v>
      </c>
      <c r="AW14" s="19">
        <v>1.2368544191122E-4</v>
      </c>
      <c r="AX14" s="19">
        <v>6.1283823822131198E-2</v>
      </c>
      <c r="AY14" s="19"/>
      <c r="AZ14" s="19">
        <v>0</v>
      </c>
      <c r="BA14" s="19">
        <v>9.6607675785547797E-2</v>
      </c>
      <c r="BB14" s="19"/>
      <c r="BC14" s="19">
        <v>8.3347384693171794E-2</v>
      </c>
      <c r="BD14" s="19">
        <v>9.7694489195810197E-2</v>
      </c>
      <c r="BE14" s="19"/>
      <c r="BF14" s="19">
        <v>9.2476610756492994E-2</v>
      </c>
      <c r="BG14" s="19">
        <v>2.8607910732808401E-2</v>
      </c>
      <c r="BH14" s="19"/>
      <c r="BI14" s="19">
        <v>1.8175516100769E-2</v>
      </c>
      <c r="BJ14" s="19">
        <v>0.109544595734565</v>
      </c>
      <c r="BK14" s="19"/>
      <c r="BL14" s="19">
        <v>0.16521011712939501</v>
      </c>
      <c r="BM14" s="19">
        <v>4.41538596458486E-2</v>
      </c>
      <c r="BN14" s="19">
        <v>1.2191551711830599E-4</v>
      </c>
      <c r="BO14" s="19">
        <v>0</v>
      </c>
    </row>
    <row r="15" spans="2:67" x14ac:dyDescent="0.35">
      <c r="B15" s="16"/>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BO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689</v>
      </c>
      <c r="C9" s="17">
        <v>6.2397114296130297E-2</v>
      </c>
      <c r="D9" s="17">
        <v>5.31619146792821E-2</v>
      </c>
      <c r="E9" s="17">
        <v>2.7460413894865601E-2</v>
      </c>
      <c r="F9" s="17">
        <v>3.5375302570751999E-2</v>
      </c>
      <c r="G9" s="17">
        <v>3.1088418831391799E-2</v>
      </c>
      <c r="H9" s="17">
        <v>0.319107590323573</v>
      </c>
      <c r="I9" s="17">
        <v>3.1057226750625302E-3</v>
      </c>
      <c r="J9" s="17">
        <v>3.7890081761704303E-2</v>
      </c>
      <c r="K9" s="17">
        <v>8.8401273744799004E-4</v>
      </c>
      <c r="L9" s="17">
        <v>0.116831825846637</v>
      </c>
      <c r="M9" s="17">
        <v>9.4281336524440096E-2</v>
      </c>
      <c r="N9" s="17">
        <v>5.3625945097010699E-2</v>
      </c>
      <c r="O9" s="17">
        <v>1.99142603543368E-3</v>
      </c>
      <c r="P9" s="17">
        <v>5.6157186937610098E-2</v>
      </c>
      <c r="Q9" s="17">
        <v>2.9894001301938099E-2</v>
      </c>
      <c r="R9" s="17">
        <v>0.17472390865342399</v>
      </c>
      <c r="S9" s="17">
        <v>4.5535957216078102E-2</v>
      </c>
      <c r="T9" s="17"/>
      <c r="U9" s="17">
        <v>4.9980810997874998E-2</v>
      </c>
      <c r="V9" s="17">
        <v>0.122831124913338</v>
      </c>
      <c r="W9" s="17">
        <v>0.110272548221858</v>
      </c>
      <c r="X9" s="17">
        <v>0.23251810180691099</v>
      </c>
      <c r="Y9" s="17"/>
      <c r="Z9" s="17">
        <v>5.7391073574579697E-2</v>
      </c>
      <c r="AA9" s="17">
        <v>5.2622096743431303E-2</v>
      </c>
      <c r="AB9" s="17">
        <v>0.10702986451605</v>
      </c>
      <c r="AC9" s="17">
        <v>9.3589123289136905E-2</v>
      </c>
      <c r="AD9" s="17">
        <v>2.85941422768567E-3</v>
      </c>
      <c r="AE9" s="17">
        <v>0.13010947831362801</v>
      </c>
      <c r="AF9" s="17">
        <v>0.106985416080516</v>
      </c>
      <c r="AG9" s="17">
        <v>0.123496367798398</v>
      </c>
      <c r="AH9" s="17">
        <v>6.0508317010799E-2</v>
      </c>
      <c r="AI9" s="17">
        <v>0.20136412452007299</v>
      </c>
      <c r="AJ9" s="17"/>
      <c r="AK9" s="17">
        <v>7.6684312993545806E-2</v>
      </c>
      <c r="AL9" s="17">
        <v>3.7022691847201999E-2</v>
      </c>
      <c r="AM9" s="17">
        <v>0.10728722447938201</v>
      </c>
      <c r="AN9" s="17">
        <v>3.35030690215537E-2</v>
      </c>
      <c r="AO9" s="17">
        <v>6.9973673302390405E-2</v>
      </c>
      <c r="AP9" s="17">
        <v>7.6524075919241902E-2</v>
      </c>
      <c r="AQ9" s="17">
        <v>0.13656561457514699</v>
      </c>
      <c r="AR9" s="17"/>
      <c r="AS9" s="17">
        <v>0.13365036383083301</v>
      </c>
      <c r="AT9" s="17">
        <v>3.5857514800572199E-2</v>
      </c>
      <c r="AU9" s="17"/>
      <c r="AV9" s="17">
        <v>0.17599741299588301</v>
      </c>
      <c r="AW9" s="17">
        <v>0.15522525443615001</v>
      </c>
      <c r="AX9" s="17">
        <v>9.9740984846180103E-2</v>
      </c>
      <c r="AY9" s="17"/>
      <c r="AZ9" s="17">
        <v>0.32525532481265301</v>
      </c>
      <c r="BA9" s="17">
        <v>4.9902221505098002E-2</v>
      </c>
      <c r="BB9" s="17"/>
      <c r="BC9" s="17">
        <v>7.4750421723653704E-2</v>
      </c>
      <c r="BD9" s="17">
        <v>5.4783647897712298E-2</v>
      </c>
      <c r="BE9" s="17"/>
      <c r="BF9" s="17">
        <v>6.1721159944970003E-2</v>
      </c>
      <c r="BG9" s="17">
        <v>0.23251810180691099</v>
      </c>
      <c r="BH9" s="17"/>
      <c r="BI9" s="17">
        <v>0.19768398266312101</v>
      </c>
      <c r="BJ9" s="17">
        <v>3.0751959693225001E-2</v>
      </c>
      <c r="BK9" s="17"/>
      <c r="BL9" s="17">
        <v>1.8547490919097E-2</v>
      </c>
      <c r="BM9" s="17">
        <v>6.9050078758702199E-2</v>
      </c>
      <c r="BN9" s="17">
        <v>0.116358228727638</v>
      </c>
      <c r="BO9" s="17">
        <v>0.60247320034471297</v>
      </c>
    </row>
    <row r="10" spans="2:67" x14ac:dyDescent="0.35">
      <c r="B10" s="18" t="s">
        <v>690</v>
      </c>
      <c r="C10" s="17">
        <v>0.27064715113125198</v>
      </c>
      <c r="D10" s="17">
        <v>0.25863972679464198</v>
      </c>
      <c r="E10" s="17">
        <v>0.41800318090133498</v>
      </c>
      <c r="F10" s="17">
        <v>0.14017813683215399</v>
      </c>
      <c r="G10" s="17">
        <v>0.14796889521346299</v>
      </c>
      <c r="H10" s="17">
        <v>0.35690922518888402</v>
      </c>
      <c r="I10" s="17">
        <v>0.391349770797637</v>
      </c>
      <c r="J10" s="17">
        <v>0.31294105981864001</v>
      </c>
      <c r="K10" s="17">
        <v>1.7680254748959801E-3</v>
      </c>
      <c r="L10" s="17">
        <v>0.31097314667375198</v>
      </c>
      <c r="M10" s="17">
        <v>0.17916759565585499</v>
      </c>
      <c r="N10" s="17">
        <v>0.35378029536425298</v>
      </c>
      <c r="O10" s="17">
        <v>0.49850643047342502</v>
      </c>
      <c r="P10" s="17">
        <v>3.3039006340454397E-2</v>
      </c>
      <c r="Q10" s="17">
        <v>0.46070581078605599</v>
      </c>
      <c r="R10" s="17">
        <v>0.219134164037327</v>
      </c>
      <c r="S10" s="17">
        <v>0.31161608782460898</v>
      </c>
      <c r="T10" s="17"/>
      <c r="U10" s="17">
        <v>0.260068199370319</v>
      </c>
      <c r="V10" s="17">
        <v>0.32623125823182197</v>
      </c>
      <c r="W10" s="17">
        <v>0.28417561522176699</v>
      </c>
      <c r="X10" s="17">
        <v>0.41813803544818601</v>
      </c>
      <c r="Y10" s="17"/>
      <c r="Z10" s="17">
        <v>0.204918984913219</v>
      </c>
      <c r="AA10" s="17">
        <v>0.35676368297431099</v>
      </c>
      <c r="AB10" s="17">
        <v>0.19573902186710199</v>
      </c>
      <c r="AC10" s="17">
        <v>0.35094670372769998</v>
      </c>
      <c r="AD10" s="17">
        <v>0.39759498852064201</v>
      </c>
      <c r="AE10" s="17">
        <v>0.200106260256948</v>
      </c>
      <c r="AF10" s="17">
        <v>0.26857019068896198</v>
      </c>
      <c r="AG10" s="17">
        <v>0.60967489510044703</v>
      </c>
      <c r="AH10" s="17">
        <v>0.44660593236690999</v>
      </c>
      <c r="AI10" s="17">
        <v>0.32058040990721798</v>
      </c>
      <c r="AJ10" s="17"/>
      <c r="AK10" s="17">
        <v>0.261302471351049</v>
      </c>
      <c r="AL10" s="17">
        <v>0.35987900616065299</v>
      </c>
      <c r="AM10" s="17">
        <v>0.44244893251754402</v>
      </c>
      <c r="AN10" s="17">
        <v>0.168078558186736</v>
      </c>
      <c r="AO10" s="17">
        <v>0.38767272316413998</v>
      </c>
      <c r="AP10" s="17">
        <v>0.33945518803118702</v>
      </c>
      <c r="AQ10" s="17">
        <v>0.30406036496287803</v>
      </c>
      <c r="AR10" s="17"/>
      <c r="AS10" s="17">
        <v>0.42921169205054499</v>
      </c>
      <c r="AT10" s="17">
        <v>0.211586835458975</v>
      </c>
      <c r="AU10" s="17"/>
      <c r="AV10" s="17">
        <v>0.303792533701297</v>
      </c>
      <c r="AW10" s="17">
        <v>0.54698588932438597</v>
      </c>
      <c r="AX10" s="17">
        <v>0.43278704949905</v>
      </c>
      <c r="AY10" s="17"/>
      <c r="AZ10" s="17">
        <v>0.40902642629868402</v>
      </c>
      <c r="BA10" s="17">
        <v>0.26406933031933899</v>
      </c>
      <c r="BB10" s="17"/>
      <c r="BC10" s="17">
        <v>0.27573794246559302</v>
      </c>
      <c r="BD10" s="17">
        <v>0.26750964573095698</v>
      </c>
      <c r="BE10" s="17"/>
      <c r="BF10" s="17">
        <v>0.27006111464939703</v>
      </c>
      <c r="BG10" s="17">
        <v>0.41813803544818601</v>
      </c>
      <c r="BH10" s="17"/>
      <c r="BI10" s="17">
        <v>0.37591016799875598</v>
      </c>
      <c r="BJ10" s="17">
        <v>0.24602492073336699</v>
      </c>
      <c r="BK10" s="17"/>
      <c r="BL10" s="17">
        <v>0.174807631586262</v>
      </c>
      <c r="BM10" s="17">
        <v>0.31467567013278702</v>
      </c>
      <c r="BN10" s="17">
        <v>0.49189146072018802</v>
      </c>
      <c r="BO10" s="17">
        <v>4.5446166461841998E-2</v>
      </c>
    </row>
    <row r="11" spans="2:67" x14ac:dyDescent="0.35">
      <c r="B11" s="18" t="s">
        <v>691</v>
      </c>
      <c r="C11" s="17">
        <v>0.34008671248315803</v>
      </c>
      <c r="D11" s="17">
        <v>0.37900087483158901</v>
      </c>
      <c r="E11" s="17">
        <v>0.32544658002576898</v>
      </c>
      <c r="F11" s="17">
        <v>0.39858955697292803</v>
      </c>
      <c r="G11" s="17">
        <v>0.37693290352131997</v>
      </c>
      <c r="H11" s="17">
        <v>2.4377970819849299E-3</v>
      </c>
      <c r="I11" s="17">
        <v>0.124182863305882</v>
      </c>
      <c r="J11" s="17">
        <v>0.33991366199448703</v>
      </c>
      <c r="K11" s="17">
        <v>8.8401273744799004E-4</v>
      </c>
      <c r="L11" s="17">
        <v>0.20735708663810001</v>
      </c>
      <c r="M11" s="17">
        <v>0.38818656601409202</v>
      </c>
      <c r="N11" s="17">
        <v>0.31652480747544798</v>
      </c>
      <c r="O11" s="17">
        <v>1.74314231559984E-2</v>
      </c>
      <c r="P11" s="17">
        <v>0.78447753813838805</v>
      </c>
      <c r="Q11" s="17">
        <v>0.307758480329833</v>
      </c>
      <c r="R11" s="17">
        <v>0.26132817242432099</v>
      </c>
      <c r="S11" s="17">
        <v>0.19030547151444799</v>
      </c>
      <c r="T11" s="17"/>
      <c r="U11" s="17">
        <v>0.34588805482986701</v>
      </c>
      <c r="V11" s="17">
        <v>0.29713698389215798</v>
      </c>
      <c r="W11" s="17">
        <v>0.41755931763147303</v>
      </c>
      <c r="X11" s="17">
        <v>0.241308186970353</v>
      </c>
      <c r="Y11" s="17"/>
      <c r="Z11" s="17">
        <v>0.35746962029377</v>
      </c>
      <c r="AA11" s="17">
        <v>0.29722146670421401</v>
      </c>
      <c r="AB11" s="17">
        <v>0.47615750299723503</v>
      </c>
      <c r="AC11" s="17">
        <v>0.21072892597285101</v>
      </c>
      <c r="AD11" s="17">
        <v>0.38377892578353401</v>
      </c>
      <c r="AE11" s="17">
        <v>0.44412476294777897</v>
      </c>
      <c r="AF11" s="17">
        <v>0.43293752029032301</v>
      </c>
      <c r="AG11" s="17">
        <v>0.18359855434297601</v>
      </c>
      <c r="AH11" s="17">
        <v>0.41698951726518402</v>
      </c>
      <c r="AI11" s="17">
        <v>0.21337331020529099</v>
      </c>
      <c r="AJ11" s="17"/>
      <c r="AK11" s="17">
        <v>0.34149143729606102</v>
      </c>
      <c r="AL11" s="17">
        <v>0.30695033331923499</v>
      </c>
      <c r="AM11" s="17">
        <v>0.17954299036016</v>
      </c>
      <c r="AN11" s="17">
        <v>0.44516629903467497</v>
      </c>
      <c r="AO11" s="17">
        <v>0.29670560783919098</v>
      </c>
      <c r="AP11" s="17">
        <v>0.30999383111735201</v>
      </c>
      <c r="AQ11" s="17">
        <v>0.20045513479736199</v>
      </c>
      <c r="AR11" s="17"/>
      <c r="AS11" s="17">
        <v>0.30457778906268301</v>
      </c>
      <c r="AT11" s="17">
        <v>0.35331267217274198</v>
      </c>
      <c r="AU11" s="17"/>
      <c r="AV11" s="17">
        <v>0.39842795845519302</v>
      </c>
      <c r="AW11" s="17">
        <v>0.20506197585247901</v>
      </c>
      <c r="AX11" s="17">
        <v>0.32286499377829397</v>
      </c>
      <c r="AY11" s="17"/>
      <c r="AZ11" s="17">
        <v>0.14680982254991001</v>
      </c>
      <c r="BA11" s="17">
        <v>0.34927407632450302</v>
      </c>
      <c r="BB11" s="17"/>
      <c r="BC11" s="17">
        <v>0.30940228772829098</v>
      </c>
      <c r="BD11" s="17">
        <v>0.358997829056317</v>
      </c>
      <c r="BE11" s="17"/>
      <c r="BF11" s="17">
        <v>0.340479196532884</v>
      </c>
      <c r="BG11" s="17">
        <v>0.241308186970353</v>
      </c>
      <c r="BH11" s="17"/>
      <c r="BI11" s="17">
        <v>0.228250509829791</v>
      </c>
      <c r="BJ11" s="17">
        <v>0.36624648664222298</v>
      </c>
      <c r="BK11" s="17"/>
      <c r="BL11" s="17">
        <v>0.33147499641321898</v>
      </c>
      <c r="BM11" s="17">
        <v>0.35715780941661901</v>
      </c>
      <c r="BN11" s="17">
        <v>0.33223313098846402</v>
      </c>
      <c r="BO11" s="17">
        <v>0.221018670721462</v>
      </c>
    </row>
    <row r="12" spans="2:67" x14ac:dyDescent="0.35">
      <c r="B12" s="18" t="s">
        <v>692</v>
      </c>
      <c r="C12" s="17">
        <v>0.16596130795338701</v>
      </c>
      <c r="D12" s="17">
        <v>0.10413028751685401</v>
      </c>
      <c r="E12" s="17">
        <v>0.179379223694837</v>
      </c>
      <c r="F12" s="17">
        <v>0.249772235541773</v>
      </c>
      <c r="G12" s="17">
        <v>0.28751351864788699</v>
      </c>
      <c r="H12" s="17">
        <v>2.4377970819849299E-3</v>
      </c>
      <c r="I12" s="17">
        <v>0.162615614954389</v>
      </c>
      <c r="J12" s="17">
        <v>0.15092452215942201</v>
      </c>
      <c r="K12" s="17">
        <v>0.97081613506558395</v>
      </c>
      <c r="L12" s="17">
        <v>0.10234947314533099</v>
      </c>
      <c r="M12" s="17">
        <v>0.16885237643641099</v>
      </c>
      <c r="N12" s="17">
        <v>0.22955053851287699</v>
      </c>
      <c r="O12" s="17">
        <v>0.48107500731742597</v>
      </c>
      <c r="P12" s="17">
        <v>3.3069419144329299E-3</v>
      </c>
      <c r="Q12" s="17">
        <v>9.9329666450004794E-2</v>
      </c>
      <c r="R12" s="17">
        <v>5.3443339955226298E-4</v>
      </c>
      <c r="S12" s="17">
        <v>0.149559685139489</v>
      </c>
      <c r="T12" s="17"/>
      <c r="U12" s="17">
        <v>0.171512789088971</v>
      </c>
      <c r="V12" s="17">
        <v>0.14855387856014199</v>
      </c>
      <c r="W12" s="17">
        <v>8.7081663069193793E-2</v>
      </c>
      <c r="X12" s="17">
        <v>5.9813035250261E-2</v>
      </c>
      <c r="Y12" s="17"/>
      <c r="Z12" s="17">
        <v>0.201342563932941</v>
      </c>
      <c r="AA12" s="17">
        <v>0.171701648045824</v>
      </c>
      <c r="AB12" s="17">
        <v>0.13060443383867701</v>
      </c>
      <c r="AC12" s="17">
        <v>0.18804528701067</v>
      </c>
      <c r="AD12" s="17">
        <v>0.12949403245288901</v>
      </c>
      <c r="AE12" s="17">
        <v>5.0090119319433801E-2</v>
      </c>
      <c r="AF12" s="17">
        <v>0.101071846189919</v>
      </c>
      <c r="AG12" s="17">
        <v>5.9104400053408203E-2</v>
      </c>
      <c r="AH12" s="17">
        <v>5.2967117272862997E-2</v>
      </c>
      <c r="AI12" s="17">
        <v>7.56394665248947E-2</v>
      </c>
      <c r="AJ12" s="17"/>
      <c r="AK12" s="17">
        <v>0.13765037055816001</v>
      </c>
      <c r="AL12" s="17">
        <v>0.248473792168624</v>
      </c>
      <c r="AM12" s="17">
        <v>6.3327093154852895E-2</v>
      </c>
      <c r="AN12" s="17">
        <v>0.16985014382855301</v>
      </c>
      <c r="AO12" s="17">
        <v>0.13381158335360899</v>
      </c>
      <c r="AP12" s="17">
        <v>0.135929843580923</v>
      </c>
      <c r="AQ12" s="17">
        <v>0.21305960387327599</v>
      </c>
      <c r="AR12" s="17"/>
      <c r="AS12" s="17">
        <v>0.107953167804152</v>
      </c>
      <c r="AT12" s="17">
        <v>0.18756751983980999</v>
      </c>
      <c r="AU12" s="17"/>
      <c r="AV12" s="17">
        <v>9.3206394657139396E-2</v>
      </c>
      <c r="AW12" s="17">
        <v>9.2603194945073505E-2</v>
      </c>
      <c r="AX12" s="17">
        <v>0.103721900165805</v>
      </c>
      <c r="AY12" s="17"/>
      <c r="AZ12" s="17">
        <v>7.3440561785154401E-2</v>
      </c>
      <c r="BA12" s="17">
        <v>0.17035925619341699</v>
      </c>
      <c r="BB12" s="17"/>
      <c r="BC12" s="17">
        <v>0.17735292176824299</v>
      </c>
      <c r="BD12" s="17">
        <v>0.158940542906294</v>
      </c>
      <c r="BE12" s="17"/>
      <c r="BF12" s="17">
        <v>0.16638307476682801</v>
      </c>
      <c r="BG12" s="17">
        <v>5.9813035250261E-2</v>
      </c>
      <c r="BH12" s="17"/>
      <c r="BI12" s="17">
        <v>0.13641609807381899</v>
      </c>
      <c r="BJ12" s="17">
        <v>0.17287227237809399</v>
      </c>
      <c r="BK12" s="17"/>
      <c r="BL12" s="17">
        <v>0.19599708341136099</v>
      </c>
      <c r="BM12" s="17">
        <v>0.17249757077459299</v>
      </c>
      <c r="BN12" s="17">
        <v>5.6198886728798199E-2</v>
      </c>
      <c r="BO12" s="17">
        <v>0.13106196247198301</v>
      </c>
    </row>
    <row r="13" spans="2:67" x14ac:dyDescent="0.35">
      <c r="B13" s="18" t="s">
        <v>693</v>
      </c>
      <c r="C13" s="17">
        <v>8.5375915238167094E-2</v>
      </c>
      <c r="D13" s="17">
        <v>6.6174807044745806E-2</v>
      </c>
      <c r="E13" s="17">
        <v>4.9509303028071799E-2</v>
      </c>
      <c r="F13" s="17">
        <v>0.17608476808239301</v>
      </c>
      <c r="G13" s="17">
        <v>0.12587569180795899</v>
      </c>
      <c r="H13" s="17">
        <v>0.319107590323573</v>
      </c>
      <c r="I13" s="17">
        <v>9.6317610208998903E-3</v>
      </c>
      <c r="J13" s="17">
        <v>0.118768476828758</v>
      </c>
      <c r="K13" s="17">
        <v>1.2823906992311999E-2</v>
      </c>
      <c r="L13" s="17">
        <v>0.149073970050772</v>
      </c>
      <c r="M13" s="17">
        <v>7.0349577100035296E-2</v>
      </c>
      <c r="N13" s="17">
        <v>1.60018376167749E-3</v>
      </c>
      <c r="O13" s="17">
        <v>0</v>
      </c>
      <c r="P13" s="17">
        <v>0</v>
      </c>
      <c r="Q13" s="17">
        <v>2.9823746821632498E-3</v>
      </c>
      <c r="R13" s="17">
        <v>0.34427932148537599</v>
      </c>
      <c r="S13" s="17">
        <v>0.14925077086791599</v>
      </c>
      <c r="T13" s="17"/>
      <c r="U13" s="17">
        <v>9.2845719155869005E-2</v>
      </c>
      <c r="V13" s="17">
        <v>4.7914494077087498E-2</v>
      </c>
      <c r="W13" s="17">
        <v>5.6536170479621999E-2</v>
      </c>
      <c r="X13" s="17">
        <v>2.29709792422166E-2</v>
      </c>
      <c r="Y13" s="17"/>
      <c r="Z13" s="17">
        <v>0.123387591841254</v>
      </c>
      <c r="AA13" s="17">
        <v>7.7600016415734899E-2</v>
      </c>
      <c r="AB13" s="17">
        <v>0</v>
      </c>
      <c r="AC13" s="17">
        <v>9.5899679550984804E-5</v>
      </c>
      <c r="AD13" s="17">
        <v>5.1386232685540198E-2</v>
      </c>
      <c r="AE13" s="17">
        <v>7.5655268231204997E-2</v>
      </c>
      <c r="AF13" s="17">
        <v>1.26020521905184E-2</v>
      </c>
      <c r="AG13" s="17">
        <v>2.41257827047704E-2</v>
      </c>
      <c r="AH13" s="17">
        <v>1.10987244861407E-2</v>
      </c>
      <c r="AI13" s="17">
        <v>0.13863074779842099</v>
      </c>
      <c r="AJ13" s="17"/>
      <c r="AK13" s="17">
        <v>0.103244892559624</v>
      </c>
      <c r="AL13" s="17">
        <v>3.79111052780882E-3</v>
      </c>
      <c r="AM13" s="17">
        <v>0.12342537602174</v>
      </c>
      <c r="AN13" s="17">
        <v>0.11276314890167299</v>
      </c>
      <c r="AO13" s="17">
        <v>9.7111328022257901E-2</v>
      </c>
      <c r="AP13" s="17">
        <v>4.5323176888643199E-3</v>
      </c>
      <c r="AQ13" s="17">
        <v>0.11031480279795999</v>
      </c>
      <c r="AR13" s="17"/>
      <c r="AS13" s="17">
        <v>3.5979345945128102E-3</v>
      </c>
      <c r="AT13" s="17">
        <v>0.115835646801442</v>
      </c>
      <c r="AU13" s="17"/>
      <c r="AV13" s="17">
        <v>8.5063965910528897E-5</v>
      </c>
      <c r="AW13" s="17">
        <v>0</v>
      </c>
      <c r="AX13" s="17">
        <v>9.1510162564352997E-3</v>
      </c>
      <c r="AY13" s="17"/>
      <c r="AZ13" s="17">
        <v>0</v>
      </c>
      <c r="BA13" s="17">
        <v>8.9434235903673207E-2</v>
      </c>
      <c r="BB13" s="17"/>
      <c r="BC13" s="17">
        <v>9.2066338075416906E-2</v>
      </c>
      <c r="BD13" s="17">
        <v>8.12525410113491E-2</v>
      </c>
      <c r="BE13" s="17"/>
      <c r="BF13" s="17">
        <v>8.5623873403926395E-2</v>
      </c>
      <c r="BG13" s="17">
        <v>2.29709792422166E-2</v>
      </c>
      <c r="BH13" s="17"/>
      <c r="BI13" s="17">
        <v>3.2632423448027803E-2</v>
      </c>
      <c r="BJ13" s="17">
        <v>9.7713224632219597E-2</v>
      </c>
      <c r="BK13" s="17"/>
      <c r="BL13" s="17">
        <v>0.14443854568262501</v>
      </c>
      <c r="BM13" s="17">
        <v>4.9815558717814297E-2</v>
      </c>
      <c r="BN13" s="17">
        <v>3.12758913940782E-3</v>
      </c>
      <c r="BO13" s="17">
        <v>0</v>
      </c>
    </row>
    <row r="14" spans="2:67" x14ac:dyDescent="0.35">
      <c r="B14" s="18" t="s">
        <v>83</v>
      </c>
      <c r="C14" s="19">
        <v>7.55317988979049E-2</v>
      </c>
      <c r="D14" s="19">
        <v>0.13889238913288701</v>
      </c>
      <c r="E14" s="19">
        <v>2.0129845512104999E-4</v>
      </c>
      <c r="F14" s="19">
        <v>0</v>
      </c>
      <c r="G14" s="19">
        <v>3.0620571977978302E-2</v>
      </c>
      <c r="H14" s="19">
        <v>0</v>
      </c>
      <c r="I14" s="19">
        <v>0.30911426724613</v>
      </c>
      <c r="J14" s="19">
        <v>3.9562197436987703E-2</v>
      </c>
      <c r="K14" s="19">
        <v>1.2823906992311999E-2</v>
      </c>
      <c r="L14" s="19">
        <v>0.11341449764540799</v>
      </c>
      <c r="M14" s="19">
        <v>9.9162548269167497E-2</v>
      </c>
      <c r="N14" s="19">
        <v>4.4918229788733402E-2</v>
      </c>
      <c r="O14" s="19">
        <v>9.9571301771683805E-4</v>
      </c>
      <c r="P14" s="19">
        <v>0.123019326669114</v>
      </c>
      <c r="Q14" s="19">
        <v>9.9329666450004794E-2</v>
      </c>
      <c r="R14" s="19">
        <v>0</v>
      </c>
      <c r="S14" s="19">
        <v>0.15373202743746101</v>
      </c>
      <c r="T14" s="19"/>
      <c r="U14" s="19">
        <v>7.9704426557098307E-2</v>
      </c>
      <c r="V14" s="19">
        <v>5.7332260325453299E-2</v>
      </c>
      <c r="W14" s="19">
        <v>4.4374685376086298E-2</v>
      </c>
      <c r="X14" s="19">
        <v>2.5251661282072301E-2</v>
      </c>
      <c r="Y14" s="19"/>
      <c r="Z14" s="19">
        <v>5.5490165444236697E-2</v>
      </c>
      <c r="AA14" s="19">
        <v>4.4091089116485301E-2</v>
      </c>
      <c r="AB14" s="19">
        <v>9.0469176780936106E-2</v>
      </c>
      <c r="AC14" s="19">
        <v>0.15659406032009099</v>
      </c>
      <c r="AD14" s="19">
        <v>3.4886406329709303E-2</v>
      </c>
      <c r="AE14" s="19">
        <v>9.9914110931006397E-2</v>
      </c>
      <c r="AF14" s="19">
        <v>7.7832974559761403E-2</v>
      </c>
      <c r="AG14" s="19">
        <v>0</v>
      </c>
      <c r="AH14" s="19">
        <v>1.1830391598103099E-2</v>
      </c>
      <c r="AI14" s="19">
        <v>5.0411941044101301E-2</v>
      </c>
      <c r="AJ14" s="19"/>
      <c r="AK14" s="19">
        <v>7.9626515241560003E-2</v>
      </c>
      <c r="AL14" s="19">
        <v>4.3883065976476301E-2</v>
      </c>
      <c r="AM14" s="19">
        <v>8.3968383466321003E-2</v>
      </c>
      <c r="AN14" s="19">
        <v>7.0638781026809594E-2</v>
      </c>
      <c r="AO14" s="19">
        <v>1.47250843184115E-2</v>
      </c>
      <c r="AP14" s="19">
        <v>0.13356474366243101</v>
      </c>
      <c r="AQ14" s="19">
        <v>3.5544478993377003E-2</v>
      </c>
      <c r="AR14" s="19"/>
      <c r="AS14" s="19">
        <v>2.1009052657274301E-2</v>
      </c>
      <c r="AT14" s="19">
        <v>9.5839810926458602E-2</v>
      </c>
      <c r="AU14" s="19"/>
      <c r="AV14" s="19">
        <v>2.8490636224576898E-2</v>
      </c>
      <c r="AW14" s="19">
        <v>1.2368544191122E-4</v>
      </c>
      <c r="AX14" s="19">
        <v>3.17340554542348E-2</v>
      </c>
      <c r="AY14" s="19"/>
      <c r="AZ14" s="19">
        <v>4.5467864553599101E-2</v>
      </c>
      <c r="BA14" s="19">
        <v>7.6960879753970104E-2</v>
      </c>
      <c r="BB14" s="19"/>
      <c r="BC14" s="19">
        <v>7.0690088238803503E-2</v>
      </c>
      <c r="BD14" s="19">
        <v>7.8515793397369901E-2</v>
      </c>
      <c r="BE14" s="19"/>
      <c r="BF14" s="19">
        <v>7.5731580701994206E-2</v>
      </c>
      <c r="BG14" s="19">
        <v>2.5251661282072301E-2</v>
      </c>
      <c r="BH14" s="19"/>
      <c r="BI14" s="19">
        <v>2.9106817986484498E-2</v>
      </c>
      <c r="BJ14" s="19">
        <v>8.6391135920871095E-2</v>
      </c>
      <c r="BK14" s="19"/>
      <c r="BL14" s="19">
        <v>0.13473425198743699</v>
      </c>
      <c r="BM14" s="19">
        <v>3.6803312199484198E-2</v>
      </c>
      <c r="BN14" s="19">
        <v>1.90703695503425E-4</v>
      </c>
      <c r="BO14" s="19">
        <v>0</v>
      </c>
    </row>
    <row r="15" spans="2:67" x14ac:dyDescent="0.35">
      <c r="B15" s="16"/>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BO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9" width="10.7265625" customWidth="1"/>
    <col min="20" max="20" width="2.1796875" customWidth="1"/>
    <col min="21" max="24" width="10.7265625" customWidth="1"/>
    <col min="25" max="25" width="2.1796875" customWidth="1"/>
    <col min="26" max="35" width="10.7265625" customWidth="1"/>
    <col min="36" max="36" width="2.1796875" customWidth="1"/>
    <col min="37" max="43" width="10.7265625" customWidth="1"/>
    <col min="44" max="44" width="2.1796875" customWidth="1"/>
    <col min="45" max="46" width="10.7265625" customWidth="1"/>
    <col min="47" max="47" width="2.1796875" customWidth="1"/>
    <col min="48" max="50" width="10.7265625" customWidth="1"/>
    <col min="51" max="51" width="2.1796875" customWidth="1"/>
    <col min="52" max="53" width="10.7265625" customWidth="1"/>
    <col min="54" max="54" width="2.1796875" customWidth="1"/>
    <col min="55" max="56" width="10.7265625" customWidth="1"/>
    <col min="57" max="57" width="2.1796875" customWidth="1"/>
    <col min="58" max="59" width="10.7265625" customWidth="1"/>
    <col min="60" max="60" width="2.1796875" customWidth="1"/>
    <col min="61" max="62" width="10.7265625" customWidth="1"/>
    <col min="63" max="63" width="2.1796875" customWidth="1"/>
    <col min="64" max="67" width="10.7265625" customWidth="1"/>
    <col min="68" max="68" width="2.1796875" customWidth="1"/>
  </cols>
  <sheetData>
    <row r="2" spans="2:67" ht="40" customHeight="1" x14ac:dyDescent="0.35">
      <c r="D2" s="30" t="s">
        <v>698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row>
    <row r="5" spans="2:67" ht="30" customHeight="1" x14ac:dyDescent="0.35">
      <c r="B5" s="15"/>
      <c r="C5" s="15"/>
      <c r="D5" s="29" t="s">
        <v>69</v>
      </c>
      <c r="E5" s="29"/>
      <c r="F5" s="29"/>
      <c r="G5" s="29"/>
      <c r="H5" s="29"/>
      <c r="I5" s="29"/>
      <c r="J5" s="29"/>
      <c r="K5" s="29"/>
      <c r="L5" s="29"/>
      <c r="M5" s="29"/>
      <c r="N5" s="29"/>
      <c r="O5" s="29"/>
      <c r="P5" s="29"/>
      <c r="Q5" s="29"/>
      <c r="R5" s="29"/>
      <c r="S5" s="29"/>
      <c r="T5" s="15"/>
      <c r="U5" s="29" t="s">
        <v>70</v>
      </c>
      <c r="V5" s="29"/>
      <c r="W5" s="29"/>
      <c r="X5" s="29"/>
      <c r="Y5" s="15"/>
      <c r="Z5" s="29" t="s">
        <v>71</v>
      </c>
      <c r="AA5" s="29"/>
      <c r="AB5" s="29"/>
      <c r="AC5" s="29"/>
      <c r="AD5" s="29"/>
      <c r="AE5" s="29"/>
      <c r="AF5" s="29"/>
      <c r="AG5" s="29"/>
      <c r="AH5" s="29"/>
      <c r="AI5" s="29"/>
      <c r="AJ5" s="15"/>
      <c r="AK5" s="29" t="s">
        <v>72</v>
      </c>
      <c r="AL5" s="29"/>
      <c r="AM5" s="29"/>
      <c r="AN5" s="29"/>
      <c r="AO5" s="29"/>
      <c r="AP5" s="29"/>
      <c r="AQ5" s="29"/>
      <c r="AR5" s="15"/>
      <c r="AS5" s="29" t="s">
        <v>73</v>
      </c>
      <c r="AT5" s="29"/>
      <c r="AU5" s="15"/>
      <c r="AV5" s="29" t="s">
        <v>74</v>
      </c>
      <c r="AW5" s="29"/>
      <c r="AX5" s="29"/>
      <c r="AY5" s="15"/>
      <c r="AZ5" s="29" t="s">
        <v>75</v>
      </c>
      <c r="BA5" s="29"/>
      <c r="BB5" s="15"/>
      <c r="BC5" s="29" t="s">
        <v>76</v>
      </c>
      <c r="BD5" s="29"/>
      <c r="BE5" s="15"/>
      <c r="BF5" s="29" t="s">
        <v>77</v>
      </c>
      <c r="BG5" s="29"/>
      <c r="BH5" s="15"/>
      <c r="BI5" s="29" t="s">
        <v>78</v>
      </c>
      <c r="BJ5" s="29"/>
      <c r="BK5" s="15"/>
      <c r="BL5" s="29" t="s">
        <v>79</v>
      </c>
      <c r="BM5" s="29"/>
      <c r="BN5" s="29"/>
      <c r="BO5" s="29"/>
    </row>
    <row r="6" spans="2:67" ht="58" x14ac:dyDescent="0.35">
      <c r="B6" t="s">
        <v>15</v>
      </c>
      <c r="C6" s="9" t="s">
        <v>16</v>
      </c>
      <c r="D6" s="12" t="s">
        <v>17</v>
      </c>
      <c r="E6" s="12" t="s">
        <v>18</v>
      </c>
      <c r="F6" s="12" t="s">
        <v>19</v>
      </c>
      <c r="G6" s="12" t="s">
        <v>20</v>
      </c>
      <c r="H6" s="12" t="s">
        <v>21</v>
      </c>
      <c r="I6" s="12" t="s">
        <v>22</v>
      </c>
      <c r="J6" s="12" t="s">
        <v>23</v>
      </c>
      <c r="K6" s="12" t="s">
        <v>24</v>
      </c>
      <c r="L6" s="12" t="s">
        <v>25</v>
      </c>
      <c r="M6" s="12" t="s">
        <v>26</v>
      </c>
      <c r="N6" s="12" t="s">
        <v>27</v>
      </c>
      <c r="O6" s="12" t="s">
        <v>28</v>
      </c>
      <c r="P6" s="12" t="s">
        <v>29</v>
      </c>
      <c r="Q6" s="12" t="s">
        <v>30</v>
      </c>
      <c r="R6" s="12" t="s">
        <v>31</v>
      </c>
      <c r="S6" s="12" t="s">
        <v>32</v>
      </c>
      <c r="U6" s="12" t="s">
        <v>35</v>
      </c>
      <c r="V6" s="12" t="s">
        <v>36</v>
      </c>
      <c r="W6" s="12" t="s">
        <v>37</v>
      </c>
      <c r="X6" s="12" t="s">
        <v>38</v>
      </c>
      <c r="Z6" s="12" t="s">
        <v>39</v>
      </c>
      <c r="AA6" s="12" t="s">
        <v>40</v>
      </c>
      <c r="AB6" s="12" t="s">
        <v>41</v>
      </c>
      <c r="AC6" s="12" t="s">
        <v>42</v>
      </c>
      <c r="AD6" s="12" t="s">
        <v>43</v>
      </c>
      <c r="AE6" s="12" t="s">
        <v>44</v>
      </c>
      <c r="AF6" s="12" t="s">
        <v>45</v>
      </c>
      <c r="AG6" s="12" t="s">
        <v>46</v>
      </c>
      <c r="AH6" s="12" t="s">
        <v>47</v>
      </c>
      <c r="AI6" s="12" t="s">
        <v>48</v>
      </c>
      <c r="AK6" s="12" t="s">
        <v>49</v>
      </c>
      <c r="AL6" s="12" t="s">
        <v>50</v>
      </c>
      <c r="AM6" s="12" t="s">
        <v>51</v>
      </c>
      <c r="AN6" s="12" t="s">
        <v>52</v>
      </c>
      <c r="AO6" s="12" t="s">
        <v>53</v>
      </c>
      <c r="AP6" s="12" t="s">
        <v>54</v>
      </c>
      <c r="AQ6" s="12" t="s">
        <v>55</v>
      </c>
      <c r="AS6" s="12" t="s">
        <v>56</v>
      </c>
      <c r="AT6" s="12" t="s">
        <v>57</v>
      </c>
      <c r="AV6" s="12" t="s">
        <v>58</v>
      </c>
      <c r="AW6" s="12" t="s">
        <v>59</v>
      </c>
      <c r="AX6" s="12" t="s">
        <v>60</v>
      </c>
      <c r="AZ6" s="12" t="s">
        <v>56</v>
      </c>
      <c r="BA6" s="12" t="s">
        <v>57</v>
      </c>
      <c r="BC6" s="12" t="s">
        <v>56</v>
      </c>
      <c r="BD6" s="12" t="s">
        <v>57</v>
      </c>
      <c r="BF6" s="12" t="s">
        <v>61</v>
      </c>
      <c r="BG6" s="12" t="s">
        <v>62</v>
      </c>
      <c r="BI6" s="12" t="s">
        <v>63</v>
      </c>
      <c r="BJ6" s="12" t="s">
        <v>64</v>
      </c>
      <c r="BL6" s="12" t="s">
        <v>65</v>
      </c>
      <c r="BM6" s="12" t="s">
        <v>66</v>
      </c>
      <c r="BN6" s="12" t="s">
        <v>67</v>
      </c>
      <c r="BO6" s="12" t="s">
        <v>68</v>
      </c>
    </row>
    <row r="7" spans="2:67" ht="30" customHeight="1" x14ac:dyDescent="0.35">
      <c r="B7" s="10" t="s">
        <v>33</v>
      </c>
      <c r="C7" s="10">
        <v>1011</v>
      </c>
      <c r="D7" s="10">
        <v>127</v>
      </c>
      <c r="E7" s="10">
        <v>161</v>
      </c>
      <c r="F7" s="10">
        <v>70</v>
      </c>
      <c r="G7" s="10">
        <v>29</v>
      </c>
      <c r="H7" s="10">
        <v>7</v>
      </c>
      <c r="I7" s="10">
        <v>45</v>
      </c>
      <c r="J7" s="10">
        <v>90</v>
      </c>
      <c r="K7" s="10">
        <v>10</v>
      </c>
      <c r="L7" s="10">
        <v>79</v>
      </c>
      <c r="M7" s="10">
        <v>225</v>
      </c>
      <c r="N7" s="10">
        <v>47</v>
      </c>
      <c r="O7" s="10">
        <v>13</v>
      </c>
      <c r="P7" s="10">
        <v>38</v>
      </c>
      <c r="Q7" s="10">
        <v>27</v>
      </c>
      <c r="R7" s="10">
        <v>23</v>
      </c>
      <c r="S7" s="10">
        <v>20</v>
      </c>
      <c r="T7" s="10"/>
      <c r="U7" s="10">
        <v>236</v>
      </c>
      <c r="V7" s="10">
        <v>134</v>
      </c>
      <c r="W7" s="10">
        <v>183</v>
      </c>
      <c r="X7" s="10">
        <v>458</v>
      </c>
      <c r="Y7" s="10"/>
      <c r="Z7" s="10">
        <v>129</v>
      </c>
      <c r="AA7" s="10">
        <v>67</v>
      </c>
      <c r="AB7" s="10">
        <v>58</v>
      </c>
      <c r="AC7" s="10">
        <v>65</v>
      </c>
      <c r="AD7" s="10">
        <v>72</v>
      </c>
      <c r="AE7" s="10">
        <v>68</v>
      </c>
      <c r="AF7" s="10">
        <v>79</v>
      </c>
      <c r="AG7" s="10">
        <v>61</v>
      </c>
      <c r="AH7" s="10">
        <v>115</v>
      </c>
      <c r="AI7" s="10">
        <v>232</v>
      </c>
      <c r="AJ7" s="10"/>
      <c r="AK7" s="10">
        <v>122</v>
      </c>
      <c r="AL7" s="10">
        <v>85</v>
      </c>
      <c r="AM7" s="10">
        <v>93</v>
      </c>
      <c r="AN7" s="10">
        <v>219</v>
      </c>
      <c r="AO7" s="10">
        <v>155</v>
      </c>
      <c r="AP7" s="10">
        <v>169</v>
      </c>
      <c r="AQ7" s="10">
        <v>118</v>
      </c>
      <c r="AR7" s="10"/>
      <c r="AS7" s="10">
        <v>604</v>
      </c>
      <c r="AT7" s="10">
        <v>407</v>
      </c>
      <c r="AU7" s="10"/>
      <c r="AV7" s="10">
        <v>204</v>
      </c>
      <c r="AW7" s="10">
        <v>216</v>
      </c>
      <c r="AX7" s="10">
        <v>175</v>
      </c>
      <c r="AY7" s="10"/>
      <c r="AZ7" s="10">
        <v>203</v>
      </c>
      <c r="BA7" s="10">
        <v>808</v>
      </c>
      <c r="BB7" s="10"/>
      <c r="BC7" s="10">
        <v>301</v>
      </c>
      <c r="BD7" s="10">
        <v>710</v>
      </c>
      <c r="BE7" s="10"/>
      <c r="BF7" s="10">
        <v>553</v>
      </c>
      <c r="BG7" s="10">
        <v>458</v>
      </c>
      <c r="BH7" s="10"/>
      <c r="BI7" s="10">
        <v>378</v>
      </c>
      <c r="BJ7" s="10">
        <v>633</v>
      </c>
      <c r="BK7" s="10"/>
      <c r="BL7" s="10">
        <v>210</v>
      </c>
      <c r="BM7" s="10">
        <v>321</v>
      </c>
      <c r="BN7" s="10">
        <v>337</v>
      </c>
      <c r="BO7" s="10">
        <v>140</v>
      </c>
    </row>
    <row r="8" spans="2:67" ht="30" customHeight="1" x14ac:dyDescent="0.35">
      <c r="B8" s="11" t="s">
        <v>34</v>
      </c>
      <c r="C8" s="11">
        <v>1011</v>
      </c>
      <c r="D8" s="11">
        <v>136</v>
      </c>
      <c r="E8" s="11">
        <v>181</v>
      </c>
      <c r="F8" s="11">
        <v>53</v>
      </c>
      <c r="G8" s="11">
        <v>28</v>
      </c>
      <c r="H8" s="11">
        <v>8</v>
      </c>
      <c r="I8" s="11">
        <v>30</v>
      </c>
      <c r="J8" s="11">
        <v>80</v>
      </c>
      <c r="K8" s="11">
        <v>18</v>
      </c>
      <c r="L8" s="11">
        <v>84</v>
      </c>
      <c r="M8" s="11">
        <v>208</v>
      </c>
      <c r="N8" s="11">
        <v>46</v>
      </c>
      <c r="O8" s="11">
        <v>11</v>
      </c>
      <c r="P8" s="11">
        <v>48</v>
      </c>
      <c r="Q8" s="11">
        <v>21</v>
      </c>
      <c r="R8" s="11">
        <v>35</v>
      </c>
      <c r="S8" s="11">
        <v>24</v>
      </c>
      <c r="T8" s="11"/>
      <c r="U8" s="11">
        <v>841</v>
      </c>
      <c r="V8" s="11">
        <v>144</v>
      </c>
      <c r="W8" s="11">
        <v>22</v>
      </c>
      <c r="X8" s="11">
        <v>4</v>
      </c>
      <c r="Y8" s="11"/>
      <c r="Z8" s="11">
        <v>415</v>
      </c>
      <c r="AA8" s="11">
        <v>211</v>
      </c>
      <c r="AB8" s="11">
        <v>104</v>
      </c>
      <c r="AC8" s="11">
        <v>73</v>
      </c>
      <c r="AD8" s="11">
        <v>50</v>
      </c>
      <c r="AE8" s="11">
        <v>37</v>
      </c>
      <c r="AF8" s="11">
        <v>21</v>
      </c>
      <c r="AG8" s="11">
        <v>9</v>
      </c>
      <c r="AH8" s="11">
        <v>8</v>
      </c>
      <c r="AI8" s="11">
        <v>4</v>
      </c>
      <c r="AJ8" s="11"/>
      <c r="AK8" s="11">
        <v>228</v>
      </c>
      <c r="AL8" s="11">
        <v>114</v>
      </c>
      <c r="AM8" s="11">
        <v>58</v>
      </c>
      <c r="AN8" s="11">
        <v>320</v>
      </c>
      <c r="AO8" s="11">
        <v>80</v>
      </c>
      <c r="AP8" s="11">
        <v>76</v>
      </c>
      <c r="AQ8" s="11">
        <v>91</v>
      </c>
      <c r="AR8" s="11"/>
      <c r="AS8" s="11">
        <v>274</v>
      </c>
      <c r="AT8" s="11">
        <v>737</v>
      </c>
      <c r="AU8" s="11"/>
      <c r="AV8" s="11">
        <v>83</v>
      </c>
      <c r="AW8" s="11">
        <v>74</v>
      </c>
      <c r="AX8" s="11">
        <v>107</v>
      </c>
      <c r="AY8" s="11"/>
      <c r="AZ8" s="11">
        <v>46</v>
      </c>
      <c r="BA8" s="11">
        <v>965</v>
      </c>
      <c r="BB8" s="11"/>
      <c r="BC8" s="11">
        <v>386</v>
      </c>
      <c r="BD8" s="11">
        <v>625</v>
      </c>
      <c r="BE8" s="11"/>
      <c r="BF8" s="11">
        <v>1007</v>
      </c>
      <c r="BG8" s="11">
        <v>4</v>
      </c>
      <c r="BH8" s="11"/>
      <c r="BI8" s="11">
        <v>192</v>
      </c>
      <c r="BJ8" s="11">
        <v>819</v>
      </c>
      <c r="BK8" s="11"/>
      <c r="BL8" s="11">
        <v>459</v>
      </c>
      <c r="BM8" s="11">
        <v>392</v>
      </c>
      <c r="BN8" s="11">
        <v>132</v>
      </c>
      <c r="BO8" s="11">
        <v>20</v>
      </c>
    </row>
    <row r="9" spans="2:67" x14ac:dyDescent="0.35">
      <c r="B9" s="18" t="s">
        <v>689</v>
      </c>
      <c r="C9" s="17">
        <v>3.6671280978214899E-2</v>
      </c>
      <c r="D9" s="17">
        <v>2.3024272196945101E-2</v>
      </c>
      <c r="E9" s="17">
        <v>4.98615753245336E-2</v>
      </c>
      <c r="F9" s="17">
        <v>9.2847944005592306E-2</v>
      </c>
      <c r="G9" s="17">
        <v>2.33923426706753E-4</v>
      </c>
      <c r="H9" s="17">
        <v>0</v>
      </c>
      <c r="I9" s="17">
        <v>1.8634336050375199E-3</v>
      </c>
      <c r="J9" s="17">
        <v>3.3671438956219199E-2</v>
      </c>
      <c r="K9" s="17">
        <v>0</v>
      </c>
      <c r="L9" s="17">
        <v>8.1262586130726507E-3</v>
      </c>
      <c r="M9" s="17">
        <v>4.3684962985537298E-2</v>
      </c>
      <c r="N9" s="17">
        <v>3.3106757803026002E-3</v>
      </c>
      <c r="O9" s="17">
        <v>0</v>
      </c>
      <c r="P9" s="17">
        <v>2.6825806763784599E-2</v>
      </c>
      <c r="Q9" s="17">
        <v>0</v>
      </c>
      <c r="R9" s="17">
        <v>0.17213966074268799</v>
      </c>
      <c r="S9" s="17">
        <v>3.0891427157303801E-4</v>
      </c>
      <c r="T9" s="17"/>
      <c r="U9" s="17">
        <v>3.2940359419301297E-2</v>
      </c>
      <c r="V9" s="17">
        <v>5.0951783373332497E-2</v>
      </c>
      <c r="W9" s="17">
        <v>6.4443829834101796E-2</v>
      </c>
      <c r="X9" s="17">
        <v>0.15384829510136699</v>
      </c>
      <c r="Y9" s="17"/>
      <c r="Z9" s="17">
        <v>3.1842661936606002E-2</v>
      </c>
      <c r="AA9" s="17">
        <v>4.4702498730971901E-2</v>
      </c>
      <c r="AB9" s="17">
        <v>1.8873974992421501E-2</v>
      </c>
      <c r="AC9" s="17">
        <v>4.3245372584228198E-2</v>
      </c>
      <c r="AD9" s="17">
        <v>1.8381410814588099E-3</v>
      </c>
      <c r="AE9" s="17">
        <v>8.6439554784207201E-2</v>
      </c>
      <c r="AF9" s="17">
        <v>0.23803264673170799</v>
      </c>
      <c r="AG9" s="17">
        <v>1.7613679794331E-2</v>
      </c>
      <c r="AH9" s="17">
        <v>4.5316329434343598E-2</v>
      </c>
      <c r="AI9" s="17">
        <v>0.10489381580965999</v>
      </c>
      <c r="AJ9" s="17"/>
      <c r="AK9" s="17">
        <v>2.34109665380694E-2</v>
      </c>
      <c r="AL9" s="17">
        <v>1.12721850641037E-2</v>
      </c>
      <c r="AM9" s="17">
        <v>0.10772325571234501</v>
      </c>
      <c r="AN9" s="17">
        <v>1.7675987624328902E-2</v>
      </c>
      <c r="AO9" s="17">
        <v>9.0553960485557403E-2</v>
      </c>
      <c r="AP9" s="17">
        <v>0.118703836348539</v>
      </c>
      <c r="AQ9" s="17">
        <v>2.4996518703058999E-2</v>
      </c>
      <c r="AR9" s="17"/>
      <c r="AS9" s="17">
        <v>9.1767243587006594E-2</v>
      </c>
      <c r="AT9" s="17">
        <v>1.61497638402852E-2</v>
      </c>
      <c r="AU9" s="17"/>
      <c r="AV9" s="17">
        <v>0.14466100884498101</v>
      </c>
      <c r="AW9" s="17">
        <v>8.5658540459787894E-2</v>
      </c>
      <c r="AX9" s="17">
        <v>6.4479682459139903E-2</v>
      </c>
      <c r="AY9" s="17"/>
      <c r="AZ9" s="17">
        <v>0.34700428414193801</v>
      </c>
      <c r="BA9" s="17">
        <v>2.19196869670167E-2</v>
      </c>
      <c r="BB9" s="17"/>
      <c r="BC9" s="17">
        <v>5.46550154886234E-2</v>
      </c>
      <c r="BD9" s="17">
        <v>2.5587726293256001E-2</v>
      </c>
      <c r="BE9" s="17"/>
      <c r="BF9" s="17">
        <v>3.6205692847605803E-2</v>
      </c>
      <c r="BG9" s="17">
        <v>0.15384829510136699</v>
      </c>
      <c r="BH9" s="17"/>
      <c r="BI9" s="17">
        <v>7.6016200162957306E-2</v>
      </c>
      <c r="BJ9" s="17">
        <v>2.74680518291559E-2</v>
      </c>
      <c r="BK9" s="17"/>
      <c r="BL9" s="17">
        <v>7.8874104773183802E-3</v>
      </c>
      <c r="BM9" s="17">
        <v>3.38405795860812E-2</v>
      </c>
      <c r="BN9" s="17">
        <v>7.6540065907235097E-2</v>
      </c>
      <c r="BO9" s="17">
        <v>0.501358823833429</v>
      </c>
    </row>
    <row r="10" spans="2:67" x14ac:dyDescent="0.35">
      <c r="B10" s="18" t="s">
        <v>690</v>
      </c>
      <c r="C10" s="17">
        <v>7.7977130290822899E-2</v>
      </c>
      <c r="D10" s="17">
        <v>6.8461114415950805E-2</v>
      </c>
      <c r="E10" s="17">
        <v>7.4406841046912003E-2</v>
      </c>
      <c r="F10" s="17">
        <v>0.119453518779784</v>
      </c>
      <c r="G10" s="17">
        <v>4.5630210295797896E-3</v>
      </c>
      <c r="H10" s="17">
        <v>3.5363837783325698E-2</v>
      </c>
      <c r="I10" s="17">
        <v>9.46664357081696E-2</v>
      </c>
      <c r="J10" s="17">
        <v>2.0753245531208699E-2</v>
      </c>
      <c r="K10" s="17">
        <v>0</v>
      </c>
      <c r="L10" s="17">
        <v>0.18928055284451301</v>
      </c>
      <c r="M10" s="17">
        <v>6.4185600268466203E-2</v>
      </c>
      <c r="N10" s="17">
        <v>7.2755536800780896E-2</v>
      </c>
      <c r="O10" s="17">
        <v>0.51394642759398901</v>
      </c>
      <c r="P10" s="17">
        <v>9.5201414911027307E-3</v>
      </c>
      <c r="Q10" s="17">
        <v>3.0510769001935101E-2</v>
      </c>
      <c r="R10" s="17">
        <v>2.5903355091538498E-2</v>
      </c>
      <c r="S10" s="17">
        <v>0.18999655724287501</v>
      </c>
      <c r="T10" s="17"/>
      <c r="U10" s="17">
        <v>6.1124621454700503E-2</v>
      </c>
      <c r="V10" s="17">
        <v>0.14708223295711101</v>
      </c>
      <c r="W10" s="17">
        <v>0.23870707951037201</v>
      </c>
      <c r="X10" s="17">
        <v>0.24758732595159499</v>
      </c>
      <c r="Y10" s="17"/>
      <c r="Z10" s="17">
        <v>6.5274727685071005E-2</v>
      </c>
      <c r="AA10" s="17">
        <v>4.8103742215600598E-2</v>
      </c>
      <c r="AB10" s="17">
        <v>0.14585894776650801</v>
      </c>
      <c r="AC10" s="17">
        <v>8.2548340331218897E-2</v>
      </c>
      <c r="AD10" s="17">
        <v>8.62535898673185E-2</v>
      </c>
      <c r="AE10" s="17">
        <v>0.120573767844266</v>
      </c>
      <c r="AF10" s="17">
        <v>8.3484911782002999E-2</v>
      </c>
      <c r="AG10" s="17">
        <v>9.1938130024317999E-2</v>
      </c>
      <c r="AH10" s="17">
        <v>0.107021374889743</v>
      </c>
      <c r="AI10" s="17">
        <v>0.182156952355949</v>
      </c>
      <c r="AJ10" s="17"/>
      <c r="AK10" s="17">
        <v>8.1383980495758207E-2</v>
      </c>
      <c r="AL10" s="17">
        <v>0.147380506704575</v>
      </c>
      <c r="AM10" s="17">
        <v>4.00238329598342E-2</v>
      </c>
      <c r="AN10" s="17">
        <v>3.3480963922608402E-2</v>
      </c>
      <c r="AO10" s="17">
        <v>9.5798458843720596E-2</v>
      </c>
      <c r="AP10" s="17">
        <v>9.5184150430474707E-2</v>
      </c>
      <c r="AQ10" s="17">
        <v>0.16998295519578899</v>
      </c>
      <c r="AR10" s="17"/>
      <c r="AS10" s="17">
        <v>0.14815128873490499</v>
      </c>
      <c r="AT10" s="17">
        <v>5.1839458364200897E-2</v>
      </c>
      <c r="AU10" s="17"/>
      <c r="AV10" s="17">
        <v>9.1286827251412406E-2</v>
      </c>
      <c r="AW10" s="17">
        <v>0.106856813417708</v>
      </c>
      <c r="AX10" s="17">
        <v>0.23549446804610699</v>
      </c>
      <c r="AY10" s="17"/>
      <c r="AZ10" s="17">
        <v>6.0997997414532802E-2</v>
      </c>
      <c r="BA10" s="17">
        <v>7.8784228705428394E-2</v>
      </c>
      <c r="BB10" s="17"/>
      <c r="BC10" s="17">
        <v>0.102460992250518</v>
      </c>
      <c r="BD10" s="17">
        <v>6.2887482321865001E-2</v>
      </c>
      <c r="BE10" s="17"/>
      <c r="BF10" s="17">
        <v>7.7303205506846495E-2</v>
      </c>
      <c r="BG10" s="17">
        <v>0.24758732595159499</v>
      </c>
      <c r="BH10" s="17"/>
      <c r="BI10" s="17">
        <v>0.15948282378422399</v>
      </c>
      <c r="BJ10" s="17">
        <v>5.8912011090791E-2</v>
      </c>
      <c r="BK10" s="17"/>
      <c r="BL10" s="17">
        <v>5.1209096445916202E-2</v>
      </c>
      <c r="BM10" s="17">
        <v>9.8012548283632095E-2</v>
      </c>
      <c r="BN10" s="17">
        <v>0.113142618284703</v>
      </c>
      <c r="BO10" s="17">
        <v>5.29426871798057E-2</v>
      </c>
    </row>
    <row r="11" spans="2:67" x14ac:dyDescent="0.35">
      <c r="B11" s="18" t="s">
        <v>691</v>
      </c>
      <c r="C11" s="17">
        <v>0.30649607995461498</v>
      </c>
      <c r="D11" s="17">
        <v>0.29846245523681703</v>
      </c>
      <c r="E11" s="17">
        <v>0.43439591018655999</v>
      </c>
      <c r="F11" s="17">
        <v>0.155912167352561</v>
      </c>
      <c r="G11" s="17">
        <v>0.40755347549929799</v>
      </c>
      <c r="H11" s="17">
        <v>0.64552857189310098</v>
      </c>
      <c r="I11" s="17">
        <v>2.1748100181849798E-2</v>
      </c>
      <c r="J11" s="17">
        <v>0.30496709952692402</v>
      </c>
      <c r="K11" s="17">
        <v>1.7680254748959801E-3</v>
      </c>
      <c r="L11" s="17">
        <v>0.31256842402588397</v>
      </c>
      <c r="M11" s="17">
        <v>0.25022496297145302</v>
      </c>
      <c r="N11" s="17">
        <v>0.35389060362120101</v>
      </c>
      <c r="O11" s="17">
        <v>2.9871390531505202E-3</v>
      </c>
      <c r="P11" s="17">
        <v>0.485174784174708</v>
      </c>
      <c r="Q11" s="17">
        <v>0.50600663476317798</v>
      </c>
      <c r="R11" s="17">
        <v>0.26150631689083798</v>
      </c>
      <c r="S11" s="17">
        <v>0.127027529965998</v>
      </c>
      <c r="T11" s="17"/>
      <c r="U11" s="17">
        <v>0.309031847791647</v>
      </c>
      <c r="V11" s="17">
        <v>0.29401221405744299</v>
      </c>
      <c r="W11" s="17">
        <v>0.29538794978826199</v>
      </c>
      <c r="X11" s="17">
        <v>0.28416479828182301</v>
      </c>
      <c r="Y11" s="17"/>
      <c r="Z11" s="17">
        <v>0.30184984030189199</v>
      </c>
      <c r="AA11" s="17">
        <v>0.35352847901953099</v>
      </c>
      <c r="AB11" s="17">
        <v>0.27563790398127702</v>
      </c>
      <c r="AC11" s="17">
        <v>0.29378868445969802</v>
      </c>
      <c r="AD11" s="17">
        <v>0.436890770168059</v>
      </c>
      <c r="AE11" s="17">
        <v>0.20060126699876199</v>
      </c>
      <c r="AF11" s="17">
        <v>0.30870213666885798</v>
      </c>
      <c r="AG11" s="17">
        <v>0.34281937618631098</v>
      </c>
      <c r="AH11" s="17">
        <v>0.38564238128028999</v>
      </c>
      <c r="AI11" s="17">
        <v>0.222641482013098</v>
      </c>
      <c r="AJ11" s="17"/>
      <c r="AK11" s="17">
        <v>0.33632463523004802</v>
      </c>
      <c r="AL11" s="17">
        <v>0.27492831344768198</v>
      </c>
      <c r="AM11" s="17">
        <v>0.36636072730522301</v>
      </c>
      <c r="AN11" s="17">
        <v>0.31853096253702101</v>
      </c>
      <c r="AO11" s="17">
        <v>0.28320227659054098</v>
      </c>
      <c r="AP11" s="17">
        <v>0.37760813239344598</v>
      </c>
      <c r="AQ11" s="17">
        <v>0.15746336443952599</v>
      </c>
      <c r="AR11" s="17"/>
      <c r="AS11" s="17">
        <v>0.37972398256912798</v>
      </c>
      <c r="AT11" s="17">
        <v>0.279220984152248</v>
      </c>
      <c r="AU11" s="17"/>
      <c r="AV11" s="17">
        <v>0.30535197896302402</v>
      </c>
      <c r="AW11" s="17">
        <v>0.59156505372177803</v>
      </c>
      <c r="AX11" s="17">
        <v>0.32906374889932299</v>
      </c>
      <c r="AY11" s="17"/>
      <c r="AZ11" s="17">
        <v>0.33239897577787902</v>
      </c>
      <c r="BA11" s="17">
        <v>0.30526479292099701</v>
      </c>
      <c r="BB11" s="17"/>
      <c r="BC11" s="17">
        <v>0.283030547746495</v>
      </c>
      <c r="BD11" s="17">
        <v>0.32095812115578098</v>
      </c>
      <c r="BE11" s="17"/>
      <c r="BF11" s="17">
        <v>0.30658481049418301</v>
      </c>
      <c r="BG11" s="17">
        <v>0.28416479828182301</v>
      </c>
      <c r="BH11" s="17"/>
      <c r="BI11" s="17">
        <v>0.33032244020727403</v>
      </c>
      <c r="BJ11" s="17">
        <v>0.30092282023679401</v>
      </c>
      <c r="BK11" s="17"/>
      <c r="BL11" s="17">
        <v>0.28401258554082498</v>
      </c>
      <c r="BM11" s="17">
        <v>0.26305162818599798</v>
      </c>
      <c r="BN11" s="17">
        <v>0.54067687423372202</v>
      </c>
      <c r="BO11" s="17">
        <v>7.9427546315734496E-2</v>
      </c>
    </row>
    <row r="12" spans="2:67" x14ac:dyDescent="0.35">
      <c r="B12" s="18" t="s">
        <v>692</v>
      </c>
      <c r="C12" s="17">
        <v>0.24576956849788401</v>
      </c>
      <c r="D12" s="17">
        <v>0.33279235113342898</v>
      </c>
      <c r="E12" s="17">
        <v>0.24256842867383699</v>
      </c>
      <c r="F12" s="17">
        <v>0.265746663814246</v>
      </c>
      <c r="G12" s="17">
        <v>0.28727959522118102</v>
      </c>
      <c r="H12" s="17">
        <v>0</v>
      </c>
      <c r="I12" s="17">
        <v>0.39973924274851202</v>
      </c>
      <c r="J12" s="17">
        <v>0.103510661161067</v>
      </c>
      <c r="K12" s="17">
        <v>1.5475945204656E-2</v>
      </c>
      <c r="L12" s="17">
        <v>0.200901041303366</v>
      </c>
      <c r="M12" s="17">
        <v>0.23513068528191</v>
      </c>
      <c r="N12" s="17">
        <v>0.50897511331467205</v>
      </c>
      <c r="O12" s="17">
        <v>0</v>
      </c>
      <c r="P12" s="17">
        <v>0.15565764875737301</v>
      </c>
      <c r="Q12" s="17">
        <v>0.36117055510271801</v>
      </c>
      <c r="R12" s="17">
        <v>0.195815056856525</v>
      </c>
      <c r="S12" s="17">
        <v>0.23012451507468901</v>
      </c>
      <c r="T12" s="17"/>
      <c r="U12" s="17">
        <v>0.23716680130844001</v>
      </c>
      <c r="V12" s="17">
        <v>0.30251909439559599</v>
      </c>
      <c r="W12" s="17">
        <v>0.20769350100669601</v>
      </c>
      <c r="X12" s="17">
        <v>0.21975900023049599</v>
      </c>
      <c r="Y12" s="17"/>
      <c r="Z12" s="17">
        <v>0.23110856388991899</v>
      </c>
      <c r="AA12" s="17">
        <v>0.23496728596078001</v>
      </c>
      <c r="AB12" s="17">
        <v>0.33367959116784102</v>
      </c>
      <c r="AC12" s="17">
        <v>0.27090368458567599</v>
      </c>
      <c r="AD12" s="17">
        <v>0.293004860339176</v>
      </c>
      <c r="AE12" s="17">
        <v>0.26249580990854399</v>
      </c>
      <c r="AF12" s="17">
        <v>0.21864536782873401</v>
      </c>
      <c r="AG12" s="17">
        <v>0.32621439459053603</v>
      </c>
      <c r="AH12" s="17">
        <v>0.41882474414169002</v>
      </c>
      <c r="AI12" s="17">
        <v>0.142170413718535</v>
      </c>
      <c r="AJ12" s="17"/>
      <c r="AK12" s="17">
        <v>0.220133292339559</v>
      </c>
      <c r="AL12" s="17">
        <v>0.24619484278738299</v>
      </c>
      <c r="AM12" s="17">
        <v>0.19930649661727001</v>
      </c>
      <c r="AN12" s="17">
        <v>0.26941286256923003</v>
      </c>
      <c r="AO12" s="17">
        <v>0.33380621918500802</v>
      </c>
      <c r="AP12" s="17">
        <v>0.203216693053623</v>
      </c>
      <c r="AQ12" s="17">
        <v>0.31539077600990501</v>
      </c>
      <c r="AR12" s="17"/>
      <c r="AS12" s="17">
        <v>0.25637967601837502</v>
      </c>
      <c r="AT12" s="17">
        <v>0.241817636396015</v>
      </c>
      <c r="AU12" s="17"/>
      <c r="AV12" s="17">
        <v>0.32565397427091303</v>
      </c>
      <c r="AW12" s="17">
        <v>0.21151482980195599</v>
      </c>
      <c r="AX12" s="17">
        <v>0.15913283573808901</v>
      </c>
      <c r="AY12" s="17"/>
      <c r="AZ12" s="17">
        <v>0.134704888041526</v>
      </c>
      <c r="BA12" s="17">
        <v>0.251048997557548</v>
      </c>
      <c r="BB12" s="17"/>
      <c r="BC12" s="17">
        <v>0.21039587365548601</v>
      </c>
      <c r="BD12" s="17">
        <v>0.26757072892804001</v>
      </c>
      <c r="BE12" s="17"/>
      <c r="BF12" s="17">
        <v>0.24587291822006499</v>
      </c>
      <c r="BG12" s="17">
        <v>0.21975900023049599</v>
      </c>
      <c r="BH12" s="17"/>
      <c r="BI12" s="17">
        <v>0.226854430897411</v>
      </c>
      <c r="BJ12" s="17">
        <v>0.25019403674766499</v>
      </c>
      <c r="BK12" s="17"/>
      <c r="BL12" s="17">
        <v>0.17693262056023701</v>
      </c>
      <c r="BM12" s="17">
        <v>0.33540566033487501</v>
      </c>
      <c r="BN12" s="17">
        <v>0.22465640251863001</v>
      </c>
      <c r="BO12" s="17">
        <v>0.142235911740552</v>
      </c>
    </row>
    <row r="13" spans="2:67" x14ac:dyDescent="0.35">
      <c r="B13" s="18" t="s">
        <v>693</v>
      </c>
      <c r="C13" s="17">
        <v>0.24999997694336401</v>
      </c>
      <c r="D13" s="17">
        <v>0.160410478901193</v>
      </c>
      <c r="E13" s="17">
        <v>0.19788623827094601</v>
      </c>
      <c r="F13" s="17">
        <v>0.36603970604781699</v>
      </c>
      <c r="G13" s="17">
        <v>0.269749412845256</v>
      </c>
      <c r="H13" s="17">
        <v>0.319107590323573</v>
      </c>
      <c r="I13" s="17">
        <v>0.17286852051030199</v>
      </c>
      <c r="J13" s="17">
        <v>0.457973159950606</v>
      </c>
      <c r="K13" s="17">
        <v>0.96993212232813597</v>
      </c>
      <c r="L13" s="17">
        <v>0.17570922556775601</v>
      </c>
      <c r="M13" s="17">
        <v>0.24224725174940301</v>
      </c>
      <c r="N13" s="17">
        <v>3.0478881113048101E-2</v>
      </c>
      <c r="O13" s="17">
        <v>0.48207072033514298</v>
      </c>
      <c r="P13" s="17">
        <v>0.19960195001782</v>
      </c>
      <c r="Q13" s="17">
        <v>9.9329666450004794E-2</v>
      </c>
      <c r="R13" s="17">
        <v>0.34445746595189303</v>
      </c>
      <c r="S13" s="17">
        <v>0.44806122687532002</v>
      </c>
      <c r="T13" s="17"/>
      <c r="U13" s="17">
        <v>0.27040572127690898</v>
      </c>
      <c r="V13" s="17">
        <v>0.15271260774215301</v>
      </c>
      <c r="W13" s="17">
        <v>0.14054160308330799</v>
      </c>
      <c r="X13" s="17">
        <v>6.6435566954483202E-2</v>
      </c>
      <c r="Y13" s="17"/>
      <c r="Z13" s="17">
        <v>0.28987997513814601</v>
      </c>
      <c r="AA13" s="17">
        <v>0.26837858081432298</v>
      </c>
      <c r="AB13" s="17">
        <v>0.16434937650049</v>
      </c>
      <c r="AC13" s="17">
        <v>0.20168012276553801</v>
      </c>
      <c r="AD13" s="17">
        <v>0.14712623221427901</v>
      </c>
      <c r="AE13" s="17">
        <v>0.226384294391967</v>
      </c>
      <c r="AF13" s="17">
        <v>7.3011288624390006E-2</v>
      </c>
      <c r="AG13" s="17">
        <v>0.22141441940450499</v>
      </c>
      <c r="AH13" s="17">
        <v>3.13647786558299E-2</v>
      </c>
      <c r="AI13" s="17">
        <v>0.29758476500564601</v>
      </c>
      <c r="AJ13" s="17"/>
      <c r="AK13" s="17">
        <v>0.25675572249357598</v>
      </c>
      <c r="AL13" s="17">
        <v>0.28582997053708098</v>
      </c>
      <c r="AM13" s="17">
        <v>0.20261730393900701</v>
      </c>
      <c r="AN13" s="17">
        <v>0.27534111996819</v>
      </c>
      <c r="AO13" s="17">
        <v>0.18202801727581799</v>
      </c>
      <c r="AP13" s="17">
        <v>7.1655646560034605E-2</v>
      </c>
      <c r="AQ13" s="17">
        <v>0.25928460817542498</v>
      </c>
      <c r="AR13" s="17"/>
      <c r="AS13" s="17">
        <v>9.8994715828343599E-2</v>
      </c>
      <c r="AT13" s="17">
        <v>0.30624469810184202</v>
      </c>
      <c r="AU13" s="17"/>
      <c r="AV13" s="17">
        <v>0.12977763827318201</v>
      </c>
      <c r="AW13" s="17">
        <v>4.2810771568580399E-3</v>
      </c>
      <c r="AX13" s="17">
        <v>0.15043985245247399</v>
      </c>
      <c r="AY13" s="17"/>
      <c r="AZ13" s="17">
        <v>0.124893854624125</v>
      </c>
      <c r="BA13" s="17">
        <v>0.25594686208272899</v>
      </c>
      <c r="BB13" s="17"/>
      <c r="BC13" s="17">
        <v>0.279433897939103</v>
      </c>
      <c r="BD13" s="17">
        <v>0.23185955829115301</v>
      </c>
      <c r="BE13" s="17"/>
      <c r="BF13" s="17">
        <v>0.25072934704323102</v>
      </c>
      <c r="BG13" s="17">
        <v>6.6435566954483202E-2</v>
      </c>
      <c r="BH13" s="17"/>
      <c r="BI13" s="17">
        <v>0.18912211316678501</v>
      </c>
      <c r="BJ13" s="17">
        <v>0.26424000950793303</v>
      </c>
      <c r="BK13" s="17"/>
      <c r="BL13" s="17">
        <v>0.34293877053816502</v>
      </c>
      <c r="BM13" s="17">
        <v>0.216245818413908</v>
      </c>
      <c r="BN13" s="17">
        <v>4.4350831041095898E-2</v>
      </c>
      <c r="BO13" s="17">
        <v>0.224035030930479</v>
      </c>
    </row>
    <row r="14" spans="2:67" x14ac:dyDescent="0.35">
      <c r="B14" s="18" t="s">
        <v>83</v>
      </c>
      <c r="C14" s="19">
        <v>8.3085963335100099E-2</v>
      </c>
      <c r="D14" s="19">
        <v>0.11684932811566499</v>
      </c>
      <c r="E14" s="19">
        <v>8.8100649721083797E-4</v>
      </c>
      <c r="F14" s="19">
        <v>0</v>
      </c>
      <c r="G14" s="19">
        <v>3.0620571977978302E-2</v>
      </c>
      <c r="H14" s="19">
        <v>0</v>
      </c>
      <c r="I14" s="19">
        <v>0.30911426724613</v>
      </c>
      <c r="J14" s="19">
        <v>7.9124394873975407E-2</v>
      </c>
      <c r="K14" s="19">
        <v>1.2823906992311999E-2</v>
      </c>
      <c r="L14" s="19">
        <v>0.11341449764540799</v>
      </c>
      <c r="M14" s="19">
        <v>0.16452653674323001</v>
      </c>
      <c r="N14" s="19">
        <v>3.05891893699957E-2</v>
      </c>
      <c r="O14" s="19">
        <v>9.9571301771683805E-4</v>
      </c>
      <c r="P14" s="19">
        <v>0.123219668795212</v>
      </c>
      <c r="Q14" s="19">
        <v>2.9823746821632498E-3</v>
      </c>
      <c r="R14" s="19">
        <v>1.78144466517421E-4</v>
      </c>
      <c r="S14" s="19">
        <v>4.4812565695452203E-3</v>
      </c>
      <c r="T14" s="19"/>
      <c r="U14" s="19">
        <v>8.93306487490024E-2</v>
      </c>
      <c r="V14" s="19">
        <v>5.2722067474364302E-2</v>
      </c>
      <c r="W14" s="19">
        <v>5.3226036777260399E-2</v>
      </c>
      <c r="X14" s="19">
        <v>2.8205013480234801E-2</v>
      </c>
      <c r="Y14" s="19"/>
      <c r="Z14" s="19">
        <v>8.0044231048364903E-2</v>
      </c>
      <c r="AA14" s="19">
        <v>5.0319413258793501E-2</v>
      </c>
      <c r="AB14" s="19">
        <v>6.1600205591462197E-2</v>
      </c>
      <c r="AC14" s="19">
        <v>0.10783379527364</v>
      </c>
      <c r="AD14" s="19">
        <v>3.4886406329709303E-2</v>
      </c>
      <c r="AE14" s="19">
        <v>0.103505306072253</v>
      </c>
      <c r="AF14" s="19">
        <v>7.8123648364307102E-2</v>
      </c>
      <c r="AG14" s="19">
        <v>0</v>
      </c>
      <c r="AH14" s="19">
        <v>1.1830391598103099E-2</v>
      </c>
      <c r="AI14" s="19">
        <v>5.0552571097112101E-2</v>
      </c>
      <c r="AJ14" s="19"/>
      <c r="AK14" s="19">
        <v>8.1991402902989202E-2</v>
      </c>
      <c r="AL14" s="19">
        <v>3.4394181459175999E-2</v>
      </c>
      <c r="AM14" s="19">
        <v>8.3968383466321003E-2</v>
      </c>
      <c r="AN14" s="19">
        <v>8.5558103378621797E-2</v>
      </c>
      <c r="AO14" s="19">
        <v>1.4611067619355199E-2</v>
      </c>
      <c r="AP14" s="19">
        <v>0.13363154121388199</v>
      </c>
      <c r="AQ14" s="19">
        <v>7.2881777476295095E-2</v>
      </c>
      <c r="AR14" s="19"/>
      <c r="AS14" s="19">
        <v>2.4983093262241299E-2</v>
      </c>
      <c r="AT14" s="19">
        <v>0.104727459145408</v>
      </c>
      <c r="AU14" s="19"/>
      <c r="AV14" s="19">
        <v>3.2685723964866E-3</v>
      </c>
      <c r="AW14" s="19">
        <v>1.2368544191122E-4</v>
      </c>
      <c r="AX14" s="19">
        <v>6.1389412404866901E-2</v>
      </c>
      <c r="AY14" s="19"/>
      <c r="AZ14" s="19">
        <v>0</v>
      </c>
      <c r="BA14" s="19">
        <v>8.7035431766280993E-2</v>
      </c>
      <c r="BB14" s="19"/>
      <c r="BC14" s="19">
        <v>7.0023672919775404E-2</v>
      </c>
      <c r="BD14" s="19">
        <v>9.1136383009905203E-2</v>
      </c>
      <c r="BE14" s="19"/>
      <c r="BF14" s="19">
        <v>8.3304025888068997E-2</v>
      </c>
      <c r="BG14" s="19">
        <v>2.8205013480234801E-2</v>
      </c>
      <c r="BH14" s="19"/>
      <c r="BI14" s="19">
        <v>1.8201991781348001E-2</v>
      </c>
      <c r="BJ14" s="19">
        <v>9.8263070587661594E-2</v>
      </c>
      <c r="BK14" s="19"/>
      <c r="BL14" s="19">
        <v>0.13701951643753801</v>
      </c>
      <c r="BM14" s="19">
        <v>5.3443765195506102E-2</v>
      </c>
      <c r="BN14" s="19">
        <v>6.3320801461290595E-4</v>
      </c>
      <c r="BO14" s="19">
        <v>0</v>
      </c>
    </row>
    <row r="15" spans="2:67" x14ac:dyDescent="0.35">
      <c r="B15" s="16"/>
    </row>
    <row r="16" spans="2:67" x14ac:dyDescent="0.35">
      <c r="B16" t="s">
        <v>86</v>
      </c>
    </row>
    <row r="17" spans="2:2" x14ac:dyDescent="0.35">
      <c r="B17" t="s">
        <v>87</v>
      </c>
    </row>
    <row r="19" spans="2:2" x14ac:dyDescent="0.35">
      <c r="B19" s="8" t="str">
        <f>HYPERLINK("#'Contents'!A1", "Return to Contents")</f>
        <v>Return to Contents</v>
      </c>
    </row>
  </sheetData>
  <mergeCells count="12">
    <mergeCell ref="BL5:BO5"/>
    <mergeCell ref="D2:BF2"/>
    <mergeCell ref="AV5:AX5"/>
    <mergeCell ref="AZ5:BA5"/>
    <mergeCell ref="BC5:BD5"/>
    <mergeCell ref="BF5:BG5"/>
    <mergeCell ref="BI5:BJ5"/>
    <mergeCell ref="D5:S5"/>
    <mergeCell ref="U5:X5"/>
    <mergeCell ref="Z5:AI5"/>
    <mergeCell ref="AK5:AQ5"/>
    <mergeCell ref="AS5:AT5"/>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173</vt:i4>
      </vt:variant>
    </vt:vector>
  </HeadingPairs>
  <TitlesOfParts>
    <vt:vector size="173"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BenMurphy</dc:creator>
  <cp:lastModifiedBy>Ben Murphy</cp:lastModifiedBy>
  <dcterms:created xsi:type="dcterms:W3CDTF">2022-05-04T12:15:24Z</dcterms:created>
  <dcterms:modified xsi:type="dcterms:W3CDTF">2022-05-05T15:11:44Z</dcterms:modified>
</cp:coreProperties>
</file>